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usuario/Documents/repositorioMoksa/"/>
    </mc:Choice>
  </mc:AlternateContent>
  <xr:revisionPtr revIDLastSave="0" documentId="13_ncr:1_{6996FC97-7F32-C849-A886-6E99524674FC}" xr6:coauthVersionLast="47" xr6:coauthVersionMax="47" xr10:uidLastSave="{00000000-0000-0000-0000-000000000000}"/>
  <bookViews>
    <workbookView xWindow="0" yWindow="500" windowWidth="25600" windowHeight="15500" tabRatio="605" activeTab="1" xr2:uid="{00000000-000D-0000-FFFF-FFFF00000000}"/>
  </bookViews>
  <sheets>
    <sheet name="Prop Nico" sheetId="4" r:id="rId1"/>
    <sheet name="COSTOS" sheetId="1" r:id="rId2"/>
    <sheet name="Hoja3" sheetId="5" r:id="rId3"/>
    <sheet name="Hoja2" sheetId="3" r:id="rId4"/>
    <sheet name="precios telas " sheetId="2" r:id="rId5"/>
    <sheet name="UML" sheetId="6" r:id="rId6"/>
  </sheets>
  <definedNames>
    <definedName name="_xlnm._FilterDatabase" localSheetId="1" hidden="1">COSTOS!$A$1:$AD$1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2" i="4" l="1"/>
  <c r="P19" i="4"/>
  <c r="P22" i="4" s="1"/>
  <c r="O19" i="4"/>
  <c r="O22" i="4" s="1"/>
  <c r="L19" i="4"/>
  <c r="L12" i="4"/>
  <c r="AA5" i="4"/>
  <c r="AA4" i="4"/>
  <c r="L11" i="4"/>
  <c r="O11" i="4"/>
  <c r="O15" i="4" s="1"/>
  <c r="P11" i="4"/>
  <c r="P15" i="4" s="1"/>
  <c r="H15" i="4"/>
  <c r="G11" i="4"/>
  <c r="I11" i="4" s="1"/>
  <c r="Z20" i="4"/>
  <c r="Z19" i="4"/>
  <c r="Z6" i="4"/>
  <c r="N19" i="4" s="1"/>
  <c r="N22" i="4" s="1"/>
  <c r="Z5" i="4"/>
  <c r="N12" i="4" s="1"/>
  <c r="Z4" i="4"/>
  <c r="N11" i="4" s="1"/>
  <c r="J11" i="4" l="1"/>
  <c r="J22" i="4"/>
  <c r="N15" i="4"/>
  <c r="J19" i="4"/>
  <c r="Q19" i="4" s="1"/>
  <c r="Q22" i="4" s="1"/>
  <c r="S22" i="4" s="1"/>
  <c r="I15" i="4"/>
  <c r="G19" i="4" s="1"/>
  <c r="I22" i="4" s="1"/>
  <c r="R11" i="4"/>
  <c r="Q11" i="4"/>
  <c r="Q15" i="4" s="1"/>
  <c r="S15" i="4" s="1"/>
  <c r="J15" i="4"/>
  <c r="S11" i="4" l="1"/>
  <c r="R19" i="4"/>
  <c r="S19" i="4" s="1"/>
  <c r="I19" i="4"/>
  <c r="H5" i="1" l="1"/>
  <c r="Q48" i="1"/>
  <c r="R48" i="1" s="1"/>
  <c r="F15" i="2" l="1"/>
  <c r="H9" i="1"/>
  <c r="Q9" i="1" s="1"/>
  <c r="R9" i="1" s="1"/>
  <c r="H11" i="1"/>
  <c r="Q11" i="1" s="1"/>
  <c r="R11" i="1" s="1"/>
  <c r="H10" i="1"/>
  <c r="Q10" i="1" s="1"/>
  <c r="R10" i="1" s="1"/>
  <c r="H8" i="1"/>
  <c r="Q8" i="1" s="1"/>
  <c r="R8" i="1" s="1"/>
  <c r="H47" i="1" l="1"/>
  <c r="Q46" i="1" s="1"/>
  <c r="R46" i="1" s="1"/>
  <c r="H45" i="1"/>
  <c r="H44" i="1"/>
  <c r="H43" i="1"/>
  <c r="Q43" i="1" s="1"/>
  <c r="R43" i="1" s="1"/>
  <c r="H14" i="1"/>
  <c r="Q14" i="1" s="1"/>
  <c r="R14" i="1" s="1"/>
  <c r="H21" i="1"/>
  <c r="H19" i="1"/>
  <c r="Q19" i="1" s="1"/>
  <c r="R19" i="1" s="1"/>
  <c r="Q44" i="1" l="1"/>
  <c r="R44" i="1" s="1"/>
  <c r="H41" i="1"/>
  <c r="Q40" i="1" s="1"/>
  <c r="R40" i="1" s="1"/>
  <c r="H39" i="1"/>
  <c r="Q38" i="1" s="1"/>
  <c r="R38" i="1" s="1"/>
  <c r="H37" i="1" l="1"/>
  <c r="Q37" i="1" s="1"/>
  <c r="R37" i="1" s="1"/>
  <c r="H36" i="1" l="1"/>
  <c r="Q36" i="1" s="1"/>
  <c r="R36" i="1" s="1"/>
  <c r="H24" i="1"/>
  <c r="Q24" i="1" s="1"/>
  <c r="R24" i="1" s="1"/>
  <c r="H27" i="1" l="1"/>
  <c r="Q27" i="1" s="1"/>
  <c r="R27" i="1" s="1"/>
  <c r="H26" i="1" l="1"/>
  <c r="Q26" i="1" s="1"/>
  <c r="R26" i="1" s="1"/>
  <c r="Q85" i="1" l="1"/>
  <c r="H62" i="1" l="1"/>
  <c r="Q62" i="1" s="1"/>
  <c r="R62" i="1" s="1"/>
  <c r="H61" i="1"/>
  <c r="Q61" i="1" s="1"/>
  <c r="R61" i="1" s="1"/>
  <c r="H60" i="1" l="1"/>
  <c r="Q60" i="1" s="1"/>
  <c r="H63" i="1"/>
  <c r="Q63" i="1" s="1"/>
  <c r="R63" i="1" s="1"/>
  <c r="H59" i="1"/>
  <c r="Q59" i="1" s="1"/>
  <c r="H89" i="1" l="1"/>
  <c r="H88" i="1"/>
  <c r="Q88" i="1" l="1"/>
  <c r="R88" i="1" s="1"/>
  <c r="H70" i="1"/>
  <c r="Q70" i="1" s="1"/>
  <c r="H69" i="1"/>
  <c r="Q69" i="1" s="1"/>
  <c r="D29" i="2"/>
  <c r="H68" i="1" l="1"/>
  <c r="H67" i="1"/>
  <c r="H66" i="1"/>
  <c r="H65" i="1"/>
  <c r="H31" i="1"/>
  <c r="H30" i="1"/>
  <c r="H18" i="1"/>
  <c r="H17" i="1"/>
  <c r="H29" i="1"/>
  <c r="H28" i="1"/>
  <c r="H16" i="1"/>
  <c r="H15" i="1"/>
  <c r="H35" i="1"/>
  <c r="H34" i="1"/>
  <c r="H33" i="1"/>
  <c r="Q33" i="1" s="1"/>
  <c r="H32" i="1"/>
  <c r="Q32" i="1" s="1"/>
  <c r="R32" i="1" s="1"/>
  <c r="H25" i="1"/>
  <c r="Q25" i="1" s="1"/>
  <c r="R25" i="1" s="1"/>
  <c r="H13" i="1"/>
  <c r="Q13" i="1" s="1"/>
  <c r="R13" i="1" s="1"/>
  <c r="H12" i="1"/>
  <c r="Q12" i="1" s="1"/>
  <c r="R12" i="1" s="1"/>
  <c r="H56" i="1"/>
  <c r="Q56" i="1" s="1"/>
  <c r="R56" i="1" s="1"/>
  <c r="Q28" i="1" l="1"/>
  <c r="R28" i="1" s="1"/>
  <c r="Q17" i="1"/>
  <c r="R17" i="1" s="1"/>
  <c r="Q30" i="1"/>
  <c r="R30" i="1" s="1"/>
  <c r="Q67" i="1"/>
  <c r="Q21" i="1"/>
  <c r="R21" i="1" s="1"/>
  <c r="Q34" i="1"/>
  <c r="R34" i="1" s="1"/>
  <c r="Q15" i="1"/>
  <c r="R15" i="1" s="1"/>
  <c r="Q65" i="1"/>
  <c r="R65" i="1" s="1"/>
  <c r="H58" i="1"/>
  <c r="Q58" i="1" s="1"/>
  <c r="R58" i="1" s="1"/>
  <c r="H57" i="1"/>
  <c r="Q57" i="1" s="1"/>
  <c r="R57" i="1" s="1"/>
  <c r="H55" i="1"/>
  <c r="Q55" i="1" s="1"/>
  <c r="R55" i="1" s="1"/>
  <c r="H54" i="1"/>
  <c r="Q54" i="1" s="1"/>
  <c r="R54" i="1" s="1"/>
  <c r="H7" i="1"/>
  <c r="Q7" i="1" s="1"/>
  <c r="R7" i="1" s="1"/>
  <c r="H6" i="1"/>
  <c r="Q6" i="1" s="1"/>
  <c r="R6" i="1" s="1"/>
  <c r="Q5" i="1"/>
  <c r="R5" i="1" s="1"/>
  <c r="H4" i="1"/>
  <c r="Q4" i="1" s="1"/>
  <c r="R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9" authorId="0" shapeId="0" xr:uid="{41CFD448-39E4-DC4D-8702-6DC5EDB5B51E}">
      <text>
        <r>
          <rPr>
            <b/>
            <sz val="10"/>
            <color rgb="FF000000"/>
            <rFont val="Tahoma"/>
            <family val="2"/>
          </rPr>
          <t>Cantidad de articulos a producir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9" authorId="0" shapeId="0" xr:uid="{9F25FF0E-531E-0145-978C-D55309E83483}">
      <text>
        <r>
          <rPr>
            <b/>
            <sz val="10"/>
            <color rgb="FF000000"/>
            <rFont val="Tahoma"/>
            <family val="2"/>
          </rPr>
          <t xml:space="preserve">Cantidad total de este tipo de Tela.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H9" authorId="0" shapeId="0" xr:uid="{10097B25-D0EE-6843-B1B6-A7D2E6B71D1E}">
      <text>
        <r>
          <rPr>
            <b/>
            <sz val="10"/>
            <color rgb="FF000000"/>
            <rFont val="Tahoma"/>
            <family val="2"/>
          </rPr>
          <t>Este es el consulmo de tela de este articulo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I9" authorId="0" shapeId="0" xr:uid="{3A741473-4C62-8A4F-849F-6003A5FE0115}">
      <text>
        <r>
          <rPr>
            <b/>
            <sz val="10"/>
            <color rgb="FF000000"/>
            <rFont val="Tahoma"/>
            <family val="2"/>
          </rPr>
          <t xml:space="preserve">Es lo que queda de tela luego de producir este articulo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M9" authorId="0" shapeId="0" xr:uid="{8FCDE317-1BD3-B447-B14E-81BFCC66F9CD}">
      <text>
        <r>
          <rPr>
            <b/>
            <sz val="10"/>
            <color rgb="FF000000"/>
            <rFont val="Tahoma"/>
            <family val="2"/>
          </rPr>
          <t xml:space="preserve">Cantidad de avioas que consume este  articulo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Q9" authorId="0" shapeId="0" xr:uid="{BEEF60C3-54A9-6F48-8855-58ECDB2887A2}">
      <text>
        <r>
          <rPr>
            <b/>
            <sz val="10"/>
            <color rgb="FF000000"/>
            <rFont val="Tahoma"/>
            <family val="2"/>
          </rPr>
          <t>Costo unitario por producir este articulo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S9" authorId="0" shapeId="0" xr:uid="{A908A5D4-CB65-9648-A353-01C8363567E2}">
      <text>
        <r>
          <rPr>
            <b/>
            <sz val="10"/>
            <color rgb="FF000000"/>
            <rFont val="Tahoma"/>
            <family val="2"/>
          </rPr>
          <t>Esto es lo que te costaria producir toda la tela existente, en este articulo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11" authorId="0" shapeId="0" xr:uid="{445DFE3B-DD2B-AE45-9CCE-96B62B8371F7}">
      <text>
        <r>
          <rPr>
            <b/>
            <sz val="10"/>
            <color rgb="FF000000"/>
            <rFont val="Tahoma"/>
            <family val="2"/>
          </rPr>
          <t xml:space="preserve">Cada Articulo tiene solo un tipo de tela?
</t>
        </r>
        <r>
          <rPr>
            <b/>
            <sz val="10"/>
            <color rgb="FF000000"/>
            <rFont val="Tahoma"/>
            <family val="2"/>
          </rPr>
          <t xml:space="preserve">O puede tener varios tipos de tela?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N15" authorId="0" shapeId="0" xr:uid="{42FDEE5C-9B95-4C4E-B2D4-728027BF6050}">
      <text>
        <r>
          <rPr>
            <b/>
            <sz val="10"/>
            <color rgb="FF000000"/>
            <rFont val="Tahoma"/>
            <family val="2"/>
          </rPr>
          <t xml:space="preserve">Costo total de los avios.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17" authorId="0" shapeId="0" xr:uid="{4CB4DC9D-C3D1-0041-8DBD-B6082F9746FB}">
      <text>
        <r>
          <rPr>
            <b/>
            <sz val="10"/>
            <color rgb="FF000000"/>
            <rFont val="Tahoma"/>
            <family val="2"/>
          </rPr>
          <t>Cantidad de articulos a producir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17" authorId="0" shapeId="0" xr:uid="{0BB48CD7-C4E3-0542-A7E3-47E88B48A6B9}">
      <text>
        <r>
          <rPr>
            <b/>
            <sz val="10"/>
            <color rgb="FF000000"/>
            <rFont val="Tahoma"/>
            <family val="2"/>
          </rPr>
          <t xml:space="preserve">Cantidad total de este tipo de Tela.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H17" authorId="0" shapeId="0" xr:uid="{BDE8BFB1-27F7-774F-A977-350F6DC30C9C}">
      <text>
        <r>
          <rPr>
            <b/>
            <sz val="10"/>
            <color rgb="FF000000"/>
            <rFont val="Tahoma"/>
            <family val="2"/>
          </rPr>
          <t>Este es el consulmo de tela de este articulo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I17" authorId="0" shapeId="0" xr:uid="{38345233-DCDC-624C-AED6-351CDE6706F0}">
      <text>
        <r>
          <rPr>
            <b/>
            <sz val="10"/>
            <color rgb="FF000000"/>
            <rFont val="Tahoma"/>
            <family val="2"/>
          </rPr>
          <t xml:space="preserve">Es lo que queda de tela luego de producir este articulo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M17" authorId="0" shapeId="0" xr:uid="{9FF12AA2-F228-3644-A2B3-DB3A9A726D5C}">
      <text>
        <r>
          <rPr>
            <b/>
            <sz val="10"/>
            <color rgb="FF000000"/>
            <rFont val="Tahoma"/>
            <family val="2"/>
          </rPr>
          <t xml:space="preserve">Cantidad de avioas que consume este  articulo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Q17" authorId="0" shapeId="0" xr:uid="{87A1DBC5-CC4E-AE4D-B3BC-C048ADDDAFA4}">
      <text>
        <r>
          <rPr>
            <b/>
            <sz val="10"/>
            <color rgb="FF000000"/>
            <rFont val="Tahoma"/>
            <family val="2"/>
          </rPr>
          <t>Costo unitario por producir este articulo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S17" authorId="0" shapeId="0" xr:uid="{ADC808B1-82C9-FB4A-9FF8-C0B62610213F}">
      <text>
        <r>
          <rPr>
            <b/>
            <sz val="10"/>
            <color rgb="FF000000"/>
            <rFont val="Tahoma"/>
            <family val="2"/>
          </rPr>
          <t>Esto es lo que te costaria producir toda la tela existente, en este articulo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N22" authorId="0" shapeId="0" xr:uid="{A543E19F-E0EF-2F4E-BDDB-CEF38F341BD7}">
      <text>
        <r>
          <rPr>
            <b/>
            <sz val="10"/>
            <color rgb="FF000000"/>
            <rFont val="Tahoma"/>
            <family val="2"/>
          </rPr>
          <t xml:space="preserve">Costo total de los avios.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</author>
  </authors>
  <commentList>
    <comment ref="O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Estampado de la tela
</t>
        </r>
      </text>
    </comment>
  </commentList>
</comments>
</file>

<file path=xl/sharedStrings.xml><?xml version="1.0" encoding="utf-8"?>
<sst xmlns="http://schemas.openxmlformats.org/spreadsheetml/2006/main" count="523" uniqueCount="338">
  <si>
    <t>Proveedor 1</t>
  </si>
  <si>
    <t>Avio</t>
  </si>
  <si>
    <t>cantidad</t>
  </si>
  <si>
    <t>Precio</t>
  </si>
  <si>
    <t>Precio x Unidad</t>
  </si>
  <si>
    <t>Existencia de Aviso</t>
  </si>
  <si>
    <t>mts</t>
  </si>
  <si>
    <t>Elastico</t>
  </si>
  <si>
    <t>uni</t>
  </si>
  <si>
    <t>Ojal</t>
  </si>
  <si>
    <t>Cordon</t>
  </si>
  <si>
    <t xml:space="preserve"> </t>
  </si>
  <si>
    <t>Articulo</t>
  </si>
  <si>
    <t>codigo</t>
  </si>
  <si>
    <t>Foto/Molde</t>
  </si>
  <si>
    <t>Tela</t>
  </si>
  <si>
    <t>CdeArticulos</t>
  </si>
  <si>
    <t>cantidad de tela</t>
  </si>
  <si>
    <t>consumo tela</t>
  </si>
  <si>
    <t>Tela restante</t>
  </si>
  <si>
    <t>costo Tela</t>
  </si>
  <si>
    <t>Avios</t>
  </si>
  <si>
    <t>exist Avios</t>
  </si>
  <si>
    <t>consumo avios</t>
  </si>
  <si>
    <t>Precio x Avio</t>
  </si>
  <si>
    <t>corte</t>
  </si>
  <si>
    <t>confección</t>
  </si>
  <si>
    <t>Costo x Articulo</t>
  </si>
  <si>
    <t>prod potencial</t>
  </si>
  <si>
    <t>Cost Prod Pot</t>
  </si>
  <si>
    <t>cm</t>
  </si>
  <si>
    <t>Unidades</t>
  </si>
  <si>
    <t>PANTALON ANCHO RUSTICO</t>
  </si>
  <si>
    <t>gr45353fw43r435re2d354y3</t>
  </si>
  <si>
    <t>RUSTICO</t>
  </si>
  <si>
    <t>Precio de Vta</t>
  </si>
  <si>
    <t>Gcia neta</t>
  </si>
  <si>
    <t>TOTALES</t>
  </si>
  <si>
    <t>Proveedor1</t>
  </si>
  <si>
    <t>Cantidad mts</t>
  </si>
  <si>
    <t>Precio x mts</t>
  </si>
  <si>
    <t>Existencia Tela</t>
  </si>
  <si>
    <t>Otra Prenda</t>
  </si>
  <si>
    <t>45353fw43r435re2d354y3</t>
  </si>
  <si>
    <t>Rustica</t>
  </si>
  <si>
    <t>Plush</t>
  </si>
  <si>
    <t>Corte</t>
  </si>
  <si>
    <t>precio</t>
  </si>
  <si>
    <t>Confección</t>
  </si>
  <si>
    <t>Los que estan en amarillo son los valores que va a tener que ingresar manualmente la PO</t>
  </si>
  <si>
    <t>FECHA</t>
  </si>
  <si>
    <t>ARTICULO</t>
  </si>
  <si>
    <t>TELA</t>
  </si>
  <si>
    <t>talle?</t>
  </si>
  <si>
    <t>CONSULO TELA</t>
  </si>
  <si>
    <t>PRECIO TELA KG/MTR</t>
  </si>
  <si>
    <t>stock actual</t>
  </si>
  <si>
    <t>COSTO TELA</t>
  </si>
  <si>
    <t>AVIOS</t>
  </si>
  <si>
    <t>CONSUMO AVIO</t>
  </si>
  <si>
    <t>COSTO AVIOS</t>
  </si>
  <si>
    <t>CORTE</t>
  </si>
  <si>
    <t>CONFECCION</t>
  </si>
  <si>
    <t>Etiqueta PACK</t>
  </si>
  <si>
    <t>ARTE</t>
  </si>
  <si>
    <t>tranporte</t>
  </si>
  <si>
    <t>COSTO NETO</t>
  </si>
  <si>
    <r>
      <rPr>
        <b/>
        <sz val="11"/>
        <color theme="1"/>
        <rFont val="Calibri"/>
        <family val="2"/>
        <scheme val="minor"/>
      </rPr>
      <t>PRECIO PUBLICO</t>
    </r>
    <r>
      <rPr>
        <sz val="11"/>
        <color theme="1"/>
        <rFont val="Calibri"/>
        <family val="2"/>
        <scheme val="minor"/>
      </rPr>
      <t xml:space="preserve"> costo base x 4,5</t>
    </r>
  </si>
  <si>
    <t>PRECIO  MAYOR 60%</t>
  </si>
  <si>
    <t>PRECIO MAYOR 70%</t>
  </si>
  <si>
    <r>
      <rPr>
        <b/>
        <sz val="11"/>
        <color theme="1"/>
        <rFont val="Calibri"/>
        <family val="2"/>
        <scheme val="minor"/>
      </rPr>
      <t>PRECIO CONSIGNA</t>
    </r>
    <r>
      <rPr>
        <sz val="11"/>
        <color theme="1"/>
        <rFont val="Calibri"/>
        <family val="2"/>
        <scheme val="minor"/>
      </rPr>
      <t xml:space="preserve"> 80%</t>
    </r>
  </si>
  <si>
    <t>JOGGER RUSTICO LISO</t>
  </si>
  <si>
    <t>ELASTICO / CINTA HI</t>
  </si>
  <si>
    <t>0,76 MTR</t>
  </si>
  <si>
    <t>SHORT RUSTICO</t>
  </si>
  <si>
    <t xml:space="preserve">   </t>
  </si>
  <si>
    <t>BUZO LINEA</t>
  </si>
  <si>
    <t>BUZO OVERSIZE</t>
  </si>
  <si>
    <t>CINTA CAPUCHA + OJALILLOS</t>
  </si>
  <si>
    <t>1,4 Y 2 OJAL</t>
  </si>
  <si>
    <t>CAMPERA RUSTICO</t>
  </si>
  <si>
    <t>CIERRE</t>
  </si>
  <si>
    <t>CORDERITO</t>
  </si>
  <si>
    <t>TAPADO NEGRO</t>
  </si>
  <si>
    <t xml:space="preserve">CORDERITO </t>
  </si>
  <si>
    <t>PLUSH</t>
  </si>
  <si>
    <t>POLERA PLUSH</t>
  </si>
  <si>
    <t xml:space="preserve">DEPORTIVA </t>
  </si>
  <si>
    <t>calza larga lisa</t>
  </si>
  <si>
    <t xml:space="preserve">NEIVI </t>
  </si>
  <si>
    <t>elastico</t>
  </si>
  <si>
    <t>calza extralarga lisa</t>
  </si>
  <si>
    <t xml:space="preserve">CALZA CORTA </t>
  </si>
  <si>
    <t>TOP CHANDA lisa</t>
  </si>
  <si>
    <t>NEIVI</t>
  </si>
  <si>
    <t>JERSEY 30/1</t>
  </si>
  <si>
    <t>TOP AHIMSA LISO</t>
  </si>
  <si>
    <t>ENTERO AMARA</t>
  </si>
  <si>
    <t>ELASTICO $7,5 MTR</t>
  </si>
  <si>
    <t>0,40 mtr</t>
  </si>
  <si>
    <t>ALGODON 30/1</t>
  </si>
  <si>
    <t>ENTERO INDRIYA</t>
  </si>
  <si>
    <t>ELASTICO</t>
  </si>
  <si>
    <t>0,50 mtr</t>
  </si>
  <si>
    <t>calza larga estampa</t>
  </si>
  <si>
    <t>NEIVI ESTAMP</t>
  </si>
  <si>
    <t>calza extralarga estampa</t>
  </si>
  <si>
    <t>CALZA CORTA ESTAMPADA</t>
  </si>
  <si>
    <t>CALZA 3/4 estampado</t>
  </si>
  <si>
    <t>TOP CHANDA ESTAMPA</t>
  </si>
  <si>
    <t>TOP AHIMSA ESTAMP.</t>
  </si>
  <si>
    <t>CALZA CORTA SURYA</t>
  </si>
  <si>
    <t>VAPLEX</t>
  </si>
  <si>
    <t>CALZA 3/4</t>
  </si>
  <si>
    <t>TOP DEVI</t>
  </si>
  <si>
    <t xml:space="preserve">POLISAP </t>
  </si>
  <si>
    <t xml:space="preserve">TOP AHIMSA </t>
  </si>
  <si>
    <t>LINEA UPCYCLE</t>
  </si>
  <si>
    <t xml:space="preserve">CALZA LAJA </t>
  </si>
  <si>
    <t>CROP LARGO LAJA</t>
  </si>
  <si>
    <t>ENTERO LAJA</t>
  </si>
  <si>
    <t>0.7</t>
  </si>
  <si>
    <t>MODAL</t>
  </si>
  <si>
    <t>POLAINAS</t>
  </si>
  <si>
    <t>LANA</t>
  </si>
  <si>
    <t>150 GR</t>
  </si>
  <si>
    <t>FRIZA</t>
  </si>
  <si>
    <t>BUZO FRIZA</t>
  </si>
  <si>
    <t xml:space="preserve">1 MTR </t>
  </si>
  <si>
    <t>BUZO FRIZA CORTO</t>
  </si>
  <si>
    <t>JERSEY</t>
  </si>
  <si>
    <t>MUSCULOSA LISA</t>
  </si>
  <si>
    <t>PIMA</t>
  </si>
  <si>
    <t>MUSCULOSA TIPI</t>
  </si>
  <si>
    <t>pima</t>
  </si>
  <si>
    <t xml:space="preserve">REMERA LISA </t>
  </si>
  <si>
    <t>oima</t>
  </si>
  <si>
    <t>REMERA TIPI</t>
  </si>
  <si>
    <t>REMERA OVERSIZE</t>
  </si>
  <si>
    <t>JERSEY 30/5</t>
  </si>
  <si>
    <t>REMERA CHILCA</t>
  </si>
  <si>
    <t>PROM PIMA CRISA</t>
  </si>
  <si>
    <t>MUSULOSA COIRON</t>
  </si>
  <si>
    <t>MUSCULOSA MICHAY tiritas</t>
  </si>
  <si>
    <t>MORLEY</t>
  </si>
  <si>
    <t xml:space="preserve">CROP ACACIA </t>
  </si>
  <si>
    <t>PIJAMA</t>
  </si>
  <si>
    <t>JERSET 30/4</t>
  </si>
  <si>
    <t>BODY ANASUHA</t>
  </si>
  <si>
    <t>SUPPLEX</t>
  </si>
  <si>
    <t>BODY OMANA</t>
  </si>
  <si>
    <t>ALG LYCRA</t>
  </si>
  <si>
    <t xml:space="preserve">TOP COTTON </t>
  </si>
  <si>
    <t>CALZA CORTA COTTON</t>
  </si>
  <si>
    <t>MUSCULOSAS</t>
  </si>
  <si>
    <t>PIMA ESTAMPA</t>
  </si>
  <si>
    <t>VESTIDO COTTON</t>
  </si>
  <si>
    <t>BAMBULA</t>
  </si>
  <si>
    <t>VESTIDO BAMBULA</t>
  </si>
  <si>
    <t>GUANTANAMO</t>
  </si>
  <si>
    <t>2 MTR</t>
  </si>
  <si>
    <t>BOTONES</t>
  </si>
  <si>
    <t>PANTALON BAMBULA</t>
  </si>
  <si>
    <t>GASA ALG.</t>
  </si>
  <si>
    <t>camisa</t>
  </si>
  <si>
    <t>gasa algodón</t>
  </si>
  <si>
    <t>boton</t>
  </si>
  <si>
    <t>25 ojal</t>
  </si>
  <si>
    <t>ARENA ALG</t>
  </si>
  <si>
    <t>arena</t>
  </si>
  <si>
    <t>LINO</t>
  </si>
  <si>
    <t>lino</t>
  </si>
  <si>
    <t>boton 2,2 c/u</t>
  </si>
  <si>
    <t>33ojal</t>
  </si>
  <si>
    <t>VESTIDO</t>
  </si>
  <si>
    <t>PANTALON</t>
  </si>
  <si>
    <t>PRINT</t>
  </si>
  <si>
    <t>LEGGING</t>
  </si>
  <si>
    <t>CALZA</t>
  </si>
  <si>
    <t>0,90 MTR</t>
  </si>
  <si>
    <t>VESTIDO ARENA</t>
  </si>
  <si>
    <t>ARENA</t>
  </si>
  <si>
    <t>VESTIDO LINO</t>
  </si>
  <si>
    <t>ZAFU</t>
  </si>
  <si>
    <t>TUSOR</t>
  </si>
  <si>
    <t>cierre 45</t>
  </si>
  <si>
    <t>forreria</t>
  </si>
  <si>
    <t>cinta mochi</t>
  </si>
  <si>
    <t>cascaras trigo</t>
  </si>
  <si>
    <t>1,5 kg</t>
  </si>
  <si>
    <t xml:space="preserve">lino </t>
  </si>
  <si>
    <t>COJIN</t>
  </si>
  <si>
    <t>080 MTR</t>
  </si>
  <si>
    <t>cierre  65</t>
  </si>
  <si>
    <t>1x $70</t>
  </si>
  <si>
    <t>0,80 mtr</t>
  </si>
  <si>
    <t>0,16 mtr $10</t>
  </si>
  <si>
    <t xml:space="preserve">algodón </t>
  </si>
  <si>
    <t>2 kg $144</t>
  </si>
  <si>
    <t>ALMOHADILLA</t>
  </si>
  <si>
    <t>0.05 MTR</t>
  </si>
  <si>
    <t>CINTA HILERA</t>
  </si>
  <si>
    <t>0,12 MTR $2</t>
  </si>
  <si>
    <t>FORRERIA</t>
  </si>
  <si>
    <t>0,05 MTR</t>
  </si>
  <si>
    <t>CIERRE 20</t>
  </si>
  <si>
    <t>1 X $25</t>
  </si>
  <si>
    <t>50 GR $2</t>
  </si>
  <si>
    <t>,,,,,,,,,,,,,,,,,,,,,,,,,,,,,,,,,,,,,,,,,,,,,,,,,,,,,,,,,,,,,,,,,,,,,,,,,,,,,,,,,,,,,,,,,,,,,,,,,,,,,,,,,,,,,,,,,,,,,,,,,,,,,,,,,,,,,,,,,,,,,,,,,,,,,,,,,,,,,,,,,,,,,,,,,,,,,,,,,,,,,,,,,,,,,,,,,,,,,,,,,,,,,,,,,,,,,,,,,,,,,,,,,,,,,,,,,,,,,,,,,,,,,,,,,,,,,,,,,,,,6</t>
  </si>
  <si>
    <t>Articulos</t>
  </si>
  <si>
    <t>nombre</t>
  </si>
  <si>
    <t>cantExistente</t>
  </si>
  <si>
    <t>ImgMolde</t>
  </si>
  <si>
    <t>consumoTela</t>
  </si>
  <si>
    <t>consumoAviso</t>
  </si>
  <si>
    <t>Aviso</t>
  </si>
  <si>
    <t>confeccion</t>
  </si>
  <si>
    <t>prodPotencial</t>
  </si>
  <si>
    <t>MOKSHA</t>
  </si>
  <si>
    <t>LULEA</t>
  </si>
  <si>
    <t>OZYC</t>
  </si>
  <si>
    <t>VALDANI</t>
  </si>
  <si>
    <t>MENOR</t>
  </si>
  <si>
    <t>CALZA LARGA LISA</t>
  </si>
  <si>
    <t>CALZA LARGA  ESTAMPADA</t>
  </si>
  <si>
    <t>CALZA EXTRA LARGA</t>
  </si>
  <si>
    <t>CALZA EXTR ESTAMPA</t>
  </si>
  <si>
    <t>CROP LISO</t>
  </si>
  <si>
    <t>CROP ESTAMPADO</t>
  </si>
  <si>
    <t>ENTERO LARGO</t>
  </si>
  <si>
    <t xml:space="preserve">ENTERO CORTO </t>
  </si>
  <si>
    <t>MAYOR</t>
  </si>
  <si>
    <t xml:space="preserve">PROVEEEDOR </t>
  </si>
  <si>
    <t xml:space="preserve">RINDE </t>
  </si>
  <si>
    <t>$ X KILO</t>
  </si>
  <si>
    <t>$ X METRO</t>
  </si>
  <si>
    <t>TOCCKI</t>
  </si>
  <si>
    <t>RUSRICO TRIBILIN</t>
  </si>
  <si>
    <t xml:space="preserve">RUSTICO MORO frizado </t>
  </si>
  <si>
    <t>total factura tocki  110500 / 2694 x kg / 1350 el mtr</t>
  </si>
  <si>
    <t>rustico moro frizado</t>
  </si>
  <si>
    <t>573 segunda</t>
  </si>
  <si>
    <t>JER + LYCRA 24/1</t>
  </si>
  <si>
    <t>ENERGY</t>
  </si>
  <si>
    <t>12,6 usx104</t>
  </si>
  <si>
    <t>VINT</t>
  </si>
  <si>
    <t>vaplex</t>
  </si>
  <si>
    <t xml:space="preserve">SUBLIMADO </t>
  </si>
  <si>
    <t xml:space="preserve">172 X MTR </t>
  </si>
  <si>
    <t>NEIVI + flete</t>
  </si>
  <si>
    <t>13,9 us x115</t>
  </si>
  <si>
    <t xml:space="preserve">20 FLETE </t>
  </si>
  <si>
    <t>212 X MTRB</t>
  </si>
  <si>
    <t>2.25 dls x115</t>
  </si>
  <si>
    <t>PORX SIGRLO</t>
  </si>
  <si>
    <t>SPORT ACTION</t>
  </si>
  <si>
    <t>CRISA</t>
  </si>
  <si>
    <t>muselina forro</t>
  </si>
  <si>
    <t>INNTEX</t>
  </si>
  <si>
    <t>MORLEY CLOONEY</t>
  </si>
  <si>
    <t>JERSEY LYCRA</t>
  </si>
  <si>
    <t>JERSEY BLANCO</t>
  </si>
  <si>
    <t>3.2</t>
  </si>
  <si>
    <t>frisa</t>
  </si>
  <si>
    <t>rustico neococo</t>
  </si>
  <si>
    <t>2.2</t>
  </si>
  <si>
    <t>PACK</t>
  </si>
  <si>
    <t>ARTE COLOR</t>
  </si>
  <si>
    <t xml:space="preserve">TRANSFER </t>
  </si>
  <si>
    <t xml:space="preserve">CAJA </t>
  </si>
  <si>
    <t>BOLSA PAPEL</t>
  </si>
  <si>
    <t>ETIQUETA</t>
  </si>
  <si>
    <t xml:space="preserve">16 cinta hilera </t>
  </si>
  <si>
    <t>ELASTICO 35 MM</t>
  </si>
  <si>
    <t>ELASTICO 20 MM</t>
  </si>
  <si>
    <t>$30,22 MTR</t>
  </si>
  <si>
    <t>ELASTICO 15 MM</t>
  </si>
  <si>
    <t>$41MTR</t>
  </si>
  <si>
    <t>ELASTICO 7 MM</t>
  </si>
  <si>
    <t>CINTA HILERA 1 CM</t>
  </si>
  <si>
    <t xml:space="preserve">cierre </t>
  </si>
  <si>
    <t>CorteServicio</t>
  </si>
  <si>
    <t>ConfeccionServicio</t>
  </si>
  <si>
    <t>registroCorte(){}</t>
  </si>
  <si>
    <t>AvioServicio</t>
  </si>
  <si>
    <t>validacionCor(){}</t>
  </si>
  <si>
    <t>validacionCon(){}</t>
  </si>
  <si>
    <t>TelaServicio</t>
  </si>
  <si>
    <t>actualizarCor(){}</t>
  </si>
  <si>
    <t>actualizarCon(){}</t>
  </si>
  <si>
    <t>registroAvio(){}</t>
  </si>
  <si>
    <t>registroTela(){}</t>
  </si>
  <si>
    <t>validacionA(){}</t>
  </si>
  <si>
    <t>validacionT(){}</t>
  </si>
  <si>
    <t>actualizarA(){}</t>
  </si>
  <si>
    <t>actualizarT(){}</t>
  </si>
  <si>
    <t>Usuario</t>
  </si>
  <si>
    <t>Metodos /Funciones</t>
  </si>
  <si>
    <t>registroArticulo(){}</t>
  </si>
  <si>
    <t>_Date fechaFactA</t>
  </si>
  <si>
    <t>_String id</t>
  </si>
  <si>
    <t>_String nombreAvio</t>
  </si>
  <si>
    <t>_String tipoAvio</t>
  </si>
  <si>
    <t>_Integer cantidadCom</t>
  </si>
  <si>
    <t>_Doble precio</t>
  </si>
  <si>
    <t>_String proveedor</t>
  </si>
  <si>
    <t>_Integer stockA</t>
  </si>
  <si>
    <t>_Boolean estadoT</t>
  </si>
  <si>
    <t>_Foto foto</t>
  </si>
  <si>
    <t>_String nombre</t>
  </si>
  <si>
    <t>_String apellido</t>
  </si>
  <si>
    <t>_String mail</t>
  </si>
  <si>
    <t>_Dte fechaAlta</t>
  </si>
  <si>
    <t>_Boolean estado</t>
  </si>
  <si>
    <t>_String nombreProveedor</t>
  </si>
  <si>
    <t>_Integer precio</t>
  </si>
  <si>
    <t>_Integer precioxVolumen</t>
  </si>
  <si>
    <t>_Date fechaAlta</t>
  </si>
  <si>
    <t>_String nombreTela</t>
  </si>
  <si>
    <t>_Integer rinde</t>
  </si>
  <si>
    <t>_Integer stockT</t>
  </si>
  <si>
    <t>_String nombreArticulo</t>
  </si>
  <si>
    <t>_Integer consumo</t>
  </si>
  <si>
    <t>_Integer consumoTela</t>
  </si>
  <si>
    <t xml:space="preserve">_Tela tela </t>
  </si>
  <si>
    <t>_Avio avio</t>
  </si>
  <si>
    <t>_Corte corte</t>
  </si>
  <si>
    <t>_Confeccion confeccion</t>
  </si>
  <si>
    <t>Foto</t>
  </si>
  <si>
    <t>_String mime</t>
  </si>
  <si>
    <t>Actualizar Foto (){}</t>
  </si>
  <si>
    <t>guardarFoto (){}</t>
  </si>
  <si>
    <t>registroUsuario(){}</t>
  </si>
  <si>
    <t>actualizarUsuario(){}</t>
  </si>
  <si>
    <t>registroConfeccion(){}</t>
  </si>
  <si>
    <t>validación(){}</t>
  </si>
  <si>
    <t>_Date fechaFact</t>
  </si>
  <si>
    <t>_Integer metrosTela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</si>
</sst>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\ * #,##0.00_);_(&quot;$&quot;\ * \(#,##0.00\);_(&quot;$&quot;\ * &quot;-&quot;??_);_(@_)"/>
    <numFmt numFmtId="164" formatCode="&quot;$&quot;\ #,##0;[Red]&quot;$&quot;\ \-#,##0"/>
    <numFmt numFmtId="165" formatCode="&quot;$&quot;\ #,##0.00;[Red]&quot;$&quot;\ \-#,##0.00"/>
    <numFmt numFmtId="166" formatCode="&quot;$&quot;\ #,##0;[Red]\-&quot;$&quot;\ #,##0"/>
    <numFmt numFmtId="167" formatCode="&quot;$&quot;\ #,##0.00;[Red]\-&quot;$&quot;\ #,##0.00"/>
  </numFmts>
  <fonts count="3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18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sz val="12"/>
      <color rgb="FF00B050"/>
      <name val="Calibri"/>
      <family val="2"/>
      <scheme val="minor"/>
    </font>
    <font>
      <b/>
      <sz val="25"/>
      <color theme="5" tint="-0.249977111117893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indexed="64"/>
      </patternFill>
    </fill>
  </fills>
  <borders count="2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indexed="64"/>
      </top>
      <bottom style="medium">
        <color indexed="64"/>
      </bottom>
      <diagonal/>
    </border>
    <border>
      <left style="thin">
        <color rgb="FF505050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25" fillId="0" borderId="0" applyFont="0" applyFill="0" applyBorder="0" applyAlignment="0" applyProtection="0"/>
  </cellStyleXfs>
  <cellXfs count="307">
    <xf numFmtId="0" fontId="0" fillId="0" borderId="0" xfId="0"/>
    <xf numFmtId="0" fontId="0" fillId="0" borderId="5" xfId="0" applyBorder="1"/>
    <xf numFmtId="0" fontId="2" fillId="0" borderId="5" xfId="0" applyFont="1" applyBorder="1"/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0" xfId="0" applyFont="1"/>
    <xf numFmtId="0" fontId="3" fillId="3" borderId="5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2" fillId="2" borderId="7" xfId="0" applyFont="1" applyFill="1" applyBorder="1" applyAlignment="1">
      <alignment horizontal="center"/>
    </xf>
    <xf numFmtId="0" fontId="3" fillId="0" borderId="6" xfId="0" applyFont="1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2" fillId="2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12" fontId="0" fillId="0" borderId="5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16" fontId="3" fillId="0" borderId="5" xfId="0" applyNumberFormat="1" applyFont="1" applyBorder="1" applyAlignment="1">
      <alignment horizontal="center"/>
    </xf>
    <xf numFmtId="0" fontId="7" fillId="0" borderId="5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6" xfId="0" applyFont="1" applyBorder="1"/>
    <xf numFmtId="0" fontId="0" fillId="5" borderId="5" xfId="0" applyFill="1" applyBorder="1" applyAlignment="1">
      <alignment horizontal="center"/>
    </xf>
    <xf numFmtId="0" fontId="7" fillId="0" borderId="10" xfId="0" applyFont="1" applyBorder="1"/>
    <xf numFmtId="0" fontId="2" fillId="2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166" fontId="2" fillId="2" borderId="5" xfId="0" applyNumberFormat="1" applyFont="1" applyFill="1" applyBorder="1" applyAlignment="1">
      <alignment horizontal="center"/>
    </xf>
    <xf numFmtId="164" fontId="7" fillId="2" borderId="5" xfId="0" applyNumberFormat="1" applyFont="1" applyFill="1" applyBorder="1"/>
    <xf numFmtId="0" fontId="7" fillId="2" borderId="6" xfId="0" applyFont="1" applyFill="1" applyBorder="1"/>
    <xf numFmtId="164" fontId="7" fillId="2" borderId="7" xfId="0" applyNumberFormat="1" applyFont="1" applyFill="1" applyBorder="1"/>
    <xf numFmtId="0" fontId="7" fillId="2" borderId="5" xfId="0" applyFont="1" applyFill="1" applyBorder="1"/>
    <xf numFmtId="0" fontId="7" fillId="2" borderId="7" xfId="0" applyFont="1" applyFill="1" applyBorder="1"/>
    <xf numFmtId="166" fontId="7" fillId="2" borderId="5" xfId="0" applyNumberFormat="1" applyFont="1" applyFill="1" applyBorder="1"/>
    <xf numFmtId="0" fontId="7" fillId="2" borderId="8" xfId="0" applyFont="1" applyFill="1" applyBorder="1"/>
    <xf numFmtId="164" fontId="7" fillId="2" borderId="9" xfId="0" applyNumberFormat="1" applyFont="1" applyFill="1" applyBorder="1"/>
    <xf numFmtId="164" fontId="7" fillId="2" borderId="10" xfId="0" applyNumberFormat="1" applyFont="1" applyFill="1" applyBorder="1"/>
    <xf numFmtId="0" fontId="7" fillId="2" borderId="0" xfId="0" applyFont="1" applyFill="1"/>
    <xf numFmtId="164" fontId="7" fillId="2" borderId="5" xfId="0" applyNumberFormat="1" applyFont="1" applyFill="1" applyBorder="1" applyAlignment="1">
      <alignment horizontal="center"/>
    </xf>
    <xf numFmtId="164" fontId="7" fillId="2" borderId="6" xfId="0" applyNumberFormat="1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0" fillId="3" borderId="0" xfId="0" applyFont="1" applyFill="1" applyAlignment="1">
      <alignment horizontal="center" wrapText="1" readingOrder="1"/>
    </xf>
    <xf numFmtId="164" fontId="7" fillId="2" borderId="7" xfId="0" applyNumberFormat="1" applyFont="1" applyFill="1" applyBorder="1" applyAlignment="1">
      <alignment horizontal="center"/>
    </xf>
    <xf numFmtId="164" fontId="7" fillId="2" borderId="9" xfId="0" applyNumberFormat="1" applyFont="1" applyFill="1" applyBorder="1" applyAlignment="1">
      <alignment horizontal="center"/>
    </xf>
    <xf numFmtId="164" fontId="7" fillId="2" borderId="10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0" xfId="0" applyFont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2" fillId="0" borderId="5" xfId="0" applyFont="1" applyBorder="1" applyAlignment="1">
      <alignment horizontal="center" readingOrder="1"/>
    </xf>
    <xf numFmtId="16" fontId="7" fillId="0" borderId="5" xfId="0" applyNumberFormat="1" applyFont="1" applyBorder="1"/>
    <xf numFmtId="166" fontId="0" fillId="0" borderId="5" xfId="0" applyNumberForma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7" xfId="0" applyFont="1" applyFill="1" applyBorder="1"/>
    <xf numFmtId="0" fontId="2" fillId="6" borderId="5" xfId="0" applyFont="1" applyFill="1" applyBorder="1" applyAlignment="1">
      <alignment horizontal="center"/>
    </xf>
    <xf numFmtId="9" fontId="2" fillId="6" borderId="5" xfId="0" applyNumberFormat="1" applyFont="1" applyFill="1" applyBorder="1" applyAlignment="1">
      <alignment horizontal="center"/>
    </xf>
    <xf numFmtId="0" fontId="2" fillId="6" borderId="5" xfId="0" applyFont="1" applyFill="1" applyBorder="1"/>
    <xf numFmtId="0" fontId="0" fillId="6" borderId="0" xfId="0" applyFill="1" applyAlignment="1">
      <alignment horizontal="center"/>
    </xf>
    <xf numFmtId="166" fontId="7" fillId="2" borderId="5" xfId="0" applyNumberFormat="1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9" fontId="0" fillId="6" borderId="5" xfId="0" applyNumberFormat="1" applyFill="1" applyBorder="1" applyAlignment="1">
      <alignment horizontal="center"/>
    </xf>
    <xf numFmtId="0" fontId="0" fillId="6" borderId="5" xfId="0" applyFill="1" applyBorder="1"/>
    <xf numFmtId="16" fontId="7" fillId="5" borderId="5" xfId="0" applyNumberFormat="1" applyFont="1" applyFill="1" applyBorder="1"/>
    <xf numFmtId="0" fontId="0" fillId="5" borderId="5" xfId="0" applyFill="1" applyBorder="1"/>
    <xf numFmtId="164" fontId="2" fillId="2" borderId="9" xfId="0" applyNumberFormat="1" applyFont="1" applyFill="1" applyBorder="1" applyAlignment="1">
      <alignment horizontal="center"/>
    </xf>
    <xf numFmtId="0" fontId="12" fillId="7" borderId="0" xfId="0" applyFont="1" applyFill="1" applyAlignment="1">
      <alignment horizontal="center" readingOrder="1"/>
    </xf>
    <xf numFmtId="164" fontId="12" fillId="7" borderId="5" xfId="0" applyNumberFormat="1" applyFont="1" applyFill="1" applyBorder="1" applyAlignment="1">
      <alignment horizontal="center" readingOrder="1"/>
    </xf>
    <xf numFmtId="0" fontId="12" fillId="7" borderId="6" xfId="0" applyFont="1" applyFill="1" applyBorder="1" applyAlignment="1">
      <alignment horizontal="center" readingOrder="1"/>
    </xf>
    <xf numFmtId="0" fontId="12" fillId="7" borderId="7" xfId="0" applyFont="1" applyFill="1" applyBorder="1" applyAlignment="1">
      <alignment horizontal="center" readingOrder="1"/>
    </xf>
    <xf numFmtId="0" fontId="12" fillId="7" borderId="5" xfId="0" applyFont="1" applyFill="1" applyBorder="1" applyAlignment="1">
      <alignment horizontal="center" readingOrder="1"/>
    </xf>
    <xf numFmtId="0" fontId="12" fillId="7" borderId="8" xfId="0" applyFont="1" applyFill="1" applyBorder="1" applyAlignment="1">
      <alignment horizontal="center" readingOrder="1"/>
    </xf>
    <xf numFmtId="0" fontId="12" fillId="7" borderId="10" xfId="0" applyFont="1" applyFill="1" applyBorder="1" applyAlignment="1">
      <alignment horizontal="center" readingOrder="1"/>
    </xf>
    <xf numFmtId="164" fontId="12" fillId="7" borderId="7" xfId="0" applyNumberFormat="1" applyFont="1" applyFill="1" applyBorder="1" applyAlignment="1">
      <alignment horizontal="center" readingOrder="1"/>
    </xf>
    <xf numFmtId="166" fontId="12" fillId="7" borderId="5" xfId="0" applyNumberFormat="1" applyFont="1" applyFill="1" applyBorder="1" applyAlignment="1">
      <alignment horizontal="center" readingOrder="1"/>
    </xf>
    <xf numFmtId="167" fontId="12" fillId="7" borderId="5" xfId="0" applyNumberFormat="1" applyFont="1" applyFill="1" applyBorder="1" applyAlignment="1">
      <alignment horizontal="center" readingOrder="1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0" fillId="2" borderId="6" xfId="0" applyFill="1" applyBorder="1" applyAlignment="1">
      <alignment horizontal="center"/>
    </xf>
    <xf numFmtId="164" fontId="12" fillId="7" borderId="9" xfId="0" applyNumberFormat="1" applyFont="1" applyFill="1" applyBorder="1" applyAlignment="1">
      <alignment horizontal="center" readingOrder="1"/>
    </xf>
    <xf numFmtId="0" fontId="3" fillId="2" borderId="5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164" fontId="12" fillId="8" borderId="7" xfId="0" applyNumberFormat="1" applyFont="1" applyFill="1" applyBorder="1" applyAlignment="1">
      <alignment horizontal="center" readingOrder="1"/>
    </xf>
    <xf numFmtId="0" fontId="2" fillId="8" borderId="7" xfId="0" applyFont="1" applyFill="1" applyBorder="1"/>
    <xf numFmtId="0" fontId="2" fillId="8" borderId="5" xfId="0" applyFont="1" applyFill="1" applyBorder="1" applyAlignment="1">
      <alignment horizontal="center"/>
    </xf>
    <xf numFmtId="166" fontId="12" fillId="8" borderId="5" xfId="0" applyNumberFormat="1" applyFont="1" applyFill="1" applyBorder="1" applyAlignment="1">
      <alignment horizontal="center" readingOrder="1"/>
    </xf>
    <xf numFmtId="0" fontId="2" fillId="8" borderId="5" xfId="0" applyFont="1" applyFill="1" applyBorder="1"/>
    <xf numFmtId="0" fontId="12" fillId="8" borderId="5" xfId="0" applyFont="1" applyFill="1" applyBorder="1" applyAlignment="1">
      <alignment horizontal="center" readingOrder="1"/>
    </xf>
    <xf numFmtId="164" fontId="12" fillId="8" borderId="5" xfId="0" applyNumberFormat="1" applyFont="1" applyFill="1" applyBorder="1" applyAlignment="1">
      <alignment horizontal="center" readingOrder="1"/>
    </xf>
    <xf numFmtId="9" fontId="2" fillId="8" borderId="5" xfId="0" applyNumberFormat="1" applyFont="1" applyFill="1" applyBorder="1" applyAlignment="1">
      <alignment horizontal="center"/>
    </xf>
    <xf numFmtId="0" fontId="3" fillId="0" borderId="11" xfId="0" applyFont="1" applyBorder="1"/>
    <xf numFmtId="0" fontId="0" fillId="0" borderId="11" xfId="0" applyBorder="1" applyAlignment="1">
      <alignment horizontal="center"/>
    </xf>
    <xf numFmtId="0" fontId="7" fillId="2" borderId="11" xfId="0" applyFont="1" applyFill="1" applyBorder="1"/>
    <xf numFmtId="0" fontId="7" fillId="2" borderId="12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0" borderId="11" xfId="0" applyFont="1" applyBorder="1"/>
    <xf numFmtId="0" fontId="7" fillId="0" borderId="11" xfId="0" applyFont="1" applyBorder="1" applyAlignment="1">
      <alignment horizontal="center"/>
    </xf>
    <xf numFmtId="0" fontId="12" fillId="7" borderId="11" xfId="0" applyFont="1" applyFill="1" applyBorder="1" applyAlignment="1">
      <alignment horizontal="center" readingOrder="1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/>
    <xf numFmtId="16" fontId="7" fillId="2" borderId="5" xfId="0" applyNumberFormat="1" applyFont="1" applyFill="1" applyBorder="1"/>
    <xf numFmtId="0" fontId="12" fillId="2" borderId="5" xfId="0" applyFont="1" applyFill="1" applyBorder="1" applyAlignment="1">
      <alignment horizontal="center" readingOrder="1"/>
    </xf>
    <xf numFmtId="164" fontId="2" fillId="2" borderId="7" xfId="0" applyNumberFormat="1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16" fontId="7" fillId="2" borderId="7" xfId="0" applyNumberFormat="1" applyFont="1" applyFill="1" applyBorder="1"/>
    <xf numFmtId="0" fontId="4" fillId="2" borderId="5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7" fontId="0" fillId="2" borderId="5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7" fillId="9" borderId="5" xfId="0" applyFont="1" applyFill="1" applyBorder="1"/>
    <xf numFmtId="0" fontId="0" fillId="9" borderId="5" xfId="0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12" fillId="9" borderId="5" xfId="0" applyFont="1" applyFill="1" applyBorder="1" applyAlignment="1">
      <alignment horizontal="center" readingOrder="1"/>
    </xf>
    <xf numFmtId="0" fontId="0" fillId="9" borderId="5" xfId="0" applyFill="1" applyBorder="1"/>
    <xf numFmtId="0" fontId="0" fillId="2" borderId="0" xfId="0" applyFill="1"/>
    <xf numFmtId="0" fontId="5" fillId="3" borderId="0" xfId="0" applyFont="1" applyFill="1" applyAlignment="1">
      <alignment horizontal="center" wrapText="1" readingOrder="1"/>
    </xf>
    <xf numFmtId="0" fontId="5" fillId="3" borderId="14" xfId="0" applyFont="1" applyFill="1" applyBorder="1" applyAlignment="1">
      <alignment horizontal="center" wrapText="1" readingOrder="1"/>
    </xf>
    <xf numFmtId="0" fontId="10" fillId="3" borderId="8" xfId="0" applyFont="1" applyFill="1" applyBorder="1" applyAlignment="1">
      <alignment wrapText="1" readingOrder="1"/>
    </xf>
    <xf numFmtId="0" fontId="10" fillId="3" borderId="15" xfId="0" applyFont="1" applyFill="1" applyBorder="1" applyAlignment="1">
      <alignment horizontal="center" wrapText="1" readingOrder="1"/>
    </xf>
    <xf numFmtId="0" fontId="10" fillId="3" borderId="14" xfId="0" applyFont="1" applyFill="1" applyBorder="1" applyAlignment="1">
      <alignment horizontal="center" wrapText="1" readingOrder="1"/>
    </xf>
    <xf numFmtId="0" fontId="1" fillId="3" borderId="14" xfId="0" applyFont="1" applyFill="1" applyBorder="1" applyAlignment="1">
      <alignment horizontal="center" wrapText="1" readingOrder="1"/>
    </xf>
    <xf numFmtId="0" fontId="11" fillId="7" borderId="14" xfId="0" applyFont="1" applyFill="1" applyBorder="1" applyAlignment="1">
      <alignment horizontal="center" wrapText="1" readingOrder="1"/>
    </xf>
    <xf numFmtId="0" fontId="0" fillId="2" borderId="16" xfId="0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 readingOrder="1"/>
    </xf>
    <xf numFmtId="0" fontId="10" fillId="2" borderId="5" xfId="0" applyFont="1" applyFill="1" applyBorder="1" applyAlignment="1">
      <alignment wrapText="1" readingOrder="1"/>
    </xf>
    <xf numFmtId="0" fontId="10" fillId="2" borderId="5" xfId="0" applyFont="1" applyFill="1" applyBorder="1" applyAlignment="1">
      <alignment horizontal="center" wrapText="1" readingOrder="1"/>
    </xf>
    <xf numFmtId="0" fontId="1" fillId="2" borderId="5" xfId="0" applyFont="1" applyFill="1" applyBorder="1" applyAlignment="1">
      <alignment horizontal="center" wrapText="1" readingOrder="1"/>
    </xf>
    <xf numFmtId="0" fontId="11" fillId="2" borderId="5" xfId="0" applyFont="1" applyFill="1" applyBorder="1" applyAlignment="1">
      <alignment horizontal="center" wrapText="1" readingOrder="1"/>
    </xf>
    <xf numFmtId="0" fontId="0" fillId="2" borderId="5" xfId="0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0" fillId="2" borderId="5" xfId="0" applyFill="1" applyBorder="1"/>
    <xf numFmtId="0" fontId="3" fillId="2" borderId="5" xfId="0" applyFont="1" applyFill="1" applyBorder="1"/>
    <xf numFmtId="0" fontId="7" fillId="5" borderId="5" xfId="0" applyFont="1" applyFill="1" applyBorder="1"/>
    <xf numFmtId="0" fontId="6" fillId="2" borderId="8" xfId="0" applyFont="1" applyFill="1" applyBorder="1"/>
    <xf numFmtId="164" fontId="7" fillId="2" borderId="8" xfId="0" applyNumberFormat="1" applyFont="1" applyFill="1" applyBorder="1"/>
    <xf numFmtId="164" fontId="7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0" fontId="2" fillId="2" borderId="8" xfId="0" applyFont="1" applyFill="1" applyBorder="1"/>
    <xf numFmtId="0" fontId="15" fillId="2" borderId="8" xfId="0" applyFont="1" applyFill="1" applyBorder="1" applyAlignment="1">
      <alignment horizontal="center"/>
    </xf>
    <xf numFmtId="0" fontId="3" fillId="0" borderId="9" xfId="0" applyFont="1" applyBorder="1"/>
    <xf numFmtId="0" fontId="0" fillId="0" borderId="9" xfId="0" applyBorder="1" applyAlignment="1">
      <alignment horizontal="center"/>
    </xf>
    <xf numFmtId="0" fontId="7" fillId="2" borderId="9" xfId="0" applyFont="1" applyFill="1" applyBorder="1"/>
    <xf numFmtId="0" fontId="0" fillId="2" borderId="9" xfId="0" applyFill="1" applyBorder="1" applyAlignment="1">
      <alignment horizontal="center"/>
    </xf>
    <xf numFmtId="0" fontId="12" fillId="7" borderId="9" xfId="0" applyFont="1" applyFill="1" applyBorder="1" applyAlignment="1">
      <alignment horizontal="center" readingOrder="1"/>
    </xf>
    <xf numFmtId="164" fontId="0" fillId="2" borderId="9" xfId="0" applyNumberFormat="1" applyFill="1" applyBorder="1" applyAlignment="1">
      <alignment horizontal="center"/>
    </xf>
    <xf numFmtId="0" fontId="0" fillId="0" borderId="9" xfId="0" applyBorder="1"/>
    <xf numFmtId="0" fontId="6" fillId="2" borderId="17" xfId="0" applyFont="1" applyFill="1" applyBorder="1"/>
    <xf numFmtId="0" fontId="2" fillId="2" borderId="17" xfId="0" applyFont="1" applyFill="1" applyBorder="1" applyAlignment="1">
      <alignment horizontal="center"/>
    </xf>
    <xf numFmtId="164" fontId="7" fillId="2" borderId="17" xfId="0" applyNumberFormat="1" applyFont="1" applyFill="1" applyBorder="1"/>
    <xf numFmtId="0" fontId="15" fillId="2" borderId="17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164" fontId="7" fillId="2" borderId="17" xfId="0" applyNumberFormat="1" applyFont="1" applyFill="1" applyBorder="1" applyAlignment="1">
      <alignment horizontal="center"/>
    </xf>
    <xf numFmtId="0" fontId="7" fillId="2" borderId="17" xfId="0" applyFont="1" applyFill="1" applyBorder="1"/>
    <xf numFmtId="164" fontId="2" fillId="2" borderId="17" xfId="0" applyNumberFormat="1" applyFont="1" applyFill="1" applyBorder="1" applyAlignment="1">
      <alignment horizontal="center"/>
    </xf>
    <xf numFmtId="164" fontId="12" fillId="7" borderId="17" xfId="0" applyNumberFormat="1" applyFont="1" applyFill="1" applyBorder="1" applyAlignment="1">
      <alignment horizontal="center" readingOrder="1"/>
    </xf>
    <xf numFmtId="0" fontId="2" fillId="2" borderId="17" xfId="0" applyFont="1" applyFill="1" applyBorder="1"/>
    <xf numFmtId="0" fontId="13" fillId="0" borderId="7" xfId="0" applyFont="1" applyBorder="1"/>
    <xf numFmtId="0" fontId="18" fillId="0" borderId="7" xfId="0" applyFont="1" applyBorder="1" applyAlignment="1">
      <alignment horizontal="center"/>
    </xf>
    <xf numFmtId="164" fontId="18" fillId="0" borderId="7" xfId="0" applyNumberFormat="1" applyFont="1" applyBorder="1" applyAlignment="1">
      <alignment horizontal="center"/>
    </xf>
    <xf numFmtId="0" fontId="18" fillId="0" borderId="7" xfId="0" applyFont="1" applyBorder="1"/>
    <xf numFmtId="0" fontId="6" fillId="5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164" fontId="2" fillId="5" borderId="5" xfId="0" applyNumberFormat="1" applyFont="1" applyFill="1" applyBorder="1" applyAlignment="1">
      <alignment horizontal="center"/>
    </xf>
    <xf numFmtId="164" fontId="12" fillId="5" borderId="5" xfId="0" applyNumberFormat="1" applyFont="1" applyFill="1" applyBorder="1" applyAlignment="1">
      <alignment horizontal="center" readingOrder="1"/>
    </xf>
    <xf numFmtId="0" fontId="2" fillId="5" borderId="5" xfId="0" applyFont="1" applyFill="1" applyBorder="1"/>
    <xf numFmtId="0" fontId="6" fillId="5" borderId="5" xfId="0" applyFont="1" applyFill="1" applyBorder="1"/>
    <xf numFmtId="0" fontId="7" fillId="5" borderId="5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 wrapText="1" readingOrder="1"/>
    </xf>
    <xf numFmtId="0" fontId="5" fillId="5" borderId="14" xfId="0" applyFont="1" applyFill="1" applyBorder="1" applyAlignment="1">
      <alignment horizontal="center" wrapText="1" readingOrder="1"/>
    </xf>
    <xf numFmtId="0" fontId="5" fillId="5" borderId="0" xfId="0" applyFont="1" applyFill="1" applyAlignment="1">
      <alignment horizontal="center" wrapText="1" readingOrder="1"/>
    </xf>
    <xf numFmtId="0" fontId="5" fillId="5" borderId="5" xfId="0" applyFont="1" applyFill="1" applyBorder="1" applyAlignment="1">
      <alignment horizontal="center" wrapText="1" readingOrder="1"/>
    </xf>
    <xf numFmtId="0" fontId="3" fillId="5" borderId="5" xfId="0" applyFont="1" applyFill="1" applyBorder="1" applyAlignment="1">
      <alignment horizontal="center"/>
    </xf>
    <xf numFmtId="0" fontId="16" fillId="5" borderId="7" xfId="0" applyFont="1" applyFill="1" applyBorder="1" applyAlignment="1">
      <alignment horizontal="center"/>
    </xf>
    <xf numFmtId="0" fontId="17" fillId="5" borderId="7" xfId="0" applyFont="1" applyFill="1" applyBorder="1" applyAlignment="1">
      <alignment horizontal="center"/>
    </xf>
    <xf numFmtId="0" fontId="18" fillId="5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164" fontId="2" fillId="5" borderId="7" xfId="0" applyNumberFormat="1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166" fontId="2" fillId="5" borderId="5" xfId="0" applyNumberFormat="1" applyFont="1" applyFill="1" applyBorder="1" applyAlignment="1">
      <alignment horizontal="center"/>
    </xf>
    <xf numFmtId="0" fontId="12" fillId="5" borderId="8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164" fontId="2" fillId="5" borderId="9" xfId="0" applyNumberFormat="1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12" fontId="0" fillId="5" borderId="5" xfId="0" applyNumberFormat="1" applyFill="1" applyBorder="1" applyAlignment="1">
      <alignment horizontal="center"/>
    </xf>
    <xf numFmtId="0" fontId="14" fillId="5" borderId="5" xfId="0" applyFont="1" applyFill="1" applyBorder="1" applyAlignment="1">
      <alignment horizontal="center"/>
    </xf>
    <xf numFmtId="16" fontId="3" fillId="5" borderId="5" xfId="0" applyNumberFormat="1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0" fillId="5" borderId="8" xfId="0" applyFont="1" applyFill="1" applyBorder="1" applyAlignment="1">
      <alignment horizontal="center"/>
    </xf>
    <xf numFmtId="0" fontId="21" fillId="5" borderId="14" xfId="0" applyFont="1" applyFill="1" applyBorder="1" applyAlignment="1">
      <alignment horizontal="center" wrapText="1" readingOrder="1"/>
    </xf>
    <xf numFmtId="164" fontId="22" fillId="2" borderId="7" xfId="0" applyNumberFormat="1" applyFont="1" applyFill="1" applyBorder="1"/>
    <xf numFmtId="0" fontId="23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64" fontId="22" fillId="2" borderId="7" xfId="0" applyNumberFormat="1" applyFont="1" applyFill="1" applyBorder="1" applyAlignment="1">
      <alignment horizontal="center"/>
    </xf>
    <xf numFmtId="0" fontId="22" fillId="0" borderId="7" xfId="0" applyFont="1" applyBorder="1"/>
    <xf numFmtId="164" fontId="22" fillId="0" borderId="7" xfId="0" applyNumberFormat="1" applyFont="1" applyBorder="1" applyAlignment="1">
      <alignment horizontal="center"/>
    </xf>
    <xf numFmtId="164" fontId="8" fillId="0" borderId="7" xfId="0" applyNumberFormat="1" applyFont="1" applyBorder="1" applyAlignment="1">
      <alignment horizontal="center"/>
    </xf>
    <xf numFmtId="164" fontId="24" fillId="7" borderId="7" xfId="0" applyNumberFormat="1" applyFont="1" applyFill="1" applyBorder="1" applyAlignment="1">
      <alignment horizontal="center" readingOrder="1"/>
    </xf>
    <xf numFmtId="164" fontId="8" fillId="2" borderId="5" xfId="0" applyNumberFormat="1" applyFont="1" applyFill="1" applyBorder="1" applyAlignment="1">
      <alignment horizontal="center"/>
    </xf>
    <xf numFmtId="0" fontId="3" fillId="10" borderId="0" xfId="0" applyFont="1" applyFill="1"/>
    <xf numFmtId="0" fontId="0" fillId="10" borderId="0" xfId="0" applyFill="1"/>
    <xf numFmtId="0" fontId="3" fillId="3" borderId="0" xfId="0" applyFont="1" applyFill="1"/>
    <xf numFmtId="0" fontId="0" fillId="6" borderId="0" xfId="0" applyFill="1"/>
    <xf numFmtId="44" fontId="0" fillId="0" borderId="5" xfId="1" applyFont="1" applyBorder="1"/>
    <xf numFmtId="0" fontId="3" fillId="6" borderId="0" xfId="0" applyFont="1" applyFill="1"/>
    <xf numFmtId="0" fontId="26" fillId="6" borderId="7" xfId="0" applyFont="1" applyFill="1" applyBorder="1" applyAlignment="1">
      <alignment horizontal="center"/>
    </xf>
    <xf numFmtId="0" fontId="0" fillId="6" borderId="18" xfId="0" applyFill="1" applyBorder="1"/>
    <xf numFmtId="0" fontId="0" fillId="6" borderId="20" xfId="0" applyFill="1" applyBorder="1"/>
    <xf numFmtId="0" fontId="0" fillId="0" borderId="22" xfId="0" applyBorder="1"/>
    <xf numFmtId="0" fontId="0" fillId="0" borderId="23" xfId="0" applyBorder="1"/>
    <xf numFmtId="0" fontId="4" fillId="0" borderId="23" xfId="0" applyFont="1" applyBorder="1" applyAlignment="1">
      <alignment horizontal="center"/>
    </xf>
    <xf numFmtId="44" fontId="0" fillId="0" borderId="23" xfId="1" applyFont="1" applyBorder="1"/>
    <xf numFmtId="2" fontId="0" fillId="0" borderId="23" xfId="0" applyNumberFormat="1" applyBorder="1"/>
    <xf numFmtId="44" fontId="0" fillId="0" borderId="23" xfId="0" applyNumberFormat="1" applyBorder="1"/>
    <xf numFmtId="0" fontId="3" fillId="6" borderId="25" xfId="0" applyFont="1" applyFill="1" applyBorder="1"/>
    <xf numFmtId="0" fontId="3" fillId="6" borderId="18" xfId="0" applyFont="1" applyFill="1" applyBorder="1"/>
    <xf numFmtId="0" fontId="30" fillId="6" borderId="18" xfId="0" applyFont="1" applyFill="1" applyBorder="1"/>
    <xf numFmtId="0" fontId="0" fillId="6" borderId="19" xfId="0" applyFill="1" applyBorder="1"/>
    <xf numFmtId="0" fontId="4" fillId="6" borderId="20" xfId="0" applyFont="1" applyFill="1" applyBorder="1" applyAlignment="1">
      <alignment horizontal="center"/>
    </xf>
    <xf numFmtId="0" fontId="0" fillId="6" borderId="7" xfId="0" applyFill="1" applyBorder="1"/>
    <xf numFmtId="44" fontId="0" fillId="8" borderId="7" xfId="1" applyFont="1" applyFill="1" applyBorder="1"/>
    <xf numFmtId="44" fontId="0" fillId="6" borderId="20" xfId="1" applyFont="1" applyFill="1" applyBorder="1"/>
    <xf numFmtId="44" fontId="0" fillId="8" borderId="20" xfId="1" applyFont="1" applyFill="1" applyBorder="1"/>
    <xf numFmtId="2" fontId="0" fillId="6" borderId="20" xfId="0" applyNumberFormat="1" applyFill="1" applyBorder="1"/>
    <xf numFmtId="44" fontId="0" fillId="8" borderId="21" xfId="0" applyNumberFormat="1" applyFill="1" applyBorder="1"/>
    <xf numFmtId="0" fontId="26" fillId="11" borderId="0" xfId="0" applyFont="1" applyFill="1" applyAlignment="1">
      <alignment horizontal="center"/>
    </xf>
    <xf numFmtId="0" fontId="29" fillId="11" borderId="0" xfId="0" applyFont="1" applyFill="1" applyAlignment="1">
      <alignment horizontal="center"/>
    </xf>
    <xf numFmtId="0" fontId="0" fillId="11" borderId="24" xfId="0" applyFill="1" applyBorder="1"/>
    <xf numFmtId="0" fontId="0" fillId="11" borderId="24" xfId="0" applyFill="1" applyBorder="1" applyAlignment="1">
      <alignment horizontal="center"/>
    </xf>
    <xf numFmtId="44" fontId="0" fillId="11" borderId="24" xfId="0" applyNumberFormat="1" applyFill="1" applyBorder="1"/>
    <xf numFmtId="44" fontId="0" fillId="11" borderId="24" xfId="1" applyFont="1" applyFill="1" applyBorder="1"/>
    <xf numFmtId="2" fontId="0" fillId="11" borderId="24" xfId="0" applyNumberFormat="1" applyFill="1" applyBorder="1"/>
    <xf numFmtId="44" fontId="3" fillId="11" borderId="24" xfId="0" applyNumberFormat="1" applyFont="1" applyFill="1" applyBorder="1"/>
    <xf numFmtId="0" fontId="4" fillId="11" borderId="24" xfId="0" applyFont="1" applyFill="1" applyBorder="1" applyAlignment="1">
      <alignment horizontal="center"/>
    </xf>
    <xf numFmtId="0" fontId="0" fillId="11" borderId="0" xfId="0" applyFill="1"/>
    <xf numFmtId="0" fontId="4" fillId="5" borderId="24" xfId="0" applyFont="1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44" fontId="0" fillId="5" borderId="5" xfId="1" applyFont="1" applyFill="1" applyBorder="1"/>
    <xf numFmtId="0" fontId="0" fillId="5" borderId="24" xfId="0" applyFill="1" applyBorder="1"/>
    <xf numFmtId="0" fontId="0" fillId="12" borderId="8" xfId="0" applyFill="1" applyBorder="1"/>
    <xf numFmtId="0" fontId="0" fillId="12" borderId="10" xfId="0" applyFill="1" applyBorder="1"/>
    <xf numFmtId="0" fontId="0" fillId="12" borderId="7" xfId="0" applyFill="1" applyBorder="1"/>
    <xf numFmtId="0" fontId="31" fillId="13" borderId="10" xfId="0" applyFont="1" applyFill="1" applyBorder="1"/>
    <xf numFmtId="0" fontId="3" fillId="12" borderId="10" xfId="0" applyFont="1" applyFill="1" applyBorder="1"/>
    <xf numFmtId="0" fontId="3" fillId="14" borderId="5" xfId="0" applyFont="1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D34A-1505-814D-89EC-765D7EC4585A}">
  <dimension ref="A3:AA29"/>
  <sheetViews>
    <sheetView topLeftCell="E6" workbookViewId="0">
      <selection activeCell="J11" sqref="J11"/>
    </sheetView>
  </sheetViews>
  <sheetFormatPr baseColWidth="10" defaultColWidth="11.5" defaultRowHeight="15" x14ac:dyDescent="0.2"/>
  <cols>
    <col min="2" max="2" width="25.1640625" bestFit="1" customWidth="1"/>
    <col min="7" max="7" width="13.1640625" bestFit="1" customWidth="1"/>
    <col min="8" max="8" width="11.6640625" bestFit="1" customWidth="1"/>
    <col min="9" max="10" width="11.6640625" customWidth="1"/>
    <col min="13" max="13" width="12.6640625" bestFit="1" customWidth="1"/>
    <col min="14" max="14" width="12.6640625" customWidth="1"/>
    <col min="17" max="17" width="13.1640625" bestFit="1" customWidth="1"/>
    <col min="18" max="18" width="12.5" bestFit="1" customWidth="1"/>
    <col min="19" max="19" width="11.5" bestFit="1" customWidth="1"/>
    <col min="24" max="24" width="11.1640625" bestFit="1" customWidth="1"/>
    <col min="25" max="25" width="11.5" bestFit="1" customWidth="1"/>
    <col min="26" max="26" width="13" bestFit="1" customWidth="1"/>
    <col min="27" max="27" width="15.1640625" bestFit="1" customWidth="1"/>
  </cols>
  <sheetData>
    <row r="3" spans="1:27" x14ac:dyDescent="0.2">
      <c r="V3" s="11" t="s">
        <v>0</v>
      </c>
      <c r="W3" s="262" t="s">
        <v>1</v>
      </c>
      <c r="X3" s="11" t="s">
        <v>2</v>
      </c>
      <c r="Y3" s="11" t="s">
        <v>3</v>
      </c>
      <c r="Z3" s="11" t="s">
        <v>4</v>
      </c>
      <c r="AA3" s="11" t="s">
        <v>5</v>
      </c>
    </row>
    <row r="4" spans="1:27" x14ac:dyDescent="0.2">
      <c r="V4" s="11" t="s">
        <v>6</v>
      </c>
      <c r="W4" s="1" t="s">
        <v>7</v>
      </c>
      <c r="X4" s="1">
        <v>20</v>
      </c>
      <c r="Y4" s="298">
        <v>120</v>
      </c>
      <c r="Z4" s="1">
        <f>Y4/X4</f>
        <v>6</v>
      </c>
      <c r="AA4" s="1">
        <f>(X4*100)-(F11*M11)</f>
        <v>1500</v>
      </c>
    </row>
    <row r="5" spans="1:27" x14ac:dyDescent="0.2">
      <c r="V5" s="11" t="s">
        <v>8</v>
      </c>
      <c r="W5" s="1" t="s">
        <v>9</v>
      </c>
      <c r="X5" s="1">
        <v>500</v>
      </c>
      <c r="Y5" s="298">
        <v>200</v>
      </c>
      <c r="Z5" s="1">
        <f>Y5/X5</f>
        <v>0.4</v>
      </c>
      <c r="AA5" s="1">
        <f>X5-(F11*M12)</f>
        <v>490</v>
      </c>
    </row>
    <row r="6" spans="1:27" x14ac:dyDescent="0.2">
      <c r="V6" s="11" t="s">
        <v>6</v>
      </c>
      <c r="W6" s="1" t="s">
        <v>10</v>
      </c>
      <c r="X6" s="1">
        <v>30</v>
      </c>
      <c r="Y6" s="298">
        <v>150</v>
      </c>
      <c r="Z6" s="1">
        <f>Y6/X6</f>
        <v>5</v>
      </c>
      <c r="AA6" s="1"/>
    </row>
    <row r="9" spans="1:27" x14ac:dyDescent="0.2">
      <c r="A9" t="s">
        <v>11</v>
      </c>
      <c r="B9" s="275" t="s">
        <v>12</v>
      </c>
      <c r="C9" s="267" t="s">
        <v>13</v>
      </c>
      <c r="D9" s="267" t="s">
        <v>14</v>
      </c>
      <c r="E9" s="276" t="s">
        <v>15</v>
      </c>
      <c r="F9" s="276" t="s">
        <v>16</v>
      </c>
      <c r="G9" s="267" t="s">
        <v>17</v>
      </c>
      <c r="H9" s="267" t="s">
        <v>18</v>
      </c>
      <c r="I9" s="267" t="s">
        <v>19</v>
      </c>
      <c r="J9" s="276" t="s">
        <v>20</v>
      </c>
      <c r="K9" s="276" t="s">
        <v>21</v>
      </c>
      <c r="L9" s="276" t="s">
        <v>22</v>
      </c>
      <c r="M9" s="267" t="s">
        <v>23</v>
      </c>
      <c r="N9" s="267" t="s">
        <v>24</v>
      </c>
      <c r="O9" s="267" t="s">
        <v>25</v>
      </c>
      <c r="P9" s="267" t="s">
        <v>26</v>
      </c>
      <c r="Q9" s="277" t="s">
        <v>27</v>
      </c>
      <c r="R9" s="276" t="s">
        <v>28</v>
      </c>
      <c r="S9" s="278" t="s">
        <v>29</v>
      </c>
    </row>
    <row r="10" spans="1:27" x14ac:dyDescent="0.2">
      <c r="B10" s="295"/>
      <c r="C10" s="288"/>
      <c r="D10" s="288"/>
      <c r="E10" s="288"/>
      <c r="F10" s="288"/>
      <c r="G10" s="289" t="s">
        <v>30</v>
      </c>
      <c r="H10" s="289" t="s">
        <v>30</v>
      </c>
      <c r="I10" s="289" t="s">
        <v>30</v>
      </c>
      <c r="J10" s="288"/>
      <c r="K10" s="288"/>
      <c r="L10" s="288"/>
      <c r="M10" s="289" t="s">
        <v>31</v>
      </c>
      <c r="N10" s="288"/>
      <c r="O10" s="288"/>
      <c r="P10" s="288"/>
      <c r="Q10" s="288"/>
      <c r="R10" s="288"/>
      <c r="S10" s="288"/>
    </row>
    <row r="11" spans="1:27" x14ac:dyDescent="0.2">
      <c r="B11" s="286" t="s">
        <v>32</v>
      </c>
      <c r="C11" s="288">
        <v>654654</v>
      </c>
      <c r="D11" s="288" t="s">
        <v>33</v>
      </c>
      <c r="E11" s="294" t="s">
        <v>34</v>
      </c>
      <c r="F11" s="296">
        <v>5</v>
      </c>
      <c r="G11" s="294">
        <f>X19*100</f>
        <v>30000</v>
      </c>
      <c r="H11" s="299">
        <v>110</v>
      </c>
      <c r="I11" s="288">
        <f>G11-H11</f>
        <v>29890</v>
      </c>
      <c r="J11" s="291">
        <f>(H11*Z19)/100</f>
        <v>80.666666666666657</v>
      </c>
      <c r="K11" s="288" t="s">
        <v>7</v>
      </c>
      <c r="L11" s="288">
        <f>(X4*100)-M11</f>
        <v>1900</v>
      </c>
      <c r="M11" s="288">
        <v>100</v>
      </c>
      <c r="N11" s="291">
        <f>(M11*Z4)/100</f>
        <v>6</v>
      </c>
      <c r="O11" s="291">
        <f>X24</f>
        <v>30</v>
      </c>
      <c r="P11" s="291">
        <f>X27</f>
        <v>180</v>
      </c>
      <c r="Q11" s="291">
        <f>J11+N11+O11+P11+N12</f>
        <v>297.46666666666664</v>
      </c>
      <c r="R11" s="292">
        <f>G11/H11</f>
        <v>272.72727272727275</v>
      </c>
      <c r="S11" s="290">
        <f>R11*Q11</f>
        <v>81127.272727272721</v>
      </c>
    </row>
    <row r="12" spans="1:27" x14ac:dyDescent="0.2">
      <c r="B12" s="286"/>
      <c r="C12" s="288"/>
      <c r="D12" s="288"/>
      <c r="E12" s="294"/>
      <c r="F12" s="294"/>
      <c r="G12" s="294"/>
      <c r="H12" s="288"/>
      <c r="I12" s="288"/>
      <c r="J12" s="291"/>
      <c r="K12" s="288" t="s">
        <v>9</v>
      </c>
      <c r="L12" s="288">
        <f>X5</f>
        <v>500</v>
      </c>
      <c r="M12" s="288">
        <v>2</v>
      </c>
      <c r="N12" s="291">
        <f>Z5*M12</f>
        <v>0.8</v>
      </c>
      <c r="O12" s="291"/>
      <c r="P12" s="291"/>
      <c r="Q12" s="291"/>
      <c r="R12" s="292"/>
      <c r="S12" s="290"/>
      <c r="W12" s="18"/>
    </row>
    <row r="13" spans="1:27" x14ac:dyDescent="0.2">
      <c r="B13" s="286"/>
      <c r="C13" s="288"/>
      <c r="D13" s="288"/>
      <c r="E13" s="294"/>
      <c r="F13" s="294"/>
      <c r="G13" s="294"/>
      <c r="H13" s="288"/>
      <c r="I13" s="288"/>
      <c r="J13" s="291"/>
      <c r="K13" s="288"/>
      <c r="L13" s="288"/>
      <c r="M13" s="288"/>
      <c r="N13" s="291"/>
      <c r="O13" s="291"/>
      <c r="P13" s="291"/>
      <c r="Q13" s="291"/>
      <c r="R13" s="292"/>
      <c r="S13" s="290"/>
      <c r="W13" s="18"/>
    </row>
    <row r="14" spans="1:27" x14ac:dyDescent="0.2">
      <c r="B14" s="286"/>
      <c r="C14" s="288"/>
      <c r="D14" s="288"/>
      <c r="E14" s="294"/>
      <c r="F14" s="294"/>
      <c r="G14" s="294"/>
      <c r="H14" s="288"/>
      <c r="I14" s="288"/>
      <c r="J14" s="291"/>
      <c r="K14" s="288"/>
      <c r="L14" s="288"/>
      <c r="M14" s="288"/>
      <c r="N14" s="291"/>
      <c r="O14" s="291"/>
      <c r="P14" s="291"/>
      <c r="Q14" s="291"/>
      <c r="R14" s="292" t="s">
        <v>35</v>
      </c>
      <c r="S14" s="293" t="s">
        <v>36</v>
      </c>
      <c r="W14" s="18"/>
    </row>
    <row r="15" spans="1:27" x14ac:dyDescent="0.2">
      <c r="B15" s="266" t="s">
        <v>37</v>
      </c>
      <c r="C15" s="268"/>
      <c r="D15" s="268"/>
      <c r="E15" s="279"/>
      <c r="F15" s="279"/>
      <c r="G15" s="279"/>
      <c r="H15" s="280">
        <f>F11*H11</f>
        <v>550</v>
      </c>
      <c r="I15" s="280">
        <f>G11-H15</f>
        <v>29450</v>
      </c>
      <c r="J15" s="281">
        <f>(Z19*H15)/100</f>
        <v>403.33333333333326</v>
      </c>
      <c r="K15" s="268"/>
      <c r="L15" s="268"/>
      <c r="M15" s="268" t="s">
        <v>11</v>
      </c>
      <c r="N15" s="282">
        <f>(N12+N11)*F11</f>
        <v>34</v>
      </c>
      <c r="O15" s="282">
        <f>O11*F11</f>
        <v>150</v>
      </c>
      <c r="P15" s="282">
        <f>P11*F11</f>
        <v>900</v>
      </c>
      <c r="Q15" s="283">
        <f>Q11*F11</f>
        <v>1487.3333333333333</v>
      </c>
      <c r="R15" s="284">
        <v>3500</v>
      </c>
      <c r="S15" s="285">
        <f>R15-Q15</f>
        <v>2012.6666666666667</v>
      </c>
      <c r="W15" s="18"/>
    </row>
    <row r="16" spans="1:27" x14ac:dyDescent="0.2">
      <c r="B16" s="269"/>
      <c r="C16" s="270"/>
      <c r="D16" s="270"/>
      <c r="E16" s="271"/>
      <c r="F16" s="271"/>
      <c r="G16" s="271"/>
      <c r="H16" s="270"/>
      <c r="I16" s="270"/>
      <c r="J16" s="272"/>
      <c r="K16" s="270"/>
      <c r="L16" s="270"/>
      <c r="M16" s="270"/>
      <c r="N16" s="272"/>
      <c r="O16" s="272"/>
      <c r="P16" s="272"/>
      <c r="Q16" s="272"/>
      <c r="R16" s="273"/>
      <c r="S16" s="274"/>
      <c r="V16" s="261" t="s">
        <v>38</v>
      </c>
      <c r="W16" s="260" t="s">
        <v>15</v>
      </c>
      <c r="X16" s="261" t="s">
        <v>39</v>
      </c>
      <c r="Y16" s="261" t="s">
        <v>3</v>
      </c>
      <c r="Z16" s="261" t="s">
        <v>40</v>
      </c>
      <c r="AA16" s="261" t="s">
        <v>41</v>
      </c>
    </row>
    <row r="17" spans="2:27" x14ac:dyDescent="0.2">
      <c r="B17" s="275" t="s">
        <v>12</v>
      </c>
      <c r="C17" s="267" t="s">
        <v>13</v>
      </c>
      <c r="D17" s="267" t="s">
        <v>14</v>
      </c>
      <c r="E17" s="276" t="s">
        <v>15</v>
      </c>
      <c r="F17" s="276" t="s">
        <v>16</v>
      </c>
      <c r="G17" s="267" t="s">
        <v>17</v>
      </c>
      <c r="H17" s="267" t="s">
        <v>18</v>
      </c>
      <c r="I17" s="267" t="s">
        <v>19</v>
      </c>
      <c r="J17" s="276" t="s">
        <v>20</v>
      </c>
      <c r="K17" s="276" t="s">
        <v>21</v>
      </c>
      <c r="L17" s="276" t="s">
        <v>22</v>
      </c>
      <c r="M17" s="267" t="s">
        <v>23</v>
      </c>
      <c r="N17" s="267" t="s">
        <v>24</v>
      </c>
      <c r="O17" s="267" t="s">
        <v>25</v>
      </c>
      <c r="P17" s="267" t="s">
        <v>26</v>
      </c>
      <c r="Q17" s="277" t="s">
        <v>27</v>
      </c>
      <c r="R17" s="276" t="s">
        <v>28</v>
      </c>
      <c r="S17" s="278" t="s">
        <v>29</v>
      </c>
      <c r="V17" s="261"/>
      <c r="W17" s="260"/>
      <c r="X17" s="261"/>
      <c r="Y17" s="261"/>
      <c r="Z17" s="261"/>
      <c r="AA17" s="261"/>
    </row>
    <row r="18" spans="2:27" x14ac:dyDescent="0.2">
      <c r="B18" s="295"/>
      <c r="C18" s="288"/>
      <c r="D18" s="288"/>
      <c r="E18" s="288"/>
      <c r="F18" s="288"/>
      <c r="G18" s="289" t="s">
        <v>30</v>
      </c>
      <c r="H18" s="289" t="s">
        <v>30</v>
      </c>
      <c r="I18" s="289" t="s">
        <v>30</v>
      </c>
      <c r="J18" s="288"/>
      <c r="K18" s="288"/>
      <c r="L18" s="288"/>
      <c r="M18" s="289" t="s">
        <v>31</v>
      </c>
      <c r="N18" s="288"/>
      <c r="O18" s="288"/>
      <c r="P18" s="288"/>
      <c r="Q18" s="288"/>
      <c r="R18" s="288"/>
      <c r="S18" s="288"/>
      <c r="V18" s="261"/>
      <c r="W18" s="260"/>
      <c r="X18" s="261"/>
      <c r="Y18" s="261"/>
      <c r="Z18" s="261"/>
      <c r="AA18" s="261"/>
    </row>
    <row r="19" spans="2:27" x14ac:dyDescent="0.2">
      <c r="B19" s="286" t="s">
        <v>42</v>
      </c>
      <c r="C19" s="288">
        <v>654655</v>
      </c>
      <c r="D19" s="288" t="s">
        <v>43</v>
      </c>
      <c r="E19" s="288" t="s">
        <v>34</v>
      </c>
      <c r="F19" s="297">
        <v>4</v>
      </c>
      <c r="G19" s="288">
        <f>I15</f>
        <v>29450</v>
      </c>
      <c r="H19" s="299">
        <v>90</v>
      </c>
      <c r="I19" s="288">
        <f>G19-H19</f>
        <v>29360</v>
      </c>
      <c r="J19" s="290">
        <f>(H19*Z19)/100</f>
        <v>66</v>
      </c>
      <c r="K19" s="288" t="s">
        <v>10</v>
      </c>
      <c r="L19" s="288">
        <f>Y6</f>
        <v>150</v>
      </c>
      <c r="M19" s="288">
        <v>100</v>
      </c>
      <c r="N19" s="291">
        <f>(M19*Z6)/100</f>
        <v>5</v>
      </c>
      <c r="O19" s="291">
        <f>X24</f>
        <v>30</v>
      </c>
      <c r="P19" s="290">
        <f>X27</f>
        <v>180</v>
      </c>
      <c r="Q19" s="291">
        <f>J19+N19+O19+P19+N20</f>
        <v>281</v>
      </c>
      <c r="R19" s="292">
        <f>G19/H19</f>
        <v>327.22222222222223</v>
      </c>
      <c r="S19" s="290">
        <f>R19*Q19</f>
        <v>91949.444444444453</v>
      </c>
      <c r="V19" s="261" t="s">
        <v>6</v>
      </c>
      <c r="W19" s="1" t="s">
        <v>44</v>
      </c>
      <c r="X19" s="1">
        <v>300</v>
      </c>
      <c r="Y19" s="298">
        <v>22000</v>
      </c>
      <c r="Z19" s="264">
        <f>Y19/X19</f>
        <v>73.333333333333329</v>
      </c>
      <c r="AA19" s="1"/>
    </row>
    <row r="20" spans="2:27" x14ac:dyDescent="0.2">
      <c r="B20" s="286"/>
      <c r="C20" s="288"/>
      <c r="D20" s="288"/>
      <c r="E20" s="288"/>
      <c r="F20" s="288"/>
      <c r="G20" s="288"/>
      <c r="H20" s="288"/>
      <c r="I20" s="288"/>
      <c r="J20" s="288"/>
      <c r="K20" s="288"/>
      <c r="L20" s="288"/>
      <c r="M20" s="288"/>
      <c r="N20" s="288"/>
      <c r="O20" s="288"/>
      <c r="P20" s="288"/>
      <c r="Q20" s="288"/>
      <c r="R20" s="288"/>
      <c r="S20" s="288"/>
      <c r="V20" s="261" t="s">
        <v>6</v>
      </c>
      <c r="W20" s="1" t="s">
        <v>45</v>
      </c>
      <c r="X20" s="1">
        <v>500</v>
      </c>
      <c r="Y20" s="298">
        <v>30000</v>
      </c>
      <c r="Z20" s="264">
        <f>Y20/X20</f>
        <v>60</v>
      </c>
      <c r="AA20" s="1"/>
    </row>
    <row r="21" spans="2:27" x14ac:dyDescent="0.2">
      <c r="B21" s="287"/>
      <c r="C21" s="288"/>
      <c r="D21" s="288"/>
      <c r="E21" s="288"/>
      <c r="F21" s="288"/>
      <c r="G21" s="288"/>
      <c r="H21" s="288"/>
      <c r="I21" s="288"/>
      <c r="J21" s="288"/>
      <c r="K21" s="288"/>
      <c r="L21" s="288"/>
      <c r="M21" s="288"/>
      <c r="N21" s="288"/>
      <c r="O21" s="288"/>
      <c r="P21" s="288"/>
      <c r="Q21" s="288"/>
      <c r="R21" s="292" t="s">
        <v>35</v>
      </c>
      <c r="S21" s="293" t="s">
        <v>36</v>
      </c>
    </row>
    <row r="22" spans="2:27" x14ac:dyDescent="0.2">
      <c r="B22" s="266" t="s">
        <v>37</v>
      </c>
      <c r="C22" s="268"/>
      <c r="D22" s="268"/>
      <c r="E22" s="279"/>
      <c r="F22" s="279"/>
      <c r="G22" s="279"/>
      <c r="H22" s="280">
        <f>F19*H19</f>
        <v>360</v>
      </c>
      <c r="I22" s="280">
        <f>G19-H22</f>
        <v>29090</v>
      </c>
      <c r="J22" s="281">
        <f>(Z19*H22)/100</f>
        <v>264</v>
      </c>
      <c r="K22" s="268"/>
      <c r="L22" s="268"/>
      <c r="M22" s="268" t="s">
        <v>11</v>
      </c>
      <c r="N22" s="282">
        <f>N19*F19</f>
        <v>20</v>
      </c>
      <c r="O22" s="282">
        <f>O19*F19</f>
        <v>120</v>
      </c>
      <c r="P22" s="282">
        <f>P19*F19</f>
        <v>720</v>
      </c>
      <c r="Q22" s="283">
        <f>Q19*F19</f>
        <v>1124</v>
      </c>
      <c r="R22" s="284">
        <v>2500</v>
      </c>
      <c r="S22" s="285">
        <f>R22-Q22</f>
        <v>1376</v>
      </c>
    </row>
    <row r="23" spans="2:27" x14ac:dyDescent="0.2">
      <c r="V23" s="263"/>
      <c r="W23" s="265" t="s">
        <v>46</v>
      </c>
      <c r="X23" s="263" t="s">
        <v>47</v>
      </c>
    </row>
    <row r="24" spans="2:27" x14ac:dyDescent="0.2">
      <c r="V24" s="263" t="s">
        <v>0</v>
      </c>
      <c r="W24" s="1">
        <v>1</v>
      </c>
      <c r="X24" s="298">
        <v>30</v>
      </c>
    </row>
    <row r="26" spans="2:27" x14ac:dyDescent="0.2">
      <c r="V26" s="263"/>
      <c r="W26" s="265" t="s">
        <v>48</v>
      </c>
      <c r="X26" s="263" t="s">
        <v>47</v>
      </c>
    </row>
    <row r="27" spans="2:27" x14ac:dyDescent="0.2">
      <c r="V27" s="263" t="s">
        <v>0</v>
      </c>
      <c r="W27" s="1">
        <v>1</v>
      </c>
      <c r="X27" s="298">
        <v>180</v>
      </c>
    </row>
    <row r="29" spans="2:27" x14ac:dyDescent="0.2">
      <c r="B29" s="306" t="s">
        <v>49</v>
      </c>
      <c r="C29" s="306"/>
      <c r="D29" s="306"/>
      <c r="E29" s="306"/>
      <c r="F29" s="306"/>
      <c r="G29" s="306"/>
    </row>
  </sheetData>
  <mergeCells count="1">
    <mergeCell ref="B29:G29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1"/>
  <sheetViews>
    <sheetView tabSelected="1" zoomScaleNormal="100" zoomScaleSheetLayoutView="100" workbookViewId="0">
      <pane ySplit="1" topLeftCell="A9" activePane="bottomLeft" state="frozen"/>
      <selection pane="bottomLeft" activeCell="H9" sqref="H9"/>
    </sheetView>
  </sheetViews>
  <sheetFormatPr baseColWidth="10" defaultColWidth="9.1640625" defaultRowHeight="21" x14ac:dyDescent="0.25"/>
  <cols>
    <col min="1" max="1" width="16.5" style="18" customWidth="1"/>
    <col min="2" max="2" width="29.5" style="247" customWidth="1"/>
    <col min="3" max="4" width="18" style="248" customWidth="1"/>
    <col min="5" max="5" width="16.5" style="248" customWidth="1"/>
    <col min="6" max="7" width="11.5" style="248" customWidth="1"/>
    <col min="8" max="8" width="12.5" style="59" bestFit="1" customWidth="1"/>
    <col min="9" max="9" width="20.5" style="12" customWidth="1"/>
    <col min="10" max="10" width="16.83203125" style="12" customWidth="1"/>
    <col min="11" max="11" width="9.6640625" style="70" bestFit="1" customWidth="1"/>
    <col min="12" max="12" width="9" style="75" customWidth="1"/>
    <col min="13" max="13" width="17" style="75" customWidth="1"/>
    <col min="14" max="14" width="8.6640625" style="76" customWidth="1"/>
    <col min="15" max="15" width="9.1640625" style="82"/>
    <col min="16" max="16" width="9.1640625" style="12"/>
    <col min="17" max="17" width="14.5" style="99" customWidth="1"/>
    <col min="18" max="18" width="16.33203125" style="147" customWidth="1"/>
    <col min="19" max="20" width="15.6640625" style="7" customWidth="1"/>
    <col min="21" max="21" width="17.83203125" style="3" customWidth="1"/>
  </cols>
  <sheetData>
    <row r="1" spans="1:30" s="11" customFormat="1" ht="47" x14ac:dyDescent="0.4">
      <c r="A1" s="19" t="s">
        <v>50</v>
      </c>
      <c r="B1" s="209" t="s">
        <v>51</v>
      </c>
      <c r="C1" s="210" t="s">
        <v>52</v>
      </c>
      <c r="D1" s="250" t="s">
        <v>53</v>
      </c>
      <c r="E1" s="210" t="s">
        <v>54</v>
      </c>
      <c r="F1" s="211" t="s">
        <v>55</v>
      </c>
      <c r="G1" s="211" t="s">
        <v>56</v>
      </c>
      <c r="H1" s="156" t="s">
        <v>57</v>
      </c>
      <c r="I1" s="155" t="s">
        <v>58</v>
      </c>
      <c r="J1" s="154" t="s">
        <v>59</v>
      </c>
      <c r="K1" s="157" t="s">
        <v>60</v>
      </c>
      <c r="L1" s="71" t="s">
        <v>61</v>
      </c>
      <c r="M1" s="158" t="s">
        <v>62</v>
      </c>
      <c r="N1" s="158" t="s">
        <v>63</v>
      </c>
      <c r="O1" s="158" t="s">
        <v>64</v>
      </c>
      <c r="P1" s="159" t="s">
        <v>65</v>
      </c>
      <c r="Q1" s="160" t="s">
        <v>66</v>
      </c>
      <c r="R1" s="161" t="s">
        <v>67</v>
      </c>
      <c r="S1" s="162" t="s">
        <v>68</v>
      </c>
      <c r="T1" s="162" t="s">
        <v>69</v>
      </c>
      <c r="U1" s="163" t="s">
        <v>70</v>
      </c>
    </row>
    <row r="2" spans="1:30" s="153" customFormat="1" x14ac:dyDescent="0.25">
      <c r="A2" s="113"/>
      <c r="B2" s="212"/>
      <c r="C2" s="212"/>
      <c r="D2" s="212"/>
      <c r="E2" s="212"/>
      <c r="F2" s="212"/>
      <c r="G2" s="212"/>
      <c r="H2" s="165"/>
      <c r="I2" s="164"/>
      <c r="J2" s="164"/>
      <c r="K2" s="166"/>
      <c r="L2" s="166"/>
      <c r="M2" s="166"/>
      <c r="N2" s="166"/>
      <c r="O2" s="166"/>
      <c r="P2" s="167"/>
      <c r="Q2" s="168"/>
      <c r="R2" s="169"/>
      <c r="S2" s="170"/>
      <c r="T2" s="170"/>
      <c r="U2" s="169"/>
      <c r="V2" s="171"/>
      <c r="W2" s="171"/>
      <c r="X2" s="171"/>
      <c r="Y2" s="171"/>
      <c r="Z2" s="171"/>
      <c r="AA2" s="171"/>
      <c r="AB2" s="171"/>
      <c r="AC2" s="171"/>
      <c r="AD2" s="171"/>
    </row>
    <row r="3" spans="1:30" s="153" customFormat="1" ht="22.5" customHeight="1" x14ac:dyDescent="0.25">
      <c r="A3" s="172"/>
      <c r="B3" s="213"/>
      <c r="C3" s="44"/>
      <c r="D3" s="44"/>
      <c r="E3" s="44"/>
      <c r="F3" s="44"/>
      <c r="G3" s="44"/>
      <c r="H3" s="53"/>
      <c r="I3" s="10"/>
      <c r="J3" s="10"/>
      <c r="K3" s="63"/>
      <c r="L3" s="63"/>
      <c r="M3" s="63"/>
      <c r="N3" s="53"/>
      <c r="O3" s="63"/>
      <c r="P3" s="10"/>
      <c r="Q3" s="135"/>
      <c r="R3" s="10"/>
      <c r="S3" s="10"/>
      <c r="T3" s="10"/>
      <c r="U3" s="10"/>
      <c r="V3" s="171"/>
      <c r="W3" s="171"/>
      <c r="X3" s="171"/>
      <c r="Y3" s="171"/>
      <c r="Z3" s="171"/>
      <c r="AA3" s="171"/>
      <c r="AB3" s="171"/>
      <c r="AC3" s="171"/>
      <c r="AD3" s="171"/>
    </row>
    <row r="4" spans="1:30" s="200" customFormat="1" ht="22.5" customHeight="1" x14ac:dyDescent="0.25">
      <c r="A4" s="197" t="s">
        <v>34</v>
      </c>
      <c r="B4" s="214" t="s">
        <v>71</v>
      </c>
      <c r="C4" s="215" t="s">
        <v>34</v>
      </c>
      <c r="D4" s="215"/>
      <c r="E4" s="216">
        <v>1</v>
      </c>
      <c r="F4" s="216">
        <v>1350</v>
      </c>
      <c r="G4" s="216"/>
      <c r="H4" s="251">
        <f t="shared" ref="H4:H8" si="0">F4*E4</f>
        <v>1350</v>
      </c>
      <c r="I4" s="252" t="s">
        <v>72</v>
      </c>
      <c r="J4" s="253" t="s">
        <v>73</v>
      </c>
      <c r="K4" s="254">
        <v>80</v>
      </c>
      <c r="L4" s="254">
        <v>32</v>
      </c>
      <c r="M4" s="254">
        <v>550</v>
      </c>
      <c r="N4" s="255">
        <v>51</v>
      </c>
      <c r="O4" s="256"/>
      <c r="P4" s="257"/>
      <c r="Q4" s="258">
        <f>H4+K4+L4+M4+N4</f>
        <v>2063</v>
      </c>
      <c r="R4" s="259">
        <f t="shared" ref="R4:R9" si="1">Q4*4</f>
        <v>8252</v>
      </c>
      <c r="S4" s="199"/>
      <c r="T4" s="199"/>
      <c r="U4" s="198"/>
    </row>
    <row r="5" spans="1:30" s="206" customFormat="1" ht="22.5" customHeight="1" x14ac:dyDescent="0.25">
      <c r="A5" s="173"/>
      <c r="B5" s="201" t="s">
        <v>32</v>
      </c>
      <c r="C5" s="202" t="s">
        <v>34</v>
      </c>
      <c r="D5" s="202"/>
      <c r="E5" s="202">
        <v>1.1000000000000001</v>
      </c>
      <c r="F5" s="203">
        <v>1350</v>
      </c>
      <c r="G5" s="203"/>
      <c r="H5" s="50">
        <f>F5*E5</f>
        <v>1485.0000000000002</v>
      </c>
      <c r="I5" s="139"/>
      <c r="J5" s="9">
        <v>0</v>
      </c>
      <c r="K5" s="60">
        <v>80</v>
      </c>
      <c r="L5" s="72">
        <v>32</v>
      </c>
      <c r="M5" s="60">
        <v>550</v>
      </c>
      <c r="N5" s="53">
        <v>51</v>
      </c>
      <c r="O5" s="60"/>
      <c r="P5" s="13"/>
      <c r="Q5" s="205">
        <f>H5+K5+L5+M5+N5</f>
        <v>2198</v>
      </c>
      <c r="R5" s="204">
        <f t="shared" si="1"/>
        <v>8792</v>
      </c>
      <c r="S5" s="204"/>
      <c r="T5" s="204"/>
      <c r="U5" s="202"/>
    </row>
    <row r="6" spans="1:30" s="206" customFormat="1" ht="22.5" customHeight="1" x14ac:dyDescent="0.25">
      <c r="A6" s="173"/>
      <c r="B6" s="201" t="s">
        <v>74</v>
      </c>
      <c r="C6" s="202" t="s">
        <v>34</v>
      </c>
      <c r="D6" s="202"/>
      <c r="E6" s="202">
        <v>0.45</v>
      </c>
      <c r="F6" s="203">
        <v>1350</v>
      </c>
      <c r="G6" s="203"/>
      <c r="H6" s="50">
        <f t="shared" si="0"/>
        <v>607.5</v>
      </c>
      <c r="I6" s="139"/>
      <c r="J6" s="9">
        <v>0</v>
      </c>
      <c r="K6" s="60">
        <v>80</v>
      </c>
      <c r="L6" s="72">
        <v>32</v>
      </c>
      <c r="M6" s="60">
        <v>450</v>
      </c>
      <c r="N6" s="53">
        <v>51</v>
      </c>
      <c r="O6" s="60"/>
      <c r="P6" s="13" t="s">
        <v>75</v>
      </c>
      <c r="Q6" s="205">
        <f>H6+K6+L6+M6+N6</f>
        <v>1220.5</v>
      </c>
      <c r="R6" s="204">
        <f t="shared" si="1"/>
        <v>4882</v>
      </c>
      <c r="S6" s="202"/>
      <c r="T6" s="202"/>
      <c r="U6" s="202"/>
    </row>
    <row r="7" spans="1:30" s="206" customFormat="1" ht="22.5" customHeight="1" x14ac:dyDescent="0.25">
      <c r="A7" s="207"/>
      <c r="B7" s="201" t="s">
        <v>76</v>
      </c>
      <c r="C7" s="202" t="s">
        <v>34</v>
      </c>
      <c r="D7" s="202"/>
      <c r="E7" s="202">
        <v>0.95</v>
      </c>
      <c r="F7" s="203">
        <v>1350</v>
      </c>
      <c r="G7" s="203"/>
      <c r="H7" s="50">
        <f t="shared" si="0"/>
        <v>1282.5</v>
      </c>
      <c r="I7" s="9"/>
      <c r="J7" s="9">
        <v>0</v>
      </c>
      <c r="K7" s="63"/>
      <c r="L7" s="72">
        <v>32</v>
      </c>
      <c r="M7" s="60">
        <v>200</v>
      </c>
      <c r="N7" s="53">
        <v>51</v>
      </c>
      <c r="O7" s="60">
        <v>100</v>
      </c>
      <c r="P7" s="13"/>
      <c r="Q7" s="205">
        <f>H7+L7+M7+N7+O7</f>
        <v>1665.5</v>
      </c>
      <c r="R7" s="204">
        <f t="shared" si="1"/>
        <v>6662</v>
      </c>
      <c r="S7" s="202"/>
      <c r="T7" s="202"/>
      <c r="U7" s="202"/>
    </row>
    <row r="8" spans="1:30" s="178" customFormat="1" ht="22.5" customHeight="1" x14ac:dyDescent="0.25">
      <c r="A8" s="174"/>
      <c r="B8" s="217" t="s">
        <v>77</v>
      </c>
      <c r="C8" s="218" t="s">
        <v>34</v>
      </c>
      <c r="D8" s="249"/>
      <c r="E8" s="218">
        <v>1.47</v>
      </c>
      <c r="F8" s="203">
        <v>1350</v>
      </c>
      <c r="G8" s="240"/>
      <c r="H8" s="175">
        <f t="shared" si="0"/>
        <v>1984.5</v>
      </c>
      <c r="I8" s="179" t="s">
        <v>78</v>
      </c>
      <c r="J8" s="145" t="s">
        <v>79</v>
      </c>
      <c r="K8" s="65">
        <v>42</v>
      </c>
      <c r="L8" s="72">
        <v>32</v>
      </c>
      <c r="M8" s="176">
        <v>550</v>
      </c>
      <c r="N8" s="56">
        <v>51</v>
      </c>
      <c r="O8" s="176"/>
      <c r="P8" s="177"/>
      <c r="Q8" s="100">
        <f>H8+L8+M8+N8+O8</f>
        <v>2617.5</v>
      </c>
      <c r="R8" s="13">
        <f t="shared" si="1"/>
        <v>10470</v>
      </c>
      <c r="S8" s="145"/>
      <c r="T8" s="145"/>
      <c r="U8" s="145"/>
    </row>
    <row r="9" spans="1:30" s="25" customFormat="1" ht="22.5" customHeight="1" thickBot="1" x14ac:dyDescent="0.3">
      <c r="A9" s="23"/>
      <c r="B9" s="219" t="s">
        <v>80</v>
      </c>
      <c r="C9" s="220" t="s">
        <v>34</v>
      </c>
      <c r="D9" s="220"/>
      <c r="E9" s="220">
        <v>1.25</v>
      </c>
      <c r="F9" s="221">
        <v>1350</v>
      </c>
      <c r="G9" s="221"/>
      <c r="H9" s="51">
        <f>F9*E9</f>
        <v>1687.5</v>
      </c>
      <c r="I9" s="111" t="s">
        <v>81</v>
      </c>
      <c r="J9" s="24">
        <v>1</v>
      </c>
      <c r="K9" s="61">
        <v>70</v>
      </c>
      <c r="L9" s="61">
        <v>32</v>
      </c>
      <c r="M9" s="68">
        <v>700</v>
      </c>
      <c r="N9" s="43">
        <v>51</v>
      </c>
      <c r="O9" s="77"/>
      <c r="P9" s="24"/>
      <c r="Q9" s="101">
        <f>H9+K9+L9++M9+N9</f>
        <v>2540.5</v>
      </c>
      <c r="R9" s="141">
        <f t="shared" si="1"/>
        <v>10162</v>
      </c>
      <c r="S9" s="24"/>
      <c r="T9" s="24"/>
      <c r="U9" s="24"/>
    </row>
    <row r="10" spans="1:30" s="196" customFormat="1" ht="22.5" customHeight="1" thickBot="1" x14ac:dyDescent="0.3">
      <c r="A10" s="187" t="s">
        <v>82</v>
      </c>
      <c r="B10" s="222" t="s">
        <v>83</v>
      </c>
      <c r="C10" s="223" t="s">
        <v>84</v>
      </c>
      <c r="D10" s="223"/>
      <c r="E10" s="223">
        <v>1.7</v>
      </c>
      <c r="F10" s="223">
        <v>1100</v>
      </c>
      <c r="G10" s="223"/>
      <c r="H10" s="189">
        <f>F10*E10</f>
        <v>1870</v>
      </c>
      <c r="I10" s="190"/>
      <c r="J10" s="188"/>
      <c r="K10" s="191"/>
      <c r="L10" s="192">
        <v>32</v>
      </c>
      <c r="M10" s="192">
        <v>400</v>
      </c>
      <c r="N10" s="193">
        <v>51</v>
      </c>
      <c r="O10" s="192"/>
      <c r="P10" s="194"/>
      <c r="Q10" s="195">
        <f>H10+L10+M10+N10+O10</f>
        <v>2353</v>
      </c>
      <c r="R10" s="194">
        <f>Q10*4.5</f>
        <v>10588.5</v>
      </c>
      <c r="S10" s="188"/>
      <c r="T10" s="188"/>
      <c r="U10" s="188"/>
    </row>
    <row r="11" spans="1:30" s="186" customFormat="1" ht="22.5" customHeight="1" thickBot="1" x14ac:dyDescent="0.3">
      <c r="A11" s="180" t="s">
        <v>85</v>
      </c>
      <c r="B11" s="224" t="s">
        <v>86</v>
      </c>
      <c r="C11" s="225" t="s">
        <v>85</v>
      </c>
      <c r="D11" s="225"/>
      <c r="E11" s="225">
        <v>1</v>
      </c>
      <c r="F11" s="203">
        <v>1020</v>
      </c>
      <c r="G11" s="240"/>
      <c r="H11" s="182">
        <f>F11*E11</f>
        <v>1020</v>
      </c>
      <c r="I11" s="183"/>
      <c r="J11" s="181"/>
      <c r="K11" s="73"/>
      <c r="L11" s="72">
        <v>32</v>
      </c>
      <c r="M11" s="66">
        <v>400</v>
      </c>
      <c r="N11" s="42">
        <v>51</v>
      </c>
      <c r="O11" s="80"/>
      <c r="P11" s="181"/>
      <c r="Q11" s="184">
        <f>H11+K11+L11++M11+N11</f>
        <v>1503</v>
      </c>
      <c r="R11" s="185">
        <f>Q11*4.3</f>
        <v>6462.9</v>
      </c>
      <c r="S11" s="181"/>
      <c r="T11" s="181"/>
      <c r="U11" s="181"/>
    </row>
    <row r="12" spans="1:30" s="87" customFormat="1" ht="22.5" customHeight="1" x14ac:dyDescent="0.25">
      <c r="A12" s="54" t="s">
        <v>87</v>
      </c>
      <c r="B12" s="226" t="s">
        <v>88</v>
      </c>
      <c r="C12" s="227" t="s">
        <v>89</v>
      </c>
      <c r="D12" s="227"/>
      <c r="E12" s="203">
        <v>0.7</v>
      </c>
      <c r="F12" s="228">
        <v>838</v>
      </c>
      <c r="G12" s="228"/>
      <c r="H12" s="52">
        <f t="shared" ref="H12:H68" si="2">F12*E12</f>
        <v>586.59999999999991</v>
      </c>
      <c r="I12" s="22" t="s">
        <v>90</v>
      </c>
      <c r="J12" s="22">
        <v>0.78</v>
      </c>
      <c r="K12" s="62">
        <v>33</v>
      </c>
      <c r="L12" s="72">
        <v>32</v>
      </c>
      <c r="M12" s="72">
        <v>400</v>
      </c>
      <c r="N12" s="54">
        <v>60</v>
      </c>
      <c r="O12" s="137"/>
      <c r="P12" s="22">
        <v>15</v>
      </c>
      <c r="Q12" s="106">
        <f>P12+N12+M12+L12+K12+H12</f>
        <v>1126.5999999999999</v>
      </c>
      <c r="R12" s="136">
        <f t="shared" ref="R12:R34" si="3">Q12*4.5</f>
        <v>5069.7</v>
      </c>
      <c r="S12" s="86"/>
      <c r="T12" s="86"/>
      <c r="U12" s="86"/>
    </row>
    <row r="13" spans="1:30" s="87" customFormat="1" ht="22.5" customHeight="1" x14ac:dyDescent="0.25">
      <c r="A13" s="54"/>
      <c r="B13" s="226" t="s">
        <v>91</v>
      </c>
      <c r="C13" s="203"/>
      <c r="D13" s="203"/>
      <c r="E13" s="203">
        <v>0.8</v>
      </c>
      <c r="F13" s="228">
        <v>838</v>
      </c>
      <c r="G13" s="228"/>
      <c r="H13" s="52">
        <f t="shared" si="2"/>
        <v>670.40000000000009</v>
      </c>
      <c r="I13" s="22"/>
      <c r="J13" s="22"/>
      <c r="K13" s="62">
        <v>33</v>
      </c>
      <c r="L13" s="72">
        <v>32</v>
      </c>
      <c r="M13" s="72">
        <v>400</v>
      </c>
      <c r="N13" s="54">
        <v>60</v>
      </c>
      <c r="O13" s="137"/>
      <c r="P13" s="22">
        <v>15</v>
      </c>
      <c r="Q13" s="106">
        <f>P13+N13+M13+L13+K13+H13</f>
        <v>1210.4000000000001</v>
      </c>
      <c r="R13" s="136">
        <f t="shared" si="3"/>
        <v>5446.8</v>
      </c>
      <c r="S13" s="86"/>
      <c r="T13" s="86"/>
      <c r="U13" s="86"/>
    </row>
    <row r="14" spans="1:30" s="116" customFormat="1" ht="22.5" customHeight="1" x14ac:dyDescent="0.25">
      <c r="A14" s="138"/>
      <c r="B14" s="226" t="s">
        <v>92</v>
      </c>
      <c r="C14" s="203" t="s">
        <v>89</v>
      </c>
      <c r="D14" s="203"/>
      <c r="E14" s="203">
        <v>0.45</v>
      </c>
      <c r="F14" s="228">
        <v>838</v>
      </c>
      <c r="G14" s="228"/>
      <c r="H14" s="52">
        <f t="shared" ref="H14" si="4">F14*E14</f>
        <v>377.1</v>
      </c>
      <c r="I14" s="22" t="s">
        <v>7</v>
      </c>
      <c r="J14" s="22">
        <v>0.78</v>
      </c>
      <c r="K14" s="62">
        <v>33</v>
      </c>
      <c r="L14" s="72">
        <v>32</v>
      </c>
      <c r="M14" s="72">
        <v>200</v>
      </c>
      <c r="N14" s="54">
        <v>60</v>
      </c>
      <c r="O14" s="62"/>
      <c r="P14" s="22"/>
      <c r="Q14" s="115">
        <f>N14+M14+L14+K14+H14</f>
        <v>702.1</v>
      </c>
      <c r="R14" s="136">
        <f>Q14*4.5</f>
        <v>3159.4500000000003</v>
      </c>
      <c r="S14" s="114"/>
      <c r="T14" s="114"/>
      <c r="U14" s="114"/>
    </row>
    <row r="15" spans="1:30" s="90" customFormat="1" ht="22.5" customHeight="1" x14ac:dyDescent="0.25">
      <c r="A15" s="53"/>
      <c r="B15" s="201" t="s">
        <v>93</v>
      </c>
      <c r="C15" s="202" t="s">
        <v>94</v>
      </c>
      <c r="D15" s="202"/>
      <c r="E15" s="202">
        <v>0.23</v>
      </c>
      <c r="F15" s="202">
        <v>838</v>
      </c>
      <c r="G15" s="202"/>
      <c r="H15" s="53">
        <f>F15*E15</f>
        <v>192.74</v>
      </c>
      <c r="I15" s="9" t="s">
        <v>90</v>
      </c>
      <c r="J15" s="9">
        <v>0.52</v>
      </c>
      <c r="K15" s="63">
        <v>22</v>
      </c>
      <c r="L15" s="63">
        <v>32</v>
      </c>
      <c r="M15" s="63">
        <v>300</v>
      </c>
      <c r="N15" s="53">
        <v>50</v>
      </c>
      <c r="O15" s="63"/>
      <c r="P15" s="9">
        <v>15</v>
      </c>
      <c r="Q15" s="103">
        <f>P15+N15+M15+L15+K15+H15+H16</f>
        <v>647.84</v>
      </c>
      <c r="R15" s="9">
        <f>Q15*4.5</f>
        <v>2915.28</v>
      </c>
      <c r="S15" s="88"/>
      <c r="T15" s="88"/>
      <c r="U15" s="88"/>
    </row>
    <row r="16" spans="1:30" s="2" customFormat="1" ht="22.5" customHeight="1" x14ac:dyDescent="0.25">
      <c r="A16" s="53"/>
      <c r="B16" s="201"/>
      <c r="C16" s="202" t="s">
        <v>95</v>
      </c>
      <c r="D16" s="202"/>
      <c r="E16" s="202">
        <v>0.1</v>
      </c>
      <c r="F16" s="202">
        <v>361</v>
      </c>
      <c r="G16" s="202"/>
      <c r="H16" s="53">
        <f>F16*E16</f>
        <v>36.1</v>
      </c>
      <c r="I16" s="9"/>
      <c r="J16" s="9"/>
      <c r="K16" s="63"/>
      <c r="L16" s="63"/>
      <c r="M16" s="63"/>
      <c r="N16" s="53"/>
      <c r="O16" s="63"/>
      <c r="P16" s="9"/>
      <c r="Q16" s="103"/>
      <c r="R16" s="9"/>
      <c r="S16" s="4"/>
      <c r="T16" s="4"/>
      <c r="U16" s="4"/>
    </row>
    <row r="17" spans="1:21" s="90" customFormat="1" ht="22.5" customHeight="1" x14ac:dyDescent="0.25">
      <c r="A17" s="53"/>
      <c r="B17" s="201" t="s">
        <v>96</v>
      </c>
      <c r="C17" s="202" t="s">
        <v>94</v>
      </c>
      <c r="D17" s="202"/>
      <c r="E17" s="202">
        <v>0.23</v>
      </c>
      <c r="F17" s="202">
        <v>838</v>
      </c>
      <c r="G17" s="202"/>
      <c r="H17" s="53">
        <f>F17*E17</f>
        <v>192.74</v>
      </c>
      <c r="I17" s="9"/>
      <c r="J17" s="9"/>
      <c r="K17" s="63"/>
      <c r="L17" s="63">
        <v>32</v>
      </c>
      <c r="M17" s="60">
        <v>300</v>
      </c>
      <c r="N17" s="53">
        <v>50</v>
      </c>
      <c r="O17" s="63"/>
      <c r="P17" s="9">
        <v>15</v>
      </c>
      <c r="Q17" s="100">
        <f>P17+N17+M17+L17+H17+H18</f>
        <v>672.77</v>
      </c>
      <c r="R17" s="13">
        <f>Q17*4.5</f>
        <v>3027.4650000000001</v>
      </c>
      <c r="S17" s="89"/>
      <c r="T17" s="89"/>
      <c r="U17" s="88"/>
    </row>
    <row r="18" spans="1:21" s="1" customFormat="1" ht="22.5" customHeight="1" x14ac:dyDescent="0.25">
      <c r="A18" s="53"/>
      <c r="B18" s="201"/>
      <c r="C18" s="44" t="s">
        <v>95</v>
      </c>
      <c r="D18" s="44"/>
      <c r="E18" s="44">
        <v>0.23</v>
      </c>
      <c r="F18" s="44">
        <v>361</v>
      </c>
      <c r="G18" s="44"/>
      <c r="H18" s="53">
        <f>F18*E18</f>
        <v>83.03</v>
      </c>
      <c r="I18" s="10"/>
      <c r="J18" s="10"/>
      <c r="K18" s="63"/>
      <c r="L18" s="63"/>
      <c r="M18" s="63"/>
      <c r="N18" s="53"/>
      <c r="O18" s="63"/>
      <c r="P18" s="10"/>
      <c r="Q18" s="100"/>
      <c r="R18" s="13"/>
      <c r="S18" s="5"/>
      <c r="T18" s="5"/>
      <c r="U18" s="5"/>
    </row>
    <row r="19" spans="1:21" s="95" customFormat="1" ht="22.5" customHeight="1" x14ac:dyDescent="0.25">
      <c r="A19" s="53"/>
      <c r="B19" s="201" t="s">
        <v>97</v>
      </c>
      <c r="C19" s="44" t="s">
        <v>94</v>
      </c>
      <c r="D19" s="44"/>
      <c r="E19" s="44">
        <v>1</v>
      </c>
      <c r="F19" s="44">
        <v>838</v>
      </c>
      <c r="G19" s="44"/>
      <c r="H19" s="53">
        <f>F19*E19</f>
        <v>838</v>
      </c>
      <c r="I19" s="139" t="s">
        <v>98</v>
      </c>
      <c r="J19" s="10" t="s">
        <v>99</v>
      </c>
      <c r="K19" s="64">
        <v>22</v>
      </c>
      <c r="L19" s="63">
        <v>32</v>
      </c>
      <c r="M19" s="63">
        <v>600</v>
      </c>
      <c r="N19" s="53">
        <v>50</v>
      </c>
      <c r="O19" s="63"/>
      <c r="P19" s="10">
        <v>15</v>
      </c>
      <c r="Q19" s="108">
        <f>H19+K19+L19+M19+N19</f>
        <v>1542</v>
      </c>
      <c r="R19" s="142">
        <f>Q19*4.5</f>
        <v>6939</v>
      </c>
      <c r="S19" s="94"/>
      <c r="T19" s="94"/>
      <c r="U19" s="93"/>
    </row>
    <row r="20" spans="1:21" s="1" customFormat="1" ht="22.5" customHeight="1" x14ac:dyDescent="0.25">
      <c r="A20" s="53"/>
      <c r="B20" s="201"/>
      <c r="C20" s="44" t="s">
        <v>100</v>
      </c>
      <c r="D20" s="44"/>
      <c r="E20" s="44">
        <v>0.2</v>
      </c>
      <c r="F20" s="44">
        <v>361</v>
      </c>
      <c r="G20" s="44"/>
      <c r="H20" s="53">
        <v>200</v>
      </c>
      <c r="I20" s="10"/>
      <c r="J20" s="10"/>
      <c r="K20" s="64"/>
      <c r="L20" s="63"/>
      <c r="M20" s="63"/>
      <c r="N20" s="53"/>
      <c r="O20" s="63"/>
      <c r="P20" s="10"/>
      <c r="Q20" s="103"/>
      <c r="R20" s="10"/>
      <c r="S20" s="5"/>
      <c r="T20" s="5"/>
      <c r="U20" s="5"/>
    </row>
    <row r="21" spans="1:21" s="95" customFormat="1" ht="22.5" customHeight="1" x14ac:dyDescent="0.25">
      <c r="A21" s="53"/>
      <c r="B21" s="201" t="s">
        <v>101</v>
      </c>
      <c r="C21" s="44" t="s">
        <v>94</v>
      </c>
      <c r="D21" s="44"/>
      <c r="E21" s="44">
        <v>0.64</v>
      </c>
      <c r="F21" s="44">
        <v>838</v>
      </c>
      <c r="G21" s="44"/>
      <c r="H21" s="53">
        <f>F21*E21</f>
        <v>536.32000000000005</v>
      </c>
      <c r="I21" s="10" t="s">
        <v>102</v>
      </c>
      <c r="J21" s="10" t="s">
        <v>103</v>
      </c>
      <c r="K21" s="64">
        <v>22</v>
      </c>
      <c r="L21" s="63">
        <v>32</v>
      </c>
      <c r="M21" s="63">
        <v>600</v>
      </c>
      <c r="N21" s="53">
        <v>50</v>
      </c>
      <c r="O21" s="63"/>
      <c r="P21" s="10">
        <v>15</v>
      </c>
      <c r="Q21" s="108">
        <f>P21+N21+M21+L21+K21+H21+H22</f>
        <v>1455.3200000000002</v>
      </c>
      <c r="R21" s="142">
        <f>Q21*4.5</f>
        <v>6548.9400000000005</v>
      </c>
      <c r="S21" s="93"/>
      <c r="T21" s="93"/>
      <c r="U21" s="93"/>
    </row>
    <row r="22" spans="1:21" s="29" customFormat="1" ht="22.5" customHeight="1" x14ac:dyDescent="0.25">
      <c r="A22" s="41"/>
      <c r="B22" s="217"/>
      <c r="C22" s="229" t="s">
        <v>100</v>
      </c>
      <c r="D22" s="229"/>
      <c r="E22" s="229">
        <v>0.2</v>
      </c>
      <c r="F22" s="229">
        <v>361</v>
      </c>
      <c r="G22" s="229"/>
      <c r="H22" s="56">
        <v>200</v>
      </c>
      <c r="I22" s="28"/>
      <c r="J22" s="28"/>
      <c r="K22" s="65"/>
      <c r="L22" s="65"/>
      <c r="M22" s="65"/>
      <c r="N22" s="41"/>
      <c r="O22" s="79"/>
      <c r="P22" s="28"/>
      <c r="Q22" s="104"/>
      <c r="R22" s="143"/>
      <c r="S22" s="28"/>
      <c r="T22" s="28"/>
      <c r="U22" s="28"/>
    </row>
    <row r="23" spans="1:21" s="21" customFormat="1" ht="22.5" customHeight="1" x14ac:dyDescent="0.25">
      <c r="A23" s="54"/>
      <c r="B23" s="226"/>
      <c r="C23" s="203"/>
      <c r="D23" s="203"/>
      <c r="E23" s="203"/>
      <c r="F23" s="203"/>
      <c r="G23" s="203"/>
      <c r="H23" s="54"/>
      <c r="I23" s="22"/>
      <c r="J23" s="22"/>
      <c r="K23" s="62"/>
      <c r="L23" s="62"/>
      <c r="M23" s="62"/>
      <c r="N23" s="54"/>
      <c r="O23" s="62"/>
      <c r="P23" s="22"/>
      <c r="Q23" s="102"/>
      <c r="R23" s="22"/>
      <c r="S23" s="20"/>
      <c r="T23" s="20"/>
      <c r="U23" s="20"/>
    </row>
    <row r="24" spans="1:21" s="87" customFormat="1" ht="22.5" customHeight="1" x14ac:dyDescent="0.25">
      <c r="A24" s="54"/>
      <c r="B24" s="226" t="s">
        <v>104</v>
      </c>
      <c r="C24" s="227" t="s">
        <v>105</v>
      </c>
      <c r="D24" s="227"/>
      <c r="E24" s="203">
        <v>0.7</v>
      </c>
      <c r="F24" s="228">
        <v>1100</v>
      </c>
      <c r="G24" s="228"/>
      <c r="H24" s="52">
        <f t="shared" si="2"/>
        <v>770</v>
      </c>
      <c r="I24" s="22" t="s">
        <v>102</v>
      </c>
      <c r="J24" s="22">
        <v>0.78</v>
      </c>
      <c r="K24" s="62">
        <v>33</v>
      </c>
      <c r="L24" s="72">
        <v>32</v>
      </c>
      <c r="M24" s="72">
        <v>400</v>
      </c>
      <c r="N24" s="54">
        <v>60</v>
      </c>
      <c r="O24" s="62">
        <v>121</v>
      </c>
      <c r="P24" s="22">
        <v>15</v>
      </c>
      <c r="Q24" s="106">
        <f>P24+O24+N24+M24+L24+K24+H24</f>
        <v>1431</v>
      </c>
      <c r="R24" s="136">
        <f t="shared" si="3"/>
        <v>6439.5</v>
      </c>
      <c r="S24" s="86"/>
      <c r="T24" s="86"/>
      <c r="U24" s="86"/>
    </row>
    <row r="25" spans="1:21" s="87" customFormat="1" ht="22.5" customHeight="1" x14ac:dyDescent="0.25">
      <c r="A25" s="54"/>
      <c r="B25" s="226" t="s">
        <v>106</v>
      </c>
      <c r="C25" s="203"/>
      <c r="D25" s="203"/>
      <c r="E25" s="203">
        <v>0.8</v>
      </c>
      <c r="F25" s="228">
        <v>1100</v>
      </c>
      <c r="G25" s="228"/>
      <c r="H25" s="52">
        <f t="shared" si="2"/>
        <v>880</v>
      </c>
      <c r="I25" s="22" t="s">
        <v>102</v>
      </c>
      <c r="J25" s="22">
        <v>0.78</v>
      </c>
      <c r="K25" s="62">
        <v>33</v>
      </c>
      <c r="L25" s="72">
        <v>32</v>
      </c>
      <c r="M25" s="72">
        <v>400</v>
      </c>
      <c r="N25" s="54">
        <v>60</v>
      </c>
      <c r="O25" s="62">
        <v>138</v>
      </c>
      <c r="P25" s="22">
        <v>15</v>
      </c>
      <c r="Q25" s="106">
        <f>P25+O25+N25+M25+L25+K25+H25</f>
        <v>1558</v>
      </c>
      <c r="R25" s="136">
        <f t="shared" si="3"/>
        <v>7011</v>
      </c>
      <c r="S25" s="86"/>
      <c r="T25" s="86"/>
      <c r="U25" s="86"/>
    </row>
    <row r="26" spans="1:21" s="116" customFormat="1" ht="22.5" customHeight="1" x14ac:dyDescent="0.25">
      <c r="A26" s="138"/>
      <c r="B26" s="226" t="s">
        <v>107</v>
      </c>
      <c r="C26" s="203" t="s">
        <v>105</v>
      </c>
      <c r="D26" s="203"/>
      <c r="E26" s="203">
        <v>0.45</v>
      </c>
      <c r="F26" s="228">
        <v>1100</v>
      </c>
      <c r="G26" s="228"/>
      <c r="H26" s="52">
        <f t="shared" si="2"/>
        <v>495</v>
      </c>
      <c r="I26" s="22" t="s">
        <v>7</v>
      </c>
      <c r="J26" s="22">
        <v>0.78</v>
      </c>
      <c r="K26" s="62">
        <v>33</v>
      </c>
      <c r="L26" s="72">
        <v>32</v>
      </c>
      <c r="M26" s="72">
        <v>350</v>
      </c>
      <c r="N26" s="54">
        <v>60</v>
      </c>
      <c r="O26" s="62"/>
      <c r="P26" s="22"/>
      <c r="Q26" s="115">
        <f>N26+M26+L26+K26+H26</f>
        <v>970</v>
      </c>
      <c r="R26" s="136">
        <f>Q26*4.5</f>
        <v>4365</v>
      </c>
      <c r="S26" s="114"/>
      <c r="T26" s="114"/>
      <c r="U26" s="114"/>
    </row>
    <row r="27" spans="1:21" s="119" customFormat="1" ht="22.5" customHeight="1" x14ac:dyDescent="0.25">
      <c r="A27" s="53"/>
      <c r="B27" s="201" t="s">
        <v>108</v>
      </c>
      <c r="C27" s="202" t="s">
        <v>105</v>
      </c>
      <c r="D27" s="202"/>
      <c r="E27" s="230">
        <v>0.6</v>
      </c>
      <c r="F27" s="228">
        <v>1100</v>
      </c>
      <c r="G27" s="228"/>
      <c r="H27" s="55">
        <f t="shared" ref="H27" si="5">F27*E27</f>
        <v>660</v>
      </c>
      <c r="I27" s="9"/>
      <c r="J27" s="9"/>
      <c r="K27" s="62">
        <v>33</v>
      </c>
      <c r="L27" s="72">
        <v>32</v>
      </c>
      <c r="M27" s="63">
        <v>400</v>
      </c>
      <c r="N27" s="53">
        <v>60</v>
      </c>
      <c r="O27" s="63"/>
      <c r="P27" s="9">
        <v>15</v>
      </c>
      <c r="Q27" s="118">
        <f>P27+N27+M27+L27+K27+H27</f>
        <v>1200</v>
      </c>
      <c r="R27" s="49">
        <f>Q27*4.5</f>
        <v>5400</v>
      </c>
      <c r="S27" s="117"/>
      <c r="T27" s="117"/>
      <c r="U27" s="117"/>
    </row>
    <row r="28" spans="1:21" s="119" customFormat="1" ht="22.5" customHeight="1" x14ac:dyDescent="0.25">
      <c r="A28" s="53"/>
      <c r="B28" s="201" t="s">
        <v>109</v>
      </c>
      <c r="C28" s="202" t="s">
        <v>105</v>
      </c>
      <c r="D28" s="202"/>
      <c r="E28" s="202">
        <v>0.23</v>
      </c>
      <c r="F28" s="228">
        <v>1100</v>
      </c>
      <c r="G28" s="228"/>
      <c r="H28" s="53">
        <f>F28*E28</f>
        <v>253</v>
      </c>
      <c r="I28" s="9" t="s">
        <v>90</v>
      </c>
      <c r="J28" s="9">
        <v>0.5</v>
      </c>
      <c r="K28" s="63">
        <v>22</v>
      </c>
      <c r="L28" s="72">
        <v>32</v>
      </c>
      <c r="M28" s="63">
        <v>300</v>
      </c>
      <c r="N28" s="53">
        <v>50</v>
      </c>
      <c r="O28" s="63"/>
      <c r="P28" s="9">
        <v>15</v>
      </c>
      <c r="Q28" s="120">
        <f>P28+O28+N28+M28+L28+K28+H28+H29</f>
        <v>708.1</v>
      </c>
      <c r="R28" s="9">
        <f>Q28*4.5</f>
        <v>3186.4500000000003</v>
      </c>
      <c r="S28" s="117"/>
      <c r="T28" s="117"/>
      <c r="U28" s="117"/>
    </row>
    <row r="29" spans="1:21" s="2" customFormat="1" ht="22.5" customHeight="1" x14ac:dyDescent="0.25">
      <c r="A29" s="53"/>
      <c r="B29" s="201"/>
      <c r="C29" s="202" t="s">
        <v>95</v>
      </c>
      <c r="D29" s="202"/>
      <c r="E29" s="202">
        <v>0.1</v>
      </c>
      <c r="F29" s="202">
        <v>361</v>
      </c>
      <c r="G29" s="202"/>
      <c r="H29" s="53">
        <f>F29*E29</f>
        <v>36.1</v>
      </c>
      <c r="I29" s="9"/>
      <c r="J29" s="9"/>
      <c r="K29" s="63"/>
      <c r="L29" s="63"/>
      <c r="M29" s="63"/>
      <c r="N29" s="53"/>
      <c r="O29" s="63"/>
      <c r="P29" s="9"/>
      <c r="Q29" s="103"/>
      <c r="R29" s="9"/>
      <c r="S29" s="4"/>
      <c r="T29" s="4"/>
      <c r="U29" s="4"/>
    </row>
    <row r="30" spans="1:21" s="119" customFormat="1" ht="22.5" customHeight="1" x14ac:dyDescent="0.25">
      <c r="A30" s="53"/>
      <c r="B30" s="201" t="s">
        <v>110</v>
      </c>
      <c r="C30" s="202" t="s">
        <v>94</v>
      </c>
      <c r="D30" s="202"/>
      <c r="E30" s="202">
        <v>0.23</v>
      </c>
      <c r="F30" s="202">
        <v>1100</v>
      </c>
      <c r="G30" s="202"/>
      <c r="H30" s="53">
        <f>F30*E30</f>
        <v>253</v>
      </c>
      <c r="I30" s="9"/>
      <c r="J30" s="9"/>
      <c r="K30" s="63"/>
      <c r="L30" s="63">
        <v>32</v>
      </c>
      <c r="M30" s="60">
        <v>300</v>
      </c>
      <c r="N30" s="53">
        <v>50</v>
      </c>
      <c r="O30" s="63"/>
      <c r="P30" s="9">
        <v>15</v>
      </c>
      <c r="Q30" s="121">
        <f>P30+O30+N30+M30+L30+H30+H31</f>
        <v>733.03</v>
      </c>
      <c r="R30" s="13">
        <f>Q30*4.5</f>
        <v>3298.6349999999998</v>
      </c>
      <c r="S30" s="122"/>
      <c r="T30" s="122"/>
      <c r="U30" s="117"/>
    </row>
    <row r="31" spans="1:21" s="1" customFormat="1" ht="22.5" customHeight="1" x14ac:dyDescent="0.25">
      <c r="A31" s="53"/>
      <c r="B31" s="201"/>
      <c r="C31" s="44" t="s">
        <v>95</v>
      </c>
      <c r="D31" s="44"/>
      <c r="E31" s="44">
        <v>0.23</v>
      </c>
      <c r="F31" s="44">
        <v>361</v>
      </c>
      <c r="G31" s="44"/>
      <c r="H31" s="53">
        <f>F31*E31</f>
        <v>83.03</v>
      </c>
      <c r="I31" s="10"/>
      <c r="J31" s="10"/>
      <c r="K31" s="63"/>
      <c r="L31" s="63"/>
      <c r="M31" s="63"/>
      <c r="N31" s="53"/>
      <c r="O31" s="63"/>
      <c r="P31" s="10"/>
      <c r="Q31" s="103"/>
      <c r="R31" s="10"/>
      <c r="S31" s="5"/>
      <c r="T31" s="5"/>
      <c r="U31" s="5"/>
    </row>
    <row r="32" spans="1:21" s="2" customFormat="1" ht="22.5" customHeight="1" x14ac:dyDescent="0.25">
      <c r="A32" s="53"/>
      <c r="B32" s="201" t="s">
        <v>111</v>
      </c>
      <c r="C32" s="231" t="s">
        <v>112</v>
      </c>
      <c r="D32" s="231"/>
      <c r="E32" s="230">
        <v>0.45</v>
      </c>
      <c r="F32" s="232">
        <v>875</v>
      </c>
      <c r="G32" s="232"/>
      <c r="H32" s="55">
        <f t="shared" si="2"/>
        <v>393.75</v>
      </c>
      <c r="I32" s="9" t="s">
        <v>90</v>
      </c>
      <c r="J32" s="9">
        <v>0.7</v>
      </c>
      <c r="K32" s="63">
        <v>12</v>
      </c>
      <c r="L32" s="63">
        <v>32</v>
      </c>
      <c r="M32" s="63">
        <v>350</v>
      </c>
      <c r="N32" s="53">
        <v>60</v>
      </c>
      <c r="O32" s="63"/>
      <c r="P32" s="9">
        <v>15</v>
      </c>
      <c r="Q32" s="107">
        <f>P32+N32+M32+L32+K32+H32</f>
        <v>862.75</v>
      </c>
      <c r="R32" s="49">
        <f t="shared" si="3"/>
        <v>3882.375</v>
      </c>
      <c r="S32" s="4"/>
      <c r="T32" s="4"/>
      <c r="U32" s="4"/>
    </row>
    <row r="33" spans="1:21" s="2" customFormat="1" ht="22.5" customHeight="1" x14ac:dyDescent="0.25">
      <c r="A33" s="53"/>
      <c r="B33" s="201" t="s">
        <v>113</v>
      </c>
      <c r="C33" s="202" t="s">
        <v>112</v>
      </c>
      <c r="D33" s="202"/>
      <c r="E33" s="230">
        <v>0.6</v>
      </c>
      <c r="F33" s="232">
        <v>875</v>
      </c>
      <c r="G33" s="232"/>
      <c r="H33" s="55">
        <f t="shared" si="2"/>
        <v>525</v>
      </c>
      <c r="I33" s="9"/>
      <c r="J33" s="9"/>
      <c r="K33" s="63">
        <v>12</v>
      </c>
      <c r="L33" s="63">
        <v>32</v>
      </c>
      <c r="M33" s="63">
        <v>400</v>
      </c>
      <c r="N33" s="53">
        <v>60</v>
      </c>
      <c r="O33" s="63"/>
      <c r="P33" s="9">
        <v>15</v>
      </c>
      <c r="Q33" s="107">
        <f>P33+N33+M33+L33+K33+H33</f>
        <v>1044</v>
      </c>
      <c r="R33" s="49">
        <v>3350</v>
      </c>
      <c r="S33" s="4"/>
      <c r="T33" s="4"/>
      <c r="U33" s="4"/>
    </row>
    <row r="34" spans="1:21" s="2" customFormat="1" ht="22.5" customHeight="1" x14ac:dyDescent="0.25">
      <c r="A34" s="53"/>
      <c r="B34" s="201" t="s">
        <v>114</v>
      </c>
      <c r="C34" s="202" t="s">
        <v>112</v>
      </c>
      <c r="D34" s="202"/>
      <c r="E34" s="230">
        <v>0.23</v>
      </c>
      <c r="F34" s="232">
        <v>875</v>
      </c>
      <c r="G34" s="232"/>
      <c r="H34" s="55">
        <f t="shared" si="2"/>
        <v>201.25</v>
      </c>
      <c r="I34" s="9" t="s">
        <v>90</v>
      </c>
      <c r="J34" s="9">
        <v>0.88</v>
      </c>
      <c r="K34" s="63">
        <v>12</v>
      </c>
      <c r="L34" s="63">
        <v>32</v>
      </c>
      <c r="M34" s="63">
        <v>300</v>
      </c>
      <c r="N34" s="53">
        <v>60</v>
      </c>
      <c r="O34" s="63"/>
      <c r="P34" s="9">
        <v>15</v>
      </c>
      <c r="Q34" s="107">
        <f>P34+N34+M34+L34+K34+H35+H34</f>
        <v>694.25</v>
      </c>
      <c r="R34" s="49">
        <f t="shared" si="3"/>
        <v>3124.125</v>
      </c>
      <c r="S34" s="4"/>
      <c r="T34" s="4"/>
      <c r="U34" s="4"/>
    </row>
    <row r="35" spans="1:21" s="2" customFormat="1" ht="22.5" customHeight="1" x14ac:dyDescent="0.25">
      <c r="A35" s="53"/>
      <c r="B35" s="201"/>
      <c r="C35" s="202" t="s">
        <v>95</v>
      </c>
      <c r="D35" s="202"/>
      <c r="E35" s="230">
        <v>0.2</v>
      </c>
      <c r="F35" s="232">
        <v>370</v>
      </c>
      <c r="G35" s="232"/>
      <c r="H35" s="55">
        <f t="shared" si="2"/>
        <v>74</v>
      </c>
      <c r="I35" s="9"/>
      <c r="J35" s="9"/>
      <c r="K35" s="63"/>
      <c r="L35" s="63"/>
      <c r="M35" s="63"/>
      <c r="N35" s="53"/>
      <c r="O35" s="63"/>
      <c r="P35" s="9"/>
      <c r="Q35" s="103"/>
      <c r="R35" s="9"/>
      <c r="S35" s="4"/>
      <c r="T35" s="4"/>
      <c r="U35" s="4"/>
    </row>
    <row r="36" spans="1:21" s="87" customFormat="1" ht="22.5" customHeight="1" x14ac:dyDescent="0.25">
      <c r="A36" s="54"/>
      <c r="B36" s="226" t="s">
        <v>88</v>
      </c>
      <c r="C36" s="227" t="s">
        <v>115</v>
      </c>
      <c r="D36" s="227"/>
      <c r="E36" s="203">
        <v>0.7</v>
      </c>
      <c r="F36" s="228">
        <v>1900</v>
      </c>
      <c r="G36" s="228"/>
      <c r="H36" s="52">
        <f t="shared" ref="H36" si="6">F36*E36</f>
        <v>1330</v>
      </c>
      <c r="I36" s="22" t="s">
        <v>90</v>
      </c>
      <c r="J36" s="22">
        <v>0.78</v>
      </c>
      <c r="K36" s="62">
        <v>12</v>
      </c>
      <c r="L36" s="72">
        <v>32</v>
      </c>
      <c r="M36" s="72">
        <v>400</v>
      </c>
      <c r="N36" s="54">
        <v>60</v>
      </c>
      <c r="O36" s="137"/>
      <c r="P36" s="22">
        <v>15</v>
      </c>
      <c r="Q36" s="106">
        <f>P36+N36+M36+L36+K36+H36</f>
        <v>1849</v>
      </c>
      <c r="R36" s="136">
        <f t="shared" ref="R36" si="7">Q36*4.5</f>
        <v>8320.5</v>
      </c>
      <c r="S36" s="86">
        <v>1324</v>
      </c>
      <c r="T36" s="86"/>
      <c r="U36" s="86"/>
    </row>
    <row r="37" spans="1:21" s="1" customFormat="1" ht="22.5" customHeight="1" x14ac:dyDescent="0.25">
      <c r="A37" s="53"/>
      <c r="B37" s="201" t="s">
        <v>116</v>
      </c>
      <c r="C37" s="44" t="s">
        <v>115</v>
      </c>
      <c r="D37" s="44"/>
      <c r="E37" s="44">
        <v>0.23</v>
      </c>
      <c r="F37" s="44">
        <v>1900</v>
      </c>
      <c r="G37" s="44"/>
      <c r="H37" s="53">
        <f t="shared" si="2"/>
        <v>437</v>
      </c>
      <c r="I37" s="10"/>
      <c r="J37" s="10"/>
      <c r="K37" s="63"/>
      <c r="L37" s="72">
        <v>32</v>
      </c>
      <c r="M37" s="63">
        <v>300</v>
      </c>
      <c r="N37" s="53">
        <v>50</v>
      </c>
      <c r="O37" s="63"/>
      <c r="P37" s="10">
        <v>20</v>
      </c>
      <c r="Q37" s="100">
        <f>P37+N37+M37+L37+H37+H64</f>
        <v>839</v>
      </c>
      <c r="R37" s="13">
        <f t="shared" ref="R37" si="8">Q37*4.5</f>
        <v>3775.5</v>
      </c>
      <c r="S37" s="5"/>
      <c r="T37" s="5"/>
      <c r="U37" s="5"/>
    </row>
    <row r="38" spans="1:21" s="95" customFormat="1" ht="22.5" customHeight="1" x14ac:dyDescent="0.25">
      <c r="A38" s="53"/>
      <c r="B38" s="201" t="s">
        <v>97</v>
      </c>
      <c r="C38" s="44" t="s">
        <v>115</v>
      </c>
      <c r="D38" s="44"/>
      <c r="E38" s="44">
        <v>1</v>
      </c>
      <c r="F38" s="44">
        <v>1600</v>
      </c>
      <c r="G38" s="44"/>
      <c r="H38" s="53">
        <v>1600</v>
      </c>
      <c r="I38" s="139" t="s">
        <v>98</v>
      </c>
      <c r="J38" s="10" t="s">
        <v>99</v>
      </c>
      <c r="K38" s="64">
        <v>12</v>
      </c>
      <c r="L38" s="72">
        <v>32</v>
      </c>
      <c r="M38" s="63">
        <v>600</v>
      </c>
      <c r="N38" s="53">
        <v>50</v>
      </c>
      <c r="O38" s="63"/>
      <c r="P38" s="10">
        <v>15</v>
      </c>
      <c r="Q38" s="108">
        <f>P38+N38+M38+L38+K38+H38+H39</f>
        <v>2381.1999999999998</v>
      </c>
      <c r="R38" s="142">
        <f>Q38*4.5</f>
        <v>10715.4</v>
      </c>
      <c r="S38" s="94"/>
      <c r="T38" s="94"/>
      <c r="U38" s="93"/>
    </row>
    <row r="39" spans="1:21" s="1" customFormat="1" ht="22.5" customHeight="1" x14ac:dyDescent="0.25">
      <c r="A39" s="53"/>
      <c r="B39" s="201"/>
      <c r="C39" s="44" t="s">
        <v>100</v>
      </c>
      <c r="D39" s="44"/>
      <c r="E39" s="44">
        <v>0.2</v>
      </c>
      <c r="F39" s="44">
        <v>361</v>
      </c>
      <c r="G39" s="44"/>
      <c r="H39" s="53">
        <f>F39*E39</f>
        <v>72.2</v>
      </c>
      <c r="I39" s="10"/>
      <c r="J39" s="10"/>
      <c r="K39" s="64"/>
      <c r="L39" s="63"/>
      <c r="M39" s="63"/>
      <c r="N39" s="53"/>
      <c r="O39" s="63"/>
      <c r="P39" s="10"/>
      <c r="Q39" s="103"/>
      <c r="R39" s="10"/>
      <c r="S39" s="5"/>
      <c r="T39" s="5"/>
      <c r="U39" s="5"/>
    </row>
    <row r="40" spans="1:21" s="95" customFormat="1" ht="22.5" customHeight="1" x14ac:dyDescent="0.25">
      <c r="A40" s="53"/>
      <c r="B40" s="201" t="s">
        <v>101</v>
      </c>
      <c r="C40" s="44" t="s">
        <v>115</v>
      </c>
      <c r="D40" s="44"/>
      <c r="E40" s="44">
        <v>0.64</v>
      </c>
      <c r="F40" s="44">
        <v>1600</v>
      </c>
      <c r="G40" s="44"/>
      <c r="H40" s="53">
        <v>1120</v>
      </c>
      <c r="I40" s="10" t="s">
        <v>102</v>
      </c>
      <c r="J40" s="10" t="s">
        <v>103</v>
      </c>
      <c r="K40" s="64">
        <v>12</v>
      </c>
      <c r="L40" s="63">
        <v>32</v>
      </c>
      <c r="M40" s="63">
        <v>600</v>
      </c>
      <c r="N40" s="53">
        <v>50</v>
      </c>
      <c r="O40" s="63"/>
      <c r="P40" s="10">
        <v>15</v>
      </c>
      <c r="Q40" s="108">
        <f>P40+N40+M40+L40+K40+H40+H41</f>
        <v>1901.2</v>
      </c>
      <c r="R40" s="142">
        <f>Q40*4.5</f>
        <v>8555.4</v>
      </c>
      <c r="S40" s="93"/>
      <c r="T40" s="93"/>
      <c r="U40" s="93"/>
    </row>
    <row r="41" spans="1:21" s="29" customFormat="1" ht="22.5" customHeight="1" x14ac:dyDescent="0.25">
      <c r="A41" s="41"/>
      <c r="B41" s="217"/>
      <c r="C41" s="229" t="s">
        <v>100</v>
      </c>
      <c r="D41" s="229"/>
      <c r="E41" s="229">
        <v>0.2</v>
      </c>
      <c r="F41" s="229">
        <v>361</v>
      </c>
      <c r="G41" s="229"/>
      <c r="H41" s="56">
        <f>F41*E41</f>
        <v>72.2</v>
      </c>
      <c r="I41" s="28"/>
      <c r="J41" s="28"/>
      <c r="K41" s="65"/>
      <c r="L41" s="65"/>
      <c r="M41" s="65"/>
      <c r="N41" s="41"/>
      <c r="O41" s="79"/>
      <c r="P41" s="28"/>
      <c r="Q41" s="104"/>
      <c r="R41" s="143"/>
      <c r="S41" s="28"/>
      <c r="T41" s="28"/>
      <c r="U41" s="28"/>
    </row>
    <row r="42" spans="1:21" s="29" customFormat="1" ht="22.5" customHeight="1" x14ac:dyDescent="0.25">
      <c r="A42" s="41"/>
      <c r="B42" s="217"/>
      <c r="C42" s="233" t="s">
        <v>117</v>
      </c>
      <c r="D42" s="233"/>
      <c r="E42" s="229"/>
      <c r="F42" s="229"/>
      <c r="G42" s="229"/>
      <c r="H42" s="56"/>
      <c r="I42" s="28"/>
      <c r="J42" s="28"/>
      <c r="K42" s="65"/>
      <c r="L42" s="65"/>
      <c r="M42" s="65"/>
      <c r="N42" s="41"/>
      <c r="O42" s="79"/>
      <c r="P42" s="28"/>
      <c r="Q42" s="104"/>
      <c r="R42" s="143"/>
      <c r="S42" s="28"/>
      <c r="T42" s="28"/>
      <c r="U42" s="28"/>
    </row>
    <row r="43" spans="1:21" s="87" customFormat="1" ht="22.5" customHeight="1" x14ac:dyDescent="0.25">
      <c r="A43" s="54"/>
      <c r="B43" s="226" t="s">
        <v>118</v>
      </c>
      <c r="C43" s="227"/>
      <c r="D43" s="227"/>
      <c r="E43" s="203">
        <v>0.7</v>
      </c>
      <c r="F43" s="228">
        <v>1100</v>
      </c>
      <c r="G43" s="228"/>
      <c r="H43" s="52">
        <f t="shared" ref="H43" si="9">F43*E43</f>
        <v>770</v>
      </c>
      <c r="I43" s="22" t="s">
        <v>102</v>
      </c>
      <c r="J43" s="22">
        <v>0.78</v>
      </c>
      <c r="K43" s="62">
        <v>33</v>
      </c>
      <c r="L43" s="72">
        <v>32</v>
      </c>
      <c r="M43" s="72">
        <v>400</v>
      </c>
      <c r="N43" s="54">
        <v>60</v>
      </c>
      <c r="O43" s="62"/>
      <c r="P43" s="22">
        <v>15</v>
      </c>
      <c r="Q43" s="106">
        <f>P43+O43+N43+M43+L43+K43+H43</f>
        <v>1310</v>
      </c>
      <c r="R43" s="136">
        <f>Q43*5.5</f>
        <v>7205</v>
      </c>
      <c r="S43" s="86"/>
      <c r="T43" s="86"/>
      <c r="U43" s="86"/>
    </row>
    <row r="44" spans="1:21" s="119" customFormat="1" ht="22.5" customHeight="1" x14ac:dyDescent="0.25">
      <c r="A44" s="53"/>
      <c r="B44" s="201" t="s">
        <v>119</v>
      </c>
      <c r="C44" s="202" t="s">
        <v>105</v>
      </c>
      <c r="D44" s="202"/>
      <c r="E44" s="202">
        <v>0.33</v>
      </c>
      <c r="F44" s="202">
        <v>1100</v>
      </c>
      <c r="G44" s="202"/>
      <c r="H44" s="173">
        <f>F44*E44</f>
        <v>363</v>
      </c>
      <c r="I44" s="9"/>
      <c r="J44" s="9"/>
      <c r="K44" s="63"/>
      <c r="L44" s="63">
        <v>32</v>
      </c>
      <c r="M44" s="60">
        <v>300</v>
      </c>
      <c r="N44" s="53">
        <v>50</v>
      </c>
      <c r="O44" s="63"/>
      <c r="P44" s="9">
        <v>15</v>
      </c>
      <c r="Q44" s="121">
        <f>P44+O44+N44+M44+L44+H44+H45</f>
        <v>843.03</v>
      </c>
      <c r="R44" s="13">
        <f>Q44*5.5</f>
        <v>4636.665</v>
      </c>
      <c r="S44" s="122"/>
      <c r="T44" s="122"/>
      <c r="U44" s="117"/>
    </row>
    <row r="45" spans="1:21" s="1" customFormat="1" ht="22.5" customHeight="1" x14ac:dyDescent="0.25">
      <c r="A45" s="53"/>
      <c r="B45" s="201"/>
      <c r="C45" s="44" t="s">
        <v>95</v>
      </c>
      <c r="D45" s="44"/>
      <c r="E45" s="44">
        <v>0.23</v>
      </c>
      <c r="F45" s="44">
        <v>361</v>
      </c>
      <c r="G45" s="44"/>
      <c r="H45" s="173">
        <f>F45*E45</f>
        <v>83.03</v>
      </c>
      <c r="I45" s="10"/>
      <c r="J45" s="10"/>
      <c r="K45" s="63"/>
      <c r="L45" s="63"/>
      <c r="M45" s="63"/>
      <c r="N45" s="53"/>
      <c r="O45" s="63"/>
      <c r="P45" s="10"/>
      <c r="Q45" s="103"/>
      <c r="R45" s="10"/>
      <c r="S45" s="5"/>
      <c r="T45" s="5"/>
      <c r="U45" s="5"/>
    </row>
    <row r="46" spans="1:21" s="95" customFormat="1" ht="22.5" customHeight="1" x14ac:dyDescent="0.25">
      <c r="A46" s="53"/>
      <c r="B46" s="201" t="s">
        <v>120</v>
      </c>
      <c r="C46" s="44" t="s">
        <v>105</v>
      </c>
      <c r="D46" s="44"/>
      <c r="E46" s="44" t="s">
        <v>121</v>
      </c>
      <c r="F46" s="44">
        <v>1100</v>
      </c>
      <c r="G46" s="44"/>
      <c r="H46" s="173">
        <v>770</v>
      </c>
      <c r="I46" s="139"/>
      <c r="J46" s="10"/>
      <c r="K46" s="64"/>
      <c r="L46" s="72">
        <v>32</v>
      </c>
      <c r="M46" s="63">
        <v>600</v>
      </c>
      <c r="N46" s="53">
        <v>50</v>
      </c>
      <c r="O46" s="63"/>
      <c r="P46" s="10">
        <v>15</v>
      </c>
      <c r="Q46" s="108">
        <f>H46+H47+K46+L46+M46+N46</f>
        <v>1827</v>
      </c>
      <c r="R46" s="142">
        <f>Q46*5.5</f>
        <v>10048.5</v>
      </c>
      <c r="S46" s="94"/>
      <c r="T46" s="94"/>
      <c r="U46" s="93"/>
    </row>
    <row r="47" spans="1:21" s="1" customFormat="1" ht="22.5" customHeight="1" x14ac:dyDescent="0.25">
      <c r="A47" s="53"/>
      <c r="B47" s="201"/>
      <c r="C47" s="44" t="s">
        <v>122</v>
      </c>
      <c r="D47" s="44"/>
      <c r="E47" s="44">
        <v>0.5</v>
      </c>
      <c r="F47" s="44">
        <v>750</v>
      </c>
      <c r="G47" s="44"/>
      <c r="H47" s="53">
        <f>F47*E47</f>
        <v>375</v>
      </c>
      <c r="I47" s="10"/>
      <c r="J47" s="10"/>
      <c r="K47" s="64"/>
      <c r="L47" s="63"/>
      <c r="M47" s="63"/>
      <c r="N47" s="53"/>
      <c r="O47" s="63"/>
      <c r="P47" s="10"/>
      <c r="Q47" s="103"/>
      <c r="R47" s="142"/>
      <c r="S47" s="5"/>
      <c r="T47" s="5"/>
      <c r="U47" s="5"/>
    </row>
    <row r="48" spans="1:21" s="29" customFormat="1" ht="22.5" customHeight="1" x14ac:dyDescent="0.25">
      <c r="A48" s="41"/>
      <c r="B48" s="217" t="s">
        <v>123</v>
      </c>
      <c r="C48" s="233" t="s">
        <v>124</v>
      </c>
      <c r="D48" s="233"/>
      <c r="E48" s="229" t="s">
        <v>125</v>
      </c>
      <c r="F48" s="229">
        <v>280</v>
      </c>
      <c r="G48" s="229"/>
      <c r="H48" s="56">
        <v>420</v>
      </c>
      <c r="I48" s="28"/>
      <c r="J48" s="28"/>
      <c r="K48" s="65"/>
      <c r="L48" s="65"/>
      <c r="M48" s="65">
        <v>400</v>
      </c>
      <c r="N48" s="41">
        <v>50</v>
      </c>
      <c r="O48" s="79"/>
      <c r="P48" s="28"/>
      <c r="Q48" s="104">
        <f>SUM(H48:P48)</f>
        <v>870</v>
      </c>
      <c r="R48" s="142">
        <f t="shared" ref="R48" si="10">Q48*5.5</f>
        <v>4785</v>
      </c>
      <c r="S48" s="28"/>
      <c r="T48" s="28"/>
      <c r="U48" s="28"/>
    </row>
    <row r="49" spans="1:21" s="29" customFormat="1" ht="22.5" customHeight="1" x14ac:dyDescent="0.25">
      <c r="A49" s="41"/>
      <c r="B49" s="217"/>
      <c r="C49" s="233"/>
      <c r="D49" s="233"/>
      <c r="E49" s="229"/>
      <c r="F49" s="229"/>
      <c r="G49" s="229"/>
      <c r="H49" s="56"/>
      <c r="I49" s="28"/>
      <c r="J49" s="28"/>
      <c r="K49" s="65"/>
      <c r="L49" s="65"/>
      <c r="M49" s="65"/>
      <c r="N49" s="41"/>
      <c r="O49" s="79"/>
      <c r="P49" s="28"/>
      <c r="Q49" s="104"/>
      <c r="R49" s="143"/>
      <c r="S49" s="28"/>
      <c r="T49" s="28"/>
      <c r="U49" s="28"/>
    </row>
    <row r="50" spans="1:21" s="29" customFormat="1" ht="22.5" customHeight="1" x14ac:dyDescent="0.25">
      <c r="A50" s="41"/>
      <c r="B50" s="217"/>
      <c r="C50" s="229"/>
      <c r="D50" s="229"/>
      <c r="E50" s="229"/>
      <c r="F50" s="229"/>
      <c r="G50" s="229"/>
      <c r="H50" s="56"/>
      <c r="I50" s="28"/>
      <c r="J50" s="28"/>
      <c r="K50" s="65"/>
      <c r="L50" s="65"/>
      <c r="M50" s="65"/>
      <c r="N50" s="41"/>
      <c r="O50" s="79"/>
      <c r="P50" s="28"/>
      <c r="Q50" s="104"/>
      <c r="R50" s="143"/>
      <c r="S50" s="28"/>
      <c r="T50" s="28"/>
      <c r="U50" s="28"/>
    </row>
    <row r="51" spans="1:21" s="2" customFormat="1" ht="22.5" customHeight="1" x14ac:dyDescent="0.25">
      <c r="A51" s="53"/>
      <c r="B51" s="201"/>
      <c r="C51" s="202"/>
      <c r="D51" s="202"/>
      <c r="E51" s="202"/>
      <c r="F51" s="204"/>
      <c r="G51" s="204"/>
      <c r="H51" s="53"/>
      <c r="I51" s="9"/>
      <c r="J51" s="9"/>
      <c r="K51" s="63"/>
      <c r="L51" s="63"/>
      <c r="M51" s="63"/>
      <c r="N51" s="53"/>
      <c r="O51" s="63"/>
      <c r="P51" s="9"/>
      <c r="Q51" s="103"/>
      <c r="R51" s="9"/>
      <c r="S51" s="4"/>
      <c r="T51" s="4"/>
      <c r="U51" s="4"/>
    </row>
    <row r="52" spans="1:21" s="1" customFormat="1" ht="22.5" customHeight="1" x14ac:dyDescent="0.25">
      <c r="A52" s="39" t="s">
        <v>126</v>
      </c>
      <c r="B52" s="208" t="s">
        <v>127</v>
      </c>
      <c r="C52" s="231" t="s">
        <v>126</v>
      </c>
      <c r="D52" s="231"/>
      <c r="E52" s="44" t="s">
        <v>128</v>
      </c>
      <c r="F52" s="44">
        <v>820</v>
      </c>
      <c r="G52" s="44"/>
      <c r="H52" s="53">
        <v>820</v>
      </c>
      <c r="I52" s="5" t="s">
        <v>90</v>
      </c>
      <c r="J52" s="5">
        <v>10</v>
      </c>
      <c r="K52" s="63">
        <v>12</v>
      </c>
      <c r="L52" s="63"/>
      <c r="M52" s="63">
        <v>200</v>
      </c>
      <c r="N52" s="39">
        <v>60</v>
      </c>
      <c r="O52" s="16">
        <v>100</v>
      </c>
      <c r="P52" s="5"/>
      <c r="Q52" s="103"/>
      <c r="R52" s="10"/>
      <c r="S52" s="5"/>
      <c r="T52" s="5"/>
      <c r="U52" s="5"/>
    </row>
    <row r="53" spans="1:21" s="133" customFormat="1" ht="22" thickBot="1" x14ac:dyDescent="0.3">
      <c r="A53" s="123"/>
      <c r="B53" s="234" t="s">
        <v>129</v>
      </c>
      <c r="C53" s="235" t="s">
        <v>126</v>
      </c>
      <c r="D53" s="235"/>
      <c r="E53" s="235" t="s">
        <v>128</v>
      </c>
      <c r="F53" s="235">
        <v>820</v>
      </c>
      <c r="G53" s="235"/>
      <c r="H53" s="125">
        <v>820</v>
      </c>
      <c r="I53" s="124"/>
      <c r="J53" s="124"/>
      <c r="K53" s="126">
        <v>19</v>
      </c>
      <c r="L53" s="127">
        <v>30</v>
      </c>
      <c r="M53" s="127">
        <v>200</v>
      </c>
      <c r="N53" s="128">
        <v>60</v>
      </c>
      <c r="O53" s="129"/>
      <c r="P53" s="124"/>
      <c r="Q53" s="130"/>
      <c r="R53" s="140"/>
      <c r="S53" s="131"/>
      <c r="T53" s="131"/>
      <c r="U53" s="132"/>
    </row>
    <row r="54" spans="1:21" s="35" customFormat="1" ht="22.5" customHeight="1" x14ac:dyDescent="0.25">
      <c r="A54" s="40" t="s">
        <v>130</v>
      </c>
      <c r="B54" s="226" t="s">
        <v>131</v>
      </c>
      <c r="C54" s="227" t="s">
        <v>132</v>
      </c>
      <c r="D54" s="227"/>
      <c r="E54" s="236">
        <v>0.41</v>
      </c>
      <c r="F54" s="236">
        <v>500</v>
      </c>
      <c r="G54" s="236"/>
      <c r="H54" s="54">
        <f t="shared" ref="H54:H63" si="11">F54*E54</f>
        <v>205</v>
      </c>
      <c r="I54" s="34"/>
      <c r="J54" s="34"/>
      <c r="K54" s="62"/>
      <c r="L54" s="72">
        <v>32</v>
      </c>
      <c r="M54" s="62">
        <v>120</v>
      </c>
      <c r="N54" s="40">
        <v>60</v>
      </c>
      <c r="O54" s="78"/>
      <c r="P54" s="34"/>
      <c r="Q54" s="102">
        <f>H54+L54+M54+N54</f>
        <v>417</v>
      </c>
      <c r="R54" s="33">
        <f t="shared" ref="R54:R63" si="12">Q54*4.5</f>
        <v>1876.5</v>
      </c>
      <c r="S54" s="34">
        <v>639</v>
      </c>
      <c r="T54" s="34"/>
      <c r="U54" s="34"/>
    </row>
    <row r="55" spans="1:21" s="35" customFormat="1" ht="22.5" customHeight="1" x14ac:dyDescent="0.25">
      <c r="A55" s="40"/>
      <c r="B55" s="226" t="s">
        <v>133</v>
      </c>
      <c r="C55" s="236" t="s">
        <v>134</v>
      </c>
      <c r="D55" s="236"/>
      <c r="E55" s="236">
        <v>0.41</v>
      </c>
      <c r="F55" s="236">
        <v>500</v>
      </c>
      <c r="G55" s="236"/>
      <c r="H55" s="54">
        <f t="shared" si="11"/>
        <v>205</v>
      </c>
      <c r="I55" s="34"/>
      <c r="J55" s="34"/>
      <c r="K55" s="62"/>
      <c r="L55" s="72">
        <v>32</v>
      </c>
      <c r="M55" s="62">
        <v>120</v>
      </c>
      <c r="N55" s="40">
        <v>60</v>
      </c>
      <c r="O55" s="78">
        <v>70</v>
      </c>
      <c r="P55" s="34"/>
      <c r="Q55" s="102">
        <f>H55+L55+M55+N55+O55</f>
        <v>487</v>
      </c>
      <c r="R55" s="33">
        <f t="shared" si="12"/>
        <v>2191.5</v>
      </c>
      <c r="S55" s="34">
        <v>720</v>
      </c>
      <c r="T55" s="34"/>
      <c r="U55" s="34"/>
    </row>
    <row r="56" spans="1:21" s="35" customFormat="1" ht="23.25" customHeight="1" x14ac:dyDescent="0.25">
      <c r="A56" s="40"/>
      <c r="B56" s="226" t="s">
        <v>135</v>
      </c>
      <c r="C56" s="236" t="s">
        <v>136</v>
      </c>
      <c r="D56" s="236"/>
      <c r="E56" s="236">
        <v>0.6</v>
      </c>
      <c r="F56" s="236">
        <v>500</v>
      </c>
      <c r="G56" s="236"/>
      <c r="H56" s="54">
        <f t="shared" si="11"/>
        <v>300</v>
      </c>
      <c r="I56" s="34"/>
      <c r="J56" s="34"/>
      <c r="K56" s="62"/>
      <c r="L56" s="72">
        <v>32</v>
      </c>
      <c r="M56" s="62">
        <v>120</v>
      </c>
      <c r="N56" s="40">
        <v>60</v>
      </c>
      <c r="O56" s="78"/>
      <c r="P56" s="34"/>
      <c r="Q56" s="102">
        <f>H56+L56+M56+N56</f>
        <v>512</v>
      </c>
      <c r="R56" s="33">
        <f t="shared" si="12"/>
        <v>2304</v>
      </c>
      <c r="S56" s="34">
        <v>801</v>
      </c>
      <c r="T56" s="34"/>
      <c r="U56" s="34"/>
    </row>
    <row r="57" spans="1:21" s="35" customFormat="1" ht="22.5" customHeight="1" x14ac:dyDescent="0.25">
      <c r="A57" s="40"/>
      <c r="B57" s="226" t="s">
        <v>137</v>
      </c>
      <c r="C57" s="236" t="s">
        <v>134</v>
      </c>
      <c r="D57" s="236"/>
      <c r="E57" s="236">
        <v>0.6</v>
      </c>
      <c r="F57" s="236">
        <v>500</v>
      </c>
      <c r="G57" s="236"/>
      <c r="H57" s="54">
        <f t="shared" si="11"/>
        <v>300</v>
      </c>
      <c r="I57" s="34"/>
      <c r="J57" s="34"/>
      <c r="K57" s="62"/>
      <c r="L57" s="72">
        <v>32</v>
      </c>
      <c r="M57" s="62">
        <v>120</v>
      </c>
      <c r="N57" s="40">
        <v>60</v>
      </c>
      <c r="O57" s="78">
        <v>80</v>
      </c>
      <c r="P57" s="34"/>
      <c r="Q57" s="102">
        <f>H57+L57+M57+N57+O57</f>
        <v>592</v>
      </c>
      <c r="R57" s="33">
        <f t="shared" si="12"/>
        <v>2664</v>
      </c>
      <c r="S57" s="34">
        <v>855</v>
      </c>
      <c r="T57" s="34"/>
      <c r="U57" s="34"/>
    </row>
    <row r="58" spans="1:21" s="35" customFormat="1" ht="22.5" customHeight="1" x14ac:dyDescent="0.25">
      <c r="A58" s="40"/>
      <c r="B58" s="226" t="s">
        <v>138</v>
      </c>
      <c r="C58" s="236" t="s">
        <v>139</v>
      </c>
      <c r="D58" s="236"/>
      <c r="E58" s="236">
        <v>0.85</v>
      </c>
      <c r="F58" s="236">
        <v>500</v>
      </c>
      <c r="G58" s="236"/>
      <c r="H58" s="54">
        <f t="shared" si="11"/>
        <v>425</v>
      </c>
      <c r="I58" s="34"/>
      <c r="J58" s="34"/>
      <c r="K58" s="62"/>
      <c r="L58" s="72">
        <v>32</v>
      </c>
      <c r="M58" s="62">
        <v>70</v>
      </c>
      <c r="N58" s="40">
        <v>26</v>
      </c>
      <c r="O58" s="78"/>
      <c r="P58" s="34"/>
      <c r="Q58" s="102">
        <f>H58+L58+M58+N58</f>
        <v>553</v>
      </c>
      <c r="R58" s="33">
        <f t="shared" si="12"/>
        <v>2488.5</v>
      </c>
      <c r="S58" s="34">
        <v>855</v>
      </c>
      <c r="T58" s="34"/>
      <c r="U58" s="34"/>
    </row>
    <row r="59" spans="1:21" s="35" customFormat="1" ht="22.5" customHeight="1" x14ac:dyDescent="0.25">
      <c r="A59" s="40"/>
      <c r="B59" s="226" t="s">
        <v>140</v>
      </c>
      <c r="C59" s="236" t="s">
        <v>141</v>
      </c>
      <c r="D59" s="236"/>
      <c r="E59" s="236">
        <v>0.4</v>
      </c>
      <c r="F59" s="236">
        <v>420</v>
      </c>
      <c r="G59" s="236"/>
      <c r="H59" s="52">
        <f t="shared" si="11"/>
        <v>168</v>
      </c>
      <c r="I59" s="34"/>
      <c r="J59" s="34"/>
      <c r="K59" s="62"/>
      <c r="L59" s="72">
        <v>32</v>
      </c>
      <c r="M59" s="62">
        <v>120</v>
      </c>
      <c r="N59" s="40">
        <v>50</v>
      </c>
      <c r="O59" s="78"/>
      <c r="P59" s="34">
        <v>12</v>
      </c>
      <c r="Q59" s="106">
        <f>P59+N59+M59+L59+H59</f>
        <v>382</v>
      </c>
      <c r="R59" s="33">
        <v>1750</v>
      </c>
      <c r="S59" s="34"/>
      <c r="T59" s="34"/>
      <c r="U59" s="34"/>
    </row>
    <row r="60" spans="1:21" s="35" customFormat="1" ht="22.5" customHeight="1" x14ac:dyDescent="0.25">
      <c r="A60" s="40"/>
      <c r="B60" s="226" t="s">
        <v>142</v>
      </c>
      <c r="C60" s="236" t="s">
        <v>141</v>
      </c>
      <c r="D60" s="236"/>
      <c r="E60" s="236">
        <v>0.5</v>
      </c>
      <c r="F60" s="236">
        <v>420</v>
      </c>
      <c r="G60" s="236"/>
      <c r="H60" s="54">
        <f t="shared" si="11"/>
        <v>210</v>
      </c>
      <c r="I60" s="34"/>
      <c r="J60" s="34"/>
      <c r="K60" s="62"/>
      <c r="L60" s="72">
        <v>32</v>
      </c>
      <c r="M60" s="62">
        <v>150</v>
      </c>
      <c r="N60" s="40">
        <v>50</v>
      </c>
      <c r="O60" s="78"/>
      <c r="P60" s="34"/>
      <c r="Q60" s="102">
        <f>H60+L60+M60+N60</f>
        <v>442</v>
      </c>
      <c r="R60" s="33">
        <v>1900</v>
      </c>
      <c r="S60" s="34"/>
      <c r="T60" s="34"/>
      <c r="U60" s="34"/>
    </row>
    <row r="61" spans="1:21" s="35" customFormat="1" ht="22.5" customHeight="1" x14ac:dyDescent="0.25">
      <c r="A61" s="40"/>
      <c r="B61" s="226" t="s">
        <v>143</v>
      </c>
      <c r="C61" s="227" t="s">
        <v>144</v>
      </c>
      <c r="D61" s="227"/>
      <c r="E61" s="236">
        <v>0.55000000000000004</v>
      </c>
      <c r="F61" s="236">
        <v>630</v>
      </c>
      <c r="G61" s="236"/>
      <c r="H61" s="54">
        <f t="shared" si="11"/>
        <v>346.5</v>
      </c>
      <c r="I61" s="34"/>
      <c r="J61" s="34"/>
      <c r="K61" s="62"/>
      <c r="L61" s="72">
        <v>32</v>
      </c>
      <c r="M61" s="62">
        <v>150</v>
      </c>
      <c r="N61" s="40">
        <v>50</v>
      </c>
      <c r="O61" s="78"/>
      <c r="P61" s="34">
        <v>15</v>
      </c>
      <c r="Q61" s="102">
        <f>P61+N61+M61+L61+H61</f>
        <v>593.5</v>
      </c>
      <c r="R61" s="33">
        <f>Q61*4</f>
        <v>2374</v>
      </c>
      <c r="S61" s="34"/>
      <c r="T61" s="34"/>
      <c r="U61" s="34"/>
    </row>
    <row r="62" spans="1:21" s="35" customFormat="1" ht="22.5" customHeight="1" x14ac:dyDescent="0.25">
      <c r="A62" s="40"/>
      <c r="B62" s="226" t="s">
        <v>145</v>
      </c>
      <c r="C62" s="236" t="s">
        <v>144</v>
      </c>
      <c r="D62" s="236"/>
      <c r="E62" s="236">
        <v>0.4</v>
      </c>
      <c r="F62" s="236">
        <v>630</v>
      </c>
      <c r="G62" s="236"/>
      <c r="H62" s="54">
        <f t="shared" si="11"/>
        <v>252</v>
      </c>
      <c r="I62" s="34"/>
      <c r="J62" s="34"/>
      <c r="K62" s="62"/>
      <c r="L62" s="72">
        <v>32</v>
      </c>
      <c r="M62" s="62">
        <v>120</v>
      </c>
      <c r="N62" s="40">
        <v>50</v>
      </c>
      <c r="O62" s="78"/>
      <c r="P62" s="34">
        <v>15</v>
      </c>
      <c r="Q62" s="102">
        <f>P62+N62+M62+L62+H62</f>
        <v>469</v>
      </c>
      <c r="R62" s="33">
        <f>Q62*4</f>
        <v>1876</v>
      </c>
      <c r="S62" s="34"/>
      <c r="T62" s="34"/>
      <c r="U62" s="34"/>
    </row>
    <row r="63" spans="1:21" s="1" customFormat="1" ht="22.5" customHeight="1" x14ac:dyDescent="0.25">
      <c r="A63" s="39"/>
      <c r="B63" s="213" t="s">
        <v>146</v>
      </c>
      <c r="C63" s="44" t="s">
        <v>147</v>
      </c>
      <c r="D63" s="44"/>
      <c r="E63" s="44">
        <v>1.65</v>
      </c>
      <c r="F63" s="44">
        <v>500</v>
      </c>
      <c r="G63" s="44"/>
      <c r="H63" s="53">
        <f t="shared" si="11"/>
        <v>825</v>
      </c>
      <c r="I63" s="5" t="s">
        <v>90</v>
      </c>
      <c r="J63" s="5">
        <v>0.77</v>
      </c>
      <c r="K63" s="63">
        <v>5.85</v>
      </c>
      <c r="L63" s="63">
        <v>60</v>
      </c>
      <c r="M63" s="63">
        <v>150</v>
      </c>
      <c r="N63" s="39">
        <v>26</v>
      </c>
      <c r="O63" s="16">
        <v>100</v>
      </c>
      <c r="P63" s="5"/>
      <c r="Q63" s="103">
        <f>H63+K63+L63+M63+N63+O63</f>
        <v>1166.8499999999999</v>
      </c>
      <c r="R63" s="10">
        <f t="shared" si="12"/>
        <v>5250.8249999999998</v>
      </c>
      <c r="S63" s="5"/>
      <c r="T63" s="5"/>
      <c r="U63" s="5"/>
    </row>
    <row r="64" spans="1:21" s="1" customFormat="1" ht="22.5" customHeight="1" x14ac:dyDescent="0.25">
      <c r="A64" s="53"/>
      <c r="B64" s="201"/>
      <c r="C64" s="44"/>
      <c r="D64" s="44"/>
      <c r="E64" s="44"/>
      <c r="F64" s="44"/>
      <c r="G64" s="44"/>
      <c r="H64" s="53"/>
      <c r="I64" s="10"/>
      <c r="J64" s="10"/>
      <c r="K64" s="63"/>
      <c r="L64" s="63"/>
      <c r="M64" s="63"/>
      <c r="N64" s="53"/>
      <c r="O64" s="63"/>
      <c r="P64" s="10"/>
      <c r="Q64" s="103"/>
      <c r="R64" s="10"/>
      <c r="S64" s="5"/>
      <c r="T64" s="5"/>
      <c r="U64" s="5"/>
    </row>
    <row r="65" spans="1:21" s="29" customFormat="1" ht="22.5" customHeight="1" x14ac:dyDescent="0.25">
      <c r="A65" s="41"/>
      <c r="B65" s="217" t="s">
        <v>148</v>
      </c>
      <c r="C65" s="229" t="s">
        <v>149</v>
      </c>
      <c r="D65" s="229"/>
      <c r="E65" s="229">
        <v>0.8</v>
      </c>
      <c r="F65" s="229">
        <v>838</v>
      </c>
      <c r="G65" s="229"/>
      <c r="H65" s="56">
        <f t="shared" si="2"/>
        <v>670.40000000000009</v>
      </c>
      <c r="I65" s="28"/>
      <c r="J65" s="28"/>
      <c r="K65" s="65"/>
      <c r="L65" s="65">
        <v>50</v>
      </c>
      <c r="M65" s="65">
        <v>200</v>
      </c>
      <c r="N65" s="41">
        <v>26</v>
      </c>
      <c r="O65" s="79"/>
      <c r="P65" s="28">
        <v>15</v>
      </c>
      <c r="Q65" s="104">
        <f>P65+N65+M65+L65+H65+H66</f>
        <v>1141.4000000000001</v>
      </c>
      <c r="R65" s="143">
        <f>Q65*4.5</f>
        <v>5136.3</v>
      </c>
      <c r="S65" s="37"/>
      <c r="T65" s="37"/>
      <c r="U65" s="28"/>
    </row>
    <row r="66" spans="1:21" s="1" customFormat="1" ht="22.5" customHeight="1" x14ac:dyDescent="0.25">
      <c r="A66" s="39"/>
      <c r="B66" s="201"/>
      <c r="C66" s="44" t="s">
        <v>100</v>
      </c>
      <c r="D66" s="44"/>
      <c r="E66" s="44">
        <v>0.4</v>
      </c>
      <c r="F66" s="44">
        <v>450</v>
      </c>
      <c r="G66" s="44"/>
      <c r="H66" s="53">
        <f t="shared" si="2"/>
        <v>180</v>
      </c>
      <c r="I66" s="5"/>
      <c r="J66" s="5"/>
      <c r="K66" s="63"/>
      <c r="L66" s="63"/>
      <c r="M66" s="63"/>
      <c r="N66" s="39"/>
      <c r="O66" s="16"/>
      <c r="P66" s="5"/>
      <c r="Q66" s="103"/>
      <c r="R66" s="10"/>
      <c r="S66" s="5"/>
      <c r="T66" s="5"/>
      <c r="U66" s="5"/>
    </row>
    <row r="67" spans="1:21" s="35" customFormat="1" ht="22.5" customHeight="1" x14ac:dyDescent="0.25">
      <c r="A67" s="40"/>
      <c r="B67" s="226" t="s">
        <v>150</v>
      </c>
      <c r="C67" s="236" t="s">
        <v>149</v>
      </c>
      <c r="D67" s="236"/>
      <c r="E67" s="236">
        <v>1.1000000000000001</v>
      </c>
      <c r="F67" s="236">
        <v>838</v>
      </c>
      <c r="G67" s="236"/>
      <c r="H67" s="54">
        <f t="shared" si="2"/>
        <v>921.80000000000007</v>
      </c>
      <c r="I67" s="34"/>
      <c r="J67" s="34"/>
      <c r="K67" s="62"/>
      <c r="L67" s="62">
        <v>50</v>
      </c>
      <c r="M67" s="62">
        <v>200</v>
      </c>
      <c r="N67" s="40">
        <v>26</v>
      </c>
      <c r="O67" s="78"/>
      <c r="P67" s="34">
        <v>15</v>
      </c>
      <c r="Q67" s="102">
        <f>P67+N67+M67+L67+H67+H68</f>
        <v>1392.8000000000002</v>
      </c>
      <c r="R67" s="33"/>
      <c r="S67" s="34">
        <v>1622</v>
      </c>
      <c r="T67" s="34"/>
      <c r="U67" s="34"/>
    </row>
    <row r="68" spans="1:21" s="25" customFormat="1" ht="22.5" customHeight="1" thickBot="1" x14ac:dyDescent="0.3">
      <c r="A68" s="43"/>
      <c r="B68" s="219"/>
      <c r="C68" s="220" t="s">
        <v>100</v>
      </c>
      <c r="D68" s="220"/>
      <c r="E68" s="220">
        <v>0.4</v>
      </c>
      <c r="F68" s="220">
        <v>450</v>
      </c>
      <c r="G68" s="220"/>
      <c r="H68" s="51">
        <f t="shared" si="2"/>
        <v>180</v>
      </c>
      <c r="I68" s="24"/>
      <c r="J68" s="24"/>
      <c r="K68" s="68"/>
      <c r="L68" s="68"/>
      <c r="M68" s="68"/>
      <c r="N68" s="43"/>
      <c r="O68" s="77"/>
      <c r="P68" s="24"/>
      <c r="Q68" s="101"/>
      <c r="R68" s="111"/>
      <c r="S68" s="24"/>
      <c r="T68" s="24"/>
      <c r="U68" s="24"/>
    </row>
    <row r="69" spans="1:21" s="21" customFormat="1" ht="22.5" customHeight="1" x14ac:dyDescent="0.25">
      <c r="A69" s="40" t="s">
        <v>151</v>
      </c>
      <c r="B69" s="226" t="s">
        <v>152</v>
      </c>
      <c r="C69" s="203" t="s">
        <v>151</v>
      </c>
      <c r="D69" s="203"/>
      <c r="E69" s="203">
        <v>0.35</v>
      </c>
      <c r="F69" s="203">
        <v>900</v>
      </c>
      <c r="G69" s="203"/>
      <c r="H69" s="54">
        <f>F69*E69</f>
        <v>315</v>
      </c>
      <c r="I69" s="20"/>
      <c r="J69" s="20"/>
      <c r="K69" s="62"/>
      <c r="L69" s="62">
        <v>26</v>
      </c>
      <c r="M69" s="72">
        <v>250</v>
      </c>
      <c r="N69" s="40">
        <v>50</v>
      </c>
      <c r="O69" s="78"/>
      <c r="P69" s="20">
        <v>15</v>
      </c>
      <c r="Q69" s="106">
        <f>H69+L69+M69+N69</f>
        <v>641</v>
      </c>
      <c r="R69" s="136">
        <v>2500</v>
      </c>
      <c r="S69" s="20"/>
      <c r="T69" s="20"/>
      <c r="U69" s="20"/>
    </row>
    <row r="70" spans="1:21" s="32" customFormat="1" ht="22.5" customHeight="1" thickBot="1" x14ac:dyDescent="0.3">
      <c r="A70" s="42"/>
      <c r="B70" s="224" t="s">
        <v>153</v>
      </c>
      <c r="C70" s="237" t="s">
        <v>151</v>
      </c>
      <c r="D70" s="237"/>
      <c r="E70" s="237">
        <v>0.3</v>
      </c>
      <c r="F70" s="238">
        <v>900</v>
      </c>
      <c r="G70" s="238"/>
      <c r="H70" s="57">
        <f>F70*E70</f>
        <v>270</v>
      </c>
      <c r="I70" s="31"/>
      <c r="J70" s="31"/>
      <c r="K70" s="66">
        <v>34</v>
      </c>
      <c r="L70" s="73">
        <v>26</v>
      </c>
      <c r="M70" s="73">
        <v>200</v>
      </c>
      <c r="N70" s="42">
        <v>50</v>
      </c>
      <c r="O70" s="80"/>
      <c r="P70" s="31">
        <v>15</v>
      </c>
      <c r="Q70" s="112">
        <f>H70+K70+L70+M70+N70</f>
        <v>580</v>
      </c>
      <c r="R70" s="98">
        <v>2600</v>
      </c>
      <c r="S70" s="30"/>
      <c r="T70" s="30"/>
      <c r="U70" s="30"/>
    </row>
    <row r="71" spans="1:21" s="48" customFormat="1" ht="22.5" customHeight="1" x14ac:dyDescent="0.25">
      <c r="A71" s="45" t="s">
        <v>132</v>
      </c>
      <c r="B71" s="239" t="s">
        <v>154</v>
      </c>
      <c r="C71" s="240" t="s">
        <v>132</v>
      </c>
      <c r="D71" s="240"/>
      <c r="E71" s="240">
        <v>0.5</v>
      </c>
      <c r="F71" s="241">
        <v>375</v>
      </c>
      <c r="G71" s="241"/>
      <c r="H71" s="58">
        <v>188</v>
      </c>
      <c r="I71" s="47"/>
      <c r="J71" s="47"/>
      <c r="K71" s="67"/>
      <c r="L71" s="74">
        <v>25</v>
      </c>
      <c r="M71" s="74">
        <v>180</v>
      </c>
      <c r="N71" s="45">
        <v>26</v>
      </c>
      <c r="O71" s="81"/>
      <c r="P71" s="47">
        <v>15</v>
      </c>
      <c r="Q71" s="105">
        <v>434</v>
      </c>
      <c r="R71" s="46">
        <v>1953</v>
      </c>
      <c r="S71" s="46"/>
      <c r="T71" s="46"/>
      <c r="U71" s="46"/>
    </row>
    <row r="72" spans="1:21" s="48" customFormat="1" ht="22.5" customHeight="1" x14ac:dyDescent="0.25">
      <c r="A72" s="45"/>
      <c r="B72" s="239"/>
      <c r="C72" s="240" t="s">
        <v>155</v>
      </c>
      <c r="D72" s="240"/>
      <c r="E72" s="240"/>
      <c r="F72" s="241"/>
      <c r="G72" s="241"/>
      <c r="H72" s="58"/>
      <c r="I72" s="47"/>
      <c r="J72" s="47"/>
      <c r="K72" s="67"/>
      <c r="L72" s="74"/>
      <c r="M72" s="74"/>
      <c r="N72" s="45"/>
      <c r="O72" s="81">
        <v>80</v>
      </c>
      <c r="P72" s="47"/>
      <c r="Q72" s="105">
        <v>514</v>
      </c>
      <c r="R72" s="46">
        <v>2313</v>
      </c>
      <c r="S72" s="46"/>
      <c r="T72" s="46"/>
      <c r="U72" s="46"/>
    </row>
    <row r="73" spans="1:21" s="48" customFormat="1" ht="22.5" customHeight="1" x14ac:dyDescent="0.25">
      <c r="A73" s="45"/>
      <c r="B73" s="239" t="s">
        <v>156</v>
      </c>
      <c r="C73" s="240" t="s">
        <v>151</v>
      </c>
      <c r="D73" s="240"/>
      <c r="E73" s="240">
        <v>1.25</v>
      </c>
      <c r="F73" s="241">
        <v>473</v>
      </c>
      <c r="G73" s="241"/>
      <c r="H73" s="58">
        <v>592</v>
      </c>
      <c r="I73" s="47"/>
      <c r="J73" s="47"/>
      <c r="K73" s="67"/>
      <c r="L73" s="74">
        <v>50</v>
      </c>
      <c r="M73" s="74">
        <v>100</v>
      </c>
      <c r="N73" s="45">
        <v>26</v>
      </c>
      <c r="O73" s="81"/>
      <c r="P73" s="47"/>
      <c r="Q73" s="105">
        <v>768</v>
      </c>
      <c r="R73" s="46">
        <v>3550</v>
      </c>
      <c r="S73" s="46"/>
      <c r="T73" s="46"/>
      <c r="U73" s="46"/>
    </row>
    <row r="74" spans="1:21" s="21" customFormat="1" ht="22.5" customHeight="1" x14ac:dyDescent="0.25">
      <c r="A74" s="40" t="s">
        <v>157</v>
      </c>
      <c r="B74" s="226" t="s">
        <v>158</v>
      </c>
      <c r="C74" s="203" t="s">
        <v>159</v>
      </c>
      <c r="D74" s="203"/>
      <c r="E74" s="203" t="s">
        <v>160</v>
      </c>
      <c r="F74" s="203">
        <v>420</v>
      </c>
      <c r="G74" s="203"/>
      <c r="H74" s="54">
        <v>840</v>
      </c>
      <c r="I74" s="20" t="s">
        <v>161</v>
      </c>
      <c r="J74" s="20"/>
      <c r="K74" s="62"/>
      <c r="L74" s="62">
        <v>50</v>
      </c>
      <c r="M74" s="62">
        <v>170</v>
      </c>
      <c r="N74" s="40">
        <v>26</v>
      </c>
      <c r="O74" s="78"/>
      <c r="P74" s="20"/>
      <c r="Q74" s="102">
        <v>1086</v>
      </c>
      <c r="R74" s="22">
        <v>5400</v>
      </c>
      <c r="S74" s="20"/>
      <c r="T74" s="20"/>
      <c r="U74" s="20"/>
    </row>
    <row r="75" spans="1:21" s="27" customFormat="1" ht="22.5" customHeight="1" thickBot="1" x14ac:dyDescent="0.3">
      <c r="A75" s="43"/>
      <c r="B75" s="219" t="s">
        <v>162</v>
      </c>
      <c r="C75" s="221" t="s">
        <v>159</v>
      </c>
      <c r="D75" s="221"/>
      <c r="E75" s="221">
        <v>1</v>
      </c>
      <c r="F75" s="221">
        <v>420</v>
      </c>
      <c r="G75" s="221"/>
      <c r="H75" s="51">
        <v>420</v>
      </c>
      <c r="I75" s="26"/>
      <c r="J75" s="26"/>
      <c r="K75" s="68"/>
      <c r="L75" s="68">
        <v>50</v>
      </c>
      <c r="M75" s="68">
        <v>120</v>
      </c>
      <c r="N75" s="43">
        <v>26</v>
      </c>
      <c r="O75" s="77"/>
      <c r="P75" s="26"/>
      <c r="Q75" s="101">
        <v>616</v>
      </c>
      <c r="R75" s="144">
        <v>3080</v>
      </c>
      <c r="S75" s="26"/>
      <c r="T75" s="26"/>
      <c r="U75" s="26"/>
    </row>
    <row r="76" spans="1:21" s="110" customFormat="1" ht="22.5" customHeight="1" x14ac:dyDescent="0.25">
      <c r="A76" s="41"/>
      <c r="B76" s="217"/>
      <c r="C76" s="218"/>
      <c r="D76" s="218"/>
      <c r="E76" s="218"/>
      <c r="F76" s="218"/>
      <c r="G76" s="218"/>
      <c r="H76" s="56"/>
      <c r="I76" s="109"/>
      <c r="J76" s="109"/>
      <c r="K76" s="65"/>
      <c r="L76" s="65"/>
      <c r="M76" s="65"/>
      <c r="N76" s="41"/>
      <c r="O76" s="79"/>
      <c r="P76" s="109"/>
      <c r="Q76" s="104"/>
      <c r="R76" s="145"/>
      <c r="S76" s="109"/>
      <c r="T76" s="109"/>
      <c r="U76" s="109"/>
    </row>
    <row r="77" spans="1:21" s="2" customFormat="1" ht="22.5" customHeight="1" x14ac:dyDescent="0.25">
      <c r="A77" s="39" t="s">
        <v>163</v>
      </c>
      <c r="B77" s="201" t="s">
        <v>164</v>
      </c>
      <c r="C77" s="202" t="s">
        <v>165</v>
      </c>
      <c r="D77" s="202"/>
      <c r="E77" s="202">
        <v>1.65</v>
      </c>
      <c r="F77" s="202">
        <v>300</v>
      </c>
      <c r="G77" s="202"/>
      <c r="H77" s="53">
        <v>430</v>
      </c>
      <c r="I77" s="4" t="s">
        <v>166</v>
      </c>
      <c r="J77" s="4">
        <v>10</v>
      </c>
      <c r="K77" s="63">
        <v>40</v>
      </c>
      <c r="L77" s="63">
        <v>30</v>
      </c>
      <c r="M77" s="63">
        <v>170</v>
      </c>
      <c r="N77" s="39"/>
      <c r="O77" s="16" t="s">
        <v>167</v>
      </c>
      <c r="P77" s="4"/>
      <c r="Q77" s="103">
        <v>890</v>
      </c>
      <c r="R77" s="9">
        <v>2700</v>
      </c>
      <c r="S77" s="4"/>
      <c r="T77" s="4"/>
      <c r="U77" s="4"/>
    </row>
    <row r="78" spans="1:21" s="2" customFormat="1" ht="22.5" customHeight="1" x14ac:dyDescent="0.25">
      <c r="A78" s="39" t="s">
        <v>168</v>
      </c>
      <c r="B78" s="201" t="s">
        <v>164</v>
      </c>
      <c r="C78" s="202" t="s">
        <v>169</v>
      </c>
      <c r="D78" s="202"/>
      <c r="E78" s="202">
        <v>2.0499999999999998</v>
      </c>
      <c r="F78" s="202">
        <v>518</v>
      </c>
      <c r="G78" s="202"/>
      <c r="H78" s="53">
        <v>1036</v>
      </c>
      <c r="I78" s="4" t="s">
        <v>166</v>
      </c>
      <c r="J78" s="4">
        <v>10</v>
      </c>
      <c r="K78" s="63">
        <v>40</v>
      </c>
      <c r="L78" s="63">
        <v>50</v>
      </c>
      <c r="M78" s="63">
        <v>170</v>
      </c>
      <c r="N78" s="39"/>
      <c r="O78" s="16" t="s">
        <v>167</v>
      </c>
      <c r="P78" s="4"/>
      <c r="Q78" s="103">
        <v>1515</v>
      </c>
      <c r="R78" s="9">
        <v>4400</v>
      </c>
      <c r="S78" s="4"/>
      <c r="T78" s="4"/>
      <c r="U78" s="4"/>
    </row>
    <row r="79" spans="1:21" s="1" customFormat="1" ht="22.5" customHeight="1" x14ac:dyDescent="0.25">
      <c r="A79" s="39" t="s">
        <v>170</v>
      </c>
      <c r="B79" s="213" t="s">
        <v>164</v>
      </c>
      <c r="C79" s="44" t="s">
        <v>171</v>
      </c>
      <c r="D79" s="44"/>
      <c r="E79" s="44">
        <v>2.0499999999999998</v>
      </c>
      <c r="F79" s="44">
        <v>850</v>
      </c>
      <c r="G79" s="44"/>
      <c r="H79" s="53">
        <v>1742</v>
      </c>
      <c r="I79" s="5" t="s">
        <v>172</v>
      </c>
      <c r="J79" s="5">
        <v>10</v>
      </c>
      <c r="K79" s="63">
        <v>25</v>
      </c>
      <c r="L79" s="63">
        <v>50</v>
      </c>
      <c r="M79" s="63">
        <v>170</v>
      </c>
      <c r="N79" s="39">
        <v>26</v>
      </c>
      <c r="O79" s="16" t="s">
        <v>173</v>
      </c>
      <c r="P79" s="5"/>
      <c r="Q79" s="103">
        <v>2197</v>
      </c>
      <c r="R79" s="10">
        <v>6600</v>
      </c>
      <c r="S79" s="5"/>
      <c r="T79" s="5"/>
      <c r="U79" s="5"/>
    </row>
    <row r="80" spans="1:21" s="1" customFormat="1" ht="22.5" customHeight="1" x14ac:dyDescent="0.25">
      <c r="A80" s="39"/>
      <c r="B80" s="213" t="s">
        <v>174</v>
      </c>
      <c r="C80" s="44" t="s">
        <v>171</v>
      </c>
      <c r="D80" s="44"/>
      <c r="E80" s="44">
        <v>2.4</v>
      </c>
      <c r="F80" s="44">
        <v>850</v>
      </c>
      <c r="G80" s="44"/>
      <c r="H80" s="53">
        <v>2040</v>
      </c>
      <c r="I80" s="5" t="s">
        <v>172</v>
      </c>
      <c r="J80" s="5">
        <v>11</v>
      </c>
      <c r="K80" s="63">
        <v>28</v>
      </c>
      <c r="L80" s="63">
        <v>50</v>
      </c>
      <c r="M80" s="63">
        <v>170</v>
      </c>
      <c r="N80" s="39">
        <v>26</v>
      </c>
      <c r="O80" s="16"/>
      <c r="P80" s="5"/>
      <c r="Q80" s="103">
        <v>2500</v>
      </c>
      <c r="R80" s="10">
        <v>7500</v>
      </c>
      <c r="S80" s="5"/>
      <c r="T80" s="5"/>
      <c r="U80" s="5"/>
    </row>
    <row r="81" spans="1:21" s="1" customFormat="1" ht="22.5" customHeight="1" x14ac:dyDescent="0.25">
      <c r="A81" s="39"/>
      <c r="B81" s="213" t="s">
        <v>175</v>
      </c>
      <c r="C81" s="44" t="s">
        <v>171</v>
      </c>
      <c r="D81" s="44"/>
      <c r="E81" s="44">
        <v>1</v>
      </c>
      <c r="F81" s="44">
        <v>850</v>
      </c>
      <c r="G81" s="44"/>
      <c r="H81" s="53">
        <v>850</v>
      </c>
      <c r="I81" s="5" t="s">
        <v>90</v>
      </c>
      <c r="J81" s="5">
        <v>0.78</v>
      </c>
      <c r="K81" s="63">
        <v>20</v>
      </c>
      <c r="L81" s="63">
        <v>50</v>
      </c>
      <c r="M81" s="63">
        <v>150</v>
      </c>
      <c r="N81" s="39"/>
      <c r="O81" s="16"/>
      <c r="P81" s="5"/>
      <c r="Q81" s="103">
        <v>1254</v>
      </c>
      <c r="R81" s="10">
        <v>4500</v>
      </c>
      <c r="S81" s="5"/>
      <c r="T81" s="5"/>
      <c r="U81" s="5"/>
    </row>
    <row r="82" spans="1:21" s="35" customFormat="1" ht="22.5" customHeight="1" x14ac:dyDescent="0.25">
      <c r="A82" s="40"/>
      <c r="B82" s="242"/>
      <c r="C82" s="236"/>
      <c r="D82" s="236"/>
      <c r="E82" s="236"/>
      <c r="F82" s="236"/>
      <c r="G82" s="236"/>
      <c r="H82" s="54"/>
      <c r="I82" s="34"/>
      <c r="J82" s="34"/>
      <c r="K82" s="62"/>
      <c r="L82" s="62"/>
      <c r="M82" s="62"/>
      <c r="N82" s="40"/>
      <c r="O82" s="78"/>
      <c r="P82" s="34"/>
      <c r="Q82" s="102"/>
      <c r="R82" s="33"/>
      <c r="S82" s="34"/>
      <c r="T82" s="34"/>
      <c r="U82" s="34"/>
    </row>
    <row r="83" spans="1:21" s="21" customFormat="1" ht="22.5" customHeight="1" x14ac:dyDescent="0.25">
      <c r="A83" s="40" t="s">
        <v>176</v>
      </c>
      <c r="B83" s="226" t="s">
        <v>177</v>
      </c>
      <c r="C83" s="203" t="s">
        <v>178</v>
      </c>
      <c r="D83" s="203"/>
      <c r="E83" s="203" t="s">
        <v>179</v>
      </c>
      <c r="F83" s="228">
        <v>453</v>
      </c>
      <c r="G83" s="228"/>
      <c r="H83" s="52">
        <v>410</v>
      </c>
      <c r="I83" s="20" t="s">
        <v>90</v>
      </c>
      <c r="J83" s="20">
        <v>0.78</v>
      </c>
      <c r="K83" s="62">
        <v>5.85</v>
      </c>
      <c r="L83" s="72">
        <v>50</v>
      </c>
      <c r="M83" s="72">
        <v>120</v>
      </c>
      <c r="N83" s="40">
        <v>26</v>
      </c>
      <c r="O83" s="78">
        <v>126</v>
      </c>
      <c r="P83" s="20"/>
      <c r="Q83" s="102">
        <v>922</v>
      </c>
      <c r="R83" s="22">
        <v>3688</v>
      </c>
      <c r="S83" s="22">
        <v>2120</v>
      </c>
      <c r="T83" s="22"/>
      <c r="U83" s="22"/>
    </row>
    <row r="84" spans="1:21" s="21" customFormat="1" ht="22.5" customHeight="1" x14ac:dyDescent="0.25">
      <c r="A84" s="40"/>
      <c r="B84" s="226"/>
      <c r="C84" s="203" t="s">
        <v>144</v>
      </c>
      <c r="D84" s="203"/>
      <c r="E84" s="203"/>
      <c r="F84" s="228"/>
      <c r="G84" s="228"/>
      <c r="H84" s="52"/>
      <c r="I84" s="20"/>
      <c r="J84" s="20"/>
      <c r="K84" s="62"/>
      <c r="L84" s="72"/>
      <c r="M84" s="72"/>
      <c r="N84" s="40"/>
      <c r="O84" s="78"/>
      <c r="P84" s="20"/>
      <c r="Q84" s="102"/>
      <c r="R84" s="22"/>
      <c r="S84" s="22"/>
      <c r="T84" s="22"/>
      <c r="U84" s="22"/>
    </row>
    <row r="85" spans="1:21" s="21" customFormat="1" ht="22.5" customHeight="1" x14ac:dyDescent="0.25">
      <c r="A85" s="40"/>
      <c r="B85" s="226" t="s">
        <v>180</v>
      </c>
      <c r="C85" s="203" t="s">
        <v>181</v>
      </c>
      <c r="D85" s="203"/>
      <c r="E85" s="203">
        <v>1.5</v>
      </c>
      <c r="F85" s="228">
        <v>815</v>
      </c>
      <c r="G85" s="228"/>
      <c r="H85" s="52">
        <v>1300</v>
      </c>
      <c r="I85" s="20"/>
      <c r="J85" s="20"/>
      <c r="K85" s="62"/>
      <c r="L85" s="72">
        <v>26</v>
      </c>
      <c r="M85" s="72">
        <v>350</v>
      </c>
      <c r="N85" s="40">
        <v>50</v>
      </c>
      <c r="O85" s="78"/>
      <c r="P85" s="20">
        <v>100</v>
      </c>
      <c r="Q85" s="106">
        <f>H85+L85+M85+N85</f>
        <v>1726</v>
      </c>
      <c r="R85" s="22">
        <v>7600</v>
      </c>
      <c r="S85" s="22"/>
      <c r="T85" s="22"/>
      <c r="U85" s="22"/>
    </row>
    <row r="86" spans="1:21" s="21" customFormat="1" ht="22.5" customHeight="1" x14ac:dyDescent="0.25">
      <c r="A86" s="40"/>
      <c r="B86" s="226" t="s">
        <v>182</v>
      </c>
      <c r="C86" s="203"/>
      <c r="D86" s="203"/>
      <c r="E86" s="203"/>
      <c r="F86" s="228"/>
      <c r="G86" s="228"/>
      <c r="H86" s="52"/>
      <c r="I86" s="20"/>
      <c r="J86" s="20"/>
      <c r="K86" s="62"/>
      <c r="L86" s="72"/>
      <c r="M86" s="72"/>
      <c r="N86" s="40"/>
      <c r="O86" s="78"/>
      <c r="P86" s="20"/>
      <c r="Q86" s="102"/>
      <c r="R86" s="22"/>
      <c r="S86" s="22"/>
      <c r="T86" s="22"/>
      <c r="U86" s="22"/>
    </row>
    <row r="87" spans="1:21" s="1" customFormat="1" ht="22.5" customHeight="1" x14ac:dyDescent="0.25">
      <c r="A87" s="39"/>
      <c r="B87" s="213"/>
      <c r="C87" s="44"/>
      <c r="D87" s="44"/>
      <c r="E87" s="44"/>
      <c r="F87" s="243"/>
      <c r="G87" s="243"/>
      <c r="H87" s="53"/>
      <c r="I87" s="5"/>
      <c r="J87" s="5"/>
      <c r="K87" s="63"/>
      <c r="L87" s="63"/>
      <c r="M87" s="63"/>
      <c r="N87" s="39"/>
      <c r="O87" s="16"/>
      <c r="P87" s="5"/>
      <c r="Q87" s="103"/>
      <c r="R87" s="10"/>
      <c r="S87" s="5"/>
      <c r="T87" s="5"/>
      <c r="U87" s="5"/>
    </row>
    <row r="88" spans="1:21" s="1" customFormat="1" ht="22.5" customHeight="1" x14ac:dyDescent="0.25">
      <c r="A88" s="39"/>
      <c r="B88" s="208" t="s">
        <v>183</v>
      </c>
      <c r="C88" s="44" t="s">
        <v>184</v>
      </c>
      <c r="D88" s="44"/>
      <c r="E88" s="244">
        <v>0.2</v>
      </c>
      <c r="F88" s="44">
        <v>1980</v>
      </c>
      <c r="G88" s="44"/>
      <c r="H88" s="53">
        <f>F88*E88</f>
        <v>396</v>
      </c>
      <c r="I88" s="5" t="s">
        <v>185</v>
      </c>
      <c r="J88" s="5">
        <v>1</v>
      </c>
      <c r="K88" s="63">
        <v>70</v>
      </c>
      <c r="L88" s="63">
        <v>26</v>
      </c>
      <c r="M88" s="63">
        <v>300</v>
      </c>
      <c r="N88" s="39">
        <v>20</v>
      </c>
      <c r="O88" s="16"/>
      <c r="P88" s="5"/>
      <c r="Q88" s="103">
        <f>N88+M88+L88+K88+K89+K90+H88+H89</f>
        <v>1524</v>
      </c>
      <c r="R88" s="10">
        <f>Q88*4</f>
        <v>6096</v>
      </c>
      <c r="S88" s="5"/>
      <c r="T88" s="5"/>
      <c r="U88" s="5"/>
    </row>
    <row r="89" spans="1:21" s="1" customFormat="1" ht="22.5" customHeight="1" x14ac:dyDescent="0.25">
      <c r="A89" s="39"/>
      <c r="B89" s="213"/>
      <c r="C89" s="44" t="s">
        <v>186</v>
      </c>
      <c r="D89" s="44"/>
      <c r="E89" s="44">
        <v>0.2</v>
      </c>
      <c r="F89" s="44">
        <v>660</v>
      </c>
      <c r="G89" s="44"/>
      <c r="H89" s="53">
        <f>F89*E89</f>
        <v>132</v>
      </c>
      <c r="I89" s="5" t="s">
        <v>187</v>
      </c>
      <c r="J89" s="5">
        <v>5.5</v>
      </c>
      <c r="K89" s="63">
        <v>30</v>
      </c>
      <c r="L89" s="63"/>
      <c r="M89" s="63"/>
      <c r="N89" s="39"/>
      <c r="O89" s="16"/>
      <c r="P89" s="5"/>
      <c r="Q89" s="103"/>
      <c r="R89" s="10"/>
      <c r="S89" s="5"/>
      <c r="T89" s="5"/>
      <c r="U89" s="5"/>
    </row>
    <row r="90" spans="1:21" s="1" customFormat="1" ht="22.5" customHeight="1" x14ac:dyDescent="0.25">
      <c r="A90" s="39"/>
      <c r="B90" s="213"/>
      <c r="C90" s="44"/>
      <c r="D90" s="44"/>
      <c r="E90" s="44"/>
      <c r="F90" s="44"/>
      <c r="G90" s="44"/>
      <c r="H90" s="53"/>
      <c r="I90" s="5" t="s">
        <v>188</v>
      </c>
      <c r="J90" s="113" t="s">
        <v>189</v>
      </c>
      <c r="K90" s="63">
        <v>550</v>
      </c>
      <c r="L90" s="63"/>
      <c r="M90" s="63"/>
      <c r="N90" s="39"/>
      <c r="O90" s="16"/>
      <c r="P90" s="5"/>
      <c r="Q90" s="103"/>
      <c r="R90" s="10"/>
      <c r="S90" s="5"/>
      <c r="T90" s="5"/>
      <c r="U90" s="5"/>
    </row>
    <row r="91" spans="1:21" s="1" customFormat="1" ht="22.5" customHeight="1" x14ac:dyDescent="0.25">
      <c r="A91" s="39"/>
      <c r="B91" s="213"/>
      <c r="C91" s="44" t="s">
        <v>190</v>
      </c>
      <c r="D91" s="44"/>
      <c r="E91" s="44">
        <v>0.4</v>
      </c>
      <c r="F91" s="44">
        <v>880</v>
      </c>
      <c r="G91" s="44"/>
      <c r="H91" s="53">
        <v>340</v>
      </c>
      <c r="I91" s="5">
        <v>447</v>
      </c>
      <c r="J91" s="5"/>
      <c r="K91" s="63"/>
      <c r="L91" s="63"/>
      <c r="M91" s="63"/>
      <c r="N91" s="39"/>
      <c r="O91" s="16"/>
      <c r="P91" s="5"/>
      <c r="Q91" s="103">
        <v>790</v>
      </c>
      <c r="R91" s="10">
        <v>3150</v>
      </c>
      <c r="S91" s="5"/>
      <c r="T91" s="5"/>
      <c r="U91" s="5"/>
    </row>
    <row r="92" spans="1:21" s="1" customFormat="1" ht="22.5" customHeight="1" x14ac:dyDescent="0.25">
      <c r="A92" s="39"/>
      <c r="B92" s="208" t="s">
        <v>191</v>
      </c>
      <c r="C92" s="44" t="s">
        <v>184</v>
      </c>
      <c r="D92" s="44"/>
      <c r="E92" s="44" t="s">
        <v>192</v>
      </c>
      <c r="F92" s="44">
        <v>440</v>
      </c>
      <c r="G92" s="44"/>
      <c r="H92" s="53">
        <v>352</v>
      </c>
      <c r="I92" s="5" t="s">
        <v>193</v>
      </c>
      <c r="J92" s="5" t="s">
        <v>194</v>
      </c>
      <c r="K92" s="63">
        <v>224</v>
      </c>
      <c r="L92" s="63">
        <v>30</v>
      </c>
      <c r="M92" s="63">
        <v>80</v>
      </c>
      <c r="N92" s="39">
        <v>10</v>
      </c>
      <c r="O92" s="16"/>
      <c r="P92" s="5"/>
      <c r="Q92" s="103">
        <v>816</v>
      </c>
      <c r="R92" s="10">
        <v>3060</v>
      </c>
      <c r="S92" s="5"/>
      <c r="T92" s="5"/>
      <c r="U92" s="5"/>
    </row>
    <row r="93" spans="1:21" s="1" customFormat="1" ht="22.5" customHeight="1" x14ac:dyDescent="0.25">
      <c r="A93" s="39"/>
      <c r="B93" s="213"/>
      <c r="C93" s="44" t="s">
        <v>186</v>
      </c>
      <c r="D93" s="44"/>
      <c r="E93" s="44" t="s">
        <v>195</v>
      </c>
      <c r="F93" s="44">
        <v>150</v>
      </c>
      <c r="G93" s="44"/>
      <c r="H93" s="53">
        <v>120</v>
      </c>
      <c r="I93" s="5" t="s">
        <v>187</v>
      </c>
      <c r="J93" s="5" t="s">
        <v>196</v>
      </c>
      <c r="K93" s="63"/>
      <c r="L93" s="63"/>
      <c r="M93" s="63"/>
      <c r="N93" s="39"/>
      <c r="O93" s="16"/>
      <c r="P93" s="5"/>
      <c r="Q93" s="103"/>
      <c r="R93" s="10"/>
      <c r="S93" s="5"/>
      <c r="T93" s="5"/>
      <c r="U93" s="5"/>
    </row>
    <row r="94" spans="1:21" s="1" customFormat="1" ht="22.5" customHeight="1" x14ac:dyDescent="0.25">
      <c r="A94" s="39"/>
      <c r="B94" s="213"/>
      <c r="C94" s="44"/>
      <c r="D94" s="44"/>
      <c r="E94" s="44"/>
      <c r="F94" s="44"/>
      <c r="G94" s="44"/>
      <c r="H94" s="53"/>
      <c r="I94" s="5" t="s">
        <v>197</v>
      </c>
      <c r="J94" s="5" t="s">
        <v>198</v>
      </c>
      <c r="K94" s="63"/>
      <c r="L94" s="63"/>
      <c r="M94" s="63"/>
      <c r="N94" s="39"/>
      <c r="O94" s="16"/>
      <c r="P94" s="5"/>
      <c r="Q94" s="103"/>
      <c r="R94" s="10"/>
      <c r="S94" s="5"/>
      <c r="T94" s="5"/>
      <c r="U94" s="5"/>
    </row>
    <row r="95" spans="1:21" s="1" customFormat="1" ht="22.5" customHeight="1" x14ac:dyDescent="0.25">
      <c r="A95" s="39"/>
      <c r="B95" s="208" t="s">
        <v>199</v>
      </c>
      <c r="C95" s="44" t="s">
        <v>184</v>
      </c>
      <c r="D95" s="44"/>
      <c r="E95" s="44" t="s">
        <v>200</v>
      </c>
      <c r="F95" s="44">
        <v>440</v>
      </c>
      <c r="G95" s="44"/>
      <c r="H95" s="53">
        <v>16</v>
      </c>
      <c r="I95" s="5" t="s">
        <v>201</v>
      </c>
      <c r="J95" s="5" t="s">
        <v>202</v>
      </c>
      <c r="K95" s="63">
        <v>29</v>
      </c>
      <c r="L95" s="63">
        <v>10</v>
      </c>
      <c r="M95" s="63">
        <v>40</v>
      </c>
      <c r="N95" s="39">
        <v>10</v>
      </c>
      <c r="O95" s="16"/>
      <c r="P95" s="5"/>
      <c r="Q95" s="103">
        <v>115</v>
      </c>
      <c r="R95" s="10">
        <v>450</v>
      </c>
      <c r="S95" s="5"/>
      <c r="T95" s="5"/>
      <c r="U95" s="5"/>
    </row>
    <row r="96" spans="1:21" s="1" customFormat="1" ht="22.5" customHeight="1" x14ac:dyDescent="0.25">
      <c r="A96" s="39"/>
      <c r="B96" s="213"/>
      <c r="C96" s="44" t="s">
        <v>203</v>
      </c>
      <c r="D96" s="44"/>
      <c r="E96" s="44" t="s">
        <v>204</v>
      </c>
      <c r="F96" s="44">
        <v>150</v>
      </c>
      <c r="G96" s="44"/>
      <c r="H96" s="53">
        <v>5</v>
      </c>
      <c r="I96" s="5" t="s">
        <v>205</v>
      </c>
      <c r="J96" s="5" t="s">
        <v>206</v>
      </c>
      <c r="K96" s="63"/>
      <c r="L96" s="63"/>
      <c r="M96" s="63"/>
      <c r="N96" s="39"/>
      <c r="O96" s="16"/>
      <c r="P96" s="5"/>
      <c r="Q96" s="103"/>
      <c r="R96" s="10"/>
      <c r="S96" s="5"/>
      <c r="T96" s="5"/>
      <c r="U96" s="5"/>
    </row>
    <row r="97" spans="1:21" s="1" customFormat="1" ht="22.5" customHeight="1" x14ac:dyDescent="0.25">
      <c r="A97" s="39"/>
      <c r="B97" s="213"/>
      <c r="C97" s="44"/>
      <c r="D97" s="44"/>
      <c r="E97" s="44"/>
      <c r="F97" s="44"/>
      <c r="G97" s="44"/>
      <c r="H97" s="53"/>
      <c r="I97" s="5" t="s">
        <v>188</v>
      </c>
      <c r="J97" s="5" t="s">
        <v>207</v>
      </c>
      <c r="K97" s="63"/>
      <c r="L97" s="63"/>
      <c r="M97" s="63"/>
      <c r="N97" s="39"/>
      <c r="O97" s="16"/>
      <c r="P97" s="5"/>
      <c r="Q97" s="103"/>
      <c r="R97" s="10"/>
      <c r="S97" s="5"/>
      <c r="T97" s="5"/>
      <c r="U97" s="5"/>
    </row>
    <row r="98" spans="1:21" s="152" customFormat="1" ht="7.5" customHeight="1" x14ac:dyDescent="0.25">
      <c r="A98" s="148"/>
      <c r="B98" s="213"/>
      <c r="C98" s="44"/>
      <c r="D98" s="44"/>
      <c r="E98" s="44"/>
      <c r="F98" s="44"/>
      <c r="G98" s="44"/>
      <c r="H98" s="148"/>
      <c r="I98" s="149"/>
      <c r="J98" s="149"/>
      <c r="K98" s="150"/>
      <c r="L98" s="150"/>
      <c r="M98" s="150"/>
      <c r="N98" s="148"/>
      <c r="O98" s="150"/>
      <c r="P98" s="149"/>
      <c r="Q98" s="151"/>
      <c r="R98" s="149"/>
      <c r="S98" s="149"/>
      <c r="T98" s="149"/>
      <c r="U98" s="149"/>
    </row>
    <row r="99" spans="1:21" s="1" customFormat="1" ht="22.5" customHeight="1" x14ac:dyDescent="0.3">
      <c r="A99" s="39"/>
      <c r="B99" s="245"/>
      <c r="C99" s="44"/>
      <c r="D99" s="44"/>
      <c r="E99" s="246"/>
      <c r="F99" s="44"/>
      <c r="G99" s="44"/>
      <c r="H99" s="53"/>
      <c r="I99" s="5"/>
      <c r="J99" s="5"/>
      <c r="K99" s="63"/>
      <c r="L99" s="63"/>
      <c r="M99" s="63"/>
      <c r="N99" s="39"/>
      <c r="O99" s="16"/>
      <c r="P99" s="5"/>
      <c r="Q99" s="103"/>
      <c r="R99" s="10"/>
      <c r="S99" s="5"/>
      <c r="T99" s="5"/>
      <c r="U99" s="5"/>
    </row>
    <row r="100" spans="1:21" s="1" customFormat="1" ht="22.5" customHeight="1" x14ac:dyDescent="0.25">
      <c r="A100" s="39"/>
      <c r="B100" s="213"/>
      <c r="C100" s="44"/>
      <c r="D100" s="44"/>
      <c r="E100" s="44"/>
      <c r="F100" s="44"/>
      <c r="G100" s="44"/>
      <c r="H100" s="53"/>
      <c r="I100" s="5"/>
      <c r="J100" s="5"/>
      <c r="K100" s="63"/>
      <c r="L100" s="63"/>
      <c r="M100" s="63"/>
      <c r="N100" s="39"/>
      <c r="O100" s="16"/>
      <c r="P100" s="5"/>
      <c r="Q100" s="103"/>
      <c r="R100" s="10"/>
      <c r="S100" s="5"/>
      <c r="T100" s="5"/>
      <c r="U100" s="5"/>
    </row>
    <row r="101" spans="1:21" s="1" customFormat="1" ht="22.5" customHeight="1" x14ac:dyDescent="0.25">
      <c r="A101" s="39"/>
      <c r="B101" s="213"/>
      <c r="C101" s="44"/>
      <c r="D101" s="44"/>
      <c r="E101" s="44"/>
      <c r="F101" s="44"/>
      <c r="G101" s="44"/>
      <c r="H101" s="53"/>
      <c r="I101" s="5"/>
      <c r="J101" s="5"/>
      <c r="K101" s="63"/>
      <c r="L101" s="63"/>
      <c r="M101" s="63"/>
      <c r="N101" s="39"/>
      <c r="O101" s="16"/>
      <c r="P101" s="5"/>
      <c r="Q101" s="103"/>
      <c r="R101" s="10"/>
      <c r="S101" s="5"/>
      <c r="T101" s="5"/>
      <c r="U101" s="5"/>
    </row>
    <row r="102" spans="1:21" s="1" customFormat="1" ht="22.5" customHeight="1" x14ac:dyDescent="0.25">
      <c r="A102" s="39"/>
      <c r="B102" s="213"/>
      <c r="C102" s="44"/>
      <c r="D102" s="44"/>
      <c r="E102" s="44"/>
      <c r="F102" s="44"/>
      <c r="G102" s="44"/>
      <c r="H102" s="53"/>
      <c r="I102" s="5"/>
      <c r="J102" s="5"/>
      <c r="K102" s="63"/>
      <c r="L102" s="63"/>
      <c r="M102" s="63"/>
      <c r="N102" s="39"/>
      <c r="O102" s="16"/>
      <c r="P102" s="5"/>
      <c r="Q102" s="103"/>
      <c r="R102" s="10"/>
      <c r="S102" s="5"/>
      <c r="T102" s="5"/>
      <c r="U102" s="5"/>
    </row>
    <row r="103" spans="1:21" s="1" customFormat="1" ht="22.5" customHeight="1" x14ac:dyDescent="0.25">
      <c r="A103" s="39"/>
      <c r="B103" s="213"/>
      <c r="C103" s="44"/>
      <c r="D103" s="44"/>
      <c r="E103" s="44"/>
      <c r="F103" s="44"/>
      <c r="G103" s="44"/>
      <c r="H103" s="53"/>
      <c r="I103" s="5"/>
      <c r="J103" s="5"/>
      <c r="K103" s="63"/>
      <c r="L103" s="63"/>
      <c r="M103" s="63"/>
      <c r="N103" s="39"/>
      <c r="O103" s="16"/>
      <c r="P103" s="5"/>
      <c r="Q103" s="103"/>
      <c r="R103" s="10"/>
      <c r="S103" s="5"/>
      <c r="T103" s="5"/>
      <c r="U103" s="5"/>
    </row>
    <row r="104" spans="1:21" s="1" customFormat="1" ht="22.5" customHeight="1" x14ac:dyDescent="0.25">
      <c r="A104" s="39"/>
      <c r="B104" s="213"/>
      <c r="C104" s="44"/>
      <c r="D104" s="44"/>
      <c r="E104" s="44"/>
      <c r="F104" s="44"/>
      <c r="G104" s="44"/>
      <c r="H104" s="53"/>
      <c r="I104" s="5"/>
      <c r="J104" s="5"/>
      <c r="K104" s="63"/>
      <c r="L104" s="63"/>
      <c r="M104" s="63"/>
      <c r="N104" s="39"/>
      <c r="O104" s="16"/>
      <c r="P104" s="5"/>
      <c r="Q104" s="103"/>
      <c r="R104" s="10"/>
      <c r="S104" s="5"/>
      <c r="T104" s="5"/>
      <c r="U104" s="5"/>
    </row>
    <row r="105" spans="1:21" s="1" customFormat="1" ht="22.5" customHeight="1" x14ac:dyDescent="0.25">
      <c r="A105" s="39"/>
      <c r="B105" s="213"/>
      <c r="C105" s="44"/>
      <c r="D105" s="44"/>
      <c r="E105" s="44"/>
      <c r="F105" s="44"/>
      <c r="G105" s="44"/>
      <c r="H105" s="53"/>
      <c r="I105" s="5"/>
      <c r="J105" s="5"/>
      <c r="K105" s="63"/>
      <c r="L105" s="63"/>
      <c r="M105" s="63"/>
      <c r="N105" s="39"/>
      <c r="O105" s="16"/>
      <c r="P105" s="5"/>
      <c r="Q105" s="103"/>
      <c r="R105" s="10"/>
      <c r="S105" s="5"/>
      <c r="T105" s="5"/>
      <c r="U105" s="5"/>
    </row>
    <row r="106" spans="1:21" s="1" customFormat="1" ht="22.5" customHeight="1" x14ac:dyDescent="0.25">
      <c r="A106" s="39"/>
      <c r="B106" s="213"/>
      <c r="C106" s="44"/>
      <c r="D106" s="44"/>
      <c r="E106" s="44"/>
      <c r="F106" s="44"/>
      <c r="G106" s="44"/>
      <c r="H106" s="53"/>
      <c r="I106" s="5"/>
      <c r="J106" s="5"/>
      <c r="K106" s="63"/>
      <c r="L106" s="63"/>
      <c r="M106" s="63"/>
      <c r="N106" s="39"/>
      <c r="O106" s="16"/>
      <c r="P106" s="5"/>
      <c r="Q106" s="103"/>
      <c r="R106" s="10"/>
      <c r="S106" s="5"/>
      <c r="T106" s="5"/>
      <c r="U106" s="5"/>
    </row>
    <row r="107" spans="1:21" s="1" customFormat="1" ht="22.5" customHeight="1" x14ac:dyDescent="0.25">
      <c r="A107" s="39"/>
      <c r="B107" s="213"/>
      <c r="C107" s="44"/>
      <c r="D107" s="44"/>
      <c r="E107" s="44"/>
      <c r="F107" s="44"/>
      <c r="G107" s="44"/>
      <c r="H107" s="53"/>
      <c r="I107" s="5"/>
      <c r="J107" s="5"/>
      <c r="K107" s="63"/>
      <c r="L107" s="63"/>
      <c r="M107" s="63"/>
      <c r="N107" s="39"/>
      <c r="O107" s="16"/>
      <c r="P107" s="5"/>
      <c r="Q107" s="103"/>
      <c r="R107" s="10"/>
      <c r="S107" s="5"/>
      <c r="T107" s="5"/>
      <c r="U107" s="5"/>
    </row>
    <row r="108" spans="1:21" s="1" customFormat="1" ht="22.5" customHeight="1" x14ac:dyDescent="0.25">
      <c r="A108" s="39"/>
      <c r="B108" s="213"/>
      <c r="C108" s="44"/>
      <c r="D108" s="44"/>
      <c r="E108" s="44"/>
      <c r="F108" s="44"/>
      <c r="G108" s="44"/>
      <c r="H108" s="53"/>
      <c r="I108" s="5"/>
      <c r="J108" s="5"/>
      <c r="K108" s="63"/>
      <c r="L108" s="63"/>
      <c r="M108" s="63"/>
      <c r="N108" s="39"/>
      <c r="O108" s="16"/>
      <c r="P108" s="5"/>
      <c r="Q108" s="103"/>
      <c r="R108" s="10"/>
      <c r="S108" s="5"/>
      <c r="T108" s="5"/>
      <c r="U108" s="5"/>
    </row>
    <row r="109" spans="1:21" s="1" customFormat="1" ht="22.5" customHeight="1" x14ac:dyDescent="0.25">
      <c r="A109" s="39"/>
      <c r="B109" s="213"/>
      <c r="C109" s="44"/>
      <c r="D109" s="44"/>
      <c r="E109" s="44"/>
      <c r="F109" s="44"/>
      <c r="G109" s="44"/>
      <c r="H109" s="53"/>
      <c r="I109" s="5"/>
      <c r="J109" s="5"/>
      <c r="K109" s="63"/>
      <c r="L109" s="63"/>
      <c r="M109" s="63"/>
      <c r="N109" s="39"/>
      <c r="O109" s="16"/>
      <c r="P109" s="5"/>
      <c r="Q109" s="103"/>
      <c r="R109" s="10"/>
      <c r="S109" s="5"/>
      <c r="T109" s="5"/>
      <c r="U109" s="5"/>
    </row>
    <row r="110" spans="1:21" s="1" customFormat="1" ht="22.5" customHeight="1" x14ac:dyDescent="0.25">
      <c r="A110" s="39"/>
      <c r="B110" s="213"/>
      <c r="C110" s="44"/>
      <c r="D110" s="44"/>
      <c r="E110" s="44"/>
      <c r="F110" s="44"/>
      <c r="G110" s="44"/>
      <c r="H110" s="53"/>
      <c r="I110" s="5"/>
      <c r="J110" s="5"/>
      <c r="K110" s="63"/>
      <c r="L110" s="63"/>
      <c r="M110" s="63"/>
      <c r="N110" s="39"/>
      <c r="O110" s="16"/>
      <c r="P110" s="5"/>
      <c r="Q110" s="103"/>
      <c r="R110" s="10"/>
      <c r="S110" s="5"/>
      <c r="T110" s="5"/>
      <c r="U110" s="5"/>
    </row>
    <row r="111" spans="1:21" s="1" customFormat="1" ht="22.5" customHeight="1" x14ac:dyDescent="0.25">
      <c r="A111" s="17"/>
      <c r="B111" s="213"/>
      <c r="C111" s="44"/>
      <c r="D111" s="44"/>
      <c r="E111" s="44"/>
      <c r="F111" s="44"/>
      <c r="G111" s="44"/>
      <c r="H111" s="53"/>
      <c r="I111" s="5"/>
      <c r="J111" s="5"/>
      <c r="K111" s="63"/>
      <c r="L111" s="63"/>
      <c r="M111" s="63"/>
      <c r="N111" s="39"/>
      <c r="O111" s="16"/>
      <c r="P111" s="5"/>
      <c r="Q111" s="103"/>
      <c r="R111" s="10"/>
      <c r="S111" s="5"/>
      <c r="T111" s="5"/>
      <c r="U111" s="5"/>
    </row>
    <row r="112" spans="1:21" s="1" customFormat="1" ht="22.5" customHeight="1" x14ac:dyDescent="0.25">
      <c r="A112" s="17"/>
      <c r="B112" s="213"/>
      <c r="C112" s="44"/>
      <c r="D112" s="44"/>
      <c r="E112" s="44"/>
      <c r="F112" s="44"/>
      <c r="G112" s="44"/>
      <c r="H112" s="53"/>
      <c r="I112" s="5"/>
      <c r="J112" s="5"/>
      <c r="K112" s="63"/>
      <c r="L112" s="63"/>
      <c r="M112" s="63"/>
      <c r="N112" s="39"/>
      <c r="O112" s="16"/>
      <c r="P112" s="5"/>
      <c r="Q112" s="103"/>
      <c r="R112" s="10"/>
      <c r="S112" s="5"/>
      <c r="T112" s="5"/>
      <c r="U112" s="5"/>
    </row>
    <row r="113" spans="1:21" s="1" customFormat="1" ht="22.5" customHeight="1" x14ac:dyDescent="0.25">
      <c r="A113" s="17"/>
      <c r="B113" s="213"/>
      <c r="C113" s="44"/>
      <c r="D113" s="44"/>
      <c r="E113" s="44"/>
      <c r="F113" s="44"/>
      <c r="G113" s="44"/>
      <c r="H113" s="53"/>
      <c r="I113" s="5"/>
      <c r="J113" s="5"/>
      <c r="K113" s="63"/>
      <c r="L113" s="63"/>
      <c r="M113" s="63"/>
      <c r="N113" s="39"/>
      <c r="O113" s="16"/>
      <c r="P113" s="5"/>
      <c r="Q113" s="103"/>
      <c r="R113" s="10"/>
      <c r="S113" s="5"/>
      <c r="T113" s="5"/>
      <c r="U113" s="5"/>
    </row>
    <row r="114" spans="1:21" s="1" customFormat="1" ht="22.5" customHeight="1" x14ac:dyDescent="0.25">
      <c r="A114" s="17"/>
      <c r="B114" s="213"/>
      <c r="C114" s="44"/>
      <c r="D114" s="44"/>
      <c r="E114" s="44"/>
      <c r="F114" s="44"/>
      <c r="G114" s="44"/>
      <c r="H114" s="53"/>
      <c r="I114" s="5"/>
      <c r="J114" s="5"/>
      <c r="K114" s="63"/>
      <c r="L114" s="63"/>
      <c r="M114" s="63"/>
      <c r="N114" s="39"/>
      <c r="O114" s="16"/>
      <c r="P114" s="5"/>
      <c r="Q114" s="103"/>
      <c r="R114" s="10"/>
      <c r="S114" s="5"/>
      <c r="T114" s="5"/>
      <c r="U114" s="5"/>
    </row>
    <row r="115" spans="1:21" s="1" customFormat="1" ht="22.5" customHeight="1" x14ac:dyDescent="0.25">
      <c r="A115" s="17"/>
      <c r="B115" s="213"/>
      <c r="C115" s="44"/>
      <c r="D115" s="44"/>
      <c r="E115" s="44"/>
      <c r="F115" s="44"/>
      <c r="G115" s="44"/>
      <c r="H115" s="53"/>
      <c r="I115" s="5"/>
      <c r="J115" s="5"/>
      <c r="K115" s="63"/>
      <c r="L115" s="63"/>
      <c r="M115" s="63"/>
      <c r="N115" s="39"/>
      <c r="O115" s="16"/>
      <c r="P115" s="5"/>
      <c r="Q115" s="103"/>
      <c r="R115" s="10"/>
      <c r="S115" s="5"/>
      <c r="T115" s="5"/>
      <c r="U115" s="5"/>
    </row>
    <row r="116" spans="1:21" s="1" customFormat="1" ht="22.5" customHeight="1" x14ac:dyDescent="0.25">
      <c r="A116" s="17"/>
      <c r="B116" s="213"/>
      <c r="C116" s="44"/>
      <c r="D116" s="44"/>
      <c r="E116" s="44"/>
      <c r="F116" s="44"/>
      <c r="G116" s="44"/>
      <c r="H116" s="53"/>
      <c r="I116" s="5"/>
      <c r="J116" s="5"/>
      <c r="K116" s="63"/>
      <c r="L116" s="63"/>
      <c r="M116" s="63"/>
      <c r="N116" s="39"/>
      <c r="O116" s="16"/>
      <c r="P116" s="5"/>
      <c r="Q116" s="103"/>
      <c r="R116" s="10"/>
      <c r="S116" s="5"/>
      <c r="T116" s="5"/>
      <c r="U116" s="5"/>
    </row>
    <row r="117" spans="1:21" s="1" customFormat="1" ht="22.5" customHeight="1" x14ac:dyDescent="0.25">
      <c r="A117" s="17"/>
      <c r="B117" s="213"/>
      <c r="C117" s="44"/>
      <c r="D117" s="44"/>
      <c r="E117" s="44"/>
      <c r="F117" s="44"/>
      <c r="G117" s="44"/>
      <c r="H117" s="53"/>
      <c r="I117" s="5"/>
      <c r="J117" s="5"/>
      <c r="K117" s="63"/>
      <c r="L117" s="63"/>
      <c r="M117" s="63"/>
      <c r="N117" s="39"/>
      <c r="O117" s="16"/>
      <c r="P117" s="5"/>
      <c r="Q117" s="103"/>
      <c r="R117" s="10"/>
      <c r="S117" s="5"/>
      <c r="T117" s="5"/>
      <c r="U117" s="5"/>
    </row>
    <row r="118" spans="1:21" s="1" customFormat="1" ht="22.5" customHeight="1" x14ac:dyDescent="0.25">
      <c r="A118" s="17"/>
      <c r="B118" s="213"/>
      <c r="C118" s="44"/>
      <c r="D118" s="44"/>
      <c r="E118" s="44"/>
      <c r="F118" s="44"/>
      <c r="G118" s="44"/>
      <c r="H118" s="53"/>
      <c r="I118" s="5"/>
      <c r="J118" s="5"/>
      <c r="K118" s="63"/>
      <c r="L118" s="63"/>
      <c r="M118" s="63"/>
      <c r="N118" s="39"/>
      <c r="O118" s="16"/>
      <c r="P118" s="5"/>
      <c r="Q118" s="103"/>
      <c r="R118" s="10"/>
      <c r="S118" s="5"/>
      <c r="T118" s="5"/>
      <c r="U118" s="5"/>
    </row>
    <row r="119" spans="1:21" s="1" customFormat="1" ht="22.5" customHeight="1" x14ac:dyDescent="0.25">
      <c r="A119" s="17"/>
      <c r="B119" s="213"/>
      <c r="C119" s="44"/>
      <c r="D119" s="44"/>
      <c r="E119" s="44"/>
      <c r="F119" s="44"/>
      <c r="G119" s="44"/>
      <c r="H119" s="53"/>
      <c r="I119" s="5"/>
      <c r="J119" s="5"/>
      <c r="K119" s="63"/>
      <c r="L119" s="63"/>
      <c r="M119" s="63"/>
      <c r="N119" s="39"/>
      <c r="O119" s="16"/>
      <c r="P119" s="5"/>
      <c r="Q119" s="103"/>
      <c r="R119" s="10"/>
      <c r="S119" s="5"/>
      <c r="T119" s="5"/>
      <c r="U119" s="5"/>
    </row>
    <row r="120" spans="1:21" s="1" customFormat="1" ht="22.5" customHeight="1" x14ac:dyDescent="0.25">
      <c r="A120" s="17"/>
      <c r="B120" s="213"/>
      <c r="C120" s="44"/>
      <c r="D120" s="44"/>
      <c r="E120" s="44"/>
      <c r="F120" s="44"/>
      <c r="G120" s="44"/>
      <c r="H120" s="53"/>
      <c r="I120" s="5"/>
      <c r="J120" s="5"/>
      <c r="K120" s="63"/>
      <c r="L120" s="63"/>
      <c r="M120" s="63"/>
      <c r="N120" s="39"/>
      <c r="O120" s="16"/>
      <c r="P120" s="5"/>
      <c r="Q120" s="103"/>
      <c r="R120" s="10"/>
      <c r="S120" s="5"/>
      <c r="T120" s="5"/>
      <c r="U120" s="5"/>
    </row>
    <row r="121" spans="1:21" s="1" customFormat="1" ht="22.5" customHeight="1" x14ac:dyDescent="0.25">
      <c r="A121" s="17"/>
      <c r="B121" s="213"/>
      <c r="C121" s="44"/>
      <c r="D121" s="44"/>
      <c r="E121" s="44"/>
      <c r="F121" s="44"/>
      <c r="G121" s="44"/>
      <c r="H121" s="53"/>
      <c r="I121" s="5"/>
      <c r="J121" s="5"/>
      <c r="K121" s="63"/>
      <c r="L121" s="63"/>
      <c r="M121" s="63"/>
      <c r="N121" s="39"/>
      <c r="O121" s="16"/>
      <c r="P121" s="5"/>
      <c r="Q121" s="103"/>
      <c r="R121" s="10"/>
      <c r="S121" s="5"/>
      <c r="T121" s="5"/>
      <c r="U121" s="5"/>
    </row>
    <row r="122" spans="1:21" s="1" customFormat="1" ht="22.5" customHeight="1" x14ac:dyDescent="0.25">
      <c r="A122" s="17"/>
      <c r="B122" s="213"/>
      <c r="C122" s="44"/>
      <c r="D122" s="44"/>
      <c r="E122" s="44"/>
      <c r="F122" s="44"/>
      <c r="G122" s="44"/>
      <c r="H122" s="53"/>
      <c r="I122" s="5"/>
      <c r="J122" s="5"/>
      <c r="K122" s="63"/>
      <c r="L122" s="63"/>
      <c r="M122" s="63"/>
      <c r="N122" s="39"/>
      <c r="O122" s="16"/>
      <c r="P122" s="5"/>
      <c r="Q122" s="103"/>
      <c r="R122" s="10"/>
      <c r="S122" s="5"/>
      <c r="T122" s="5"/>
      <c r="U122" s="5"/>
    </row>
    <row r="123" spans="1:21" ht="22.5" customHeight="1" x14ac:dyDescent="0.25">
      <c r="K123" s="69"/>
      <c r="R123" s="146"/>
      <c r="S123" s="8"/>
      <c r="T123" s="8"/>
      <c r="U123" s="6"/>
    </row>
    <row r="124" spans="1:21" ht="22.5" customHeight="1" x14ac:dyDescent="0.25"/>
    <row r="161" spans="5:5" x14ac:dyDescent="0.25">
      <c r="E161" s="248" t="s">
        <v>208</v>
      </c>
    </row>
  </sheetData>
  <autoFilter ref="A1:AD1" xr:uid="{00000000-0009-0000-0000-000000000000}"/>
  <pageMargins left="0" right="0" top="0" bottom="0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1E08-DC54-7740-8153-D727F53CCD55}">
  <dimension ref="C9:I18"/>
  <sheetViews>
    <sheetView topLeftCell="A4" workbookViewId="0">
      <selection activeCell="C18" sqref="C18"/>
    </sheetView>
  </sheetViews>
  <sheetFormatPr baseColWidth="10" defaultColWidth="11.5" defaultRowHeight="15" x14ac:dyDescent="0.2"/>
  <cols>
    <col min="3" max="3" width="12" bestFit="1" customWidth="1"/>
    <col min="6" max="6" width="11.33203125" bestFit="1" customWidth="1"/>
    <col min="9" max="9" width="11.33203125" bestFit="1" customWidth="1"/>
  </cols>
  <sheetData>
    <row r="9" spans="3:9" x14ac:dyDescent="0.2">
      <c r="C9" t="s">
        <v>209</v>
      </c>
      <c r="F9" t="s">
        <v>15</v>
      </c>
      <c r="I9" t="s">
        <v>21</v>
      </c>
    </row>
    <row r="11" spans="3:9" x14ac:dyDescent="0.2">
      <c r="C11" t="s">
        <v>210</v>
      </c>
      <c r="F11" t="s">
        <v>210</v>
      </c>
      <c r="I11" t="s">
        <v>210</v>
      </c>
    </row>
    <row r="12" spans="3:9" x14ac:dyDescent="0.2">
      <c r="C12" t="s">
        <v>13</v>
      </c>
      <c r="F12" t="s">
        <v>211</v>
      </c>
      <c r="I12" t="s">
        <v>211</v>
      </c>
    </row>
    <row r="13" spans="3:9" x14ac:dyDescent="0.2">
      <c r="C13" t="s">
        <v>212</v>
      </c>
      <c r="F13" t="s">
        <v>213</v>
      </c>
      <c r="I13" t="s">
        <v>214</v>
      </c>
    </row>
    <row r="14" spans="3:9" x14ac:dyDescent="0.2">
      <c r="C14" t="s">
        <v>15</v>
      </c>
    </row>
    <row r="15" spans="3:9" x14ac:dyDescent="0.2">
      <c r="C15" t="s">
        <v>215</v>
      </c>
    </row>
    <row r="16" spans="3:9" x14ac:dyDescent="0.2">
      <c r="C16" t="s">
        <v>25</v>
      </c>
    </row>
    <row r="17" spans="3:3" x14ac:dyDescent="0.2">
      <c r="C17" t="s">
        <v>216</v>
      </c>
    </row>
    <row r="18" spans="3:3" x14ac:dyDescent="0.2">
      <c r="C18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C12" sqref="C12"/>
    </sheetView>
  </sheetViews>
  <sheetFormatPr baseColWidth="10" defaultColWidth="11.5" defaultRowHeight="15" x14ac:dyDescent="0.2"/>
  <cols>
    <col min="1" max="1" width="22.6640625" customWidth="1"/>
  </cols>
  <sheetData>
    <row r="1" spans="1:5" x14ac:dyDescent="0.2">
      <c r="A1" t="s">
        <v>51</v>
      </c>
      <c r="B1" t="s">
        <v>218</v>
      </c>
      <c r="C1" t="s">
        <v>219</v>
      </c>
      <c r="D1" t="s">
        <v>220</v>
      </c>
      <c r="E1" t="s">
        <v>221</v>
      </c>
    </row>
    <row r="2" spans="1:5" x14ac:dyDescent="0.2">
      <c r="A2" s="91" t="s">
        <v>222</v>
      </c>
    </row>
    <row r="3" spans="1:5" x14ac:dyDescent="0.2">
      <c r="A3" t="s">
        <v>223</v>
      </c>
      <c r="B3">
        <v>3078</v>
      </c>
      <c r="C3">
        <v>3900</v>
      </c>
      <c r="D3">
        <v>3490</v>
      </c>
      <c r="E3">
        <v>3400</v>
      </c>
    </row>
    <row r="4" spans="1:5" x14ac:dyDescent="0.2">
      <c r="A4" t="s">
        <v>224</v>
      </c>
      <c r="B4">
        <v>3625</v>
      </c>
      <c r="C4">
        <v>4400</v>
      </c>
      <c r="D4">
        <v>4150</v>
      </c>
    </row>
    <row r="5" spans="1:5" x14ac:dyDescent="0.2">
      <c r="A5" t="s">
        <v>225</v>
      </c>
      <c r="B5">
        <v>3350</v>
      </c>
      <c r="C5">
        <v>4500</v>
      </c>
    </row>
    <row r="6" spans="1:5" x14ac:dyDescent="0.2">
      <c r="A6" t="s">
        <v>226</v>
      </c>
      <c r="B6">
        <v>3915</v>
      </c>
      <c r="C6">
        <v>4500</v>
      </c>
    </row>
    <row r="7" spans="1:5" x14ac:dyDescent="0.2">
      <c r="A7" t="s">
        <v>227</v>
      </c>
      <c r="B7">
        <v>2050</v>
      </c>
      <c r="C7">
        <v>2850</v>
      </c>
      <c r="D7">
        <v>2850</v>
      </c>
      <c r="E7">
        <v>2365</v>
      </c>
    </row>
    <row r="8" spans="1:5" x14ac:dyDescent="0.2">
      <c r="A8" t="s">
        <v>228</v>
      </c>
      <c r="B8">
        <v>2223</v>
      </c>
      <c r="C8">
        <v>2950</v>
      </c>
      <c r="D8">
        <v>3130</v>
      </c>
    </row>
    <row r="9" spans="1:5" x14ac:dyDescent="0.2">
      <c r="A9" t="s">
        <v>229</v>
      </c>
      <c r="B9">
        <v>5100</v>
      </c>
    </row>
    <row r="10" spans="1:5" x14ac:dyDescent="0.2">
      <c r="A10" t="s">
        <v>230</v>
      </c>
      <c r="B10">
        <v>4800</v>
      </c>
    </row>
    <row r="17" spans="1:1" x14ac:dyDescent="0.2">
      <c r="A17" s="91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7"/>
  <sheetViews>
    <sheetView topLeftCell="A29" workbookViewId="0">
      <selection activeCell="F56" sqref="F56"/>
    </sheetView>
  </sheetViews>
  <sheetFormatPr baseColWidth="10" defaultColWidth="11.5" defaultRowHeight="15" x14ac:dyDescent="0.2"/>
  <cols>
    <col min="2" max="2" width="14.1640625" customWidth="1"/>
    <col min="3" max="3" width="16.5" customWidth="1"/>
  </cols>
  <sheetData>
    <row r="1" spans="1:19" x14ac:dyDescent="0.2">
      <c r="A1" t="s">
        <v>50</v>
      </c>
      <c r="B1" t="s">
        <v>232</v>
      </c>
      <c r="C1" t="s">
        <v>52</v>
      </c>
      <c r="D1" t="s">
        <v>233</v>
      </c>
      <c r="E1" t="s">
        <v>234</v>
      </c>
      <c r="F1" t="s">
        <v>235</v>
      </c>
    </row>
    <row r="2" spans="1:19" s="1" customFormat="1" ht="22.5" customHeight="1" x14ac:dyDescent="0.25">
      <c r="A2" s="84"/>
      <c r="B2" s="19" t="s">
        <v>236</v>
      </c>
      <c r="C2" s="5" t="s">
        <v>34</v>
      </c>
      <c r="D2" s="5">
        <v>1.6</v>
      </c>
      <c r="E2" s="5">
        <v>1300</v>
      </c>
      <c r="F2" s="53">
        <v>813</v>
      </c>
      <c r="G2" s="5"/>
      <c r="H2" s="5"/>
      <c r="I2" s="63"/>
      <c r="J2" s="92"/>
      <c r="K2" s="63"/>
      <c r="L2" s="63"/>
      <c r="M2" s="39"/>
      <c r="N2" s="16"/>
      <c r="O2" s="5"/>
      <c r="P2" s="83"/>
      <c r="Q2" s="15"/>
      <c r="R2" s="5"/>
      <c r="S2" s="5"/>
    </row>
    <row r="3" spans="1:19" s="1" customFormat="1" ht="22.5" customHeight="1" x14ac:dyDescent="0.25">
      <c r="A3" s="84">
        <v>44440</v>
      </c>
      <c r="B3" s="19" t="s">
        <v>236</v>
      </c>
      <c r="C3" s="5" t="s">
        <v>237</v>
      </c>
      <c r="D3" s="5">
        <v>2.2000000000000002</v>
      </c>
      <c r="E3" s="5">
        <v>1580</v>
      </c>
      <c r="F3" s="53">
        <v>718</v>
      </c>
      <c r="G3" s="5"/>
      <c r="H3" s="5"/>
      <c r="I3" s="63"/>
      <c r="J3" s="63"/>
      <c r="K3" s="63"/>
      <c r="L3" s="63"/>
      <c r="M3" s="39"/>
      <c r="N3" s="16"/>
      <c r="O3" s="5"/>
      <c r="P3" s="83"/>
      <c r="Q3" s="15"/>
      <c r="R3" s="5"/>
      <c r="S3" s="5"/>
    </row>
    <row r="4" spans="1:19" s="1" customFormat="1" ht="22.5" customHeight="1" x14ac:dyDescent="0.25">
      <c r="A4" s="96">
        <v>44629</v>
      </c>
      <c r="B4" s="19" t="s">
        <v>236</v>
      </c>
      <c r="C4" s="44" t="s">
        <v>238</v>
      </c>
      <c r="D4" s="5">
        <v>2.2000000000000002</v>
      </c>
      <c r="E4" s="5">
        <v>2694</v>
      </c>
      <c r="F4" s="53">
        <v>1350</v>
      </c>
      <c r="G4" s="5"/>
      <c r="H4" s="5" t="s">
        <v>239</v>
      </c>
      <c r="I4" s="63"/>
      <c r="J4" s="63"/>
      <c r="K4" s="63"/>
      <c r="L4" s="63"/>
      <c r="M4" s="39"/>
      <c r="N4" s="16"/>
      <c r="O4" s="5"/>
      <c r="P4" s="83"/>
      <c r="Q4" s="15"/>
      <c r="R4" s="5"/>
      <c r="S4" s="5"/>
    </row>
    <row r="5" spans="1:19" s="1" customFormat="1" ht="22.5" customHeight="1" x14ac:dyDescent="0.25">
      <c r="A5" s="84">
        <v>44631</v>
      </c>
      <c r="B5" s="19" t="s">
        <v>236</v>
      </c>
      <c r="C5" s="5" t="s">
        <v>240</v>
      </c>
      <c r="D5" s="5">
        <v>2</v>
      </c>
      <c r="E5" s="5">
        <v>2640</v>
      </c>
      <c r="F5" s="53">
        <v>1320</v>
      </c>
      <c r="G5" s="5"/>
      <c r="H5" s="5"/>
      <c r="I5" s="63"/>
      <c r="J5" s="63"/>
      <c r="K5" s="63"/>
      <c r="L5" s="63"/>
      <c r="M5" s="39"/>
      <c r="N5" s="16"/>
      <c r="O5" s="5"/>
      <c r="P5" s="83"/>
      <c r="Q5" s="15"/>
      <c r="R5" s="5"/>
      <c r="S5" s="5"/>
    </row>
    <row r="6" spans="1:19" s="1" customFormat="1" ht="22.5" customHeight="1" x14ac:dyDescent="0.25">
      <c r="A6" s="84">
        <v>44220</v>
      </c>
      <c r="B6" s="19" t="s">
        <v>236</v>
      </c>
      <c r="C6" s="5" t="s">
        <v>95</v>
      </c>
      <c r="D6" s="5">
        <v>3.6</v>
      </c>
      <c r="E6" s="5">
        <v>1298</v>
      </c>
      <c r="F6" s="53">
        <v>361</v>
      </c>
      <c r="G6" s="5" t="s">
        <v>241</v>
      </c>
      <c r="H6" s="5"/>
      <c r="I6" s="63"/>
      <c r="J6" s="63"/>
      <c r="K6" s="63"/>
      <c r="L6" s="63"/>
      <c r="M6" s="39"/>
      <c r="N6" s="16"/>
      <c r="O6" s="5"/>
      <c r="P6" s="83"/>
      <c r="Q6" s="15"/>
      <c r="R6" s="5"/>
      <c r="S6" s="5"/>
    </row>
    <row r="7" spans="1:19" s="1" customFormat="1" ht="22.5" customHeight="1" x14ac:dyDescent="0.25">
      <c r="A7" s="84">
        <v>44559</v>
      </c>
      <c r="B7" s="19" t="s">
        <v>236</v>
      </c>
      <c r="C7" s="5" t="s">
        <v>242</v>
      </c>
      <c r="D7" s="5">
        <v>2.2999999999999998</v>
      </c>
      <c r="E7" s="85">
        <v>1087</v>
      </c>
      <c r="F7" s="53">
        <v>473</v>
      </c>
      <c r="G7" s="5"/>
      <c r="H7" s="5"/>
      <c r="I7" s="63"/>
      <c r="J7" s="63"/>
      <c r="K7" s="63"/>
      <c r="L7" s="63"/>
      <c r="M7" s="39"/>
      <c r="N7" s="16"/>
      <c r="O7" s="5"/>
      <c r="P7" s="83"/>
      <c r="Q7" s="15"/>
      <c r="R7" s="5"/>
      <c r="S7" s="5"/>
    </row>
    <row r="8" spans="1:19" s="1" customFormat="1" ht="22.5" customHeight="1" x14ac:dyDescent="0.25">
      <c r="A8" s="84">
        <v>44212</v>
      </c>
      <c r="B8" s="19" t="s">
        <v>236</v>
      </c>
      <c r="C8" s="5" t="s">
        <v>243</v>
      </c>
      <c r="D8" s="5">
        <v>2.1</v>
      </c>
      <c r="E8" s="5">
        <v>1078</v>
      </c>
      <c r="F8" s="53">
        <v>507</v>
      </c>
      <c r="G8" s="5"/>
      <c r="H8" s="5"/>
      <c r="I8" s="63"/>
      <c r="J8" s="63"/>
      <c r="K8" s="63"/>
      <c r="L8" s="63"/>
      <c r="M8" s="39"/>
      <c r="N8" s="16"/>
      <c r="O8" s="5"/>
      <c r="P8" s="83"/>
      <c r="Q8" s="15"/>
      <c r="R8" s="5"/>
      <c r="S8" s="5"/>
    </row>
    <row r="9" spans="1:19" s="97" customFormat="1" ht="22.5" customHeight="1" x14ac:dyDescent="0.25">
      <c r="A9" s="134">
        <v>44387</v>
      </c>
      <c r="B9" s="19" t="s">
        <v>236</v>
      </c>
      <c r="C9" s="10" t="s">
        <v>94</v>
      </c>
      <c r="D9" s="10">
        <v>2.1</v>
      </c>
      <c r="E9" s="10">
        <v>1535</v>
      </c>
      <c r="F9" s="53">
        <v>730</v>
      </c>
      <c r="G9" s="10" t="s">
        <v>244</v>
      </c>
      <c r="H9" s="10"/>
      <c r="I9" s="63"/>
      <c r="J9" s="63"/>
      <c r="K9" s="63"/>
      <c r="L9" s="63"/>
      <c r="M9" s="53"/>
      <c r="N9" s="63"/>
      <c r="O9" s="10"/>
      <c r="P9" s="135"/>
      <c r="Q9" s="44"/>
      <c r="R9" s="44"/>
      <c r="S9" s="44"/>
    </row>
    <row r="10" spans="1:19" s="1" customFormat="1" ht="22.5" customHeight="1" x14ac:dyDescent="0.25">
      <c r="A10" s="84">
        <v>44347</v>
      </c>
      <c r="B10" s="19" t="s">
        <v>236</v>
      </c>
      <c r="C10" s="10" t="s">
        <v>245</v>
      </c>
      <c r="D10" s="10">
        <v>2.1</v>
      </c>
      <c r="E10" s="10">
        <v>1680</v>
      </c>
      <c r="F10" s="53">
        <v>800</v>
      </c>
      <c r="G10" s="10"/>
      <c r="H10" s="10"/>
      <c r="I10" s="63"/>
      <c r="J10" s="63"/>
      <c r="K10" s="63"/>
      <c r="L10" s="63"/>
      <c r="M10" s="53"/>
      <c r="N10" s="63"/>
      <c r="O10" s="10"/>
      <c r="P10" s="135"/>
      <c r="Q10" s="15"/>
      <c r="R10" s="5"/>
      <c r="S10" s="5"/>
    </row>
    <row r="11" spans="1:19" s="1" customFormat="1" ht="22.5" customHeight="1" x14ac:dyDescent="0.25">
      <c r="A11" s="84">
        <v>44440</v>
      </c>
      <c r="B11" s="19" t="s">
        <v>236</v>
      </c>
      <c r="C11" s="5" t="s">
        <v>246</v>
      </c>
      <c r="D11" s="5">
        <v>2</v>
      </c>
      <c r="E11" s="5">
        <v>1750</v>
      </c>
      <c r="F11" s="53">
        <v>875</v>
      </c>
      <c r="G11" s="5"/>
      <c r="H11" s="5"/>
      <c r="I11" s="63"/>
      <c r="J11" s="63"/>
      <c r="K11" s="63"/>
      <c r="L11" s="63"/>
      <c r="M11" s="39"/>
      <c r="N11" s="16"/>
      <c r="O11" s="5"/>
      <c r="P11" s="83"/>
      <c r="Q11" s="15"/>
      <c r="R11" s="5"/>
      <c r="S11" s="5"/>
    </row>
    <row r="12" spans="1:19" s="1" customFormat="1" ht="22.5" customHeight="1" x14ac:dyDescent="0.25">
      <c r="A12" s="84">
        <v>44296</v>
      </c>
      <c r="B12" s="38" t="s">
        <v>236</v>
      </c>
      <c r="C12" s="5" t="s">
        <v>247</v>
      </c>
      <c r="D12" s="5" t="s">
        <v>248</v>
      </c>
      <c r="E12" s="5"/>
      <c r="F12" s="53"/>
      <c r="G12" s="5"/>
      <c r="H12" s="5"/>
      <c r="I12" s="63"/>
      <c r="J12" s="63"/>
      <c r="K12" s="63"/>
      <c r="L12" s="63"/>
      <c r="M12" s="39"/>
      <c r="N12" s="16"/>
      <c r="O12" s="5"/>
      <c r="P12" s="83"/>
      <c r="Q12" s="15"/>
      <c r="R12" s="5"/>
      <c r="S12" s="5"/>
    </row>
    <row r="13" spans="1:19" s="1" customFormat="1" ht="22.5" customHeight="1" x14ac:dyDescent="0.25">
      <c r="A13" s="96">
        <v>44635</v>
      </c>
      <c r="B13" s="38" t="s">
        <v>236</v>
      </c>
      <c r="C13" s="44" t="s">
        <v>249</v>
      </c>
      <c r="D13" s="5">
        <v>2.1800000000000002</v>
      </c>
      <c r="E13" s="5">
        <v>1670</v>
      </c>
      <c r="F13" s="53">
        <v>835</v>
      </c>
      <c r="G13" s="5" t="s">
        <v>250</v>
      </c>
      <c r="H13" s="5" t="s">
        <v>251</v>
      </c>
      <c r="I13" s="63"/>
      <c r="J13" s="63"/>
      <c r="K13" s="63"/>
      <c r="L13" s="63"/>
      <c r="M13" s="39"/>
      <c r="N13" s="16"/>
      <c r="O13" s="5"/>
      <c r="P13" s="83"/>
      <c r="Q13" s="15"/>
      <c r="R13" s="5"/>
      <c r="S13" s="5"/>
    </row>
    <row r="14" spans="1:19" s="1" customFormat="1" ht="22.5" customHeight="1" x14ac:dyDescent="0.25">
      <c r="A14" s="84"/>
      <c r="B14" s="38"/>
      <c r="C14" s="5" t="s">
        <v>247</v>
      </c>
      <c r="D14" s="5" t="s">
        <v>252</v>
      </c>
      <c r="E14" s="5"/>
      <c r="F14" s="53">
        <v>260</v>
      </c>
      <c r="G14" s="5" t="s">
        <v>253</v>
      </c>
      <c r="H14" s="5"/>
      <c r="I14" s="63"/>
      <c r="J14" s="63"/>
      <c r="K14" s="63"/>
      <c r="L14" s="63"/>
      <c r="M14" s="39"/>
      <c r="N14" s="16"/>
      <c r="O14" s="5"/>
      <c r="P14" s="83"/>
      <c r="Q14" s="15"/>
      <c r="R14" s="5"/>
      <c r="S14" s="5"/>
    </row>
    <row r="15" spans="1:19" s="1" customFormat="1" ht="22.5" customHeight="1" x14ac:dyDescent="0.25">
      <c r="A15" s="84"/>
      <c r="B15" s="38"/>
      <c r="C15" s="5"/>
      <c r="D15" s="5"/>
      <c r="E15" s="5"/>
      <c r="F15" s="53">
        <f>SUM(F13:F14)</f>
        <v>1095</v>
      </c>
      <c r="G15" s="5"/>
      <c r="H15" s="5"/>
      <c r="I15" s="63"/>
      <c r="J15" s="63"/>
      <c r="K15" s="63"/>
      <c r="L15" s="63"/>
      <c r="M15" s="39"/>
      <c r="N15" s="16"/>
      <c r="O15" s="5"/>
      <c r="P15" s="83"/>
      <c r="Q15" s="15"/>
      <c r="R15" s="5"/>
      <c r="S15" s="5"/>
    </row>
    <row r="16" spans="1:19" s="1" customFormat="1" ht="22.5" customHeight="1" x14ac:dyDescent="0.25">
      <c r="A16" s="84">
        <v>44635</v>
      </c>
      <c r="B16" s="38" t="s">
        <v>254</v>
      </c>
      <c r="C16" s="5" t="s">
        <v>255</v>
      </c>
      <c r="D16" s="5">
        <v>1.7</v>
      </c>
      <c r="E16" s="5">
        <v>3200</v>
      </c>
      <c r="F16" s="53">
        <v>1900</v>
      </c>
      <c r="G16" s="5"/>
      <c r="H16" s="5"/>
      <c r="I16" s="63"/>
      <c r="J16" s="63"/>
      <c r="K16" s="63"/>
      <c r="L16" s="63"/>
      <c r="M16" s="39"/>
      <c r="N16" s="16"/>
      <c r="O16" s="5"/>
      <c r="P16" s="83"/>
      <c r="Q16" s="15"/>
      <c r="R16" s="5"/>
      <c r="S16" s="5"/>
    </row>
    <row r="17" spans="1:19" s="1" customFormat="1" ht="22.5" customHeight="1" x14ac:dyDescent="0.25">
      <c r="A17" s="84"/>
      <c r="B17" s="38" t="s">
        <v>256</v>
      </c>
      <c r="C17" s="5" t="s">
        <v>257</v>
      </c>
      <c r="D17" s="5"/>
      <c r="E17" s="5"/>
      <c r="F17" s="53">
        <v>260</v>
      </c>
      <c r="G17" s="5"/>
      <c r="H17" s="5"/>
      <c r="I17" s="63"/>
      <c r="J17" s="63"/>
      <c r="K17" s="63"/>
      <c r="L17" s="63"/>
      <c r="M17" s="39"/>
      <c r="N17" s="16"/>
      <c r="O17" s="5"/>
      <c r="P17" s="83"/>
      <c r="Q17" s="15"/>
      <c r="R17" s="5"/>
      <c r="S17" s="5"/>
    </row>
    <row r="18" spans="1:19" s="1" customFormat="1" ht="22.5" customHeight="1" x14ac:dyDescent="0.25">
      <c r="A18" s="84"/>
      <c r="B18" s="38" t="s">
        <v>258</v>
      </c>
      <c r="C18" s="5" t="s">
        <v>259</v>
      </c>
      <c r="D18" s="5">
        <v>4</v>
      </c>
      <c r="E18" s="5">
        <v>2516</v>
      </c>
      <c r="F18" s="53">
        <v>630</v>
      </c>
      <c r="G18" s="5"/>
      <c r="H18" s="5"/>
      <c r="I18" s="63"/>
      <c r="J18" s="63"/>
      <c r="K18" s="63"/>
      <c r="L18" s="63"/>
      <c r="M18" s="39"/>
      <c r="N18" s="16"/>
      <c r="O18" s="5"/>
      <c r="P18" s="83"/>
      <c r="Q18" s="15"/>
      <c r="R18" s="5"/>
      <c r="S18" s="5"/>
    </row>
    <row r="19" spans="1:19" s="1" customFormat="1" ht="22.5" customHeight="1" x14ac:dyDescent="0.25">
      <c r="A19" s="84"/>
      <c r="B19" s="38"/>
      <c r="C19" s="5" t="s">
        <v>132</v>
      </c>
      <c r="D19" s="5">
        <v>6.7</v>
      </c>
      <c r="E19" s="5">
        <v>2516</v>
      </c>
      <c r="F19" s="53">
        <v>375</v>
      </c>
      <c r="G19" s="5"/>
      <c r="H19" s="5"/>
      <c r="I19" s="63"/>
      <c r="J19" s="63"/>
      <c r="K19" s="63"/>
      <c r="L19" s="63"/>
      <c r="M19" s="39"/>
      <c r="N19" s="16"/>
      <c r="O19" s="5"/>
      <c r="P19" s="83"/>
      <c r="Q19" s="15"/>
      <c r="R19" s="5"/>
      <c r="S19" s="5"/>
    </row>
    <row r="20" spans="1:19" s="1" customFormat="1" ht="22.5" customHeight="1" x14ac:dyDescent="0.25">
      <c r="A20" s="39"/>
      <c r="B20" s="38"/>
      <c r="C20" s="5" t="s">
        <v>260</v>
      </c>
      <c r="D20" s="5">
        <v>2.8</v>
      </c>
      <c r="E20" s="5">
        <v>2516</v>
      </c>
      <c r="F20" s="53">
        <v>900</v>
      </c>
      <c r="G20" s="5"/>
      <c r="H20" s="5"/>
      <c r="I20" s="63"/>
      <c r="J20" s="63"/>
      <c r="K20" s="63"/>
      <c r="L20" s="63"/>
      <c r="M20" s="39"/>
      <c r="N20" s="16"/>
      <c r="O20" s="5"/>
      <c r="P20" s="83"/>
      <c r="Q20" s="15"/>
      <c r="R20" s="5"/>
      <c r="S20" s="5"/>
    </row>
    <row r="21" spans="1:19" s="1" customFormat="1" ht="22.5" customHeight="1" x14ac:dyDescent="0.25">
      <c r="A21" s="39"/>
      <c r="B21" s="38" t="s">
        <v>256</v>
      </c>
      <c r="C21" s="5" t="s">
        <v>261</v>
      </c>
      <c r="D21" s="5" t="s">
        <v>262</v>
      </c>
      <c r="E21" s="5">
        <v>1550</v>
      </c>
      <c r="F21" s="53">
        <v>518</v>
      </c>
      <c r="G21" s="5"/>
      <c r="H21" s="5"/>
      <c r="I21" s="63"/>
      <c r="J21" s="63"/>
      <c r="K21" s="63"/>
      <c r="L21" s="63"/>
      <c r="M21" s="39"/>
      <c r="N21" s="16"/>
      <c r="O21" s="5"/>
      <c r="P21" s="83"/>
      <c r="Q21" s="15"/>
      <c r="R21" s="5"/>
      <c r="S21" s="5"/>
    </row>
    <row r="22" spans="1:19" s="1" customFormat="1" ht="22.5" customHeight="1" x14ac:dyDescent="0.25">
      <c r="A22" s="84">
        <v>44593</v>
      </c>
      <c r="B22" s="38" t="s">
        <v>236</v>
      </c>
      <c r="C22" s="5" t="s">
        <v>263</v>
      </c>
      <c r="D22" s="5">
        <v>2</v>
      </c>
      <c r="E22" s="5">
        <v>1633</v>
      </c>
      <c r="F22" s="53"/>
      <c r="G22" s="5"/>
      <c r="H22" s="5"/>
      <c r="I22" s="63"/>
      <c r="J22" s="63"/>
      <c r="K22" s="63"/>
      <c r="L22" s="63"/>
      <c r="M22" s="39"/>
      <c r="N22" s="16"/>
      <c r="O22" s="5"/>
      <c r="P22" s="83"/>
      <c r="Q22" s="15"/>
      <c r="R22" s="5"/>
      <c r="S22" s="5"/>
    </row>
    <row r="23" spans="1:19" s="1" customFormat="1" ht="22.5" customHeight="1" x14ac:dyDescent="0.25">
      <c r="A23" s="39"/>
      <c r="B23" s="38" t="s">
        <v>236</v>
      </c>
      <c r="C23" s="5" t="s">
        <v>264</v>
      </c>
      <c r="D23" s="5" t="s">
        <v>265</v>
      </c>
      <c r="E23" s="5">
        <v>1439</v>
      </c>
      <c r="F23" s="53"/>
      <c r="G23" s="5"/>
      <c r="H23" s="5"/>
      <c r="I23" s="63"/>
      <c r="J23" s="63"/>
      <c r="K23" s="63"/>
      <c r="L23" s="63"/>
      <c r="M23" s="39"/>
      <c r="N23" s="16"/>
      <c r="O23" s="5"/>
      <c r="P23" s="83"/>
      <c r="Q23" s="15"/>
      <c r="R23" s="5"/>
      <c r="S23" s="5"/>
    </row>
    <row r="24" spans="1:19" s="1" customFormat="1" ht="22.5" customHeight="1" x14ac:dyDescent="0.25">
      <c r="A24" s="39"/>
      <c r="B24" s="38"/>
      <c r="C24" s="5"/>
      <c r="D24" s="5"/>
      <c r="E24" s="5"/>
      <c r="F24" s="53"/>
      <c r="G24" s="5"/>
      <c r="H24" s="5"/>
      <c r="I24" s="63"/>
      <c r="J24" s="63"/>
      <c r="K24" s="63"/>
      <c r="L24" s="63"/>
      <c r="M24" s="39"/>
      <c r="N24" s="16"/>
      <c r="O24" s="5"/>
      <c r="P24" s="83"/>
      <c r="Q24" s="15"/>
      <c r="R24" s="5"/>
      <c r="S24" s="5"/>
    </row>
    <row r="25" spans="1:19" s="1" customFormat="1" ht="22.5" customHeight="1" x14ac:dyDescent="0.25">
      <c r="A25" s="39"/>
      <c r="B25" s="38"/>
      <c r="C25" s="5"/>
      <c r="D25" s="5"/>
      <c r="E25" s="5"/>
      <c r="F25" s="53"/>
      <c r="G25" s="5"/>
      <c r="H25" s="5"/>
      <c r="I25" s="63"/>
      <c r="J25" s="63"/>
      <c r="K25" s="63"/>
      <c r="L25" s="63"/>
      <c r="M25" s="39"/>
      <c r="N25" s="16"/>
      <c r="O25" s="5"/>
      <c r="P25" s="83"/>
      <c r="Q25" s="15"/>
      <c r="R25" s="5"/>
      <c r="S25" s="5"/>
    </row>
    <row r="26" spans="1:19" s="1" customFormat="1" ht="22.5" customHeight="1" x14ac:dyDescent="0.25">
      <c r="A26" s="39" t="s">
        <v>266</v>
      </c>
      <c r="B26" s="38" t="s">
        <v>267</v>
      </c>
      <c r="C26" s="5" t="s">
        <v>268</v>
      </c>
      <c r="D26" s="85">
        <v>20</v>
      </c>
      <c r="E26" s="5"/>
      <c r="F26" s="53"/>
      <c r="G26" s="5"/>
      <c r="H26" s="5"/>
      <c r="I26" s="63"/>
      <c r="J26" s="63"/>
      <c r="K26" s="63"/>
      <c r="L26" s="63"/>
      <c r="M26" s="39"/>
      <c r="N26" s="16"/>
      <c r="O26" s="5"/>
      <c r="P26" s="83"/>
      <c r="Q26" s="15"/>
      <c r="R26" s="5"/>
      <c r="S26" s="5"/>
    </row>
    <row r="27" spans="1:19" s="1" customFormat="1" ht="22.5" customHeight="1" x14ac:dyDescent="0.25">
      <c r="A27" s="39"/>
      <c r="B27" s="38" t="s">
        <v>266</v>
      </c>
      <c r="C27" s="5" t="s">
        <v>269</v>
      </c>
      <c r="D27" s="5">
        <v>38</v>
      </c>
      <c r="E27" s="5" t="s">
        <v>270</v>
      </c>
      <c r="F27" s="53">
        <v>21</v>
      </c>
      <c r="G27" s="5"/>
      <c r="H27" s="5"/>
      <c r="I27" s="63"/>
      <c r="J27" s="63"/>
      <c r="K27" s="63"/>
      <c r="L27" s="63"/>
      <c r="M27" s="39"/>
      <c r="N27" s="16"/>
      <c r="O27" s="5"/>
      <c r="P27" s="83"/>
      <c r="Q27" s="15"/>
      <c r="R27" s="5"/>
      <c r="S27" s="5"/>
    </row>
    <row r="28" spans="1:19" s="1" customFormat="1" ht="22.5" customHeight="1" x14ac:dyDescent="0.25">
      <c r="A28" s="39"/>
      <c r="B28" s="38" t="s">
        <v>266</v>
      </c>
      <c r="C28" s="5" t="s">
        <v>271</v>
      </c>
      <c r="D28" s="5">
        <v>13</v>
      </c>
      <c r="E28" s="5" t="s">
        <v>272</v>
      </c>
      <c r="F28" s="53"/>
      <c r="G28" s="5"/>
      <c r="H28" s="5"/>
      <c r="I28" s="63"/>
      <c r="J28" s="63"/>
      <c r="K28" s="63"/>
      <c r="L28" s="63"/>
      <c r="M28" s="39"/>
      <c r="N28" s="16"/>
      <c r="O28" s="5"/>
      <c r="P28" s="83"/>
      <c r="Q28" s="15"/>
      <c r="R28" s="5"/>
      <c r="S28" s="5"/>
    </row>
    <row r="29" spans="1:19" s="1" customFormat="1" ht="22.5" customHeight="1" x14ac:dyDescent="0.25">
      <c r="A29" s="39"/>
      <c r="B29" s="38"/>
      <c r="C29" s="5"/>
      <c r="D29" s="85">
        <f>D26+D27+D28</f>
        <v>71</v>
      </c>
      <c r="E29" s="5"/>
      <c r="F29" s="53"/>
      <c r="G29" s="5"/>
      <c r="H29" s="5"/>
      <c r="I29" s="63"/>
      <c r="J29" s="63"/>
      <c r="K29" s="63"/>
      <c r="L29" s="63"/>
      <c r="M29" s="39"/>
      <c r="N29" s="16"/>
      <c r="O29" s="5"/>
      <c r="P29" s="83"/>
      <c r="Q29" s="15"/>
      <c r="R29" s="5"/>
      <c r="S29" s="5"/>
    </row>
    <row r="30" spans="1:19" s="1" customFormat="1" ht="22.5" customHeight="1" x14ac:dyDescent="0.25">
      <c r="A30" s="39"/>
      <c r="B30" s="38" t="s">
        <v>58</v>
      </c>
      <c r="C30" s="5" t="s">
        <v>273</v>
      </c>
      <c r="D30" s="85">
        <v>33</v>
      </c>
      <c r="E30" s="5"/>
      <c r="F30" s="53"/>
      <c r="G30" s="5"/>
      <c r="H30" s="5"/>
      <c r="I30" s="63"/>
      <c r="J30" s="63"/>
      <c r="K30" s="63"/>
      <c r="L30" s="63"/>
      <c r="M30" s="39"/>
      <c r="N30" s="16"/>
      <c r="O30" s="5"/>
      <c r="P30" s="83"/>
      <c r="Q30" s="15"/>
      <c r="R30" s="5"/>
      <c r="S30" s="5"/>
    </row>
    <row r="31" spans="1:19" s="1" customFormat="1" ht="22.5" customHeight="1" x14ac:dyDescent="0.25">
      <c r="A31" s="39"/>
      <c r="B31" s="38"/>
      <c r="C31" s="5" t="s">
        <v>274</v>
      </c>
      <c r="D31" s="5" t="s">
        <v>275</v>
      </c>
      <c r="E31" s="5"/>
      <c r="F31" s="53"/>
      <c r="G31" s="5"/>
      <c r="H31" s="5"/>
      <c r="I31" s="63"/>
      <c r="J31" s="63"/>
      <c r="K31" s="63"/>
      <c r="L31" s="63"/>
      <c r="M31" s="39"/>
      <c r="N31" s="16"/>
      <c r="O31" s="5"/>
      <c r="P31" s="83"/>
      <c r="Q31" s="15"/>
      <c r="R31" s="5"/>
      <c r="S31" s="5"/>
    </row>
    <row r="32" spans="1:19" s="1" customFormat="1" ht="22.5" customHeight="1" x14ac:dyDescent="0.25">
      <c r="A32" s="39"/>
      <c r="B32" s="38"/>
      <c r="C32" s="5" t="s">
        <v>276</v>
      </c>
      <c r="D32" s="5" t="s">
        <v>277</v>
      </c>
      <c r="E32" s="5"/>
      <c r="F32" s="53"/>
      <c r="G32" s="5"/>
      <c r="H32" s="5"/>
      <c r="I32" s="63"/>
      <c r="J32" s="63"/>
      <c r="K32" s="63"/>
      <c r="L32" s="63"/>
      <c r="M32" s="39"/>
      <c r="N32" s="16"/>
      <c r="O32" s="5"/>
      <c r="P32" s="83"/>
      <c r="Q32" s="15"/>
      <c r="R32" s="5"/>
      <c r="S32" s="5"/>
    </row>
    <row r="33" spans="1:19" s="1" customFormat="1" ht="22.5" customHeight="1" x14ac:dyDescent="0.25">
      <c r="A33" s="39"/>
      <c r="B33" s="38"/>
      <c r="C33" s="5" t="s">
        <v>278</v>
      </c>
      <c r="D33" s="5">
        <v>13.5</v>
      </c>
      <c r="E33" s="5"/>
      <c r="F33" s="53"/>
      <c r="G33" s="5"/>
      <c r="H33" s="5"/>
      <c r="I33" s="63"/>
      <c r="J33" s="63"/>
      <c r="K33" s="63"/>
      <c r="L33" s="63"/>
      <c r="M33" s="39"/>
      <c r="N33" s="16"/>
      <c r="O33" s="5"/>
      <c r="P33" s="83"/>
      <c r="Q33" s="15"/>
      <c r="R33" s="5"/>
      <c r="S33" s="5"/>
    </row>
    <row r="34" spans="1:19" s="1" customFormat="1" ht="22.5" customHeight="1" x14ac:dyDescent="0.25">
      <c r="A34" s="39"/>
      <c r="B34" s="14"/>
      <c r="C34" s="5" t="s">
        <v>279</v>
      </c>
      <c r="D34" s="5">
        <v>11</v>
      </c>
      <c r="E34" s="5"/>
      <c r="F34" s="53"/>
      <c r="G34" s="5"/>
      <c r="H34" s="5"/>
      <c r="I34" s="63"/>
      <c r="J34" s="63"/>
      <c r="K34" s="63"/>
      <c r="L34" s="63"/>
      <c r="M34" s="39"/>
      <c r="N34" s="16"/>
      <c r="O34" s="5"/>
      <c r="P34" s="83"/>
      <c r="Q34" s="15"/>
      <c r="R34" s="5"/>
      <c r="S34" s="5"/>
    </row>
    <row r="35" spans="1:19" s="1" customFormat="1" ht="22.5" customHeight="1" x14ac:dyDescent="0.25">
      <c r="A35" s="39"/>
      <c r="B35" s="14"/>
      <c r="C35" s="5" t="s">
        <v>280</v>
      </c>
      <c r="D35" s="5"/>
      <c r="E35" s="36"/>
      <c r="F35" s="53"/>
      <c r="G35" s="5"/>
      <c r="H35" s="5"/>
      <c r="I35" s="63"/>
      <c r="J35" s="63"/>
      <c r="K35" s="63"/>
      <c r="L35" s="63"/>
      <c r="M35" s="39"/>
      <c r="N35" s="16"/>
      <c r="O35" s="5"/>
      <c r="P35" s="83"/>
      <c r="Q35" s="15"/>
      <c r="R35" s="5"/>
      <c r="S35" s="5"/>
    </row>
    <row r="36" spans="1:19" s="1" customFormat="1" ht="22.5" customHeight="1" x14ac:dyDescent="0.25">
      <c r="A36" s="39"/>
      <c r="B36" s="14"/>
      <c r="C36" s="5"/>
      <c r="D36" s="5"/>
      <c r="E36" s="36"/>
      <c r="F36" s="53"/>
      <c r="G36" s="5"/>
      <c r="H36" s="5"/>
      <c r="I36" s="63"/>
      <c r="J36" s="63"/>
      <c r="K36" s="63"/>
      <c r="L36" s="63"/>
      <c r="M36" s="39"/>
      <c r="N36" s="16"/>
      <c r="O36" s="5"/>
      <c r="P36" s="83"/>
      <c r="Q36" s="15"/>
      <c r="R36" s="5"/>
      <c r="S36" s="5"/>
    </row>
    <row r="37" spans="1:19" s="1" customFormat="1" ht="22.5" customHeight="1" x14ac:dyDescent="0.25">
      <c r="A37" s="39"/>
      <c r="B37" s="14"/>
      <c r="C37" s="5"/>
      <c r="D37" s="5"/>
      <c r="E37" s="36"/>
      <c r="F37" s="53"/>
      <c r="G37" s="5"/>
      <c r="H37" s="5"/>
      <c r="I37" s="63"/>
      <c r="J37" s="63"/>
      <c r="K37" s="63"/>
      <c r="L37" s="63"/>
      <c r="M37" s="39"/>
      <c r="N37" s="16"/>
      <c r="O37" s="5"/>
      <c r="P37" s="83"/>
      <c r="Q37" s="15"/>
      <c r="R37" s="5"/>
      <c r="S3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C686-E149-A14C-87F6-838AFFBBE02C}">
  <dimension ref="D6:K47"/>
  <sheetViews>
    <sheetView topLeftCell="A21" workbookViewId="0">
      <selection activeCell="G28" sqref="G28"/>
    </sheetView>
  </sheetViews>
  <sheetFormatPr baseColWidth="10" defaultColWidth="11.5" defaultRowHeight="15" x14ac:dyDescent="0.2"/>
  <cols>
    <col min="4" max="4" width="22.33203125" customWidth="1"/>
    <col min="7" max="7" width="20.6640625" customWidth="1"/>
    <col min="9" max="9" width="21" customWidth="1"/>
    <col min="11" max="11" width="21.5" customWidth="1"/>
  </cols>
  <sheetData>
    <row r="6" spans="4:11" x14ac:dyDescent="0.2">
      <c r="D6" s="305" t="s">
        <v>15</v>
      </c>
      <c r="G6" s="305" t="s">
        <v>21</v>
      </c>
      <c r="I6" s="305" t="s">
        <v>46</v>
      </c>
      <c r="K6" s="305" t="s">
        <v>48</v>
      </c>
    </row>
    <row r="7" spans="4:11" x14ac:dyDescent="0.2">
      <c r="D7" s="300" t="s">
        <v>300</v>
      </c>
      <c r="G7" s="300" t="s">
        <v>300</v>
      </c>
      <c r="I7" s="300" t="s">
        <v>300</v>
      </c>
      <c r="K7" s="300" t="s">
        <v>300</v>
      </c>
    </row>
    <row r="8" spans="4:11" x14ac:dyDescent="0.2">
      <c r="D8" s="301" t="s">
        <v>317</v>
      </c>
      <c r="G8" s="301" t="s">
        <v>299</v>
      </c>
      <c r="I8" s="301" t="s">
        <v>314</v>
      </c>
      <c r="K8" s="301" t="s">
        <v>314</v>
      </c>
    </row>
    <row r="9" spans="4:11" x14ac:dyDescent="0.2">
      <c r="D9" s="301" t="s">
        <v>336</v>
      </c>
      <c r="G9" s="301" t="s">
        <v>301</v>
      </c>
      <c r="I9" s="301" t="s">
        <v>315</v>
      </c>
      <c r="K9" s="301" t="s">
        <v>315</v>
      </c>
    </row>
    <row r="10" spans="4:11" x14ac:dyDescent="0.2">
      <c r="D10" s="301" t="s">
        <v>318</v>
      </c>
      <c r="G10" s="301" t="s">
        <v>302</v>
      </c>
      <c r="I10" s="301" t="s">
        <v>316</v>
      </c>
      <c r="K10" s="301" t="s">
        <v>316</v>
      </c>
    </row>
    <row r="11" spans="4:11" x14ac:dyDescent="0.2">
      <c r="D11" s="301" t="s">
        <v>337</v>
      </c>
      <c r="G11" s="301" t="s">
        <v>303</v>
      </c>
      <c r="I11" s="301" t="s">
        <v>313</v>
      </c>
      <c r="K11" s="301" t="s">
        <v>313</v>
      </c>
    </row>
    <row r="12" spans="4:11" x14ac:dyDescent="0.2">
      <c r="D12" s="301" t="s">
        <v>315</v>
      </c>
      <c r="G12" s="301" t="s">
        <v>304</v>
      </c>
      <c r="I12" s="301" t="s">
        <v>317</v>
      </c>
      <c r="K12" s="301" t="s">
        <v>317</v>
      </c>
    </row>
    <row r="13" spans="4:11" x14ac:dyDescent="0.2">
      <c r="D13" s="303" t="s">
        <v>316</v>
      </c>
      <c r="G13" s="303" t="s">
        <v>316</v>
      </c>
      <c r="I13" s="302"/>
      <c r="K13" s="302"/>
    </row>
    <row r="14" spans="4:11" x14ac:dyDescent="0.2">
      <c r="D14" s="301" t="s">
        <v>305</v>
      </c>
      <c r="G14" s="301" t="s">
        <v>305</v>
      </c>
      <c r="I14" s="1" t="s">
        <v>281</v>
      </c>
      <c r="K14" s="1" t="s">
        <v>282</v>
      </c>
    </row>
    <row r="15" spans="4:11" x14ac:dyDescent="0.2">
      <c r="D15" s="301" t="s">
        <v>319</v>
      </c>
      <c r="G15" s="301" t="s">
        <v>306</v>
      </c>
      <c r="I15" s="300"/>
      <c r="K15" s="300"/>
    </row>
    <row r="16" spans="4:11" x14ac:dyDescent="0.2">
      <c r="D16" s="301" t="s">
        <v>320</v>
      </c>
      <c r="G16" s="301"/>
      <c r="I16" s="301" t="s">
        <v>283</v>
      </c>
      <c r="K16" s="301" t="s">
        <v>334</v>
      </c>
    </row>
    <row r="17" spans="4:11" x14ac:dyDescent="0.2">
      <c r="D17" s="301" t="s">
        <v>307</v>
      </c>
      <c r="G17" s="302"/>
      <c r="I17" s="301" t="s">
        <v>285</v>
      </c>
      <c r="K17" s="301" t="s">
        <v>286</v>
      </c>
    </row>
    <row r="18" spans="4:11" x14ac:dyDescent="0.2">
      <c r="D18" s="301"/>
      <c r="G18" s="1" t="s">
        <v>284</v>
      </c>
      <c r="I18" s="301" t="s">
        <v>288</v>
      </c>
      <c r="K18" s="301" t="s">
        <v>289</v>
      </c>
    </row>
    <row r="19" spans="4:11" x14ac:dyDescent="0.2">
      <c r="D19" s="35"/>
      <c r="G19" s="300"/>
      <c r="I19" s="301"/>
      <c r="K19" s="301"/>
    </row>
    <row r="20" spans="4:11" x14ac:dyDescent="0.2">
      <c r="D20" s="1" t="s">
        <v>287</v>
      </c>
      <c r="G20" s="301" t="s">
        <v>290</v>
      </c>
      <c r="I20" s="301"/>
      <c r="K20" s="301"/>
    </row>
    <row r="21" spans="4:11" x14ac:dyDescent="0.2">
      <c r="D21" s="300"/>
      <c r="G21" s="301" t="s">
        <v>292</v>
      </c>
      <c r="I21" s="302"/>
      <c r="K21" s="302"/>
    </row>
    <row r="22" spans="4:11" x14ac:dyDescent="0.2">
      <c r="D22" s="301" t="s">
        <v>291</v>
      </c>
      <c r="G22" s="301" t="s">
        <v>294</v>
      </c>
    </row>
    <row r="23" spans="4:11" x14ac:dyDescent="0.2">
      <c r="D23" s="301" t="s">
        <v>293</v>
      </c>
      <c r="G23" s="301"/>
    </row>
    <row r="24" spans="4:11" x14ac:dyDescent="0.2">
      <c r="D24" s="301" t="s">
        <v>295</v>
      </c>
      <c r="G24" s="301"/>
      <c r="I24" s="305" t="s">
        <v>12</v>
      </c>
      <c r="K24" s="305" t="s">
        <v>328</v>
      </c>
    </row>
    <row r="25" spans="4:11" x14ac:dyDescent="0.2">
      <c r="D25" s="301"/>
      <c r="G25" s="302"/>
      <c r="I25" s="300" t="s">
        <v>300</v>
      </c>
      <c r="K25" s="300" t="s">
        <v>300</v>
      </c>
    </row>
    <row r="26" spans="4:11" x14ac:dyDescent="0.2">
      <c r="D26" s="301"/>
      <c r="I26" s="301" t="s">
        <v>321</v>
      </c>
      <c r="K26" s="301"/>
    </row>
    <row r="27" spans="4:11" x14ac:dyDescent="0.2">
      <c r="D27" s="35"/>
      <c r="I27" s="301" t="s">
        <v>315</v>
      </c>
      <c r="K27" s="301" t="s">
        <v>309</v>
      </c>
    </row>
    <row r="28" spans="4:11" x14ac:dyDescent="0.2">
      <c r="I28" s="301" t="s">
        <v>322</v>
      </c>
      <c r="K28" s="301" t="s">
        <v>329</v>
      </c>
    </row>
    <row r="29" spans="4:11" x14ac:dyDescent="0.2">
      <c r="I29" s="301" t="s">
        <v>317</v>
      </c>
      <c r="K29" s="301"/>
    </row>
    <row r="30" spans="4:11" x14ac:dyDescent="0.2">
      <c r="D30" s="305" t="s">
        <v>296</v>
      </c>
      <c r="I30" s="301" t="s">
        <v>323</v>
      </c>
      <c r="K30" s="301"/>
    </row>
    <row r="31" spans="4:11" x14ac:dyDescent="0.2">
      <c r="D31" s="300" t="s">
        <v>300</v>
      </c>
      <c r="I31" s="304" t="s">
        <v>324</v>
      </c>
      <c r="K31" s="301"/>
    </row>
    <row r="32" spans="4:11" x14ac:dyDescent="0.2">
      <c r="D32" s="304" t="s">
        <v>308</v>
      </c>
      <c r="I32" s="304" t="s">
        <v>325</v>
      </c>
      <c r="K32" s="35"/>
    </row>
    <row r="33" spans="4:11" x14ac:dyDescent="0.2">
      <c r="D33" s="301" t="s">
        <v>309</v>
      </c>
      <c r="I33" s="304" t="s">
        <v>326</v>
      </c>
      <c r="K33" s="1" t="s">
        <v>297</v>
      </c>
    </row>
    <row r="34" spans="4:11" x14ac:dyDescent="0.2">
      <c r="D34" s="301" t="s">
        <v>310</v>
      </c>
      <c r="I34" s="304" t="s">
        <v>327</v>
      </c>
      <c r="K34" s="300"/>
    </row>
    <row r="35" spans="4:11" x14ac:dyDescent="0.2">
      <c r="D35" s="301" t="s">
        <v>311</v>
      </c>
      <c r="I35" s="304" t="s">
        <v>308</v>
      </c>
      <c r="K35" s="301" t="s">
        <v>331</v>
      </c>
    </row>
    <row r="36" spans="4:11" x14ac:dyDescent="0.2">
      <c r="D36" s="301" t="s">
        <v>312</v>
      </c>
      <c r="I36" s="302"/>
      <c r="K36" s="301"/>
    </row>
    <row r="37" spans="4:11" x14ac:dyDescent="0.2">
      <c r="D37" s="301" t="s">
        <v>313</v>
      </c>
      <c r="I37" s="1" t="s">
        <v>12</v>
      </c>
      <c r="K37" s="301" t="s">
        <v>330</v>
      </c>
    </row>
    <row r="38" spans="4:11" x14ac:dyDescent="0.2">
      <c r="D38" s="35"/>
      <c r="I38" s="300"/>
      <c r="K38" s="301"/>
    </row>
    <row r="39" spans="4:11" x14ac:dyDescent="0.2">
      <c r="D39" s="1" t="s">
        <v>297</v>
      </c>
      <c r="I39" s="301" t="s">
        <v>298</v>
      </c>
      <c r="K39" s="301"/>
    </row>
    <row r="40" spans="4:11" x14ac:dyDescent="0.2">
      <c r="D40" s="300"/>
      <c r="I40" s="301" t="s">
        <v>292</v>
      </c>
      <c r="K40" s="35"/>
    </row>
    <row r="41" spans="4:11" x14ac:dyDescent="0.2">
      <c r="D41" s="301" t="s">
        <v>332</v>
      </c>
      <c r="I41" s="301" t="s">
        <v>289</v>
      </c>
    </row>
    <row r="42" spans="4:11" x14ac:dyDescent="0.2">
      <c r="D42" s="301" t="s">
        <v>333</v>
      </c>
      <c r="I42" s="301"/>
    </row>
    <row r="43" spans="4:11" x14ac:dyDescent="0.2">
      <c r="D43" s="301" t="s">
        <v>335</v>
      </c>
      <c r="I43" s="301"/>
    </row>
    <row r="44" spans="4:11" x14ac:dyDescent="0.2">
      <c r="D44" s="301"/>
      <c r="I44" s="302"/>
    </row>
    <row r="45" spans="4:11" x14ac:dyDescent="0.2">
      <c r="D45" s="301"/>
    </row>
    <row r="46" spans="4:11" x14ac:dyDescent="0.2">
      <c r="D46" s="301"/>
    </row>
    <row r="47" spans="4:11" x14ac:dyDescent="0.2">
      <c r="D47" s="3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Prop Nico</vt:lpstr>
      <vt:lpstr>COSTOS</vt:lpstr>
      <vt:lpstr>Hoja3</vt:lpstr>
      <vt:lpstr>Hoja2</vt:lpstr>
      <vt:lpstr>precios telas </vt:lpstr>
      <vt:lpstr>UML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celina lorente</dc:creator>
  <cp:keywords/>
  <dc:description/>
  <cp:lastModifiedBy>Microsoft Office User</cp:lastModifiedBy>
  <cp:revision/>
  <dcterms:created xsi:type="dcterms:W3CDTF">2018-04-26T13:48:44Z</dcterms:created>
  <dcterms:modified xsi:type="dcterms:W3CDTF">2022-06-30T11:25:24Z</dcterms:modified>
  <cp:category/>
  <cp:contentStatus/>
</cp:coreProperties>
</file>