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dal\OneDrive\Desktop\FNCE 451\"/>
    </mc:Choice>
  </mc:AlternateContent>
  <xr:revisionPtr revIDLastSave="0" documentId="8_{9347F4DA-CD9F-4C3E-9865-85B4B7800E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18" i="1"/>
  <c r="B14" i="1"/>
  <c r="B24" i="1" l="1"/>
  <c r="I6" i="1" l="1"/>
  <c r="I4" i="1"/>
  <c r="C28" i="1"/>
  <c r="I7" i="1" s="1"/>
  <c r="I8" i="1" s="1"/>
  <c r="B25" i="1"/>
  <c r="K36" i="1"/>
  <c r="J36" i="1"/>
  <c r="I36" i="1"/>
  <c r="K34" i="1"/>
  <c r="J34" i="1"/>
  <c r="J35" i="1" s="1"/>
  <c r="I34" i="1"/>
  <c r="K37" i="1"/>
  <c r="J37" i="1"/>
  <c r="I37" i="1"/>
  <c r="I35" i="1"/>
  <c r="J26" i="1"/>
  <c r="K26" i="1"/>
  <c r="I26" i="1"/>
  <c r="J16" i="1"/>
  <c r="K16" i="1"/>
  <c r="I16" i="1"/>
  <c r="J6" i="1"/>
  <c r="K6" i="1"/>
  <c r="K24" i="1"/>
  <c r="J24" i="1"/>
  <c r="I24" i="1"/>
  <c r="K14" i="1"/>
  <c r="J14" i="1"/>
  <c r="I14" i="1"/>
  <c r="K23" i="1"/>
  <c r="J23" i="1"/>
  <c r="I23" i="1"/>
  <c r="K25" i="1"/>
  <c r="J25" i="1"/>
  <c r="I25" i="1"/>
  <c r="K15" i="1"/>
  <c r="J15" i="1"/>
  <c r="I15" i="1"/>
  <c r="K13" i="1"/>
  <c r="I13" i="1"/>
  <c r="J13" i="1"/>
  <c r="B11" i="1"/>
  <c r="B19" i="1"/>
  <c r="B22" i="1"/>
  <c r="B9" i="1"/>
  <c r="B8" i="1"/>
  <c r="B16" i="1"/>
  <c r="B15" i="1"/>
  <c r="J7" i="1" l="1"/>
  <c r="J8" i="1" s="1"/>
  <c r="J9" i="1" s="1"/>
  <c r="K38" i="1"/>
  <c r="K39" i="1" s="1"/>
  <c r="K40" i="1" s="1"/>
  <c r="J38" i="1"/>
  <c r="J39" i="1" s="1"/>
  <c r="J40" i="1" s="1"/>
  <c r="I27" i="1"/>
  <c r="I28" i="1" s="1"/>
  <c r="I29" i="1" s="1"/>
  <c r="K17" i="1"/>
  <c r="K18" i="1" s="1"/>
  <c r="K19" i="1" s="1"/>
  <c r="J27" i="1"/>
  <c r="J28" i="1" s="1"/>
  <c r="J29" i="1" s="1"/>
  <c r="I38" i="1"/>
  <c r="I39" i="1" s="1"/>
  <c r="I40" i="1" s="1"/>
  <c r="J17" i="1"/>
  <c r="J18" i="1" s="1"/>
  <c r="J19" i="1" s="1"/>
  <c r="I17" i="1"/>
  <c r="I18" i="1" s="1"/>
  <c r="I19" i="1" s="1"/>
  <c r="K7" i="1"/>
  <c r="K8" i="1" s="1"/>
  <c r="K9" i="1" s="1"/>
  <c r="K27" i="1"/>
  <c r="K28" i="1" s="1"/>
  <c r="K29" i="1" s="1"/>
  <c r="K35" i="1"/>
  <c r="I9" i="1"/>
  <c r="B10" i="1" l="1"/>
  <c r="B6" i="1"/>
  <c r="I3" i="1" l="1"/>
  <c r="J3" i="1"/>
  <c r="K3" i="1"/>
  <c r="K4" i="1" l="1"/>
  <c r="J4" i="1"/>
  <c r="B44" i="1" l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C255" i="1"/>
  <c r="C259" i="1"/>
  <c r="C263" i="1"/>
  <c r="C267" i="1"/>
  <c r="C271" i="1"/>
  <c r="C275" i="1"/>
  <c r="C279" i="1"/>
  <c r="B283" i="1"/>
  <c r="B287" i="1"/>
  <c r="B291" i="1"/>
  <c r="B295" i="1"/>
  <c r="C298" i="1"/>
  <c r="C302" i="1"/>
  <c r="C306" i="1"/>
  <c r="C310" i="1"/>
  <c r="B314" i="1"/>
  <c r="B318" i="1"/>
  <c r="C325" i="1"/>
  <c r="C329" i="1"/>
  <c r="C333" i="1"/>
  <c r="B38" i="1"/>
  <c r="B34" i="1"/>
  <c r="B51" i="1"/>
  <c r="B75" i="1"/>
  <c r="B99" i="1"/>
  <c r="B127" i="1"/>
  <c r="B147" i="1"/>
  <c r="B175" i="1"/>
  <c r="B195" i="1"/>
  <c r="B219" i="1"/>
  <c r="B243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D216" i="1" s="1"/>
  <c r="C220" i="1"/>
  <c r="C224" i="1"/>
  <c r="D224" i="1" s="1"/>
  <c r="C228" i="1"/>
  <c r="C232" i="1"/>
  <c r="D232" i="1" s="1"/>
  <c r="C236" i="1"/>
  <c r="D236" i="1" s="1"/>
  <c r="C240" i="1"/>
  <c r="D240" i="1" s="1"/>
  <c r="C244" i="1"/>
  <c r="D244" i="1" s="1"/>
  <c r="C248" i="1"/>
  <c r="D248" i="1" s="1"/>
  <c r="C252" i="1"/>
  <c r="B256" i="1"/>
  <c r="B260" i="1"/>
  <c r="B264" i="1"/>
  <c r="B268" i="1"/>
  <c r="B272" i="1"/>
  <c r="B276" i="1"/>
  <c r="B280" i="1"/>
  <c r="C283" i="1"/>
  <c r="C287" i="1"/>
  <c r="C291" i="1"/>
  <c r="C295" i="1"/>
  <c r="B299" i="1"/>
  <c r="B303" i="1"/>
  <c r="B307" i="1"/>
  <c r="B311" i="1"/>
  <c r="C314" i="1"/>
  <c r="C318" i="1"/>
  <c r="B322" i="1"/>
  <c r="B326" i="1"/>
  <c r="B330" i="1"/>
  <c r="B41" i="1"/>
  <c r="C38" i="1"/>
  <c r="B59" i="1"/>
  <c r="B71" i="1"/>
  <c r="B87" i="1"/>
  <c r="B107" i="1"/>
  <c r="B119" i="1"/>
  <c r="B139" i="1"/>
  <c r="B163" i="1"/>
  <c r="B179" i="1"/>
  <c r="B203" i="1"/>
  <c r="B227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C256" i="1"/>
  <c r="C260" i="1"/>
  <c r="C264" i="1"/>
  <c r="C268" i="1"/>
  <c r="C272" i="1"/>
  <c r="C276" i="1"/>
  <c r="C280" i="1"/>
  <c r="B284" i="1"/>
  <c r="B288" i="1"/>
  <c r="B292" i="1"/>
  <c r="C299" i="1"/>
  <c r="C303" i="1"/>
  <c r="C307" i="1"/>
  <c r="C311" i="1"/>
  <c r="B315" i="1"/>
  <c r="B319" i="1"/>
  <c r="C322" i="1"/>
  <c r="C326" i="1"/>
  <c r="D326" i="1" s="1"/>
  <c r="C330" i="1"/>
  <c r="B35" i="1"/>
  <c r="B39" i="1"/>
  <c r="B63" i="1"/>
  <c r="B67" i="1"/>
  <c r="B79" i="1"/>
  <c r="B95" i="1"/>
  <c r="B123" i="1"/>
  <c r="B155" i="1"/>
  <c r="B183" i="1"/>
  <c r="B207" i="1"/>
  <c r="B23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B257" i="1"/>
  <c r="B261" i="1"/>
  <c r="B265" i="1"/>
  <c r="B269" i="1"/>
  <c r="B273" i="1"/>
  <c r="B277" i="1"/>
  <c r="C284" i="1"/>
  <c r="D284" i="1" s="1"/>
  <c r="C288" i="1"/>
  <c r="C292" i="1"/>
  <c r="B296" i="1"/>
  <c r="B300" i="1"/>
  <c r="B304" i="1"/>
  <c r="B308" i="1"/>
  <c r="B312" i="1"/>
  <c r="C315" i="1"/>
  <c r="C319" i="1"/>
  <c r="B323" i="1"/>
  <c r="B327" i="1"/>
  <c r="B331" i="1"/>
  <c r="C35" i="1"/>
  <c r="C39" i="1"/>
  <c r="B55" i="1"/>
  <c r="B103" i="1"/>
  <c r="B143" i="1"/>
  <c r="B171" i="1"/>
  <c r="B199" i="1"/>
  <c r="B223" i="1"/>
  <c r="B247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C257" i="1"/>
  <c r="C261" i="1"/>
  <c r="D261" i="1" s="1"/>
  <c r="C265" i="1"/>
  <c r="C269" i="1"/>
  <c r="C273" i="1"/>
  <c r="C277" i="1"/>
  <c r="B281" i="1"/>
  <c r="B285" i="1"/>
  <c r="B289" i="1"/>
  <c r="B293" i="1"/>
  <c r="C296" i="1"/>
  <c r="C300" i="1"/>
  <c r="C304" i="1"/>
  <c r="C308" i="1"/>
  <c r="C312" i="1"/>
  <c r="B316" i="1"/>
  <c r="B320" i="1"/>
  <c r="C323" i="1"/>
  <c r="C327" i="1"/>
  <c r="C331" i="1"/>
  <c r="B36" i="1"/>
  <c r="B40" i="1"/>
  <c r="B47" i="1"/>
  <c r="B83" i="1"/>
  <c r="B111" i="1"/>
  <c r="B131" i="1"/>
  <c r="B151" i="1"/>
  <c r="B167" i="1"/>
  <c r="B191" i="1"/>
  <c r="B211" i="1"/>
  <c r="B235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D214" i="1" s="1"/>
  <c r="C218" i="1"/>
  <c r="D218" i="1" s="1"/>
  <c r="C222" i="1"/>
  <c r="D222" i="1" s="1"/>
  <c r="C226" i="1"/>
  <c r="D226" i="1" s="1"/>
  <c r="C230" i="1"/>
  <c r="C234" i="1"/>
  <c r="D234" i="1" s="1"/>
  <c r="C238" i="1"/>
  <c r="C242" i="1"/>
  <c r="D242" i="1" s="1"/>
  <c r="C246" i="1"/>
  <c r="C250" i="1"/>
  <c r="B254" i="1"/>
  <c r="B258" i="1"/>
  <c r="B262" i="1"/>
  <c r="B266" i="1"/>
  <c r="B270" i="1"/>
  <c r="B274" i="1"/>
  <c r="B278" i="1"/>
  <c r="C281" i="1"/>
  <c r="C285" i="1"/>
  <c r="C289" i="1"/>
  <c r="C293" i="1"/>
  <c r="B297" i="1"/>
  <c r="B301" i="1"/>
  <c r="B305" i="1"/>
  <c r="B309" i="1"/>
  <c r="C316" i="1"/>
  <c r="D316" i="1" s="1"/>
  <c r="C320" i="1"/>
  <c r="B324" i="1"/>
  <c r="B328" i="1"/>
  <c r="B332" i="1"/>
  <c r="C36" i="1"/>
  <c r="C40" i="1"/>
  <c r="B43" i="1"/>
  <c r="B91" i="1"/>
  <c r="B115" i="1"/>
  <c r="B135" i="1"/>
  <c r="B159" i="1"/>
  <c r="B187" i="1"/>
  <c r="B215" i="1"/>
  <c r="B2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B255" i="1"/>
  <c r="D255" i="1" s="1"/>
  <c r="B259" i="1"/>
  <c r="B263" i="1"/>
  <c r="D263" i="1" s="1"/>
  <c r="B267" i="1"/>
  <c r="D267" i="1" s="1"/>
  <c r="B271" i="1"/>
  <c r="B275" i="1"/>
  <c r="D275" i="1" s="1"/>
  <c r="B279" i="1"/>
  <c r="D279" i="1" s="1"/>
  <c r="C282" i="1"/>
  <c r="C286" i="1"/>
  <c r="C290" i="1"/>
  <c r="C274" i="1"/>
  <c r="B298" i="1"/>
  <c r="D298" i="1" s="1"/>
  <c r="C313" i="1"/>
  <c r="B329" i="1"/>
  <c r="D329" i="1" s="1"/>
  <c r="B317" i="1"/>
  <c r="B251" i="1"/>
  <c r="D251" i="1" s="1"/>
  <c r="B282" i="1"/>
  <c r="C317" i="1"/>
  <c r="B286" i="1"/>
  <c r="D286" i="1" s="1"/>
  <c r="C305" i="1"/>
  <c r="B37" i="1"/>
  <c r="B294" i="1"/>
  <c r="C324" i="1"/>
  <c r="C294" i="1"/>
  <c r="C34" i="1"/>
  <c r="B313" i="1"/>
  <c r="C278" i="1"/>
  <c r="C301" i="1"/>
  <c r="C332" i="1"/>
  <c r="D332" i="1" s="1"/>
  <c r="B302" i="1"/>
  <c r="D302" i="1" s="1"/>
  <c r="B333" i="1"/>
  <c r="D333" i="1" s="1"/>
  <c r="C254" i="1"/>
  <c r="B321" i="1"/>
  <c r="C309" i="1"/>
  <c r="C41" i="1"/>
  <c r="B310" i="1"/>
  <c r="C270" i="1"/>
  <c r="C328" i="1"/>
  <c r="C258" i="1"/>
  <c r="D258" i="1" s="1"/>
  <c r="B290" i="1"/>
  <c r="D290" i="1" s="1"/>
  <c r="B306" i="1"/>
  <c r="D306" i="1" s="1"/>
  <c r="C321" i="1"/>
  <c r="C37" i="1"/>
  <c r="C262" i="1"/>
  <c r="C266" i="1"/>
  <c r="B325" i="1"/>
  <c r="C297" i="1"/>
  <c r="E53" i="1"/>
  <c r="E42" i="1"/>
  <c r="E38" i="1"/>
  <c r="E265" i="1"/>
  <c r="E224" i="1"/>
  <c r="E199" i="1"/>
  <c r="E235" i="1"/>
  <c r="E208" i="1"/>
  <c r="E318" i="1"/>
  <c r="E84" i="1"/>
  <c r="E35" i="1"/>
  <c r="E97" i="1"/>
  <c r="E126" i="1"/>
  <c r="E102" i="1"/>
  <c r="E112" i="1"/>
  <c r="E151" i="1"/>
  <c r="E307" i="1"/>
  <c r="E312" i="1"/>
  <c r="E34" i="1"/>
  <c r="E175" i="1"/>
  <c r="E309" i="1"/>
  <c r="E264" i="1"/>
  <c r="E173" i="1"/>
  <c r="E86" i="1"/>
  <c r="E270" i="1"/>
  <c r="E150" i="1"/>
  <c r="E182" i="1"/>
  <c r="E200" i="1"/>
  <c r="E67" i="1"/>
  <c r="E145" i="1"/>
  <c r="E284" i="1"/>
  <c r="E187" i="1"/>
  <c r="D317" i="1" l="1"/>
  <c r="E225" i="1"/>
  <c r="D269" i="1"/>
  <c r="D268" i="1"/>
  <c r="E46" i="1"/>
  <c r="E133" i="1"/>
  <c r="E325" i="1"/>
  <c r="E292" i="1"/>
  <c r="E64" i="1"/>
  <c r="E138" i="1"/>
  <c r="E311" i="1"/>
  <c r="E303" i="1"/>
  <c r="E134" i="1"/>
  <c r="E201" i="1"/>
  <c r="E45" i="1"/>
  <c r="E209" i="1"/>
  <c r="E287" i="1"/>
  <c r="E180" i="1"/>
  <c r="E228" i="1"/>
  <c r="E285" i="1"/>
  <c r="E156" i="1"/>
  <c r="E109" i="1"/>
  <c r="E218" i="1"/>
  <c r="E319" i="1"/>
  <c r="E106" i="1"/>
  <c r="E104" i="1"/>
  <c r="E198" i="1"/>
  <c r="E205" i="1"/>
  <c r="E219" i="1"/>
  <c r="E135" i="1"/>
  <c r="E294" i="1"/>
  <c r="E249" i="1"/>
  <c r="E243" i="1"/>
  <c r="E328" i="1"/>
  <c r="E152" i="1"/>
  <c r="D37" i="1"/>
  <c r="E237" i="1"/>
  <c r="E310" i="1"/>
  <c r="E154" i="1"/>
  <c r="D304" i="1"/>
  <c r="E280" i="1"/>
  <c r="E248" i="1"/>
  <c r="E73" i="1"/>
  <c r="E254" i="1"/>
  <c r="E262" i="1"/>
  <c r="E111" i="1"/>
  <c r="E204" i="1"/>
  <c r="E274" i="1"/>
  <c r="E163" i="1"/>
  <c r="E229" i="1"/>
  <c r="E51" i="1"/>
  <c r="E331" i="1"/>
  <c r="E301" i="1"/>
  <c r="E261" i="1"/>
  <c r="E330" i="1"/>
  <c r="E137" i="1"/>
  <c r="E179" i="1"/>
  <c r="E212" i="1"/>
  <c r="E300" i="1"/>
  <c r="E176" i="1"/>
  <c r="E231" i="1"/>
  <c r="E272" i="1"/>
  <c r="E288" i="1"/>
  <c r="E119" i="1"/>
  <c r="E277" i="1"/>
  <c r="E240" i="1"/>
  <c r="E115" i="1"/>
  <c r="E171" i="1"/>
  <c r="E232" i="1"/>
  <c r="E216" i="1"/>
  <c r="E96" i="1"/>
  <c r="E202" i="1"/>
  <c r="E323" i="1"/>
  <c r="E210" i="1"/>
  <c r="E68" i="1"/>
  <c r="E55" i="1"/>
  <c r="E183" i="1"/>
  <c r="E197" i="1"/>
  <c r="E129" i="1"/>
  <c r="E48" i="1"/>
  <c r="E244" i="1"/>
  <c r="E155" i="1"/>
  <c r="E43" i="1"/>
  <c r="E260" i="1"/>
  <c r="E131" i="1"/>
  <c r="E279" i="1"/>
  <c r="E124" i="1"/>
  <c r="E322" i="1"/>
  <c r="E245" i="1"/>
  <c r="E258" i="1"/>
  <c r="E326" i="1"/>
  <c r="E295" i="1"/>
  <c r="E61" i="1"/>
  <c r="E192" i="1"/>
  <c r="E214" i="1"/>
  <c r="E252" i="1"/>
  <c r="E107" i="1"/>
  <c r="E81" i="1"/>
  <c r="E174" i="1"/>
  <c r="E164" i="1"/>
  <c r="D259" i="1"/>
  <c r="D238" i="1"/>
  <c r="D228" i="1"/>
  <c r="E188" i="1"/>
  <c r="E253" i="1"/>
  <c r="E114" i="1"/>
  <c r="E118" i="1"/>
  <c r="E217" i="1"/>
  <c r="E153" i="1"/>
  <c r="K5" i="1" s="1"/>
  <c r="E88" i="1"/>
  <c r="E37" i="1"/>
  <c r="E40" i="1"/>
  <c r="E71" i="1"/>
  <c r="E185" i="1"/>
  <c r="E57" i="1"/>
  <c r="I5" i="1" s="1"/>
  <c r="E148" i="1"/>
  <c r="E269" i="1"/>
  <c r="E190" i="1"/>
  <c r="E256" i="1"/>
  <c r="E76" i="1"/>
  <c r="E266" i="1"/>
  <c r="E143" i="1"/>
  <c r="E95" i="1"/>
  <c r="E70" i="1"/>
  <c r="E220" i="1"/>
  <c r="E168" i="1"/>
  <c r="E52" i="1"/>
  <c r="E236" i="1"/>
  <c r="E144" i="1"/>
  <c r="E247" i="1"/>
  <c r="E193" i="1"/>
  <c r="E113" i="1"/>
  <c r="E213" i="1"/>
  <c r="E161" i="1"/>
  <c r="E271" i="1"/>
  <c r="E83" i="1"/>
  <c r="E189" i="1"/>
  <c r="E50" i="1"/>
  <c r="E121" i="1"/>
  <c r="E181" i="1"/>
  <c r="E162" i="1"/>
  <c r="E305" i="1"/>
  <c r="E36" i="1"/>
  <c r="E283" i="1"/>
  <c r="E332" i="1"/>
  <c r="E230" i="1"/>
  <c r="E255" i="1"/>
  <c r="E299" i="1"/>
  <c r="E49" i="1"/>
  <c r="E227" i="1"/>
  <c r="E54" i="1"/>
  <c r="E222" i="1"/>
  <c r="E136" i="1"/>
  <c r="E169" i="1"/>
  <c r="E314" i="1"/>
  <c r="E223" i="1"/>
  <c r="E89" i="1"/>
  <c r="E116" i="1"/>
  <c r="E317" i="1"/>
  <c r="E238" i="1"/>
  <c r="E160" i="1"/>
  <c r="E77" i="1"/>
  <c r="E79" i="1"/>
  <c r="E276" i="1"/>
  <c r="E56" i="1"/>
  <c r="E123" i="1"/>
  <c r="E315" i="1"/>
  <c r="E246" i="1"/>
  <c r="E278" i="1"/>
  <c r="E78" i="1"/>
  <c r="E242" i="1"/>
  <c r="E293" i="1"/>
  <c r="E92" i="1"/>
  <c r="E166" i="1"/>
  <c r="E165" i="1"/>
  <c r="E72" i="1"/>
  <c r="E158" i="1"/>
  <c r="E141" i="1"/>
  <c r="E215" i="1"/>
  <c r="E60" i="1"/>
  <c r="E302" i="1"/>
  <c r="E85" i="1"/>
  <c r="E41" i="1"/>
  <c r="E105" i="1"/>
  <c r="E239" i="1"/>
  <c r="E267" i="1"/>
  <c r="E125" i="1"/>
  <c r="E82" i="1"/>
  <c r="E142" i="1"/>
  <c r="E122" i="1"/>
  <c r="E172" i="1"/>
  <c r="E289" i="1"/>
  <c r="E282" i="1"/>
  <c r="D294" i="1"/>
  <c r="D159" i="1"/>
  <c r="D328" i="1"/>
  <c r="D230" i="1"/>
  <c r="D281" i="1"/>
  <c r="D252" i="1"/>
  <c r="D220" i="1"/>
  <c r="E291" i="1"/>
  <c r="E304" i="1"/>
  <c r="E100" i="1"/>
  <c r="E178" i="1"/>
  <c r="E263" i="1"/>
  <c r="E226" i="1"/>
  <c r="E290" i="1"/>
  <c r="E306" i="1"/>
  <c r="E44" i="1"/>
  <c r="E221" i="1"/>
  <c r="E296" i="1"/>
  <c r="E63" i="1"/>
  <c r="E170" i="1"/>
  <c r="E94" i="1"/>
  <c r="E327" i="1"/>
  <c r="E146" i="1"/>
  <c r="E101" i="1"/>
  <c r="E80" i="1"/>
  <c r="E316" i="1"/>
  <c r="E91" i="1"/>
  <c r="E62" i="1"/>
  <c r="E177" i="1"/>
  <c r="E195" i="1"/>
  <c r="E251" i="1"/>
  <c r="E194" i="1"/>
  <c r="E98" i="1"/>
  <c r="E47" i="1"/>
  <c r="E191" i="1"/>
  <c r="E39" i="1"/>
  <c r="E128" i="1"/>
  <c r="E140" i="1"/>
  <c r="E234" i="1"/>
  <c r="E206" i="1"/>
  <c r="E233" i="1"/>
  <c r="E186" i="1"/>
  <c r="E259" i="1"/>
  <c r="E157" i="1"/>
  <c r="E298" i="1"/>
  <c r="E308" i="1"/>
  <c r="E321" i="1"/>
  <c r="E139" i="1"/>
  <c r="E159" i="1"/>
  <c r="D115" i="1"/>
  <c r="D254" i="1"/>
  <c r="D191" i="1"/>
  <c r="D36" i="1"/>
  <c r="D206" i="1"/>
  <c r="D174" i="1"/>
  <c r="D142" i="1"/>
  <c r="D110" i="1"/>
  <c r="D78" i="1"/>
  <c r="D46" i="1"/>
  <c r="D55" i="1"/>
  <c r="D312" i="1"/>
  <c r="D277" i="1"/>
  <c r="D95" i="1"/>
  <c r="D288" i="1"/>
  <c r="D225" i="1"/>
  <c r="D193" i="1"/>
  <c r="D161" i="1"/>
  <c r="D129" i="1"/>
  <c r="D97" i="1"/>
  <c r="D65" i="1"/>
  <c r="D179" i="1"/>
  <c r="D307" i="1"/>
  <c r="D276" i="1"/>
  <c r="D127" i="1"/>
  <c r="D325" i="1"/>
  <c r="D291" i="1"/>
  <c r="D196" i="1"/>
  <c r="D164" i="1"/>
  <c r="D132" i="1"/>
  <c r="D100" i="1"/>
  <c r="D68" i="1"/>
  <c r="D91" i="1"/>
  <c r="D167" i="1"/>
  <c r="D202" i="1"/>
  <c r="D170" i="1"/>
  <c r="D138" i="1"/>
  <c r="D106" i="1"/>
  <c r="D74" i="1"/>
  <c r="D42" i="1"/>
  <c r="D308" i="1"/>
  <c r="D273" i="1"/>
  <c r="D79" i="1"/>
  <c r="D319" i="1"/>
  <c r="D253" i="1"/>
  <c r="D221" i="1"/>
  <c r="D189" i="1"/>
  <c r="D157" i="1"/>
  <c r="D125" i="1"/>
  <c r="D93" i="1"/>
  <c r="D61" i="1"/>
  <c r="D163" i="1"/>
  <c r="D41" i="1"/>
  <c r="D303" i="1"/>
  <c r="D272" i="1"/>
  <c r="D99" i="1"/>
  <c r="D318" i="1"/>
  <c r="D287" i="1"/>
  <c r="D192" i="1"/>
  <c r="D160" i="1"/>
  <c r="D128" i="1"/>
  <c r="D96" i="1"/>
  <c r="D64" i="1"/>
  <c r="D43" i="1"/>
  <c r="D309" i="1"/>
  <c r="D278" i="1"/>
  <c r="D151" i="1"/>
  <c r="D198" i="1"/>
  <c r="D166" i="1"/>
  <c r="D134" i="1"/>
  <c r="D102" i="1"/>
  <c r="D70" i="1"/>
  <c r="D247" i="1"/>
  <c r="D67" i="1"/>
  <c r="D315" i="1"/>
  <c r="D249" i="1"/>
  <c r="D217" i="1"/>
  <c r="D185" i="1"/>
  <c r="D153" i="1"/>
  <c r="D121" i="1"/>
  <c r="D89" i="1"/>
  <c r="D57" i="1"/>
  <c r="D139" i="1"/>
  <c r="D330" i="1"/>
  <c r="D299" i="1"/>
  <c r="D75" i="1"/>
  <c r="D314" i="1"/>
  <c r="D283" i="1"/>
  <c r="D188" i="1"/>
  <c r="D156" i="1"/>
  <c r="D124" i="1"/>
  <c r="D92" i="1"/>
  <c r="D60" i="1"/>
  <c r="E313" i="1"/>
  <c r="E127" i="1"/>
  <c r="E211" i="1"/>
  <c r="E103" i="1"/>
  <c r="E58" i="1"/>
  <c r="E207" i="1"/>
  <c r="E273" i="1"/>
  <c r="E59" i="1"/>
  <c r="E99" i="1"/>
  <c r="D239" i="1"/>
  <c r="D305" i="1"/>
  <c r="D274" i="1"/>
  <c r="D131" i="1"/>
  <c r="D293" i="1"/>
  <c r="D194" i="1"/>
  <c r="D162" i="1"/>
  <c r="D130" i="1"/>
  <c r="D98" i="1"/>
  <c r="D66" i="1"/>
  <c r="D223" i="1"/>
  <c r="D331" i="1"/>
  <c r="D300" i="1"/>
  <c r="D265" i="1"/>
  <c r="D231" i="1"/>
  <c r="D63" i="1"/>
  <c r="D245" i="1"/>
  <c r="D213" i="1"/>
  <c r="D181" i="1"/>
  <c r="D149" i="1"/>
  <c r="D117" i="1"/>
  <c r="D85" i="1"/>
  <c r="D53" i="1"/>
  <c r="D119" i="1"/>
  <c r="D264" i="1"/>
  <c r="D243" i="1"/>
  <c r="D51" i="1"/>
  <c r="D310" i="1"/>
  <c r="D184" i="1"/>
  <c r="D152" i="1"/>
  <c r="D120" i="1"/>
  <c r="D88" i="1"/>
  <c r="D56" i="1"/>
  <c r="E130" i="1"/>
  <c r="E66" i="1"/>
  <c r="E329" i="1"/>
  <c r="E297" i="1"/>
  <c r="E184" i="1"/>
  <c r="E196" i="1"/>
  <c r="E147" i="1"/>
  <c r="E167" i="1"/>
  <c r="E74" i="1"/>
  <c r="E286" i="1"/>
  <c r="E257" i="1"/>
  <c r="E149" i="1"/>
  <c r="E250" i="1"/>
  <c r="D313" i="1"/>
  <c r="D215" i="1"/>
  <c r="D301" i="1"/>
  <c r="D270" i="1"/>
  <c r="D111" i="1"/>
  <c r="D320" i="1"/>
  <c r="D289" i="1"/>
  <c r="D190" i="1"/>
  <c r="D158" i="1"/>
  <c r="D126" i="1"/>
  <c r="D94" i="1"/>
  <c r="D62" i="1"/>
  <c r="D199" i="1"/>
  <c r="D327" i="1"/>
  <c r="D296" i="1"/>
  <c r="D207" i="1"/>
  <c r="D39" i="1"/>
  <c r="D241" i="1"/>
  <c r="D209" i="1"/>
  <c r="D177" i="1"/>
  <c r="D145" i="1"/>
  <c r="D113" i="1"/>
  <c r="D81" i="1"/>
  <c r="D49" i="1"/>
  <c r="D107" i="1"/>
  <c r="D322" i="1"/>
  <c r="D260" i="1"/>
  <c r="D219" i="1"/>
  <c r="E333" i="1"/>
  <c r="D34" i="1"/>
  <c r="D212" i="1"/>
  <c r="D180" i="1"/>
  <c r="D148" i="1"/>
  <c r="D116" i="1"/>
  <c r="D84" i="1"/>
  <c r="D52" i="1"/>
  <c r="E320" i="1"/>
  <c r="E281" i="1"/>
  <c r="E120" i="1"/>
  <c r="E132" i="1"/>
  <c r="E69" i="1"/>
  <c r="E93" i="1"/>
  <c r="J5" i="1" s="1"/>
  <c r="E90" i="1"/>
  <c r="E268" i="1"/>
  <c r="E241" i="1"/>
  <c r="E65" i="1"/>
  <c r="D321" i="1"/>
  <c r="D282" i="1"/>
  <c r="D187" i="1"/>
  <c r="D297" i="1"/>
  <c r="D266" i="1"/>
  <c r="D83" i="1"/>
  <c r="D285" i="1"/>
  <c r="D250" i="1"/>
  <c r="D186" i="1"/>
  <c r="D154" i="1"/>
  <c r="D122" i="1"/>
  <c r="D90" i="1"/>
  <c r="D58" i="1"/>
  <c r="D171" i="1"/>
  <c r="D323" i="1"/>
  <c r="D257" i="1"/>
  <c r="D183" i="1"/>
  <c r="D35" i="1"/>
  <c r="D237" i="1"/>
  <c r="D205" i="1"/>
  <c r="D173" i="1"/>
  <c r="D141" i="1"/>
  <c r="D109" i="1"/>
  <c r="D77" i="1"/>
  <c r="D45" i="1"/>
  <c r="D87" i="1"/>
  <c r="D256" i="1"/>
  <c r="D195" i="1"/>
  <c r="D38" i="1"/>
  <c r="D271" i="1"/>
  <c r="D208" i="1"/>
  <c r="D176" i="1"/>
  <c r="D144" i="1"/>
  <c r="D112" i="1"/>
  <c r="D80" i="1"/>
  <c r="D48" i="1"/>
  <c r="D262" i="1"/>
  <c r="D235" i="1"/>
  <c r="D47" i="1"/>
  <c r="D246" i="1"/>
  <c r="D182" i="1"/>
  <c r="D150" i="1"/>
  <c r="D118" i="1"/>
  <c r="D86" i="1"/>
  <c r="D54" i="1"/>
  <c r="D143" i="1"/>
  <c r="D155" i="1"/>
  <c r="D233" i="1"/>
  <c r="D201" i="1"/>
  <c r="D169" i="1"/>
  <c r="D137" i="1"/>
  <c r="D105" i="1"/>
  <c r="D73" i="1"/>
  <c r="D227" i="1"/>
  <c r="D71" i="1"/>
  <c r="D175" i="1"/>
  <c r="D204" i="1"/>
  <c r="D172" i="1"/>
  <c r="D140" i="1"/>
  <c r="D108" i="1"/>
  <c r="D76" i="1"/>
  <c r="D44" i="1"/>
  <c r="E117" i="1"/>
  <c r="E275" i="1"/>
  <c r="E75" i="1"/>
  <c r="E108" i="1"/>
  <c r="E324" i="1"/>
  <c r="E110" i="1"/>
  <c r="E203" i="1"/>
  <c r="E87" i="1"/>
  <c r="D135" i="1"/>
  <c r="D324" i="1"/>
  <c r="D211" i="1"/>
  <c r="D40" i="1"/>
  <c r="D210" i="1"/>
  <c r="D178" i="1"/>
  <c r="D146" i="1"/>
  <c r="D114" i="1"/>
  <c r="D82" i="1"/>
  <c r="D50" i="1"/>
  <c r="D103" i="1"/>
  <c r="D123" i="1"/>
  <c r="D292" i="1"/>
  <c r="D229" i="1"/>
  <c r="D197" i="1"/>
  <c r="D165" i="1"/>
  <c r="D133" i="1"/>
  <c r="D101" i="1"/>
  <c r="D69" i="1"/>
  <c r="D203" i="1"/>
  <c r="D59" i="1"/>
  <c r="D311" i="1"/>
  <c r="D280" i="1"/>
  <c r="D147" i="1"/>
  <c r="D295" i="1"/>
  <c r="D200" i="1"/>
  <c r="D168" i="1"/>
  <c r="D136" i="1"/>
  <c r="D104" i="1"/>
  <c r="D72" i="1"/>
</calcChain>
</file>

<file path=xl/sharedStrings.xml><?xml version="1.0" encoding="utf-8"?>
<sst xmlns="http://schemas.openxmlformats.org/spreadsheetml/2006/main" count="79" uniqueCount="48">
  <si>
    <t>Price</t>
  </si>
  <si>
    <t>Loan Details</t>
  </si>
  <si>
    <t>Down Payment</t>
  </si>
  <si>
    <t>Loan Amount</t>
  </si>
  <si>
    <t>Interest Rate (APR)</t>
  </si>
  <si>
    <t>Effective Interest Rate</t>
  </si>
  <si>
    <t>Term</t>
  </si>
  <si>
    <t>years</t>
  </si>
  <si>
    <t>Payments per Year</t>
  </si>
  <si>
    <t>Monthly Payment Amount</t>
  </si>
  <si>
    <t>Principle Payment</t>
  </si>
  <si>
    <t>Interest Payment</t>
  </si>
  <si>
    <t>Calculated Period Total</t>
  </si>
  <si>
    <t>Calculated Loan Balance</t>
  </si>
  <si>
    <t>Two years Principle Outstanding</t>
  </si>
  <si>
    <t>Five years Principle Outstanding</t>
  </si>
  <si>
    <t>Ten years Principle Outstanding</t>
  </si>
  <si>
    <t>Case 1</t>
    <phoneticPr fontId="2" type="noConversion"/>
  </si>
  <si>
    <t>Two years</t>
    <phoneticPr fontId="2" type="noConversion"/>
  </si>
  <si>
    <t>Ten years</t>
    <phoneticPr fontId="2" type="noConversion"/>
  </si>
  <si>
    <t>Five years</t>
    <phoneticPr fontId="2" type="noConversion"/>
  </si>
  <si>
    <t>Selling Price</t>
  </si>
  <si>
    <t>Additional Closing Fees</t>
    <phoneticPr fontId="2" type="noConversion"/>
  </si>
  <si>
    <t>Outstanding Principle After</t>
    <phoneticPr fontId="2" type="noConversion"/>
  </si>
  <si>
    <t>Opportunity Cost</t>
    <phoneticPr fontId="2" type="noConversion"/>
  </si>
  <si>
    <t>Local Deed Tax</t>
    <phoneticPr fontId="2" type="noConversion"/>
  </si>
  <si>
    <t>Provicial Deed Tax</t>
    <phoneticPr fontId="2" type="noConversion"/>
  </si>
  <si>
    <t>Other Closing Fees</t>
    <phoneticPr fontId="2" type="noConversion"/>
  </si>
  <si>
    <t>Payment Period</t>
    <phoneticPr fontId="2" type="noConversion"/>
  </si>
  <si>
    <t>Amortization Schedule</t>
    <phoneticPr fontId="2" type="noConversion"/>
  </si>
  <si>
    <t>Total Closing Fees</t>
    <phoneticPr fontId="2" type="noConversion"/>
  </si>
  <si>
    <t>Total Monthly Payment to Buy</t>
    <phoneticPr fontId="2" type="noConversion"/>
  </si>
  <si>
    <t>Total Payment to Buy</t>
    <phoneticPr fontId="2" type="noConversion"/>
  </si>
  <si>
    <t>Monthly Condo Fees</t>
    <phoneticPr fontId="2" type="noConversion"/>
  </si>
  <si>
    <t>Monthly Repairs and Maintenance</t>
    <phoneticPr fontId="2" type="noConversion"/>
  </si>
  <si>
    <t>Monthly Condo Rent</t>
    <phoneticPr fontId="2" type="noConversion"/>
  </si>
  <si>
    <t xml:space="preserve">Net Monthly Amount to Buy vs. Rent </t>
    <phoneticPr fontId="2" type="noConversion"/>
  </si>
  <si>
    <t>Net Amount (FV)</t>
    <phoneticPr fontId="2" type="noConversion"/>
  </si>
  <si>
    <t>NPV</t>
    <phoneticPr fontId="2" type="noConversion"/>
  </si>
  <si>
    <t>Down Payment(including Closing Fees)</t>
    <phoneticPr fontId="2" type="noConversion"/>
  </si>
  <si>
    <t>Scenario A</t>
    <phoneticPr fontId="2" type="noConversion"/>
  </si>
  <si>
    <t>Scenario B</t>
    <phoneticPr fontId="2" type="noConversion"/>
  </si>
  <si>
    <t>Scenario C</t>
    <phoneticPr fontId="2" type="noConversion"/>
  </si>
  <si>
    <t>Scenario D</t>
    <phoneticPr fontId="2" type="noConversion"/>
  </si>
  <si>
    <t>&lt;------- Question 1</t>
  </si>
  <si>
    <t>&lt;---------- Question 2</t>
  </si>
  <si>
    <t>Question 3 Below</t>
  </si>
  <si>
    <t>Question 4 ---------&gt;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</si>
</sst>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\$* #,##0.00_);_(\$* \(#,##0.00\);_(\$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i/>
      <u/>
      <sz val="10"/>
      <color theme="1"/>
      <name val="Segoe UI"/>
      <family val="2"/>
    </font>
    <font>
      <sz val="10"/>
      <name val="Segoe UI"/>
      <family val="2"/>
    </font>
    <font>
      <b/>
      <i/>
      <sz val="10"/>
      <color theme="1"/>
      <name val="Segoe UI"/>
      <family val="2"/>
    </font>
    <font>
      <sz val="11"/>
      <color theme="1"/>
      <name val="Calibri"/>
      <family val="3"/>
      <charset val="134"/>
      <scheme val="minor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3" fillId="0" borderId="0" xfId="1" applyFont="1" applyAlignment="1">
      <alignment vertical="top"/>
    </xf>
    <xf numFmtId="0" fontId="4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7" fillId="0" borderId="0" xfId="1" applyFont="1" applyAlignment="1">
      <alignment vertical="top" wrapText="1"/>
    </xf>
    <xf numFmtId="0" fontId="7" fillId="0" borderId="1" xfId="1" applyFont="1" applyBorder="1" applyAlignment="1">
      <alignment vertical="top" wrapText="1"/>
    </xf>
    <xf numFmtId="0" fontId="3" fillId="0" borderId="0" xfId="1" applyFont="1" applyAlignment="1">
      <alignment horizontal="right" vertical="top"/>
    </xf>
    <xf numFmtId="10" fontId="4" fillId="2" borderId="0" xfId="3" applyNumberFormat="1" applyFont="1" applyFill="1" applyAlignment="1">
      <alignment vertical="top" wrapText="1"/>
    </xf>
    <xf numFmtId="0" fontId="6" fillId="2" borderId="0" xfId="1" applyFont="1" applyFill="1" applyAlignment="1">
      <alignment vertical="top"/>
    </xf>
    <xf numFmtId="164" fontId="4" fillId="2" borderId="0" xfId="2" applyNumberFormat="1" applyFont="1" applyFill="1" applyAlignment="1">
      <alignment vertical="top"/>
    </xf>
    <xf numFmtId="165" fontId="4" fillId="2" borderId="0" xfId="1" applyNumberFormat="1" applyFont="1" applyFill="1" applyAlignment="1">
      <alignment vertical="top"/>
    </xf>
    <xf numFmtId="165" fontId="0" fillId="0" borderId="0" xfId="0" applyNumberFormat="1"/>
    <xf numFmtId="166" fontId="0" fillId="0" borderId="0" xfId="0" applyNumberFormat="1"/>
    <xf numFmtId="166" fontId="8" fillId="0" borderId="0" xfId="0" applyNumberFormat="1" applyFont="1"/>
    <xf numFmtId="0" fontId="9" fillId="0" borderId="0" xfId="0" applyFont="1"/>
    <xf numFmtId="0" fontId="3" fillId="0" borderId="0" xfId="0" applyFont="1"/>
    <xf numFmtId="166" fontId="4" fillId="2" borderId="0" xfId="2" applyNumberFormat="1" applyFont="1" applyFill="1" applyAlignment="1">
      <alignment vertical="top" wrapText="1"/>
    </xf>
    <xf numFmtId="166" fontId="4" fillId="2" borderId="0" xfId="1" applyNumberFormat="1" applyFont="1" applyFill="1" applyAlignment="1">
      <alignment vertical="top" wrapText="1"/>
    </xf>
    <xf numFmtId="166" fontId="4" fillId="2" borderId="0" xfId="3" applyNumberFormat="1" applyFont="1" applyFill="1" applyAlignment="1">
      <alignment vertical="top" wrapText="1"/>
    </xf>
    <xf numFmtId="166" fontId="4" fillId="0" borderId="0" xfId="1" applyNumberFormat="1" applyFont="1" applyAlignment="1">
      <alignment vertical="top"/>
    </xf>
    <xf numFmtId="0" fontId="4" fillId="3" borderId="0" xfId="1" applyFont="1" applyFill="1" applyAlignment="1">
      <alignment vertical="top"/>
    </xf>
    <xf numFmtId="0" fontId="0" fillId="3" borderId="0" xfId="0" applyFill="1"/>
  </cellXfs>
  <cellStyles count="4">
    <cellStyle name="Currency 5" xfId="2" xr:uid="{EE797E46-A58F-47F0-A749-37D6F80B62BA}"/>
    <cellStyle name="Normal" xfId="0" builtinId="0"/>
    <cellStyle name="Normal 5" xfId="1" xr:uid="{CEE0D787-D825-4351-B505-E8A45BE1249C}"/>
    <cellStyle name="Percent 4" xfId="3" xr:uid="{E6DFBD2A-5AFB-4013-B32F-168BF13FB5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3"/>
  <sheetViews>
    <sheetView tabSelected="1" zoomScale="85" zoomScaleNormal="85" workbookViewId="0">
      <selection activeCell="E34" sqref="E34"/>
    </sheetView>
  </sheetViews>
  <sheetFormatPr defaultRowHeight="14.4"/>
  <cols>
    <col min="1" max="1" width="30.88671875" bestFit="1" customWidth="1"/>
    <col min="2" max="2" width="17.33203125" bestFit="1" customWidth="1"/>
    <col min="3" max="3" width="18.5546875" customWidth="1"/>
    <col min="4" max="4" width="18" customWidth="1"/>
    <col min="5" max="5" width="12.77734375" customWidth="1"/>
    <col min="6" max="6" width="8.88671875" customWidth="1"/>
    <col min="7" max="7" width="16.44140625" customWidth="1"/>
    <col min="8" max="8" width="38.5546875" bestFit="1" customWidth="1"/>
    <col min="9" max="10" width="16.88671875" bestFit="1" customWidth="1"/>
    <col min="11" max="11" width="18.21875" bestFit="1" customWidth="1"/>
  </cols>
  <sheetData>
    <row r="1" spans="1:11">
      <c r="A1" t="s">
        <v>17</v>
      </c>
      <c r="G1" s="22" t="s">
        <v>47</v>
      </c>
      <c r="H1" t="s">
        <v>40</v>
      </c>
    </row>
    <row r="2" spans="1:11">
      <c r="A2" s="1"/>
      <c r="I2" t="s">
        <v>18</v>
      </c>
      <c r="J2" t="s">
        <v>20</v>
      </c>
      <c r="K2" t="s">
        <v>19</v>
      </c>
    </row>
    <row r="3" spans="1:11">
      <c r="H3" t="s">
        <v>21</v>
      </c>
      <c r="I3" s="12">
        <f>$B$6</f>
        <v>600000</v>
      </c>
      <c r="J3" s="12">
        <f t="shared" ref="J3:K3" si="0">$B$6</f>
        <v>600000</v>
      </c>
      <c r="K3" s="12">
        <f t="shared" si="0"/>
        <v>600000</v>
      </c>
    </row>
    <row r="4" spans="1:11">
      <c r="H4" t="s">
        <v>22</v>
      </c>
      <c r="I4" s="12">
        <f>0.05*$I$3+2000</f>
        <v>32000</v>
      </c>
      <c r="J4" s="12">
        <f>0.05*$I$3+2000</f>
        <v>32000</v>
      </c>
      <c r="K4" s="12">
        <f>0.05*$I$3+2000</f>
        <v>32000</v>
      </c>
    </row>
    <row r="5" spans="1:11">
      <c r="H5" t="s">
        <v>23</v>
      </c>
      <c r="I5" s="12">
        <f>E57</f>
        <v>456609.29486379214</v>
      </c>
      <c r="J5" s="12">
        <f>E93</f>
        <v>417858.79316310235</v>
      </c>
      <c r="K5" s="12">
        <f>E153</f>
        <v>342109.008777184</v>
      </c>
    </row>
    <row r="6" spans="1:11" ht="15">
      <c r="A6" s="2" t="s">
        <v>0</v>
      </c>
      <c r="B6" s="17">
        <f>600000</f>
        <v>600000</v>
      </c>
      <c r="C6" s="3"/>
      <c r="D6" s="3"/>
      <c r="E6" s="3"/>
      <c r="H6" t="s">
        <v>39</v>
      </c>
      <c r="I6" s="12">
        <f>$B$8-20000</f>
        <v>-140000</v>
      </c>
      <c r="J6" s="12">
        <f t="shared" ref="J6:K6" si="1">$B$8-20000</f>
        <v>-140000</v>
      </c>
      <c r="K6" s="12">
        <f t="shared" si="1"/>
        <v>-140000</v>
      </c>
    </row>
    <row r="7" spans="1:11" ht="15">
      <c r="A7" s="4" t="s">
        <v>1</v>
      </c>
      <c r="B7" s="18"/>
      <c r="C7" s="3"/>
      <c r="D7" s="3"/>
      <c r="E7" s="3"/>
      <c r="H7" t="s">
        <v>24</v>
      </c>
      <c r="I7" s="1">
        <f>-FV($B$11,24,$C$28,0)</f>
        <v>-34727.42318584321</v>
      </c>
      <c r="J7" s="1">
        <f>-FV($B$11,60,$C$28,0)</f>
        <v>-92259.039414910774</v>
      </c>
      <c r="K7" s="1">
        <f>-FV($B$11,120,$C$28,0)</f>
        <v>-204722.29365576353</v>
      </c>
    </row>
    <row r="8" spans="1:11" ht="15">
      <c r="A8" s="2" t="s">
        <v>2</v>
      </c>
      <c r="B8" s="17">
        <f>-0.2*B6</f>
        <v>-120000</v>
      </c>
      <c r="C8" s="3"/>
      <c r="D8" s="3"/>
      <c r="E8" s="3"/>
      <c r="H8" t="s">
        <v>37</v>
      </c>
      <c r="I8" s="12">
        <f>I3-I4-I5+I6+I7</f>
        <v>-63336.718049635347</v>
      </c>
      <c r="J8" s="12">
        <f t="shared" ref="J8:K8" si="2">J3-J4-J5+J6+J7</f>
        <v>-82117.832578013127</v>
      </c>
      <c r="K8" s="12">
        <f t="shared" si="2"/>
        <v>-118831.30243294753</v>
      </c>
    </row>
    <row r="9" spans="1:11" ht="15">
      <c r="A9" s="2" t="s">
        <v>3</v>
      </c>
      <c r="B9" s="17">
        <f>B6+B8</f>
        <v>480000</v>
      </c>
      <c r="C9" s="3"/>
      <c r="D9" s="3"/>
      <c r="E9" s="3"/>
      <c r="H9" t="s">
        <v>38</v>
      </c>
      <c r="I9" s="1">
        <f>-PV($B$11,2*12,0,I8)</f>
        <v>-58513.337269686483</v>
      </c>
      <c r="J9" s="1">
        <f>-PV($B$11,5*12,0,J8)</f>
        <v>-67365.224344805421</v>
      </c>
      <c r="K9" s="1">
        <f>-PV($B$11,10*12,0,K8)</f>
        <v>-79970.060013266848</v>
      </c>
    </row>
    <row r="10" spans="1:11" ht="15">
      <c r="A10" s="2" t="s">
        <v>4</v>
      </c>
      <c r="B10" s="19">
        <f>0.04</f>
        <v>0.04</v>
      </c>
      <c r="C10" s="3"/>
      <c r="D10" s="3"/>
      <c r="E10" s="3"/>
    </row>
    <row r="11" spans="1:11" ht="15">
      <c r="A11" s="2" t="s">
        <v>5</v>
      </c>
      <c r="B11" s="8">
        <f>(1+0.04/2)^(2/12)-1</f>
        <v>3.3058903246372395E-3</v>
      </c>
      <c r="C11" s="3"/>
      <c r="D11" s="3"/>
      <c r="E11" s="3"/>
      <c r="H11" t="s">
        <v>41</v>
      </c>
    </row>
    <row r="12" spans="1:11" ht="15">
      <c r="A12" s="2" t="s">
        <v>6</v>
      </c>
      <c r="B12" s="18">
        <v>25</v>
      </c>
      <c r="C12" s="9" t="s">
        <v>7</v>
      </c>
      <c r="D12" s="3"/>
      <c r="E12" s="3"/>
      <c r="I12" t="s">
        <v>18</v>
      </c>
      <c r="J12" t="s">
        <v>20</v>
      </c>
      <c r="K12" t="s">
        <v>19</v>
      </c>
    </row>
    <row r="13" spans="1:11" ht="15">
      <c r="A13" s="2" t="s">
        <v>8</v>
      </c>
      <c r="B13" s="18">
        <v>12</v>
      </c>
      <c r="C13" s="3"/>
      <c r="D13" s="3"/>
      <c r="E13" s="3"/>
      <c r="H13" t="s">
        <v>21</v>
      </c>
      <c r="I13" s="12">
        <f>$B$6*0.9</f>
        <v>540000</v>
      </c>
      <c r="J13" s="12">
        <f t="shared" ref="J13" si="3">$B$6</f>
        <v>600000</v>
      </c>
      <c r="K13" s="12">
        <f>$B$6*1.1</f>
        <v>660000</v>
      </c>
    </row>
    <row r="14" spans="1:11" ht="15">
      <c r="A14" s="2" t="s">
        <v>9</v>
      </c>
      <c r="B14" s="17">
        <f>PMT(B11,B12*B13,B9)</f>
        <v>-2524.8969854004404</v>
      </c>
      <c r="C14" s="21" t="s">
        <v>44</v>
      </c>
      <c r="D14" s="3"/>
      <c r="E14" s="3"/>
      <c r="H14" t="s">
        <v>22</v>
      </c>
      <c r="I14" s="12">
        <f>0.05*I13+2000</f>
        <v>29000</v>
      </c>
      <c r="J14" s="12">
        <f>0.05*J13+2000</f>
        <v>32000</v>
      </c>
      <c r="K14" s="12">
        <f>0.05*K13+2000</f>
        <v>35000</v>
      </c>
    </row>
    <row r="15" spans="1:11" ht="15">
      <c r="A15" s="2" t="s">
        <v>25</v>
      </c>
      <c r="B15" s="20">
        <f>-1.5%*$B$6</f>
        <v>-9000</v>
      </c>
      <c r="C15" s="3"/>
      <c r="D15" s="3"/>
      <c r="E15" s="3"/>
      <c r="H15" t="s">
        <v>23</v>
      </c>
      <c r="I15" s="12">
        <f>I5</f>
        <v>456609.29486379214</v>
      </c>
      <c r="J15" s="12">
        <f>J5</f>
        <v>417858.79316310235</v>
      </c>
      <c r="K15" s="12">
        <f>K5</f>
        <v>342109.008777184</v>
      </c>
    </row>
    <row r="16" spans="1:11" ht="15">
      <c r="A16" s="2" t="s">
        <v>26</v>
      </c>
      <c r="B16" s="20">
        <f>-1.5%*$B$6</f>
        <v>-9000</v>
      </c>
      <c r="H16" t="s">
        <v>39</v>
      </c>
      <c r="I16" s="12">
        <f>$B$8-20000</f>
        <v>-140000</v>
      </c>
      <c r="J16" s="12">
        <f t="shared" ref="J16:K16" si="4">$B$8-20000</f>
        <v>-140000</v>
      </c>
      <c r="K16" s="12">
        <f t="shared" si="4"/>
        <v>-140000</v>
      </c>
    </row>
    <row r="17" spans="1:11" ht="15">
      <c r="A17" s="16" t="s">
        <v>27</v>
      </c>
      <c r="B17" s="20">
        <v>-2000</v>
      </c>
      <c r="H17" t="s">
        <v>24</v>
      </c>
      <c r="I17" s="1">
        <f>-FV($B$11,2*12,$C$28,0)</f>
        <v>-34727.42318584321</v>
      </c>
      <c r="J17" s="1">
        <f>-FV($B$11,12*5,$C$28,0)</f>
        <v>-92259.039414910774</v>
      </c>
      <c r="K17" s="1">
        <f>-FV($B$11,10*12,$C$28,0)</f>
        <v>-204722.29365576353</v>
      </c>
    </row>
    <row r="18" spans="1:11" ht="15">
      <c r="A18" s="2" t="s">
        <v>33</v>
      </c>
      <c r="B18" s="20">
        <f>-1355</f>
        <v>-1355</v>
      </c>
      <c r="H18" t="s">
        <v>37</v>
      </c>
      <c r="I18" s="12">
        <f>I13-I14-I15+I16+I17</f>
        <v>-120336.71804963535</v>
      </c>
      <c r="J18" s="12">
        <f t="shared" ref="J18" si="5">J13-J14-J15+J16+J17</f>
        <v>-82117.832578013127</v>
      </c>
      <c r="K18" s="12">
        <f t="shared" ref="K18" si="6">K13-K14-K15+K16+K17</f>
        <v>-61831.30243294753</v>
      </c>
    </row>
    <row r="19" spans="1:11" ht="15">
      <c r="A19" s="2" t="s">
        <v>34</v>
      </c>
      <c r="B19" s="13">
        <f>-50</f>
        <v>-50</v>
      </c>
      <c r="H19" t="s">
        <v>38</v>
      </c>
      <c r="I19" s="1">
        <f>-PV($B$11,2*12,0,I18)</f>
        <v>-111172.52655319772</v>
      </c>
      <c r="J19" s="1">
        <f>-PV($B$11,5*12,0,J18)</f>
        <v>-67365.224344805421</v>
      </c>
      <c r="K19" s="1">
        <f>-PV($B$11,10*12,0,K18)</f>
        <v>-41610.694026107863</v>
      </c>
    </row>
    <row r="20" spans="1:11">
      <c r="B20" s="13"/>
    </row>
    <row r="21" spans="1:11">
      <c r="B21" s="13"/>
      <c r="H21" t="s">
        <v>42</v>
      </c>
    </row>
    <row r="22" spans="1:11" ht="15">
      <c r="A22" s="2" t="s">
        <v>30</v>
      </c>
      <c r="B22" s="20">
        <f>SUM(B15:B17)</f>
        <v>-20000</v>
      </c>
      <c r="I22" t="s">
        <v>18</v>
      </c>
      <c r="J22" t="s">
        <v>20</v>
      </c>
      <c r="K22" t="s">
        <v>19</v>
      </c>
    </row>
    <row r="23" spans="1:11">
      <c r="B23" s="13"/>
      <c r="H23" t="s">
        <v>21</v>
      </c>
      <c r="I23" s="12">
        <f>$B$6*(1.02^2)</f>
        <v>624240</v>
      </c>
      <c r="J23" s="12">
        <f>$B$6*(1.02^5)</f>
        <v>662448.48192000005</v>
      </c>
      <c r="K23" s="12">
        <f>$B$6*(1.02^10)</f>
        <v>731396.65199685423</v>
      </c>
    </row>
    <row r="24" spans="1:11" ht="16.8">
      <c r="A24" s="15" t="s">
        <v>32</v>
      </c>
      <c r="B24" s="14">
        <f>(B14+B18+B19)</f>
        <v>-3929.8969854004404</v>
      </c>
      <c r="H24" t="s">
        <v>22</v>
      </c>
      <c r="I24" s="12">
        <f>0.05*I23+2000</f>
        <v>33212</v>
      </c>
      <c r="J24" s="12">
        <f>0.05*J23+2000</f>
        <v>35122.424096000002</v>
      </c>
      <c r="K24" s="12">
        <f>0.05*K23+2000</f>
        <v>38569.83259984271</v>
      </c>
    </row>
    <row r="25" spans="1:11" ht="16.8">
      <c r="A25" s="15" t="s">
        <v>24</v>
      </c>
      <c r="B25" s="14">
        <f>(B22+B8)*B11</f>
        <v>-462.82464544921356</v>
      </c>
      <c r="H25" t="s">
        <v>23</v>
      </c>
      <c r="I25" s="12">
        <f>I15</f>
        <v>456609.29486379214</v>
      </c>
      <c r="J25" s="12">
        <f>J15</f>
        <v>417858.79316310235</v>
      </c>
      <c r="K25" s="12">
        <f>K15</f>
        <v>342109.008777184</v>
      </c>
    </row>
    <row r="26" spans="1:11" ht="16.8">
      <c r="A26" s="15" t="s">
        <v>31</v>
      </c>
      <c r="B26" s="14">
        <f>B18+B19+B14+B25</f>
        <v>-4392.7216308496536</v>
      </c>
      <c r="H26" t="s">
        <v>39</v>
      </c>
      <c r="I26" s="12">
        <f>$B$8-20000</f>
        <v>-140000</v>
      </c>
      <c r="J26" s="12">
        <f t="shared" ref="J26:K26" si="7">$B$8-20000</f>
        <v>-140000</v>
      </c>
      <c r="K26" s="12">
        <f t="shared" si="7"/>
        <v>-140000</v>
      </c>
    </row>
    <row r="27" spans="1:11" ht="16.8">
      <c r="A27" s="15" t="s">
        <v>35</v>
      </c>
      <c r="B27" s="14">
        <v>-3000</v>
      </c>
      <c r="H27" t="s">
        <v>24</v>
      </c>
      <c r="I27" s="1">
        <f>-FV($B$11,2*12,$C$28,0)</f>
        <v>-34727.42318584321</v>
      </c>
      <c r="J27" s="1">
        <f>-FV($B$11,5*12,$C$28,0)</f>
        <v>-92259.039414910774</v>
      </c>
      <c r="K27" s="1">
        <f>-FV($B$11,10*12,$C$28,0)</f>
        <v>-204722.29365576353</v>
      </c>
    </row>
    <row r="28" spans="1:11" ht="16.8">
      <c r="A28" s="15" t="s">
        <v>36</v>
      </c>
      <c r="C28" s="13">
        <f>B26-B27</f>
        <v>-1392.7216308496536</v>
      </c>
      <c r="D28" s="22" t="s">
        <v>45</v>
      </c>
      <c r="H28" t="s">
        <v>37</v>
      </c>
      <c r="I28" s="12">
        <f>I23-I24-I25+I26+I27</f>
        <v>-40308.718049635347</v>
      </c>
      <c r="J28" s="12">
        <f t="shared" ref="J28" si="8">J23-J24-J25+J26+J27</f>
        <v>-22791.774754013109</v>
      </c>
      <c r="K28" s="12">
        <f t="shared" ref="K28" si="9">K23-K24-K25+K26+K27</f>
        <v>5995.5169640640088</v>
      </c>
    </row>
    <row r="29" spans="1:11">
      <c r="H29" t="s">
        <v>38</v>
      </c>
      <c r="I29" s="1">
        <f>-PV($B$11,2*12,0,I28)</f>
        <v>-37239.024799147948</v>
      </c>
      <c r="J29" s="1">
        <f>-PV($B$11,5*12,0,J28)</f>
        <v>-18697.193670592063</v>
      </c>
      <c r="K29" s="1">
        <f>-PV($B$11,10*12,0,K28)</f>
        <v>4034.811043978099</v>
      </c>
    </row>
    <row r="32" spans="1:11" ht="15">
      <c r="A32" s="2" t="s">
        <v>29</v>
      </c>
      <c r="B32" s="21" t="s">
        <v>46</v>
      </c>
      <c r="C32" s="3"/>
      <c r="D32" s="3"/>
      <c r="E32" s="3"/>
      <c r="H32" t="s">
        <v>43</v>
      </c>
    </row>
    <row r="33" spans="1:11" ht="45">
      <c r="A33" s="5" t="s">
        <v>28</v>
      </c>
      <c r="B33" s="6" t="s">
        <v>10</v>
      </c>
      <c r="C33" s="6" t="s">
        <v>11</v>
      </c>
      <c r="D33" s="6" t="s">
        <v>12</v>
      </c>
      <c r="E33" s="6" t="s">
        <v>13</v>
      </c>
      <c r="I33" t="s">
        <v>18</v>
      </c>
      <c r="J33" t="s">
        <v>20</v>
      </c>
      <c r="K33" t="s">
        <v>19</v>
      </c>
    </row>
    <row r="34" spans="1:11" ht="15">
      <c r="A34" s="7">
        <v>1</v>
      </c>
      <c r="B34" s="10">
        <f>-PPMT($B$11,A34,$B$12*$B$13,$B$9,0)</f>
        <v>938.06962957456574</v>
      </c>
      <c r="C34" s="10">
        <f>-IPMT($B$11,A34,$B$12*$B$13,$B$9,0)</f>
        <v>1586.827355825875</v>
      </c>
      <c r="D34" s="10">
        <f>B34+C34</f>
        <v>2524.8969854004408</v>
      </c>
      <c r="E34" s="11">
        <f>$B$9-SUM($B$34:B34)</f>
        <v>479061.93037042546</v>
      </c>
      <c r="H34" t="s">
        <v>21</v>
      </c>
      <c r="I34" s="12">
        <f>$B$6*(1.05^2)</f>
        <v>661500</v>
      </c>
      <c r="J34" s="12">
        <f>$B$6*(1.05^5)</f>
        <v>765768.93750000012</v>
      </c>
      <c r="K34" s="12">
        <f>$B$6*(1.05^10)</f>
        <v>977336.77606646495</v>
      </c>
    </row>
    <row r="35" spans="1:11" ht="15">
      <c r="A35" s="7">
        <v>2</v>
      </c>
      <c r="B35" s="10">
        <f t="shared" ref="B35:B40" si="10">-PPMT($B$11,A35,$B$12*$B$13,$B$9,0)</f>
        <v>941.17078488681227</v>
      </c>
      <c r="C35" s="10">
        <f t="shared" ref="C35:C41" si="11">-IPMT($B$11,A35,$B$12*$B$13,$B$9,0)</f>
        <v>1583.7262005136283</v>
      </c>
      <c r="D35" s="10">
        <f t="shared" ref="D35:D41" si="12">B35+C35</f>
        <v>2524.8969854004408</v>
      </c>
      <c r="E35" s="11">
        <f>$B$9-SUM($B$34:B35)</f>
        <v>478120.75958553865</v>
      </c>
      <c r="H35" t="s">
        <v>22</v>
      </c>
      <c r="I35" s="12">
        <f>0.05*I34+2000</f>
        <v>35075</v>
      </c>
      <c r="J35" s="12">
        <f>0.05*J34+2000</f>
        <v>40288.446875000009</v>
      </c>
      <c r="K35" s="12">
        <f>0.05*K34+2000</f>
        <v>50866.838803323248</v>
      </c>
    </row>
    <row r="36" spans="1:11" ht="15">
      <c r="A36" s="7">
        <v>3</v>
      </c>
      <c r="B36" s="10">
        <f t="shared" si="10"/>
        <v>944.28219227840077</v>
      </c>
      <c r="C36" s="10">
        <f t="shared" si="11"/>
        <v>1580.6147931220398</v>
      </c>
      <c r="D36" s="10">
        <f t="shared" si="12"/>
        <v>2524.8969854004408</v>
      </c>
      <c r="E36" s="11">
        <f>$B$9-SUM($B$34:B36)</f>
        <v>477176.47739326023</v>
      </c>
      <c r="H36" t="s">
        <v>23</v>
      </c>
      <c r="I36" s="12">
        <f>I15</f>
        <v>456609.29486379214</v>
      </c>
      <c r="J36" s="12">
        <f>J15</f>
        <v>417858.79316310235</v>
      </c>
      <c r="K36" s="12">
        <f>K15</f>
        <v>342109.008777184</v>
      </c>
    </row>
    <row r="37" spans="1:11" ht="15">
      <c r="A37" s="7">
        <v>4</v>
      </c>
      <c r="B37" s="10">
        <f t="shared" si="10"/>
        <v>947.40388564158104</v>
      </c>
      <c r="C37" s="10">
        <f t="shared" si="11"/>
        <v>1577.4930997588592</v>
      </c>
      <c r="D37" s="10">
        <f t="shared" si="12"/>
        <v>2524.8969854004404</v>
      </c>
      <c r="E37" s="11">
        <f>$B$9-SUM($B$34:B37)</f>
        <v>476229.07350761862</v>
      </c>
      <c r="H37" t="s">
        <v>39</v>
      </c>
      <c r="I37" s="12">
        <f>$B$8-20000</f>
        <v>-140000</v>
      </c>
      <c r="J37" s="12">
        <f t="shared" ref="J37:K37" si="13">$B$8-20000</f>
        <v>-140000</v>
      </c>
      <c r="K37" s="12">
        <f t="shared" si="13"/>
        <v>-140000</v>
      </c>
    </row>
    <row r="38" spans="1:11" ht="15">
      <c r="A38" s="7">
        <v>5</v>
      </c>
      <c r="B38" s="10">
        <f t="shared" si="10"/>
        <v>950.5358989806474</v>
      </c>
      <c r="C38" s="10">
        <f t="shared" si="11"/>
        <v>1574.3610864197931</v>
      </c>
      <c r="D38" s="10">
        <f t="shared" si="12"/>
        <v>2524.8969854004404</v>
      </c>
      <c r="E38" s="11">
        <f>$B$9-SUM($B$34:B38)</f>
        <v>475278.537608638</v>
      </c>
      <c r="H38" t="s">
        <v>24</v>
      </c>
      <c r="I38" s="1">
        <f>-FV($B$11,2*12,$C$28,0)</f>
        <v>-34727.42318584321</v>
      </c>
      <c r="J38" s="1">
        <f>-FV($B$11,5*12,$C$28,0)</f>
        <v>-92259.039414910774</v>
      </c>
      <c r="K38" s="1">
        <f>-FV($B$11,10*12,$C$28,0)</f>
        <v>-204722.29365576353</v>
      </c>
    </row>
    <row r="39" spans="1:11" ht="15">
      <c r="A39" s="7">
        <v>6</v>
      </c>
      <c r="B39" s="10">
        <f t="shared" si="10"/>
        <v>953.67826641230795</v>
      </c>
      <c r="C39" s="10">
        <f t="shared" si="11"/>
        <v>1571.2187189881327</v>
      </c>
      <c r="D39" s="10">
        <f t="shared" si="12"/>
        <v>2524.8969854004408</v>
      </c>
      <c r="E39" s="11">
        <f>$B$9-SUM($B$34:B39)</f>
        <v>474324.85934222571</v>
      </c>
      <c r="H39" t="s">
        <v>37</v>
      </c>
      <c r="I39" s="12">
        <f>I34-I35-I36+I37+I38</f>
        <v>-4911.7180496353467</v>
      </c>
      <c r="J39" s="12">
        <f t="shared" ref="J39" si="14">J34-J35-J36+J37+J38</f>
        <v>75362.658046986966</v>
      </c>
      <c r="K39" s="12">
        <f t="shared" ref="K39" si="15">K34-K35-K36+K37+K38</f>
        <v>239638.63483019415</v>
      </c>
    </row>
    <row r="40" spans="1:11" ht="15">
      <c r="A40" s="7">
        <v>7</v>
      </c>
      <c r="B40" s="10">
        <f t="shared" si="10"/>
        <v>956.83102216605721</v>
      </c>
      <c r="C40" s="10">
        <f t="shared" si="11"/>
        <v>1568.0659632343836</v>
      </c>
      <c r="D40" s="10">
        <f t="shared" si="12"/>
        <v>2524.8969854004408</v>
      </c>
      <c r="E40" s="11">
        <f>$B$9-SUM($B$34:B40)</f>
        <v>473368.02832005965</v>
      </c>
      <c r="G40" s="1"/>
      <c r="H40" t="s">
        <v>38</v>
      </c>
      <c r="I40" s="1">
        <f>-PV($B$11,2*12,0,I39)</f>
        <v>-4537.668254087479</v>
      </c>
      <c r="J40" s="1">
        <f>-PV($B$11,5*12,0,J39)</f>
        <v>61823.628402918192</v>
      </c>
      <c r="K40" s="1">
        <f>-PV($B$11,10*12,0,K39)</f>
        <v>161269.93154586951</v>
      </c>
    </row>
    <row r="41" spans="1:11" ht="15">
      <c r="A41" s="7">
        <v>8</v>
      </c>
      <c r="B41" s="10">
        <f>-PPMT($B$11,A41,$B$12*$B$13,$B$9,0)</f>
        <v>959.99420058454871</v>
      </c>
      <c r="C41" s="10">
        <f t="shared" si="11"/>
        <v>1564.9027848158919</v>
      </c>
      <c r="D41" s="10">
        <f t="shared" si="12"/>
        <v>2524.8969854004408</v>
      </c>
      <c r="E41" s="11">
        <f>$B$9-SUM($B$34:B41)</f>
        <v>472408.03411947505</v>
      </c>
      <c r="K41" s="12"/>
    </row>
    <row r="42" spans="1:11" ht="15">
      <c r="A42" s="7">
        <v>9</v>
      </c>
      <c r="B42" s="10">
        <f t="shared" ref="B42:B105" si="16">-PPMT($B$11,A42,$B$12*$B$13,$B$9,0)</f>
        <v>963.16783612396898</v>
      </c>
      <c r="C42" s="10">
        <f t="shared" ref="C42:C105" si="17">-IPMT($B$11,A42,$B$12*$B$13,$B$9,0)</f>
        <v>1561.7291492764716</v>
      </c>
      <c r="D42" s="10">
        <f t="shared" ref="D42:D105" si="18">B42+C42</f>
        <v>2524.8969854004408</v>
      </c>
      <c r="E42" s="11">
        <f>$B$9-SUM($B$34:B42)</f>
        <v>471444.86628335109</v>
      </c>
    </row>
    <row r="43" spans="1:11" ht="15">
      <c r="A43" s="7">
        <v>10</v>
      </c>
      <c r="B43" s="10">
        <f t="shared" si="16"/>
        <v>966.35196335441321</v>
      </c>
      <c r="C43" s="10">
        <f t="shared" si="17"/>
        <v>1558.5450220460273</v>
      </c>
      <c r="D43" s="10">
        <f t="shared" si="18"/>
        <v>2524.8969854004404</v>
      </c>
      <c r="E43" s="11">
        <f>$B$9-SUM($B$34:B43)</f>
        <v>470478.5143199967</v>
      </c>
    </row>
    <row r="44" spans="1:11" ht="15">
      <c r="A44" s="7">
        <v>11</v>
      </c>
      <c r="B44" s="10">
        <f t="shared" si="16"/>
        <v>969.54661696026051</v>
      </c>
      <c r="C44" s="10">
        <f t="shared" si="17"/>
        <v>1555.3503684401801</v>
      </c>
      <c r="D44" s="10">
        <f t="shared" si="18"/>
        <v>2524.8969854004408</v>
      </c>
      <c r="E44" s="11">
        <f>$B$9-SUM($B$34:B44)</f>
        <v>469508.96770303644</v>
      </c>
    </row>
    <row r="45" spans="1:11" ht="15">
      <c r="A45" s="7">
        <v>12</v>
      </c>
      <c r="B45" s="10">
        <f t="shared" si="16"/>
        <v>972.75183174055417</v>
      </c>
      <c r="C45" s="10">
        <f t="shared" si="17"/>
        <v>1552.1451536598863</v>
      </c>
      <c r="D45" s="10">
        <f t="shared" si="18"/>
        <v>2524.8969854004404</v>
      </c>
      <c r="E45" s="11">
        <f>$B$9-SUM($B$34:B45)</f>
        <v>468536.21587129589</v>
      </c>
    </row>
    <row r="46" spans="1:11" ht="15">
      <c r="A46" s="7">
        <v>13</v>
      </c>
      <c r="B46" s="10">
        <f t="shared" si="16"/>
        <v>975.96764260937857</v>
      </c>
      <c r="C46" s="10">
        <f t="shared" si="17"/>
        <v>1548.929342791062</v>
      </c>
      <c r="D46" s="10">
        <f t="shared" si="18"/>
        <v>2524.8969854004408</v>
      </c>
      <c r="E46" s="11">
        <f>$B$9-SUM($B$34:B46)</f>
        <v>467560.24822868651</v>
      </c>
    </row>
    <row r="47" spans="1:11" ht="15">
      <c r="A47" s="7">
        <v>14</v>
      </c>
      <c r="B47" s="10">
        <f t="shared" si="16"/>
        <v>979.19408459623992</v>
      </c>
      <c r="C47" s="10">
        <f t="shared" si="17"/>
        <v>1545.7029008042005</v>
      </c>
      <c r="D47" s="10">
        <f t="shared" si="18"/>
        <v>2524.8969854004404</v>
      </c>
      <c r="E47" s="11">
        <f>$B$9-SUM($B$34:B47)</f>
        <v>466581.05414409027</v>
      </c>
    </row>
    <row r="48" spans="1:11" ht="15">
      <c r="A48" s="7">
        <v>15</v>
      </c>
      <c r="B48" s="10">
        <f t="shared" si="16"/>
        <v>982.43119284644865</v>
      </c>
      <c r="C48" s="10">
        <f t="shared" si="17"/>
        <v>1542.4657925539918</v>
      </c>
      <c r="D48" s="10">
        <f t="shared" si="18"/>
        <v>2524.8969854004404</v>
      </c>
      <c r="E48" s="11">
        <f>$B$9-SUM($B$34:B48)</f>
        <v>465598.62295124383</v>
      </c>
    </row>
    <row r="49" spans="1:7" ht="15">
      <c r="A49" s="7">
        <v>16</v>
      </c>
      <c r="B49" s="10">
        <f t="shared" si="16"/>
        <v>985.67900262150158</v>
      </c>
      <c r="C49" s="10">
        <f t="shared" si="17"/>
        <v>1539.2179827789389</v>
      </c>
      <c r="D49" s="10">
        <f t="shared" si="18"/>
        <v>2524.8969854004404</v>
      </c>
      <c r="E49" s="11">
        <f>$B$9-SUM($B$34:B49)</f>
        <v>464612.94394862233</v>
      </c>
    </row>
    <row r="50" spans="1:7" ht="15">
      <c r="A50" s="7">
        <v>17</v>
      </c>
      <c r="B50" s="10">
        <f t="shared" si="16"/>
        <v>988.93754929946613</v>
      </c>
      <c r="C50" s="10">
        <f t="shared" si="17"/>
        <v>1535.9594361009747</v>
      </c>
      <c r="D50" s="10">
        <f t="shared" si="18"/>
        <v>2524.8969854004408</v>
      </c>
      <c r="E50" s="11">
        <f>$B$9-SUM($B$34:B50)</f>
        <v>463624.00639932283</v>
      </c>
    </row>
    <row r="51" spans="1:7" ht="15">
      <c r="A51" s="7">
        <v>18</v>
      </c>
      <c r="B51" s="10">
        <f t="shared" si="16"/>
        <v>992.20686837536562</v>
      </c>
      <c r="C51" s="10">
        <f t="shared" si="17"/>
        <v>1532.6901170250749</v>
      </c>
      <c r="D51" s="10">
        <f t="shared" si="18"/>
        <v>2524.8969854004404</v>
      </c>
      <c r="E51" s="11">
        <f>$B$9-SUM($B$34:B51)</f>
        <v>462631.79953094746</v>
      </c>
    </row>
    <row r="52" spans="1:7" ht="15">
      <c r="A52" s="7">
        <v>19</v>
      </c>
      <c r="B52" s="10">
        <f t="shared" si="16"/>
        <v>995.48699546156627</v>
      </c>
      <c r="C52" s="10">
        <f t="shared" si="17"/>
        <v>1529.4099899388743</v>
      </c>
      <c r="D52" s="10">
        <f t="shared" si="18"/>
        <v>2524.8969854004408</v>
      </c>
      <c r="E52" s="11">
        <f>$B$9-SUM($B$34:B52)</f>
        <v>461636.31253548589</v>
      </c>
      <c r="G52" s="1"/>
    </row>
    <row r="53" spans="1:7" ht="15">
      <c r="A53" s="7">
        <v>20</v>
      </c>
      <c r="B53" s="10">
        <f t="shared" si="16"/>
        <v>998.77796628816486</v>
      </c>
      <c r="C53" s="10">
        <f t="shared" si="17"/>
        <v>1526.1190191122757</v>
      </c>
      <c r="D53" s="10">
        <f t="shared" si="18"/>
        <v>2524.8969854004408</v>
      </c>
      <c r="E53" s="11">
        <f>$B$9-SUM($B$34:B53)</f>
        <v>460637.53456919774</v>
      </c>
    </row>
    <row r="54" spans="1:7" ht="15">
      <c r="A54" s="7">
        <v>21</v>
      </c>
      <c r="B54" s="10">
        <f t="shared" si="16"/>
        <v>1002.0798167033778</v>
      </c>
      <c r="C54" s="10">
        <f t="shared" si="17"/>
        <v>1522.8171686970627</v>
      </c>
      <c r="D54" s="10">
        <f t="shared" si="18"/>
        <v>2524.8969854004404</v>
      </c>
      <c r="E54" s="11">
        <f>$B$9-SUM($B$34:B54)</f>
        <v>459635.45475249435</v>
      </c>
    </row>
    <row r="55" spans="1:7" ht="15">
      <c r="A55" s="7">
        <v>22</v>
      </c>
      <c r="B55" s="10">
        <f t="shared" si="16"/>
        <v>1005.3925826739318</v>
      </c>
      <c r="C55" s="10">
        <f t="shared" si="17"/>
        <v>1519.5044027265085</v>
      </c>
      <c r="D55" s="10">
        <f t="shared" si="18"/>
        <v>2524.8969854004404</v>
      </c>
      <c r="E55" s="11">
        <f>$B$9-SUM($B$34:B55)</f>
        <v>458630.06216982042</v>
      </c>
    </row>
    <row r="56" spans="1:7" ht="15">
      <c r="A56" s="7">
        <v>23</v>
      </c>
      <c r="B56" s="10">
        <f t="shared" si="16"/>
        <v>1008.7163002854555</v>
      </c>
      <c r="C56" s="10">
        <f t="shared" si="17"/>
        <v>1516.1806851149852</v>
      </c>
      <c r="D56" s="10">
        <f t="shared" si="18"/>
        <v>2524.8969854004408</v>
      </c>
      <c r="E56" s="11">
        <f>$B$9-SUM($B$34:B56)</f>
        <v>457621.345869535</v>
      </c>
    </row>
    <row r="57" spans="1:7" ht="15">
      <c r="A57" s="7">
        <v>24</v>
      </c>
      <c r="B57" s="10">
        <f t="shared" si="16"/>
        <v>1012.0510057428731</v>
      </c>
      <c r="C57" s="10">
        <f t="shared" si="17"/>
        <v>1512.8459796575673</v>
      </c>
      <c r="D57" s="10">
        <f t="shared" si="18"/>
        <v>2524.8969854004404</v>
      </c>
      <c r="E57" s="11">
        <f>$B$9-SUM($B$34:B57)</f>
        <v>456609.29486379214</v>
      </c>
      <c r="F57" t="s">
        <v>14</v>
      </c>
    </row>
    <row r="58" spans="1:7" ht="15">
      <c r="A58" s="7">
        <v>25</v>
      </c>
      <c r="B58" s="10">
        <f t="shared" si="16"/>
        <v>1015.396735370798</v>
      </c>
      <c r="C58" s="10">
        <f t="shared" si="17"/>
        <v>1509.5002500296425</v>
      </c>
      <c r="D58" s="10">
        <f t="shared" si="18"/>
        <v>2524.8969854004404</v>
      </c>
      <c r="E58" s="11">
        <f>$B$9-SUM($B$34:B58)</f>
        <v>455593.89812842134</v>
      </c>
    </row>
    <row r="59" spans="1:7" ht="15">
      <c r="A59" s="7">
        <v>26</v>
      </c>
      <c r="B59" s="10">
        <f t="shared" si="16"/>
        <v>1018.7535256139284</v>
      </c>
      <c r="C59" s="10">
        <f t="shared" si="17"/>
        <v>1506.143459786512</v>
      </c>
      <c r="D59" s="10">
        <f t="shared" si="18"/>
        <v>2524.8969854004404</v>
      </c>
      <c r="E59" s="11">
        <f>$B$9-SUM($B$34:B59)</f>
        <v>454575.14460280736</v>
      </c>
    </row>
    <row r="60" spans="1:7" ht="15">
      <c r="A60" s="7">
        <v>27</v>
      </c>
      <c r="B60" s="10">
        <f t="shared" si="16"/>
        <v>1022.1214130374456</v>
      </c>
      <c r="C60" s="10">
        <f t="shared" si="17"/>
        <v>1502.775572362995</v>
      </c>
      <c r="D60" s="10">
        <f t="shared" si="18"/>
        <v>2524.8969854004408</v>
      </c>
      <c r="E60" s="11">
        <f>$B$9-SUM($B$34:B60)</f>
        <v>453553.02318976994</v>
      </c>
    </row>
    <row r="61" spans="1:7" ht="15">
      <c r="A61" s="7">
        <v>28</v>
      </c>
      <c r="B61" s="10">
        <f t="shared" si="16"/>
        <v>1025.5004343274106</v>
      </c>
      <c r="C61" s="10">
        <f t="shared" si="17"/>
        <v>1499.39655107303</v>
      </c>
      <c r="D61" s="10">
        <f t="shared" si="18"/>
        <v>2524.8969854004408</v>
      </c>
      <c r="E61" s="11">
        <f>$B$9-SUM($B$34:B61)</f>
        <v>452527.52275544254</v>
      </c>
    </row>
    <row r="62" spans="1:7" ht="15">
      <c r="A62" s="7">
        <v>29</v>
      </c>
      <c r="B62" s="10">
        <f t="shared" si="16"/>
        <v>1028.8906262911651</v>
      </c>
      <c r="C62" s="10">
        <f t="shared" si="17"/>
        <v>1496.0063591092758</v>
      </c>
      <c r="D62" s="10">
        <f t="shared" si="18"/>
        <v>2524.8969854004408</v>
      </c>
      <c r="E62" s="11">
        <f>$B$9-SUM($B$34:B62)</f>
        <v>451498.63212915137</v>
      </c>
    </row>
    <row r="63" spans="1:7" ht="15">
      <c r="A63" s="7">
        <v>30</v>
      </c>
      <c r="B63" s="10">
        <f t="shared" si="16"/>
        <v>1032.2920258577308</v>
      </c>
      <c r="C63" s="10">
        <f t="shared" si="17"/>
        <v>1492.6049595427094</v>
      </c>
      <c r="D63" s="10">
        <f t="shared" si="18"/>
        <v>2524.8969854004399</v>
      </c>
      <c r="E63" s="11">
        <f>$B$9-SUM($B$34:B63)</f>
        <v>450466.34010329365</v>
      </c>
    </row>
    <row r="64" spans="1:7" ht="15">
      <c r="A64" s="7">
        <v>31</v>
      </c>
      <c r="B64" s="10">
        <f t="shared" si="16"/>
        <v>1035.7046700782141</v>
      </c>
      <c r="C64" s="10">
        <f t="shared" si="17"/>
        <v>1489.1923153222267</v>
      </c>
      <c r="D64" s="10">
        <f t="shared" si="18"/>
        <v>2524.8969854004408</v>
      </c>
      <c r="E64" s="11">
        <f>$B$9-SUM($B$34:B64)</f>
        <v>449430.63543321542</v>
      </c>
    </row>
    <row r="65" spans="1:5" ht="15">
      <c r="A65" s="7">
        <v>32</v>
      </c>
      <c r="B65" s="10">
        <f t="shared" si="16"/>
        <v>1039.1285961262074</v>
      </c>
      <c r="C65" s="10">
        <f t="shared" si="17"/>
        <v>1485.7683892742332</v>
      </c>
      <c r="D65" s="10">
        <f t="shared" si="18"/>
        <v>2524.8969854004408</v>
      </c>
      <c r="E65" s="11">
        <f>$B$9-SUM($B$34:B65)</f>
        <v>448391.5068370892</v>
      </c>
    </row>
    <row r="66" spans="1:5" ht="15">
      <c r="A66" s="7">
        <v>33</v>
      </c>
      <c r="B66" s="10">
        <f t="shared" si="16"/>
        <v>1042.5638412981948</v>
      </c>
      <c r="C66" s="10">
        <f t="shared" si="17"/>
        <v>1482.3331441022456</v>
      </c>
      <c r="D66" s="10">
        <f t="shared" si="18"/>
        <v>2524.8969854004404</v>
      </c>
      <c r="E66" s="11">
        <f>$B$9-SUM($B$34:B66)</f>
        <v>447348.94299579103</v>
      </c>
    </row>
    <row r="67" spans="1:5" ht="15">
      <c r="A67" s="7">
        <v>34</v>
      </c>
      <c r="B67" s="10">
        <f t="shared" si="16"/>
        <v>1046.010443013959</v>
      </c>
      <c r="C67" s="10">
        <f t="shared" si="17"/>
        <v>1478.8865423864811</v>
      </c>
      <c r="D67" s="10">
        <f t="shared" si="18"/>
        <v>2524.8969854004399</v>
      </c>
      <c r="E67" s="11">
        <f>$B$9-SUM($B$34:B67)</f>
        <v>446302.93255277706</v>
      </c>
    </row>
    <row r="68" spans="1:5" ht="15">
      <c r="A68" s="7">
        <v>35</v>
      </c>
      <c r="B68" s="10">
        <f t="shared" si="16"/>
        <v>1049.4684388169883</v>
      </c>
      <c r="C68" s="10">
        <f t="shared" si="17"/>
        <v>1475.4285465834519</v>
      </c>
      <c r="D68" s="10">
        <f t="shared" si="18"/>
        <v>2524.8969854004399</v>
      </c>
      <c r="E68" s="11">
        <f>$B$9-SUM($B$34:B68)</f>
        <v>445253.46411396004</v>
      </c>
    </row>
    <row r="69" spans="1:5" ht="15">
      <c r="A69" s="7">
        <v>36</v>
      </c>
      <c r="B69" s="10">
        <f t="shared" si="16"/>
        <v>1052.9378663748857</v>
      </c>
      <c r="C69" s="10">
        <f t="shared" si="17"/>
        <v>1471.9591190255546</v>
      </c>
      <c r="D69" s="10">
        <f t="shared" si="18"/>
        <v>2524.8969854004404</v>
      </c>
      <c r="E69" s="11">
        <f>$B$9-SUM($B$34:B69)</f>
        <v>444200.52624758519</v>
      </c>
    </row>
    <row r="70" spans="1:5" ht="15">
      <c r="A70" s="7">
        <v>37</v>
      </c>
      <c r="B70" s="10">
        <f t="shared" si="16"/>
        <v>1056.4187634797786</v>
      </c>
      <c r="C70" s="10">
        <f t="shared" si="17"/>
        <v>1468.4782219206618</v>
      </c>
      <c r="D70" s="10">
        <f t="shared" si="18"/>
        <v>2524.8969854004404</v>
      </c>
      <c r="E70" s="11">
        <f>$B$9-SUM($B$34:B70)</f>
        <v>443144.10748410539</v>
      </c>
    </row>
    <row r="71" spans="1:5" ht="15">
      <c r="A71" s="7">
        <v>38</v>
      </c>
      <c r="B71" s="10">
        <f t="shared" si="16"/>
        <v>1059.9111680487315</v>
      </c>
      <c r="C71" s="10">
        <f t="shared" si="17"/>
        <v>1464.9858173517086</v>
      </c>
      <c r="D71" s="10">
        <f t="shared" si="18"/>
        <v>2524.8969854004399</v>
      </c>
      <c r="E71" s="11">
        <f>$B$9-SUM($B$34:B71)</f>
        <v>442084.19631605665</v>
      </c>
    </row>
    <row r="72" spans="1:5" ht="15">
      <c r="A72" s="7">
        <v>39</v>
      </c>
      <c r="B72" s="10">
        <f t="shared" si="16"/>
        <v>1063.4151181241589</v>
      </c>
      <c r="C72" s="10">
        <f t="shared" si="17"/>
        <v>1461.4818672762819</v>
      </c>
      <c r="D72" s="10">
        <f t="shared" si="18"/>
        <v>2524.8969854004408</v>
      </c>
      <c r="E72" s="11">
        <f>$B$9-SUM($B$34:B72)</f>
        <v>441020.78119793249</v>
      </c>
    </row>
    <row r="73" spans="1:5" ht="15">
      <c r="A73" s="7">
        <v>40</v>
      </c>
      <c r="B73" s="10">
        <f t="shared" si="16"/>
        <v>1066.9306518742385</v>
      </c>
      <c r="C73" s="10">
        <f t="shared" si="17"/>
        <v>1457.9663335262019</v>
      </c>
      <c r="D73" s="10">
        <f t="shared" si="18"/>
        <v>2524.8969854004404</v>
      </c>
      <c r="E73" s="11">
        <f>$B$9-SUM($B$34:B73)</f>
        <v>439953.85054605827</v>
      </c>
    </row>
    <row r="74" spans="1:5" ht="15">
      <c r="A74" s="7">
        <v>41</v>
      </c>
      <c r="B74" s="10">
        <f t="shared" si="16"/>
        <v>1070.4578075933284</v>
      </c>
      <c r="C74" s="10">
        <f t="shared" si="17"/>
        <v>1454.4391778071117</v>
      </c>
      <c r="D74" s="10">
        <f t="shared" si="18"/>
        <v>2524.8969854004399</v>
      </c>
      <c r="E74" s="11">
        <f>$B$9-SUM($B$34:B74)</f>
        <v>438883.39273846493</v>
      </c>
    </row>
    <row r="75" spans="1:5" ht="15">
      <c r="A75" s="7">
        <v>42</v>
      </c>
      <c r="B75" s="10">
        <f t="shared" si="16"/>
        <v>1073.9966237023837</v>
      </c>
      <c r="C75" s="10">
        <f t="shared" si="17"/>
        <v>1450.9003616980569</v>
      </c>
      <c r="D75" s="10">
        <f t="shared" si="18"/>
        <v>2524.8969854004408</v>
      </c>
      <c r="E75" s="11">
        <f>$B$9-SUM($B$34:B75)</f>
        <v>437809.39611476252</v>
      </c>
    </row>
    <row r="76" spans="1:5" ht="15">
      <c r="A76" s="7">
        <v>43</v>
      </c>
      <c r="B76" s="10">
        <f t="shared" si="16"/>
        <v>1077.5471387493742</v>
      </c>
      <c r="C76" s="10">
        <f t="shared" si="17"/>
        <v>1447.3498466510662</v>
      </c>
      <c r="D76" s="10">
        <f t="shared" si="18"/>
        <v>2524.8969854004404</v>
      </c>
      <c r="E76" s="11">
        <f>$B$9-SUM($B$34:B76)</f>
        <v>436731.84897601319</v>
      </c>
    </row>
    <row r="77" spans="1:5" ht="15">
      <c r="A77" s="7">
        <v>44</v>
      </c>
      <c r="B77" s="10">
        <f t="shared" si="16"/>
        <v>1081.1093914097066</v>
      </c>
      <c r="C77" s="10">
        <f t="shared" si="17"/>
        <v>1443.787593990734</v>
      </c>
      <c r="D77" s="10">
        <f t="shared" si="18"/>
        <v>2524.8969854004408</v>
      </c>
      <c r="E77" s="11">
        <f>$B$9-SUM($B$34:B77)</f>
        <v>435650.73958460346</v>
      </c>
    </row>
    <row r="78" spans="1:5" ht="15">
      <c r="A78" s="7">
        <v>45</v>
      </c>
      <c r="B78" s="10">
        <f t="shared" si="16"/>
        <v>1084.6834204866423</v>
      </c>
      <c r="C78" s="10">
        <f t="shared" si="17"/>
        <v>1440.2135649137983</v>
      </c>
      <c r="D78" s="10">
        <f t="shared" si="18"/>
        <v>2524.8969854004408</v>
      </c>
      <c r="E78" s="11">
        <f>$B$9-SUM($B$34:B78)</f>
        <v>434566.05616411683</v>
      </c>
    </row>
    <row r="79" spans="1:5" ht="15">
      <c r="A79" s="7">
        <v>46</v>
      </c>
      <c r="B79" s="10">
        <f t="shared" si="16"/>
        <v>1088.2692649117234</v>
      </c>
      <c r="C79" s="10">
        <f t="shared" si="17"/>
        <v>1436.6277204887169</v>
      </c>
      <c r="D79" s="10">
        <f t="shared" si="18"/>
        <v>2524.8969854004404</v>
      </c>
      <c r="E79" s="11">
        <f>$B$9-SUM($B$34:B79)</f>
        <v>433477.78689920512</v>
      </c>
    </row>
    <row r="80" spans="1:5" ht="15">
      <c r="A80" s="7">
        <v>47</v>
      </c>
      <c r="B80" s="10">
        <f t="shared" si="16"/>
        <v>1091.8669637451953</v>
      </c>
      <c r="C80" s="10">
        <f t="shared" si="17"/>
        <v>1433.030021655245</v>
      </c>
      <c r="D80" s="10">
        <f t="shared" si="18"/>
        <v>2524.8969854004404</v>
      </c>
      <c r="E80" s="11">
        <f>$B$9-SUM($B$34:B80)</f>
        <v>432385.91993545991</v>
      </c>
    </row>
    <row r="81" spans="1:6" ht="15">
      <c r="A81" s="7">
        <v>48</v>
      </c>
      <c r="B81" s="10">
        <f t="shared" si="16"/>
        <v>1095.4765561764316</v>
      </c>
      <c r="C81" s="10">
        <f t="shared" si="17"/>
        <v>1429.4204292240088</v>
      </c>
      <c r="D81" s="10">
        <f t="shared" si="18"/>
        <v>2524.8969854004404</v>
      </c>
      <c r="E81" s="11">
        <f>$B$9-SUM($B$34:B81)</f>
        <v>431290.44337928348</v>
      </c>
    </row>
    <row r="82" spans="1:6" ht="15">
      <c r="A82" s="7">
        <v>49</v>
      </c>
      <c r="B82" s="10">
        <f t="shared" si="16"/>
        <v>1099.0980815243622</v>
      </c>
      <c r="C82" s="10">
        <f t="shared" si="17"/>
        <v>1425.7989038760782</v>
      </c>
      <c r="D82" s="10">
        <f t="shared" si="18"/>
        <v>2524.8969854004404</v>
      </c>
      <c r="E82" s="11">
        <f>$B$9-SUM($B$34:B82)</f>
        <v>430191.34529775911</v>
      </c>
    </row>
    <row r="83" spans="1:6" ht="15">
      <c r="A83" s="7">
        <v>50</v>
      </c>
      <c r="B83" s="10">
        <f t="shared" si="16"/>
        <v>1102.7315792379009</v>
      </c>
      <c r="C83" s="10">
        <f t="shared" si="17"/>
        <v>1422.1654061625395</v>
      </c>
      <c r="D83" s="10">
        <f t="shared" si="18"/>
        <v>2524.8969854004404</v>
      </c>
      <c r="E83" s="11">
        <f>$B$9-SUM($B$34:B83)</f>
        <v>429088.6137185212</v>
      </c>
    </row>
    <row r="84" spans="1:6" ht="15">
      <c r="A84" s="7">
        <v>51</v>
      </c>
      <c r="B84" s="10">
        <f t="shared" si="16"/>
        <v>1106.3770888963757</v>
      </c>
      <c r="C84" s="10">
        <f t="shared" si="17"/>
        <v>1418.5198965040649</v>
      </c>
      <c r="D84" s="10">
        <f t="shared" si="18"/>
        <v>2524.8969854004408</v>
      </c>
      <c r="E84" s="11">
        <f>$B$9-SUM($B$34:B84)</f>
        <v>427982.23662962485</v>
      </c>
    </row>
    <row r="85" spans="1:6" ht="15">
      <c r="A85" s="7">
        <v>52</v>
      </c>
      <c r="B85" s="10">
        <f t="shared" si="16"/>
        <v>1110.0346502099583</v>
      </c>
      <c r="C85" s="10">
        <f t="shared" si="17"/>
        <v>1414.8623351904823</v>
      </c>
      <c r="D85" s="10">
        <f t="shared" si="18"/>
        <v>2524.8969854004408</v>
      </c>
      <c r="E85" s="11">
        <f>$B$9-SUM($B$34:B85)</f>
        <v>426872.20197941491</v>
      </c>
    </row>
    <row r="86" spans="1:6" ht="15">
      <c r="A86" s="7">
        <v>53</v>
      </c>
      <c r="B86" s="10">
        <f t="shared" si="16"/>
        <v>1113.7043030200996</v>
      </c>
      <c r="C86" s="10">
        <f t="shared" si="17"/>
        <v>1411.192682380341</v>
      </c>
      <c r="D86" s="10">
        <f t="shared" si="18"/>
        <v>2524.8969854004408</v>
      </c>
      <c r="E86" s="11">
        <f>$B$9-SUM($B$34:B86)</f>
        <v>425758.49767639476</v>
      </c>
    </row>
    <row r="87" spans="1:6" ht="15">
      <c r="A87" s="7">
        <v>54</v>
      </c>
      <c r="B87" s="10">
        <f t="shared" si="16"/>
        <v>1117.3860872999605</v>
      </c>
      <c r="C87" s="10">
        <f t="shared" si="17"/>
        <v>1407.5108981004801</v>
      </c>
      <c r="D87" s="10">
        <f t="shared" si="18"/>
        <v>2524.8969854004408</v>
      </c>
      <c r="E87" s="11">
        <f>$B$9-SUM($B$34:B87)</f>
        <v>424641.1115890948</v>
      </c>
    </row>
    <row r="88" spans="1:6" ht="15">
      <c r="A88" s="7">
        <v>55</v>
      </c>
      <c r="B88" s="10">
        <f t="shared" si="16"/>
        <v>1121.0800431548496</v>
      </c>
      <c r="C88" s="10">
        <f t="shared" si="17"/>
        <v>1403.816942245591</v>
      </c>
      <c r="D88" s="10">
        <f t="shared" si="18"/>
        <v>2524.8969854004408</v>
      </c>
      <c r="E88" s="11">
        <f>$B$9-SUM($B$34:B88)</f>
        <v>423520.03154593997</v>
      </c>
    </row>
    <row r="89" spans="1:6" ht="15">
      <c r="A89" s="7">
        <v>56</v>
      </c>
      <c r="B89" s="10">
        <f t="shared" si="16"/>
        <v>1124.7862108226593</v>
      </c>
      <c r="C89" s="10">
        <f t="shared" si="17"/>
        <v>1400.1107745777813</v>
      </c>
      <c r="D89" s="10">
        <f t="shared" si="18"/>
        <v>2524.8969854004408</v>
      </c>
      <c r="E89" s="11">
        <f>$B$9-SUM($B$34:B89)</f>
        <v>422395.24533511733</v>
      </c>
    </row>
    <row r="90" spans="1:6" ht="15">
      <c r="A90" s="7">
        <v>57</v>
      </c>
      <c r="B90" s="10">
        <f t="shared" si="16"/>
        <v>1128.5046306743031</v>
      </c>
      <c r="C90" s="10">
        <f t="shared" si="17"/>
        <v>1396.3923547261372</v>
      </c>
      <c r="D90" s="10">
        <f t="shared" si="18"/>
        <v>2524.8969854004404</v>
      </c>
      <c r="E90" s="11">
        <f>$B$9-SUM($B$34:B90)</f>
        <v>421266.74070444301</v>
      </c>
    </row>
    <row r="91" spans="1:6" ht="15">
      <c r="A91" s="7">
        <v>58</v>
      </c>
      <c r="B91" s="10">
        <f t="shared" si="16"/>
        <v>1132.2353432141576</v>
      </c>
      <c r="C91" s="10">
        <f t="shared" si="17"/>
        <v>1392.6616421862832</v>
      </c>
      <c r="D91" s="10">
        <f t="shared" si="18"/>
        <v>2524.8969854004408</v>
      </c>
      <c r="E91" s="11">
        <f>$B$9-SUM($B$34:B91)</f>
        <v>420134.50536122883</v>
      </c>
    </row>
    <row r="92" spans="1:6" ht="15">
      <c r="A92" s="7">
        <v>59</v>
      </c>
      <c r="B92" s="10">
        <f t="shared" si="16"/>
        <v>1135.9783890805018</v>
      </c>
      <c r="C92" s="10">
        <f t="shared" si="17"/>
        <v>1388.9185963199388</v>
      </c>
      <c r="D92" s="10">
        <f t="shared" si="18"/>
        <v>2524.8969854004408</v>
      </c>
      <c r="E92" s="11">
        <f>$B$9-SUM($B$34:B92)</f>
        <v>418998.52697214833</v>
      </c>
    </row>
    <row r="93" spans="1:6" ht="15">
      <c r="A93" s="7">
        <v>60</v>
      </c>
      <c r="B93" s="10">
        <f t="shared" si="16"/>
        <v>1139.7338090459598</v>
      </c>
      <c r="C93" s="10">
        <f t="shared" si="17"/>
        <v>1385.1631763544808</v>
      </c>
      <c r="D93" s="10">
        <f t="shared" si="18"/>
        <v>2524.8969854004408</v>
      </c>
      <c r="E93" s="11">
        <f>$B$9-SUM($B$34:B93)</f>
        <v>417858.79316310235</v>
      </c>
      <c r="F93" t="s">
        <v>15</v>
      </c>
    </row>
    <row r="94" spans="1:6" ht="15">
      <c r="A94" s="7">
        <v>61</v>
      </c>
      <c r="B94" s="10">
        <f t="shared" si="16"/>
        <v>1143.5016440179468</v>
      </c>
      <c r="C94" s="10">
        <f t="shared" si="17"/>
        <v>1381.3953413824936</v>
      </c>
      <c r="D94" s="10">
        <f t="shared" si="18"/>
        <v>2524.8969854004404</v>
      </c>
      <c r="E94" s="11">
        <f>$B$9-SUM($B$34:B94)</f>
        <v>416715.29151908442</v>
      </c>
    </row>
    <row r="95" spans="1:6" ht="15">
      <c r="A95" s="7">
        <v>62</v>
      </c>
      <c r="B95" s="10">
        <f t="shared" si="16"/>
        <v>1147.2819350391126</v>
      </c>
      <c r="C95" s="10">
        <f t="shared" si="17"/>
        <v>1377.615050361328</v>
      </c>
      <c r="D95" s="10">
        <f t="shared" si="18"/>
        <v>2524.8969854004408</v>
      </c>
      <c r="E95" s="11">
        <f>$B$9-SUM($B$34:B95)</f>
        <v>415568.00958404533</v>
      </c>
    </row>
    <row r="96" spans="1:6" ht="15">
      <c r="A96" s="7">
        <v>63</v>
      </c>
      <c r="B96" s="10">
        <f t="shared" si="16"/>
        <v>1151.0747232877895</v>
      </c>
      <c r="C96" s="10">
        <f t="shared" si="17"/>
        <v>1373.8222621126508</v>
      </c>
      <c r="D96" s="10">
        <f t="shared" si="18"/>
        <v>2524.8969854004404</v>
      </c>
      <c r="E96" s="11">
        <f>$B$9-SUM($B$34:B96)</f>
        <v>414416.93486075755</v>
      </c>
    </row>
    <row r="97" spans="1:5" ht="15">
      <c r="A97" s="7">
        <v>64</v>
      </c>
      <c r="B97" s="10">
        <f t="shared" si="16"/>
        <v>1154.8800500784409</v>
      </c>
      <c r="C97" s="10">
        <f t="shared" si="17"/>
        <v>1370.0169353219994</v>
      </c>
      <c r="D97" s="10">
        <f t="shared" si="18"/>
        <v>2524.8969854004404</v>
      </c>
      <c r="E97" s="11">
        <f>$B$9-SUM($B$34:B97)</f>
        <v>413262.05481067911</v>
      </c>
    </row>
    <row r="98" spans="1:5" ht="15">
      <c r="A98" s="7">
        <v>65</v>
      </c>
      <c r="B98" s="10">
        <f t="shared" si="16"/>
        <v>1158.6979568621118</v>
      </c>
      <c r="C98" s="10">
        <f t="shared" si="17"/>
        <v>1366.1990285383285</v>
      </c>
      <c r="D98" s="10">
        <f t="shared" si="18"/>
        <v>2524.8969854004404</v>
      </c>
      <c r="E98" s="11">
        <f>$B$9-SUM($B$34:B98)</f>
        <v>412103.35685381701</v>
      </c>
    </row>
    <row r="99" spans="1:5" ht="15">
      <c r="A99" s="7">
        <v>66</v>
      </c>
      <c r="B99" s="10">
        <f t="shared" si="16"/>
        <v>1162.5284852268794</v>
      </c>
      <c r="C99" s="10">
        <f t="shared" si="17"/>
        <v>1362.3685001735612</v>
      </c>
      <c r="D99" s="10">
        <f t="shared" si="18"/>
        <v>2524.8969854004408</v>
      </c>
      <c r="E99" s="11">
        <f>$B$9-SUM($B$34:B99)</f>
        <v>410940.8283685901</v>
      </c>
    </row>
    <row r="100" spans="1:5" ht="15">
      <c r="A100" s="7">
        <v>67</v>
      </c>
      <c r="B100" s="10">
        <f t="shared" si="16"/>
        <v>1166.3716768983061</v>
      </c>
      <c r="C100" s="10">
        <f t="shared" si="17"/>
        <v>1358.5253085021345</v>
      </c>
      <c r="D100" s="10">
        <f t="shared" si="18"/>
        <v>2524.8969854004408</v>
      </c>
      <c r="E100" s="11">
        <f>$B$9-SUM($B$34:B100)</f>
        <v>409774.45669169177</v>
      </c>
    </row>
    <row r="101" spans="1:5" ht="15">
      <c r="A101" s="7">
        <v>68</v>
      </c>
      <c r="B101" s="10">
        <f t="shared" si="16"/>
        <v>1170.2275737398952</v>
      </c>
      <c r="C101" s="10">
        <f t="shared" si="17"/>
        <v>1354.6694116605454</v>
      </c>
      <c r="D101" s="10">
        <f t="shared" si="18"/>
        <v>2524.8969854004408</v>
      </c>
      <c r="E101" s="11">
        <f>$B$9-SUM($B$34:B101)</f>
        <v>408604.22911795194</v>
      </c>
    </row>
    <row r="102" spans="1:5" ht="15">
      <c r="A102" s="7">
        <v>69</v>
      </c>
      <c r="B102" s="10">
        <f t="shared" si="16"/>
        <v>1174.0962177535455</v>
      </c>
      <c r="C102" s="10">
        <f t="shared" si="17"/>
        <v>1350.8007676468947</v>
      </c>
      <c r="D102" s="10">
        <f t="shared" si="18"/>
        <v>2524.8969854004399</v>
      </c>
      <c r="E102" s="11">
        <f>$B$9-SUM($B$34:B102)</f>
        <v>407430.13290019834</v>
      </c>
    </row>
    <row r="103" spans="1:5" ht="15">
      <c r="A103" s="7">
        <v>70</v>
      </c>
      <c r="B103" s="10">
        <f t="shared" si="16"/>
        <v>1177.97765108001</v>
      </c>
      <c r="C103" s="10">
        <f t="shared" si="17"/>
        <v>1346.9193343204304</v>
      </c>
      <c r="D103" s="10">
        <f t="shared" si="18"/>
        <v>2524.8969854004404</v>
      </c>
      <c r="E103" s="11">
        <f>$B$9-SUM($B$34:B103)</f>
        <v>406252.15524911834</v>
      </c>
    </row>
    <row r="104" spans="1:5" ht="15">
      <c r="A104" s="7">
        <v>71</v>
      </c>
      <c r="B104" s="10">
        <f t="shared" si="16"/>
        <v>1181.8719159993545</v>
      </c>
      <c r="C104" s="10">
        <f t="shared" si="17"/>
        <v>1343.0250694010861</v>
      </c>
      <c r="D104" s="10">
        <f t="shared" si="18"/>
        <v>2524.8969854004408</v>
      </c>
      <c r="E104" s="11">
        <f>$B$9-SUM($B$34:B104)</f>
        <v>405070.283333119</v>
      </c>
    </row>
    <row r="105" spans="1:5" ht="15">
      <c r="A105" s="7">
        <v>72</v>
      </c>
      <c r="B105" s="10">
        <f t="shared" si="16"/>
        <v>1185.7790549314172</v>
      </c>
      <c r="C105" s="10">
        <f t="shared" si="17"/>
        <v>1339.1179304690233</v>
      </c>
      <c r="D105" s="10">
        <f t="shared" si="18"/>
        <v>2524.8969854004408</v>
      </c>
      <c r="E105" s="11">
        <f>$B$9-SUM($B$34:B105)</f>
        <v>403884.50427818758</v>
      </c>
    </row>
    <row r="106" spans="1:5" ht="15">
      <c r="A106" s="7">
        <v>73</v>
      </c>
      <c r="B106" s="10">
        <f t="shared" ref="B106:B169" si="19">-PPMT($B$11,A106,$B$12*$B$13,$B$9,0)</f>
        <v>1189.6991104362723</v>
      </c>
      <c r="C106" s="10">
        <f t="shared" ref="C106:C169" si="20">-IPMT($B$11,A106,$B$12*$B$13,$B$9,0)</f>
        <v>1335.197874964168</v>
      </c>
      <c r="D106" s="10">
        <f t="shared" ref="D106:D169" si="21">B106+C106</f>
        <v>2524.8969854004404</v>
      </c>
      <c r="E106" s="11">
        <f>$B$9-SUM($B$34:B106)</f>
        <v>402694.80516775133</v>
      </c>
    </row>
    <row r="107" spans="1:5" ht="15">
      <c r="A107" s="7">
        <v>74</v>
      </c>
      <c r="B107" s="10">
        <f t="shared" si="19"/>
        <v>1193.6321252146931</v>
      </c>
      <c r="C107" s="10">
        <f t="shared" si="20"/>
        <v>1331.2648601857472</v>
      </c>
      <c r="D107" s="10">
        <f t="shared" si="21"/>
        <v>2524.8969854004404</v>
      </c>
      <c r="E107" s="11">
        <f>$B$9-SUM($B$34:B107)</f>
        <v>401501.1730425366</v>
      </c>
    </row>
    <row r="108" spans="1:5" ht="15">
      <c r="A108" s="7">
        <v>75</v>
      </c>
      <c r="B108" s="10">
        <f t="shared" si="19"/>
        <v>1197.5781421086167</v>
      </c>
      <c r="C108" s="10">
        <f t="shared" si="20"/>
        <v>1327.3188432918237</v>
      </c>
      <c r="D108" s="10">
        <f t="shared" si="21"/>
        <v>2524.8969854004404</v>
      </c>
      <c r="E108" s="11">
        <f>$B$9-SUM($B$34:B108)</f>
        <v>400303.59490042803</v>
      </c>
    </row>
    <row r="109" spans="1:5" ht="15">
      <c r="A109" s="7">
        <v>76</v>
      </c>
      <c r="B109" s="10">
        <f t="shared" si="19"/>
        <v>1201.5372041016108</v>
      </c>
      <c r="C109" s="10">
        <f t="shared" si="20"/>
        <v>1323.3597812988296</v>
      </c>
      <c r="D109" s="10">
        <f t="shared" si="21"/>
        <v>2524.8969854004404</v>
      </c>
      <c r="E109" s="11">
        <f>$B$9-SUM($B$34:B109)</f>
        <v>399102.0576963264</v>
      </c>
    </row>
    <row r="110" spans="1:5" ht="15">
      <c r="A110" s="7">
        <v>77</v>
      </c>
      <c r="B110" s="10">
        <f t="shared" si="19"/>
        <v>1205.5093543193418</v>
      </c>
      <c r="C110" s="10">
        <f t="shared" si="20"/>
        <v>1319.3876310810988</v>
      </c>
      <c r="D110" s="10">
        <f t="shared" si="21"/>
        <v>2524.8969854004408</v>
      </c>
      <c r="E110" s="11">
        <f>$B$9-SUM($B$34:B110)</f>
        <v>397896.5483420071</v>
      </c>
    </row>
    <row r="111" spans="1:5" ht="15">
      <c r="A111" s="7">
        <v>78</v>
      </c>
      <c r="B111" s="10">
        <f t="shared" si="19"/>
        <v>1209.494636030046</v>
      </c>
      <c r="C111" s="10">
        <f t="shared" si="20"/>
        <v>1315.4023493703946</v>
      </c>
      <c r="D111" s="10">
        <f t="shared" si="21"/>
        <v>2524.8969854004408</v>
      </c>
      <c r="E111" s="11">
        <f>$B$9-SUM($B$34:B111)</f>
        <v>396687.05370597704</v>
      </c>
    </row>
    <row r="112" spans="1:5" ht="15">
      <c r="A112" s="7">
        <v>79</v>
      </c>
      <c r="B112" s="10">
        <f t="shared" si="19"/>
        <v>1213.4930926449981</v>
      </c>
      <c r="C112" s="10">
        <f t="shared" si="20"/>
        <v>1311.403892755442</v>
      </c>
      <c r="D112" s="10">
        <f t="shared" si="21"/>
        <v>2524.8969854004399</v>
      </c>
      <c r="E112" s="11">
        <f>$B$9-SUM($B$34:B112)</f>
        <v>395473.56061333203</v>
      </c>
    </row>
    <row r="113" spans="1:5" ht="15">
      <c r="A113" s="7">
        <v>80</v>
      </c>
      <c r="B113" s="10">
        <f t="shared" si="19"/>
        <v>1217.5047677189875</v>
      </c>
      <c r="C113" s="10">
        <f t="shared" si="20"/>
        <v>1307.3922176814531</v>
      </c>
      <c r="D113" s="10">
        <f t="shared" si="21"/>
        <v>2524.8969854004408</v>
      </c>
      <c r="E113" s="11">
        <f>$B$9-SUM($B$34:B113)</f>
        <v>394256.05584561301</v>
      </c>
    </row>
    <row r="114" spans="1:5" ht="15">
      <c r="A114" s="7">
        <v>81</v>
      </c>
      <c r="B114" s="10">
        <f t="shared" si="19"/>
        <v>1221.5297049507892</v>
      </c>
      <c r="C114" s="10">
        <f t="shared" si="20"/>
        <v>1303.3672804496509</v>
      </c>
      <c r="D114" s="10">
        <f t="shared" si="21"/>
        <v>2524.8969854004399</v>
      </c>
      <c r="E114" s="11">
        <f>$B$9-SUM($B$34:B114)</f>
        <v>393034.52614066226</v>
      </c>
    </row>
    <row r="115" spans="1:5" ht="15">
      <c r="A115" s="7">
        <v>82</v>
      </c>
      <c r="B115" s="10">
        <f t="shared" si="19"/>
        <v>1225.5679481836432</v>
      </c>
      <c r="C115" s="10">
        <f t="shared" si="20"/>
        <v>1299.3290372167974</v>
      </c>
      <c r="D115" s="10">
        <f t="shared" si="21"/>
        <v>2524.8969854004408</v>
      </c>
      <c r="E115" s="11">
        <f>$B$9-SUM($B$34:B115)</f>
        <v>391808.95819247857</v>
      </c>
    </row>
    <row r="116" spans="1:5" ht="15">
      <c r="A116" s="7">
        <v>83</v>
      </c>
      <c r="B116" s="10">
        <f t="shared" si="19"/>
        <v>1229.619541405729</v>
      </c>
      <c r="C116" s="10">
        <f t="shared" si="20"/>
        <v>1295.2774439947113</v>
      </c>
      <c r="D116" s="10">
        <f t="shared" si="21"/>
        <v>2524.8969854004404</v>
      </c>
      <c r="E116" s="11">
        <f>$B$9-SUM($B$34:B116)</f>
        <v>390579.33865107287</v>
      </c>
    </row>
    <row r="117" spans="1:5" ht="15">
      <c r="A117" s="7">
        <v>84</v>
      </c>
      <c r="B117" s="10">
        <f t="shared" si="19"/>
        <v>1233.6845287506471</v>
      </c>
      <c r="C117" s="10">
        <f t="shared" si="20"/>
        <v>1291.2124566497932</v>
      </c>
      <c r="D117" s="10">
        <f t="shared" si="21"/>
        <v>2524.8969854004404</v>
      </c>
      <c r="E117" s="11">
        <f>$B$9-SUM($B$34:B117)</f>
        <v>389345.65412232222</v>
      </c>
    </row>
    <row r="118" spans="1:5" ht="15">
      <c r="A118" s="7">
        <v>85</v>
      </c>
      <c r="B118" s="10">
        <f t="shared" si="19"/>
        <v>1237.7629544978984</v>
      </c>
      <c r="C118" s="10">
        <f t="shared" si="20"/>
        <v>1287.134030902542</v>
      </c>
      <c r="D118" s="10">
        <f t="shared" si="21"/>
        <v>2524.8969854004404</v>
      </c>
      <c r="E118" s="11">
        <f>$B$9-SUM($B$34:B118)</f>
        <v>388107.89116782433</v>
      </c>
    </row>
    <row r="119" spans="1:5" ht="15">
      <c r="A119" s="7">
        <v>86</v>
      </c>
      <c r="B119" s="10">
        <f t="shared" si="19"/>
        <v>1241.8548630733676</v>
      </c>
      <c r="C119" s="10">
        <f t="shared" si="20"/>
        <v>1283.042122327073</v>
      </c>
      <c r="D119" s="10">
        <f t="shared" si="21"/>
        <v>2524.8969854004408</v>
      </c>
      <c r="E119" s="11">
        <f>$B$9-SUM($B$34:B119)</f>
        <v>386866.03630475095</v>
      </c>
    </row>
    <row r="120" spans="1:5" ht="15">
      <c r="A120" s="7">
        <v>87</v>
      </c>
      <c r="B120" s="10">
        <f t="shared" si="19"/>
        <v>1245.9602990498056</v>
      </c>
      <c r="C120" s="10">
        <f t="shared" si="20"/>
        <v>1278.9366863506352</v>
      </c>
      <c r="D120" s="10">
        <f t="shared" si="21"/>
        <v>2524.8969854004408</v>
      </c>
      <c r="E120" s="11">
        <f>$B$9-SUM($B$34:B120)</f>
        <v>385620.07600570115</v>
      </c>
    </row>
    <row r="121" spans="1:5" ht="15">
      <c r="A121" s="7">
        <v>88</v>
      </c>
      <c r="B121" s="10">
        <f t="shared" si="19"/>
        <v>1250.0793071473161</v>
      </c>
      <c r="C121" s="10">
        <f t="shared" si="20"/>
        <v>1274.8176782531243</v>
      </c>
      <c r="D121" s="10">
        <f t="shared" si="21"/>
        <v>2524.8969854004404</v>
      </c>
      <c r="E121" s="11">
        <f>$B$9-SUM($B$34:B121)</f>
        <v>384369.99669855379</v>
      </c>
    </row>
    <row r="122" spans="1:5" ht="15">
      <c r="A122" s="7">
        <v>89</v>
      </c>
      <c r="B122" s="10">
        <f t="shared" si="19"/>
        <v>1254.2119322338438</v>
      </c>
      <c r="C122" s="10">
        <f t="shared" si="20"/>
        <v>1270.6850531665966</v>
      </c>
      <c r="D122" s="10">
        <f t="shared" si="21"/>
        <v>2524.8969854004404</v>
      </c>
      <c r="E122" s="11">
        <f>$B$9-SUM($B$34:B122)</f>
        <v>383115.78476631996</v>
      </c>
    </row>
    <row r="123" spans="1:5" ht="15">
      <c r="A123" s="7">
        <v>90</v>
      </c>
      <c r="B123" s="10">
        <f t="shared" si="19"/>
        <v>1258.3582193256605</v>
      </c>
      <c r="C123" s="10">
        <f t="shared" si="20"/>
        <v>1266.5387660747801</v>
      </c>
      <c r="D123" s="10">
        <f t="shared" si="21"/>
        <v>2524.8969854004408</v>
      </c>
      <c r="E123" s="11">
        <f>$B$9-SUM($B$34:B123)</f>
        <v>381857.42654699431</v>
      </c>
    </row>
    <row r="124" spans="1:5" ht="15">
      <c r="A124" s="7">
        <v>91</v>
      </c>
      <c r="B124" s="10">
        <f t="shared" si="19"/>
        <v>1262.518213587857</v>
      </c>
      <c r="C124" s="10">
        <f t="shared" si="20"/>
        <v>1262.3787718125839</v>
      </c>
      <c r="D124" s="10">
        <f t="shared" si="21"/>
        <v>2524.8969854004408</v>
      </c>
      <c r="E124" s="11">
        <f>$B$9-SUM($B$34:B124)</f>
        <v>380594.90833340643</v>
      </c>
    </row>
    <row r="125" spans="1:5" ht="15">
      <c r="A125" s="7">
        <v>92</v>
      </c>
      <c r="B125" s="10">
        <f t="shared" si="19"/>
        <v>1266.6919603348351</v>
      </c>
      <c r="C125" s="10">
        <f t="shared" si="20"/>
        <v>1258.2050250656055</v>
      </c>
      <c r="D125" s="10">
        <f t="shared" si="21"/>
        <v>2524.8969854004408</v>
      </c>
      <c r="E125" s="11">
        <f>$B$9-SUM($B$34:B125)</f>
        <v>379328.21637307166</v>
      </c>
    </row>
    <row r="126" spans="1:5" ht="15">
      <c r="A126" s="7">
        <v>93</v>
      </c>
      <c r="B126" s="10">
        <f t="shared" si="19"/>
        <v>1270.8795050308015</v>
      </c>
      <c r="C126" s="10">
        <f t="shared" si="20"/>
        <v>1254.0174803696389</v>
      </c>
      <c r="D126" s="10">
        <f t="shared" si="21"/>
        <v>2524.8969854004404</v>
      </c>
      <c r="E126" s="11">
        <f>$B$9-SUM($B$34:B126)</f>
        <v>378057.33686804085</v>
      </c>
    </row>
    <row r="127" spans="1:5" ht="15">
      <c r="A127" s="7">
        <v>94</v>
      </c>
      <c r="B127" s="10">
        <f t="shared" si="19"/>
        <v>1275.080893290263</v>
      </c>
      <c r="C127" s="10">
        <f t="shared" si="20"/>
        <v>1249.8160921101778</v>
      </c>
      <c r="D127" s="10">
        <f t="shared" si="21"/>
        <v>2524.8969854004408</v>
      </c>
      <c r="E127" s="11">
        <f>$B$9-SUM($B$34:B127)</f>
        <v>376782.25597475056</v>
      </c>
    </row>
    <row r="128" spans="1:5" ht="15">
      <c r="A128" s="7">
        <v>95</v>
      </c>
      <c r="B128" s="10">
        <f t="shared" si="19"/>
        <v>1279.296170878521</v>
      </c>
      <c r="C128" s="10">
        <f t="shared" si="20"/>
        <v>1245.6008145219193</v>
      </c>
      <c r="D128" s="10">
        <f t="shared" si="21"/>
        <v>2524.8969854004404</v>
      </c>
      <c r="E128" s="11">
        <f>$B$9-SUM($B$34:B128)</f>
        <v>375502.95980387204</v>
      </c>
    </row>
    <row r="129" spans="1:5" ht="15">
      <c r="A129" s="7">
        <v>96</v>
      </c>
      <c r="B129" s="10">
        <f t="shared" si="19"/>
        <v>1283.5253837121736</v>
      </c>
      <c r="C129" s="10">
        <f t="shared" si="20"/>
        <v>1241.3716016882668</v>
      </c>
      <c r="D129" s="10">
        <f t="shared" si="21"/>
        <v>2524.8969854004404</v>
      </c>
      <c r="E129" s="11">
        <f>$B$9-SUM($B$34:B129)</f>
        <v>374219.4344201599</v>
      </c>
    </row>
    <row r="130" spans="1:5" ht="15">
      <c r="A130" s="7">
        <v>97</v>
      </c>
      <c r="B130" s="10">
        <f t="shared" si="19"/>
        <v>1287.768577859614</v>
      </c>
      <c r="C130" s="10">
        <f t="shared" si="20"/>
        <v>1237.1284075408264</v>
      </c>
      <c r="D130" s="10">
        <f t="shared" si="21"/>
        <v>2524.8969854004404</v>
      </c>
      <c r="E130" s="11">
        <f>$B$9-SUM($B$34:B130)</f>
        <v>372931.66584230028</v>
      </c>
    </row>
    <row r="131" spans="1:5" ht="15">
      <c r="A131" s="7">
        <v>98</v>
      </c>
      <c r="B131" s="10">
        <f t="shared" si="19"/>
        <v>1292.025799541532</v>
      </c>
      <c r="C131" s="10">
        <f t="shared" si="20"/>
        <v>1232.8711858589081</v>
      </c>
      <c r="D131" s="10">
        <f t="shared" si="21"/>
        <v>2524.8969854004399</v>
      </c>
      <c r="E131" s="11">
        <f>$B$9-SUM($B$34:B131)</f>
        <v>371639.64004275872</v>
      </c>
    </row>
    <row r="132" spans="1:5" ht="15">
      <c r="A132" s="7">
        <v>99</v>
      </c>
      <c r="B132" s="10">
        <f t="shared" si="19"/>
        <v>1296.297095131418</v>
      </c>
      <c r="C132" s="10">
        <f t="shared" si="20"/>
        <v>1228.5998902690221</v>
      </c>
      <c r="D132" s="10">
        <f t="shared" si="21"/>
        <v>2524.8969854004399</v>
      </c>
      <c r="E132" s="11">
        <f>$B$9-SUM($B$34:B132)</f>
        <v>370343.3429476273</v>
      </c>
    </row>
    <row r="133" spans="1:5" ht="15">
      <c r="A133" s="7">
        <v>100</v>
      </c>
      <c r="B133" s="10">
        <f t="shared" si="19"/>
        <v>1300.5825111560684</v>
      </c>
      <c r="C133" s="10">
        <f t="shared" si="20"/>
        <v>1224.3144742443724</v>
      </c>
      <c r="D133" s="10">
        <f t="shared" si="21"/>
        <v>2524.8969854004408</v>
      </c>
      <c r="E133" s="11">
        <f>$B$9-SUM($B$34:B133)</f>
        <v>369042.76043647126</v>
      </c>
    </row>
    <row r="134" spans="1:5" ht="15">
      <c r="A134" s="7">
        <v>101</v>
      </c>
      <c r="B134" s="10">
        <f t="shared" si="19"/>
        <v>1304.8820942960917</v>
      </c>
      <c r="C134" s="10">
        <f t="shared" si="20"/>
        <v>1220.0148911043489</v>
      </c>
      <c r="D134" s="10">
        <f t="shared" si="21"/>
        <v>2524.8969854004408</v>
      </c>
      <c r="E134" s="11">
        <f>$B$9-SUM($B$34:B134)</f>
        <v>367737.87834217516</v>
      </c>
    </row>
    <row r="135" spans="1:5" ht="15">
      <c r="A135" s="7">
        <v>102</v>
      </c>
      <c r="B135" s="10">
        <f t="shared" si="19"/>
        <v>1309.1958913864175</v>
      </c>
      <c r="C135" s="10">
        <f t="shared" si="20"/>
        <v>1215.7010940140228</v>
      </c>
      <c r="D135" s="10">
        <f t="shared" si="21"/>
        <v>2524.8969854004404</v>
      </c>
      <c r="E135" s="11">
        <f>$B$9-SUM($B$34:B135)</f>
        <v>366428.68245078874</v>
      </c>
    </row>
    <row r="136" spans="1:5" ht="15">
      <c r="A136" s="7">
        <v>103</v>
      </c>
      <c r="B136" s="10">
        <f t="shared" si="19"/>
        <v>1313.5239494168065</v>
      </c>
      <c r="C136" s="10">
        <f t="shared" si="20"/>
        <v>1211.3730359836336</v>
      </c>
      <c r="D136" s="10">
        <f t="shared" si="21"/>
        <v>2524.8969854004399</v>
      </c>
      <c r="E136" s="11">
        <f>$B$9-SUM($B$34:B136)</f>
        <v>365115.15850137192</v>
      </c>
    </row>
    <row r="137" spans="1:5" ht="15">
      <c r="A137" s="7">
        <v>104</v>
      </c>
      <c r="B137" s="10">
        <f t="shared" si="19"/>
        <v>1317.8663155323629</v>
      </c>
      <c r="C137" s="10">
        <f t="shared" si="20"/>
        <v>1207.0306698680774</v>
      </c>
      <c r="D137" s="10">
        <f t="shared" si="21"/>
        <v>2524.8969854004404</v>
      </c>
      <c r="E137" s="11">
        <f>$B$9-SUM($B$34:B137)</f>
        <v>363797.29218583956</v>
      </c>
    </row>
    <row r="138" spans="1:5" ht="15">
      <c r="A138" s="7">
        <v>105</v>
      </c>
      <c r="B138" s="10">
        <f t="shared" si="19"/>
        <v>1322.2230370340467</v>
      </c>
      <c r="C138" s="10">
        <f t="shared" si="20"/>
        <v>1202.6739483663939</v>
      </c>
      <c r="D138" s="10">
        <f t="shared" si="21"/>
        <v>2524.8969854004408</v>
      </c>
      <c r="E138" s="11">
        <f>$B$9-SUM($B$34:B138)</f>
        <v>362475.06914880552</v>
      </c>
    </row>
    <row r="139" spans="1:5" ht="15">
      <c r="A139" s="7">
        <v>106</v>
      </c>
      <c r="B139" s="10">
        <f t="shared" si="19"/>
        <v>1326.5941613791902</v>
      </c>
      <c r="C139" s="10">
        <f t="shared" si="20"/>
        <v>1198.3028240212502</v>
      </c>
      <c r="D139" s="10">
        <f t="shared" si="21"/>
        <v>2524.8969854004404</v>
      </c>
      <c r="E139" s="11">
        <f>$B$9-SUM($B$34:B139)</f>
        <v>361148.47498742631</v>
      </c>
    </row>
    <row r="140" spans="1:5" ht="15">
      <c r="A140" s="7">
        <v>107</v>
      </c>
      <c r="B140" s="10">
        <f t="shared" si="19"/>
        <v>1330.979736182014</v>
      </c>
      <c r="C140" s="10">
        <f t="shared" si="20"/>
        <v>1193.9172492184266</v>
      </c>
      <c r="D140" s="10">
        <f t="shared" si="21"/>
        <v>2524.8969854004408</v>
      </c>
      <c r="E140" s="11">
        <f>$B$9-SUM($B$34:B140)</f>
        <v>359817.49525124434</v>
      </c>
    </row>
    <row r="141" spans="1:5" ht="15">
      <c r="A141" s="7">
        <v>108</v>
      </c>
      <c r="B141" s="10">
        <f t="shared" si="19"/>
        <v>1335.379809214146</v>
      </c>
      <c r="C141" s="10">
        <f t="shared" si="20"/>
        <v>1189.5171761862944</v>
      </c>
      <c r="D141" s="10">
        <f t="shared" si="21"/>
        <v>2524.8969854004404</v>
      </c>
      <c r="E141" s="11">
        <f>$B$9-SUM($B$34:B141)</f>
        <v>358482.11544203019</v>
      </c>
    </row>
    <row r="142" spans="1:5" ht="15">
      <c r="A142" s="7">
        <v>109</v>
      </c>
      <c r="B142" s="10">
        <f t="shared" si="19"/>
        <v>1339.7944284051432</v>
      </c>
      <c r="C142" s="10">
        <f t="shared" si="20"/>
        <v>1185.1025569952974</v>
      </c>
      <c r="D142" s="10">
        <f t="shared" si="21"/>
        <v>2524.8969854004408</v>
      </c>
      <c r="E142" s="11">
        <f>$B$9-SUM($B$34:B142)</f>
        <v>357142.32101362501</v>
      </c>
    </row>
    <row r="143" spans="1:5" ht="15">
      <c r="A143" s="7">
        <v>110</v>
      </c>
      <c r="B143" s="10">
        <f t="shared" si="19"/>
        <v>1344.2236418430105</v>
      </c>
      <c r="C143" s="10">
        <f t="shared" si="20"/>
        <v>1180.6733435574297</v>
      </c>
      <c r="D143" s="10">
        <f t="shared" si="21"/>
        <v>2524.8969854004399</v>
      </c>
      <c r="E143" s="11">
        <f>$B$9-SUM($B$34:B143)</f>
        <v>355798.097371782</v>
      </c>
    </row>
    <row r="144" spans="1:5" ht="15">
      <c r="A144" s="7">
        <v>111</v>
      </c>
      <c r="B144" s="10">
        <f t="shared" si="19"/>
        <v>1348.667497774728</v>
      </c>
      <c r="C144" s="10">
        <f t="shared" si="20"/>
        <v>1176.2294876257124</v>
      </c>
      <c r="D144" s="10">
        <f t="shared" si="21"/>
        <v>2524.8969854004404</v>
      </c>
      <c r="E144" s="11">
        <f>$B$9-SUM($B$34:B144)</f>
        <v>354449.4298740073</v>
      </c>
    </row>
    <row r="145" spans="1:6" ht="15">
      <c r="A145" s="7">
        <v>112</v>
      </c>
      <c r="B145" s="10">
        <f t="shared" si="19"/>
        <v>1353.1260446067743</v>
      </c>
      <c r="C145" s="10">
        <f t="shared" si="20"/>
        <v>1171.7709407936666</v>
      </c>
      <c r="D145" s="10">
        <f t="shared" si="21"/>
        <v>2524.8969854004408</v>
      </c>
      <c r="E145" s="11">
        <f>$B$9-SUM($B$34:B145)</f>
        <v>353096.30382940051</v>
      </c>
    </row>
    <row r="146" spans="1:6" ht="15">
      <c r="A146" s="7">
        <v>113</v>
      </c>
      <c r="B146" s="10">
        <f t="shared" si="19"/>
        <v>1357.5993309056544</v>
      </c>
      <c r="C146" s="10">
        <f t="shared" si="20"/>
        <v>1167.2976544947858</v>
      </c>
      <c r="D146" s="10">
        <f t="shared" si="21"/>
        <v>2524.8969854004399</v>
      </c>
      <c r="E146" s="11">
        <f>$B$9-SUM($B$34:B146)</f>
        <v>351738.70449849486</v>
      </c>
    </row>
    <row r="147" spans="1:6" ht="15">
      <c r="A147" s="7">
        <v>114</v>
      </c>
      <c r="B147" s="10">
        <f t="shared" si="19"/>
        <v>1362.0874053984294</v>
      </c>
      <c r="C147" s="10">
        <f t="shared" si="20"/>
        <v>1162.809580002011</v>
      </c>
      <c r="D147" s="10">
        <f t="shared" si="21"/>
        <v>2524.8969854004404</v>
      </c>
      <c r="E147" s="11">
        <f>$B$9-SUM($B$34:B147)</f>
        <v>350376.61709309643</v>
      </c>
    </row>
    <row r="148" spans="1:6" ht="15">
      <c r="A148" s="7">
        <v>115</v>
      </c>
      <c r="B148" s="10">
        <f t="shared" si="19"/>
        <v>1366.5903169732464</v>
      </c>
      <c r="C148" s="10">
        <f t="shared" si="20"/>
        <v>1158.3066684271942</v>
      </c>
      <c r="D148" s="10">
        <f t="shared" si="21"/>
        <v>2524.8969854004408</v>
      </c>
      <c r="E148" s="11">
        <f>$B$9-SUM($B$34:B148)</f>
        <v>349010.02677612321</v>
      </c>
    </row>
    <row r="149" spans="1:6" ht="15">
      <c r="A149" s="7">
        <v>116</v>
      </c>
      <c r="B149" s="10">
        <f t="shared" si="19"/>
        <v>1371.1081146798711</v>
      </c>
      <c r="C149" s="10">
        <f t="shared" si="20"/>
        <v>1153.7888707205693</v>
      </c>
      <c r="D149" s="10">
        <f t="shared" si="21"/>
        <v>2524.8969854004404</v>
      </c>
      <c r="E149" s="11">
        <f>$B$9-SUM($B$34:B149)</f>
        <v>347638.91866144328</v>
      </c>
    </row>
    <row r="150" spans="1:6" ht="15">
      <c r="A150" s="7">
        <v>117</v>
      </c>
      <c r="B150" s="10">
        <f t="shared" si="19"/>
        <v>1375.640847730223</v>
      </c>
      <c r="C150" s="10">
        <f t="shared" si="20"/>
        <v>1149.2561376702176</v>
      </c>
      <c r="D150" s="10">
        <f t="shared" si="21"/>
        <v>2524.8969854004408</v>
      </c>
      <c r="E150" s="11">
        <f>$B$9-SUM($B$34:B150)</f>
        <v>346263.27781371307</v>
      </c>
    </row>
    <row r="151" spans="1:6" ht="15">
      <c r="A151" s="7">
        <v>118</v>
      </c>
      <c r="B151" s="10">
        <f t="shared" si="19"/>
        <v>1380.1885654989101</v>
      </c>
      <c r="C151" s="10">
        <f t="shared" si="20"/>
        <v>1144.7084199015305</v>
      </c>
      <c r="D151" s="10">
        <f t="shared" si="21"/>
        <v>2524.8969854004408</v>
      </c>
      <c r="E151" s="11">
        <f>$B$9-SUM($B$34:B151)</f>
        <v>344883.08924821415</v>
      </c>
    </row>
    <row r="152" spans="1:6" ht="15">
      <c r="A152" s="7">
        <v>119</v>
      </c>
      <c r="B152" s="10">
        <f t="shared" si="19"/>
        <v>1384.7513175237677</v>
      </c>
      <c r="C152" s="10">
        <f t="shared" si="20"/>
        <v>1140.1456678766726</v>
      </c>
      <c r="D152" s="10">
        <f t="shared" si="21"/>
        <v>2524.8969854004404</v>
      </c>
      <c r="E152" s="11">
        <f>$B$9-SUM($B$34:B152)</f>
        <v>343498.33793069038</v>
      </c>
    </row>
    <row r="153" spans="1:6" ht="15">
      <c r="A153" s="7">
        <v>120</v>
      </c>
      <c r="B153" s="10">
        <f t="shared" si="19"/>
        <v>1389.3291535063981</v>
      </c>
      <c r="C153" s="10">
        <f t="shared" si="20"/>
        <v>1135.5678318940425</v>
      </c>
      <c r="D153" s="10">
        <f t="shared" si="21"/>
        <v>2524.8969854004408</v>
      </c>
      <c r="E153" s="11">
        <f>$B$9-SUM($B$34:B153)</f>
        <v>342109.008777184</v>
      </c>
      <c r="F153" t="s">
        <v>16</v>
      </c>
    </row>
    <row r="154" spans="1:6" ht="15">
      <c r="A154" s="7">
        <v>121</v>
      </c>
      <c r="B154" s="10">
        <f t="shared" si="19"/>
        <v>1393.9221233127118</v>
      </c>
      <c r="C154" s="10">
        <f t="shared" si="20"/>
        <v>1130.9748620877288</v>
      </c>
      <c r="D154" s="10">
        <f t="shared" si="21"/>
        <v>2524.8969854004408</v>
      </c>
      <c r="E154" s="11">
        <f>$B$9-SUM($B$34:B154)</f>
        <v>340715.08665387129</v>
      </c>
    </row>
    <row r="155" spans="1:6" ht="15">
      <c r="A155" s="7">
        <v>122</v>
      </c>
      <c r="B155" s="10">
        <f t="shared" si="19"/>
        <v>1398.530276973469</v>
      </c>
      <c r="C155" s="10">
        <f t="shared" si="20"/>
        <v>1126.3667084269719</v>
      </c>
      <c r="D155" s="10">
        <f t="shared" si="21"/>
        <v>2524.8969854004408</v>
      </c>
      <c r="E155" s="11">
        <f>$B$9-SUM($B$34:B155)</f>
        <v>339316.55637689785</v>
      </c>
    </row>
    <row r="156" spans="1:6" ht="15">
      <c r="A156" s="7">
        <v>123</v>
      </c>
      <c r="B156" s="10">
        <f t="shared" si="19"/>
        <v>1403.1536646848276</v>
      </c>
      <c r="C156" s="10">
        <f t="shared" si="20"/>
        <v>1121.7433207156128</v>
      </c>
      <c r="D156" s="10">
        <f t="shared" si="21"/>
        <v>2524.8969854004404</v>
      </c>
      <c r="E156" s="11">
        <f>$B$9-SUM($B$34:B156)</f>
        <v>337913.40271221299</v>
      </c>
    </row>
    <row r="157" spans="1:6" ht="15">
      <c r="A157" s="7">
        <v>124</v>
      </c>
      <c r="B157" s="10">
        <f t="shared" si="19"/>
        <v>1407.7923368088882</v>
      </c>
      <c r="C157" s="10">
        <f t="shared" si="20"/>
        <v>1117.1046485915522</v>
      </c>
      <c r="D157" s="10">
        <f t="shared" si="21"/>
        <v>2524.8969854004404</v>
      </c>
      <c r="E157" s="11">
        <f>$B$9-SUM($B$34:B157)</f>
        <v>336505.61037540413</v>
      </c>
    </row>
    <row r="158" spans="1:6" ht="15">
      <c r="A158" s="7">
        <v>125</v>
      </c>
      <c r="B158" s="10">
        <f t="shared" si="19"/>
        <v>1412.4463438742434</v>
      </c>
      <c r="C158" s="10">
        <f t="shared" si="20"/>
        <v>1112.4506415261967</v>
      </c>
      <c r="D158" s="10">
        <f t="shared" si="21"/>
        <v>2524.8969854004399</v>
      </c>
      <c r="E158" s="11">
        <f>$B$9-SUM($B$34:B158)</f>
        <v>335093.16403152986</v>
      </c>
    </row>
    <row r="159" spans="1:6" ht="15">
      <c r="A159" s="7">
        <v>126</v>
      </c>
      <c r="B159" s="10">
        <f t="shared" si="19"/>
        <v>1417.1157365765266</v>
      </c>
      <c r="C159" s="10">
        <f t="shared" si="20"/>
        <v>1107.7812488239138</v>
      </c>
      <c r="D159" s="10">
        <f t="shared" si="21"/>
        <v>2524.8969854004404</v>
      </c>
      <c r="E159" s="11">
        <f>$B$9-SUM($B$34:B159)</f>
        <v>333676.0482949533</v>
      </c>
    </row>
    <row r="160" spans="1:6" ht="15">
      <c r="A160" s="7">
        <v>127</v>
      </c>
      <c r="B160" s="10">
        <f t="shared" si="19"/>
        <v>1421.8005657789661</v>
      </c>
      <c r="C160" s="10">
        <f t="shared" si="20"/>
        <v>1103.0964196214743</v>
      </c>
      <c r="D160" s="10">
        <f t="shared" si="21"/>
        <v>2524.8969854004404</v>
      </c>
      <c r="E160" s="11">
        <f>$B$9-SUM($B$34:B160)</f>
        <v>332254.24772917433</v>
      </c>
    </row>
    <row r="161" spans="1:5" ht="15">
      <c r="A161" s="7">
        <v>128</v>
      </c>
      <c r="B161" s="10">
        <f t="shared" si="19"/>
        <v>1426.5008825129385</v>
      </c>
      <c r="C161" s="10">
        <f t="shared" si="20"/>
        <v>1098.3961028875021</v>
      </c>
      <c r="D161" s="10">
        <f t="shared" si="21"/>
        <v>2524.8969854004408</v>
      </c>
      <c r="E161" s="11">
        <f>$B$9-SUM($B$34:B161)</f>
        <v>330827.74684666144</v>
      </c>
    </row>
    <row r="162" spans="1:5" ht="15">
      <c r="A162" s="7">
        <v>129</v>
      </c>
      <c r="B162" s="10">
        <f t="shared" si="19"/>
        <v>1431.2167379785244</v>
      </c>
      <c r="C162" s="10">
        <f t="shared" si="20"/>
        <v>1093.6802474219157</v>
      </c>
      <c r="D162" s="10">
        <f t="shared" si="21"/>
        <v>2524.8969854004399</v>
      </c>
      <c r="E162" s="11">
        <f>$B$9-SUM($B$34:B162)</f>
        <v>329396.53010868287</v>
      </c>
    </row>
    <row r="163" spans="1:5" ht="15">
      <c r="A163" s="7">
        <v>130</v>
      </c>
      <c r="B163" s="10">
        <f t="shared" si="19"/>
        <v>1435.9481835450665</v>
      </c>
      <c r="C163" s="10">
        <f t="shared" si="20"/>
        <v>1088.9488018553739</v>
      </c>
      <c r="D163" s="10">
        <f t="shared" si="21"/>
        <v>2524.8969854004404</v>
      </c>
      <c r="E163" s="11">
        <f>$B$9-SUM($B$34:B163)</f>
        <v>327960.58192513778</v>
      </c>
    </row>
    <row r="164" spans="1:5" ht="15">
      <c r="A164" s="7">
        <v>131</v>
      </c>
      <c r="B164" s="10">
        <f t="shared" si="19"/>
        <v>1440.6952707517287</v>
      </c>
      <c r="C164" s="10">
        <f t="shared" si="20"/>
        <v>1084.2017146487119</v>
      </c>
      <c r="D164" s="10">
        <f t="shared" si="21"/>
        <v>2524.8969854004408</v>
      </c>
      <c r="E164" s="11">
        <f>$B$9-SUM($B$34:B164)</f>
        <v>326519.88665438606</v>
      </c>
    </row>
    <row r="165" spans="1:5" ht="15">
      <c r="A165" s="7">
        <v>132</v>
      </c>
      <c r="B165" s="10">
        <f t="shared" si="19"/>
        <v>1445.4580513080575</v>
      </c>
      <c r="C165" s="10">
        <f t="shared" si="20"/>
        <v>1079.4389340923831</v>
      </c>
      <c r="D165" s="10">
        <f t="shared" si="21"/>
        <v>2524.8969854004408</v>
      </c>
      <c r="E165" s="11">
        <f>$B$9-SUM($B$34:B165)</f>
        <v>325074.42860307801</v>
      </c>
    </row>
    <row r="166" spans="1:5" ht="15">
      <c r="A166" s="7">
        <v>133</v>
      </c>
      <c r="B166" s="10">
        <f t="shared" si="19"/>
        <v>1450.2365770945457</v>
      </c>
      <c r="C166" s="10">
        <f t="shared" si="20"/>
        <v>1074.6604083058946</v>
      </c>
      <c r="D166" s="10">
        <f t="shared" si="21"/>
        <v>2524.8969854004404</v>
      </c>
      <c r="E166" s="11">
        <f>$B$9-SUM($B$34:B166)</f>
        <v>323624.19202598347</v>
      </c>
    </row>
    <row r="167" spans="1:5" ht="15">
      <c r="A167" s="7">
        <v>134</v>
      </c>
      <c r="B167" s="10">
        <f t="shared" si="19"/>
        <v>1455.0309001631977</v>
      </c>
      <c r="C167" s="10">
        <f t="shared" si="20"/>
        <v>1069.8660852372429</v>
      </c>
      <c r="D167" s="10">
        <f t="shared" si="21"/>
        <v>2524.8969854004408</v>
      </c>
      <c r="E167" s="11">
        <f>$B$9-SUM($B$34:B167)</f>
        <v>322169.1611258203</v>
      </c>
    </row>
    <row r="168" spans="1:5" ht="15">
      <c r="A168" s="7">
        <v>135</v>
      </c>
      <c r="B168" s="10">
        <f t="shared" si="19"/>
        <v>1459.8410727380954</v>
      </c>
      <c r="C168" s="10">
        <f t="shared" si="20"/>
        <v>1065.0559126623452</v>
      </c>
      <c r="D168" s="10">
        <f t="shared" si="21"/>
        <v>2524.8969854004408</v>
      </c>
      <c r="E168" s="11">
        <f>$B$9-SUM($B$34:B168)</f>
        <v>320709.32005308219</v>
      </c>
    </row>
    <row r="169" spans="1:5" ht="15">
      <c r="A169" s="7">
        <v>136</v>
      </c>
      <c r="B169" s="10">
        <f t="shared" si="19"/>
        <v>1464.6671472159683</v>
      </c>
      <c r="C169" s="10">
        <f t="shared" si="20"/>
        <v>1060.2298381844723</v>
      </c>
      <c r="D169" s="10">
        <f t="shared" si="21"/>
        <v>2524.8969854004408</v>
      </c>
      <c r="E169" s="11">
        <f>$B$9-SUM($B$34:B169)</f>
        <v>319244.65290586627</v>
      </c>
    </row>
    <row r="170" spans="1:5" ht="15">
      <c r="A170" s="7">
        <v>137</v>
      </c>
      <c r="B170" s="10">
        <f t="shared" ref="B170:B233" si="22">-PPMT($B$11,A170,$B$12*$B$13,$B$9,0)</f>
        <v>1469.5091761667634</v>
      </c>
      <c r="C170" s="10">
        <f t="shared" ref="C170:C233" si="23">-IPMT($B$11,A170,$B$12*$B$13,$B$9,0)</f>
        <v>1055.3878092336768</v>
      </c>
      <c r="D170" s="10">
        <f t="shared" ref="D170:D233" si="24">B170+C170</f>
        <v>2524.8969854004399</v>
      </c>
      <c r="E170" s="11">
        <f>$B$9-SUM($B$34:B170)</f>
        <v>317775.14372969948</v>
      </c>
    </row>
    <row r="171" spans="1:5" ht="15">
      <c r="A171" s="7">
        <v>138</v>
      </c>
      <c r="B171" s="10">
        <f t="shared" si="22"/>
        <v>1474.3672123342189</v>
      </c>
      <c r="C171" s="10">
        <f t="shared" si="23"/>
        <v>1050.5297730662217</v>
      </c>
      <c r="D171" s="10">
        <f t="shared" si="24"/>
        <v>2524.8969854004408</v>
      </c>
      <c r="E171" s="11">
        <f>$B$9-SUM($B$34:B171)</f>
        <v>316300.77651736524</v>
      </c>
    </row>
    <row r="172" spans="1:5" ht="15">
      <c r="A172" s="7">
        <v>139</v>
      </c>
      <c r="B172" s="10">
        <f t="shared" si="22"/>
        <v>1479.2413086364368</v>
      </c>
      <c r="C172" s="10">
        <f t="shared" si="23"/>
        <v>1045.6556767640036</v>
      </c>
      <c r="D172" s="10">
        <f t="shared" si="24"/>
        <v>2524.8969854004404</v>
      </c>
      <c r="E172" s="11">
        <f>$B$9-SUM($B$34:B172)</f>
        <v>314821.53520872886</v>
      </c>
    </row>
    <row r="173" spans="1:5" ht="15">
      <c r="A173" s="7">
        <v>140</v>
      </c>
      <c r="B173" s="10">
        <f t="shared" si="22"/>
        <v>1484.131518166462</v>
      </c>
      <c r="C173" s="10">
        <f t="shared" si="23"/>
        <v>1040.7654672339788</v>
      </c>
      <c r="D173" s="10">
        <f t="shared" si="24"/>
        <v>2524.8969854004408</v>
      </c>
      <c r="E173" s="11">
        <f>$B$9-SUM($B$34:B173)</f>
        <v>313337.40369056235</v>
      </c>
    </row>
    <row r="174" spans="1:5" ht="15">
      <c r="A174" s="7">
        <v>141</v>
      </c>
      <c r="B174" s="10">
        <f t="shared" si="22"/>
        <v>1489.0378941928575</v>
      </c>
      <c r="C174" s="10">
        <f t="shared" si="23"/>
        <v>1035.8590912075829</v>
      </c>
      <c r="D174" s="10">
        <f t="shared" si="24"/>
        <v>2524.8969854004404</v>
      </c>
      <c r="E174" s="11">
        <f>$B$9-SUM($B$34:B174)</f>
        <v>311848.3657963695</v>
      </c>
    </row>
    <row r="175" spans="1:5" ht="15">
      <c r="A175" s="7">
        <v>142</v>
      </c>
      <c r="B175" s="10">
        <f t="shared" si="22"/>
        <v>1493.9604901602879</v>
      </c>
      <c r="C175" s="10">
        <f t="shared" si="23"/>
        <v>1030.9364952401527</v>
      </c>
      <c r="D175" s="10">
        <f t="shared" si="24"/>
        <v>2524.8969854004408</v>
      </c>
      <c r="E175" s="11">
        <f>$B$9-SUM($B$34:B175)</f>
        <v>310354.40530620923</v>
      </c>
    </row>
    <row r="176" spans="1:5" ht="15">
      <c r="A176" s="7">
        <v>143</v>
      </c>
      <c r="B176" s="10">
        <f t="shared" si="22"/>
        <v>1498.8993596900991</v>
      </c>
      <c r="C176" s="10">
        <f t="shared" si="23"/>
        <v>1025.9976257103413</v>
      </c>
      <c r="D176" s="10">
        <f t="shared" si="24"/>
        <v>2524.8969854004404</v>
      </c>
      <c r="E176" s="11">
        <f>$B$9-SUM($B$34:B176)</f>
        <v>308855.50594651909</v>
      </c>
    </row>
    <row r="177" spans="1:5" ht="15">
      <c r="A177" s="7">
        <v>144</v>
      </c>
      <c r="B177" s="10">
        <f t="shared" si="22"/>
        <v>1503.8545565809036</v>
      </c>
      <c r="C177" s="10">
        <f t="shared" si="23"/>
        <v>1021.0424288195369</v>
      </c>
      <c r="D177" s="10">
        <f t="shared" si="24"/>
        <v>2524.8969854004404</v>
      </c>
      <c r="E177" s="11">
        <f>$B$9-SUM($B$34:B177)</f>
        <v>307351.6513899382</v>
      </c>
    </row>
    <row r="178" spans="1:5" ht="15">
      <c r="A178" s="7">
        <v>145</v>
      </c>
      <c r="B178" s="10">
        <f t="shared" si="22"/>
        <v>1508.826134809166</v>
      </c>
      <c r="C178" s="10">
        <f t="shared" si="23"/>
        <v>1016.0708505912745</v>
      </c>
      <c r="D178" s="10">
        <f t="shared" si="24"/>
        <v>2524.8969854004404</v>
      </c>
      <c r="E178" s="11">
        <f>$B$9-SUM($B$34:B178)</f>
        <v>305842.82525512902</v>
      </c>
    </row>
    <row r="179" spans="1:5" ht="15">
      <c r="A179" s="7">
        <v>146</v>
      </c>
      <c r="B179" s="10">
        <f t="shared" si="22"/>
        <v>1513.8141485297915</v>
      </c>
      <c r="C179" s="10">
        <f t="shared" si="23"/>
        <v>1011.082836870649</v>
      </c>
      <c r="D179" s="10">
        <f t="shared" si="24"/>
        <v>2524.8969854004404</v>
      </c>
      <c r="E179" s="11">
        <f>$B$9-SUM($B$34:B179)</f>
        <v>304329.01110659924</v>
      </c>
    </row>
    <row r="180" spans="1:5" ht="15">
      <c r="A180" s="7">
        <v>147</v>
      </c>
      <c r="B180" s="10">
        <f t="shared" si="22"/>
        <v>1518.8186520767151</v>
      </c>
      <c r="C180" s="10">
        <f t="shared" si="23"/>
        <v>1006.0783333237255</v>
      </c>
      <c r="D180" s="10">
        <f t="shared" si="24"/>
        <v>2524.8969854004408</v>
      </c>
      <c r="E180" s="11">
        <f>$B$9-SUM($B$34:B180)</f>
        <v>302810.19245452253</v>
      </c>
    </row>
    <row r="181" spans="1:5" ht="15">
      <c r="A181" s="7">
        <v>148</v>
      </c>
      <c r="B181" s="10">
        <f t="shared" si="22"/>
        <v>1523.839699963494</v>
      </c>
      <c r="C181" s="10">
        <f t="shared" si="23"/>
        <v>1001.0572854369465</v>
      </c>
      <c r="D181" s="10">
        <f t="shared" si="24"/>
        <v>2524.8969854004404</v>
      </c>
      <c r="E181" s="11">
        <f>$B$9-SUM($B$34:B181)</f>
        <v>301286.35275455902</v>
      </c>
    </row>
    <row r="182" spans="1:5" ht="15">
      <c r="A182" s="7">
        <v>149</v>
      </c>
      <c r="B182" s="10">
        <f t="shared" si="22"/>
        <v>1528.8773468839015</v>
      </c>
      <c r="C182" s="10">
        <f t="shared" si="23"/>
        <v>996.01963851653898</v>
      </c>
      <c r="D182" s="10">
        <f t="shared" si="24"/>
        <v>2524.8969854004404</v>
      </c>
      <c r="E182" s="11">
        <f>$B$9-SUM($B$34:B182)</f>
        <v>299757.47540767514</v>
      </c>
    </row>
    <row r="183" spans="1:5" ht="15">
      <c r="A183" s="7">
        <v>150</v>
      </c>
      <c r="B183" s="10">
        <f t="shared" si="22"/>
        <v>1533.9316477125221</v>
      </c>
      <c r="C183" s="10">
        <f t="shared" si="23"/>
        <v>990.96533768791835</v>
      </c>
      <c r="D183" s="10">
        <f t="shared" si="24"/>
        <v>2524.8969854004404</v>
      </c>
      <c r="E183" s="11">
        <f>$B$9-SUM($B$34:B183)</f>
        <v>298223.54375996266</v>
      </c>
    </row>
    <row r="184" spans="1:5" ht="15">
      <c r="A184" s="7">
        <v>151</v>
      </c>
      <c r="B184" s="10">
        <f t="shared" si="22"/>
        <v>1539.0026575053498</v>
      </c>
      <c r="C184" s="10">
        <f t="shared" si="23"/>
        <v>985.89432789509078</v>
      </c>
      <c r="D184" s="10">
        <f t="shared" si="24"/>
        <v>2524.8969854004408</v>
      </c>
      <c r="E184" s="11">
        <f>$B$9-SUM($B$34:B184)</f>
        <v>296684.54110245727</v>
      </c>
    </row>
    <row r="185" spans="1:5" ht="15">
      <c r="A185" s="7">
        <v>152</v>
      </c>
      <c r="B185" s="10">
        <f t="shared" si="22"/>
        <v>1544.0904315003877</v>
      </c>
      <c r="C185" s="10">
        <f t="shared" si="23"/>
        <v>980.8065539000529</v>
      </c>
      <c r="D185" s="10">
        <f t="shared" si="24"/>
        <v>2524.8969854004408</v>
      </c>
      <c r="E185" s="11">
        <f>$B$9-SUM($B$34:B185)</f>
        <v>295140.45067095687</v>
      </c>
    </row>
    <row r="186" spans="1:5" ht="15">
      <c r="A186" s="7">
        <v>153</v>
      </c>
      <c r="B186" s="10">
        <f t="shared" si="22"/>
        <v>1549.1950251182498</v>
      </c>
      <c r="C186" s="10">
        <f t="shared" si="23"/>
        <v>975.70196028219073</v>
      </c>
      <c r="D186" s="10">
        <f t="shared" si="24"/>
        <v>2524.8969854004404</v>
      </c>
      <c r="E186" s="11">
        <f>$B$9-SUM($B$34:B186)</f>
        <v>293591.25564583862</v>
      </c>
    </row>
    <row r="187" spans="1:5" ht="15">
      <c r="A187" s="7">
        <v>154</v>
      </c>
      <c r="B187" s="10">
        <f t="shared" si="22"/>
        <v>1554.3164939627643</v>
      </c>
      <c r="C187" s="10">
        <f t="shared" si="23"/>
        <v>970.58049143767619</v>
      </c>
      <c r="D187" s="10">
        <f t="shared" si="24"/>
        <v>2524.8969854004404</v>
      </c>
      <c r="E187" s="11">
        <f>$B$9-SUM($B$34:B187)</f>
        <v>292036.93915187585</v>
      </c>
    </row>
    <row r="188" spans="1:5" ht="15">
      <c r="A188" s="7">
        <v>155</v>
      </c>
      <c r="B188" s="10">
        <f t="shared" si="22"/>
        <v>1559.4548938215796</v>
      </c>
      <c r="C188" s="10">
        <f t="shared" si="23"/>
        <v>965.44209157886041</v>
      </c>
      <c r="D188" s="10">
        <f t="shared" si="24"/>
        <v>2524.8969854004399</v>
      </c>
      <c r="E188" s="11">
        <f>$B$9-SUM($B$34:B188)</f>
        <v>290477.48425805429</v>
      </c>
    </row>
    <row r="189" spans="1:5" ht="15">
      <c r="A189" s="7">
        <v>156</v>
      </c>
      <c r="B189" s="10">
        <f t="shared" si="22"/>
        <v>1564.6102806667727</v>
      </c>
      <c r="C189" s="10">
        <f t="shared" si="23"/>
        <v>960.28670473366776</v>
      </c>
      <c r="D189" s="10">
        <f t="shared" si="24"/>
        <v>2524.8969854004404</v>
      </c>
      <c r="E189" s="11">
        <f>$B$9-SUM($B$34:B189)</f>
        <v>288912.8739773875</v>
      </c>
    </row>
    <row r="190" spans="1:5" ht="15">
      <c r="A190" s="7">
        <v>157</v>
      </c>
      <c r="B190" s="10">
        <f t="shared" si="22"/>
        <v>1569.7827106554571</v>
      </c>
      <c r="C190" s="10">
        <f t="shared" si="23"/>
        <v>955.11427474498339</v>
      </c>
      <c r="D190" s="10">
        <f t="shared" si="24"/>
        <v>2524.8969854004404</v>
      </c>
      <c r="E190" s="11">
        <f>$B$9-SUM($B$34:B190)</f>
        <v>287343.09126673208</v>
      </c>
    </row>
    <row r="191" spans="1:5" ht="15">
      <c r="A191" s="7">
        <v>158</v>
      </c>
      <c r="B191" s="10">
        <f t="shared" si="22"/>
        <v>1574.9722401303957</v>
      </c>
      <c r="C191" s="10">
        <f t="shared" si="23"/>
        <v>949.9247452700447</v>
      </c>
      <c r="D191" s="10">
        <f t="shared" si="24"/>
        <v>2524.8969854004404</v>
      </c>
      <c r="E191" s="11">
        <f>$B$9-SUM($B$34:B191)</f>
        <v>285768.11902660166</v>
      </c>
    </row>
    <row r="192" spans="1:5" ht="15">
      <c r="A192" s="7">
        <v>159</v>
      </c>
      <c r="B192" s="10">
        <f t="shared" si="22"/>
        <v>1580.1789256206152</v>
      </c>
      <c r="C192" s="10">
        <f t="shared" si="23"/>
        <v>944.71805977982524</v>
      </c>
      <c r="D192" s="10">
        <f t="shared" si="24"/>
        <v>2524.8969854004404</v>
      </c>
      <c r="E192" s="11">
        <f>$B$9-SUM($B$34:B192)</f>
        <v>284187.94010098104</v>
      </c>
    </row>
    <row r="193" spans="1:5" ht="15">
      <c r="A193" s="7">
        <v>160</v>
      </c>
      <c r="B193" s="10">
        <f t="shared" si="22"/>
        <v>1585.4028238420199</v>
      </c>
      <c r="C193" s="10">
        <f t="shared" si="23"/>
        <v>939.49416155842061</v>
      </c>
      <c r="D193" s="10">
        <f t="shared" si="24"/>
        <v>2524.8969854004404</v>
      </c>
      <c r="E193" s="11">
        <f>$B$9-SUM($B$34:B193)</f>
        <v>282602.53727713902</v>
      </c>
    </row>
    <row r="194" spans="1:5" ht="15">
      <c r="A194" s="7">
        <v>161</v>
      </c>
      <c r="B194" s="10">
        <f t="shared" si="22"/>
        <v>1590.6439916980121</v>
      </c>
      <c r="C194" s="10">
        <f t="shared" si="23"/>
        <v>934.25299370242874</v>
      </c>
      <c r="D194" s="10">
        <f t="shared" si="24"/>
        <v>2524.8969854004408</v>
      </c>
      <c r="E194" s="11">
        <f>$B$9-SUM($B$34:B194)</f>
        <v>281011.89328544098</v>
      </c>
    </row>
    <row r="195" spans="1:5" ht="15">
      <c r="A195" s="7">
        <v>162</v>
      </c>
      <c r="B195" s="10">
        <f t="shared" si="22"/>
        <v>1595.9024862801086</v>
      </c>
      <c r="C195" s="10">
        <f t="shared" si="23"/>
        <v>928.99449912033197</v>
      </c>
      <c r="D195" s="10">
        <f t="shared" si="24"/>
        <v>2524.8969854004408</v>
      </c>
      <c r="E195" s="11">
        <f>$B$9-SUM($B$34:B195)</f>
        <v>279415.99079916091</v>
      </c>
    </row>
    <row r="196" spans="1:5" ht="15">
      <c r="A196" s="7">
        <v>163</v>
      </c>
      <c r="B196" s="10">
        <f t="shared" si="22"/>
        <v>1601.1783648685666</v>
      </c>
      <c r="C196" s="10">
        <f t="shared" si="23"/>
        <v>923.71862053187397</v>
      </c>
      <c r="D196" s="10">
        <f t="shared" si="24"/>
        <v>2524.8969854004408</v>
      </c>
      <c r="E196" s="11">
        <f>$B$9-SUM($B$34:B196)</f>
        <v>277814.81243429234</v>
      </c>
    </row>
    <row r="197" spans="1:5" ht="15">
      <c r="A197" s="7">
        <v>164</v>
      </c>
      <c r="B197" s="10">
        <f t="shared" si="22"/>
        <v>1606.4716849330041</v>
      </c>
      <c r="C197" s="10">
        <f t="shared" si="23"/>
        <v>918.4253004674365</v>
      </c>
      <c r="D197" s="10">
        <f t="shared" si="24"/>
        <v>2524.8969854004408</v>
      </c>
      <c r="E197" s="11">
        <f>$B$9-SUM($B$34:B197)</f>
        <v>276208.34074935934</v>
      </c>
    </row>
    <row r="198" spans="1:5" ht="15">
      <c r="A198" s="7">
        <v>165</v>
      </c>
      <c r="B198" s="10">
        <f t="shared" si="22"/>
        <v>1611.7825041330277</v>
      </c>
      <c r="C198" s="10">
        <f t="shared" si="23"/>
        <v>913.11448126741277</v>
      </c>
      <c r="D198" s="10">
        <f t="shared" si="24"/>
        <v>2524.8969854004404</v>
      </c>
      <c r="E198" s="11">
        <f>$B$9-SUM($B$34:B198)</f>
        <v>274596.55824522628</v>
      </c>
    </row>
    <row r="199" spans="1:5" ht="15">
      <c r="A199" s="7">
        <v>166</v>
      </c>
      <c r="B199" s="10">
        <f t="shared" si="22"/>
        <v>1617.1108803188606</v>
      </c>
      <c r="C199" s="10">
        <f t="shared" si="23"/>
        <v>907.78610508157976</v>
      </c>
      <c r="D199" s="10">
        <f t="shared" si="24"/>
        <v>2524.8969854004404</v>
      </c>
      <c r="E199" s="11">
        <f>$B$9-SUM($B$34:B199)</f>
        <v>272979.44736490748</v>
      </c>
    </row>
    <row r="200" spans="1:5" ht="15">
      <c r="A200" s="7">
        <v>167</v>
      </c>
      <c r="B200" s="10">
        <f t="shared" si="22"/>
        <v>1622.4568715319722</v>
      </c>
      <c r="C200" s="10">
        <f t="shared" si="23"/>
        <v>902.44011386846807</v>
      </c>
      <c r="D200" s="10">
        <f t="shared" si="24"/>
        <v>2524.8969854004404</v>
      </c>
      <c r="E200" s="11">
        <f>$B$9-SUM($B$34:B200)</f>
        <v>271356.99049337546</v>
      </c>
    </row>
    <row r="201" spans="1:5" ht="15">
      <c r="A201" s="7">
        <v>168</v>
      </c>
      <c r="B201" s="10">
        <f t="shared" si="22"/>
        <v>1627.8205360057111</v>
      </c>
      <c r="C201" s="10">
        <f t="shared" si="23"/>
        <v>897.07644939472937</v>
      </c>
      <c r="D201" s="10">
        <f t="shared" si="24"/>
        <v>2524.8969854004404</v>
      </c>
      <c r="E201" s="11">
        <f>$B$9-SUM($B$34:B201)</f>
        <v>269729.1699573698</v>
      </c>
    </row>
    <row r="202" spans="1:5" ht="15">
      <c r="A202" s="7">
        <v>169</v>
      </c>
      <c r="B202" s="10">
        <f t="shared" si="22"/>
        <v>1633.2019321659382</v>
      </c>
      <c r="C202" s="10">
        <f t="shared" si="23"/>
        <v>891.69505323450221</v>
      </c>
      <c r="D202" s="10">
        <f t="shared" si="24"/>
        <v>2524.8969854004404</v>
      </c>
      <c r="E202" s="11">
        <f>$B$9-SUM($B$34:B202)</f>
        <v>268095.96802520379</v>
      </c>
    </row>
    <row r="203" spans="1:5" ht="15">
      <c r="A203" s="7">
        <v>170</v>
      </c>
      <c r="B203" s="10">
        <f t="shared" si="22"/>
        <v>1638.6011186316643</v>
      </c>
      <c r="C203" s="10">
        <f t="shared" si="23"/>
        <v>886.29586676877591</v>
      </c>
      <c r="D203" s="10">
        <f t="shared" si="24"/>
        <v>2524.8969854004404</v>
      </c>
      <c r="E203" s="11">
        <f>$B$9-SUM($B$34:B203)</f>
        <v>266457.36690657213</v>
      </c>
    </row>
    <row r="204" spans="1:5" ht="15">
      <c r="A204" s="7">
        <v>171</v>
      </c>
      <c r="B204" s="10">
        <f t="shared" si="22"/>
        <v>1644.0181542156888</v>
      </c>
      <c r="C204" s="10">
        <f t="shared" si="23"/>
        <v>880.87883118475179</v>
      </c>
      <c r="D204" s="10">
        <f t="shared" si="24"/>
        <v>2524.8969854004408</v>
      </c>
      <c r="E204" s="11">
        <f>$B$9-SUM($B$34:B204)</f>
        <v>264813.34875235648</v>
      </c>
    </row>
    <row r="205" spans="1:5" ht="15">
      <c r="A205" s="7">
        <v>172</v>
      </c>
      <c r="B205" s="10">
        <f t="shared" si="22"/>
        <v>1649.4530979252381</v>
      </c>
      <c r="C205" s="10">
        <f t="shared" si="23"/>
        <v>875.44388747520236</v>
      </c>
      <c r="D205" s="10">
        <f t="shared" si="24"/>
        <v>2524.8969854004404</v>
      </c>
      <c r="E205" s="11">
        <f>$B$9-SUM($B$34:B205)</f>
        <v>263163.89565443125</v>
      </c>
    </row>
    <row r="206" spans="1:5" ht="15">
      <c r="A206" s="7">
        <v>173</v>
      </c>
      <c r="B206" s="10">
        <f t="shared" si="22"/>
        <v>1654.9060089626121</v>
      </c>
      <c r="C206" s="10">
        <f t="shared" si="23"/>
        <v>869.99097643782818</v>
      </c>
      <c r="D206" s="10">
        <f t="shared" si="24"/>
        <v>2524.8969854004404</v>
      </c>
      <c r="E206" s="11">
        <f>$B$9-SUM($B$34:B206)</f>
        <v>261508.98964546865</v>
      </c>
    </row>
    <row r="207" spans="1:5" ht="15">
      <c r="A207" s="7">
        <v>174</v>
      </c>
      <c r="B207" s="10">
        <f t="shared" si="22"/>
        <v>1660.3769467258257</v>
      </c>
      <c r="C207" s="10">
        <f t="shared" si="23"/>
        <v>864.52003867461463</v>
      </c>
      <c r="D207" s="10">
        <f t="shared" si="24"/>
        <v>2524.8969854004404</v>
      </c>
      <c r="E207" s="11">
        <f>$B$9-SUM($B$34:B207)</f>
        <v>259848.61269874283</v>
      </c>
    </row>
    <row r="208" spans="1:5" ht="15">
      <c r="A208" s="7">
        <v>175</v>
      </c>
      <c r="B208" s="10">
        <f t="shared" si="22"/>
        <v>1665.8659708092573</v>
      </c>
      <c r="C208" s="10">
        <f t="shared" si="23"/>
        <v>859.03101459118307</v>
      </c>
      <c r="D208" s="10">
        <f t="shared" si="24"/>
        <v>2524.8969854004404</v>
      </c>
      <c r="E208" s="11">
        <f>$B$9-SUM($B$34:B208)</f>
        <v>258182.74672793358</v>
      </c>
    </row>
    <row r="209" spans="1:5" ht="15">
      <c r="A209" s="7">
        <v>176</v>
      </c>
      <c r="B209" s="10">
        <f t="shared" si="22"/>
        <v>1671.3731410042983</v>
      </c>
      <c r="C209" s="10">
        <f t="shared" si="23"/>
        <v>853.52384439614241</v>
      </c>
      <c r="D209" s="10">
        <f t="shared" si="24"/>
        <v>2524.8969854004408</v>
      </c>
      <c r="E209" s="11">
        <f>$B$9-SUM($B$34:B209)</f>
        <v>256511.37358692929</v>
      </c>
    </row>
    <row r="210" spans="1:5" ht="15">
      <c r="A210" s="7">
        <v>177</v>
      </c>
      <c r="B210" s="10">
        <f t="shared" si="22"/>
        <v>1676.8985173000028</v>
      </c>
      <c r="C210" s="10">
        <f t="shared" si="23"/>
        <v>847.99846810043778</v>
      </c>
      <c r="D210" s="10">
        <f t="shared" si="24"/>
        <v>2524.8969854004408</v>
      </c>
      <c r="E210" s="11">
        <f>$B$9-SUM($B$34:B210)</f>
        <v>254834.47506962929</v>
      </c>
    </row>
    <row r="211" spans="1:5" ht="15">
      <c r="A211" s="7">
        <v>178</v>
      </c>
      <c r="B211" s="10">
        <f t="shared" si="22"/>
        <v>1682.4421598837434</v>
      </c>
      <c r="C211" s="10">
        <f t="shared" si="23"/>
        <v>842.45482551669704</v>
      </c>
      <c r="D211" s="10">
        <f t="shared" si="24"/>
        <v>2524.8969854004404</v>
      </c>
      <c r="E211" s="11">
        <f>$B$9-SUM($B$34:B211)</f>
        <v>253152.03290974555</v>
      </c>
    </row>
    <row r="212" spans="1:5" ht="15">
      <c r="A212" s="7">
        <v>179</v>
      </c>
      <c r="B212" s="10">
        <f t="shared" si="22"/>
        <v>1688.0041291418647</v>
      </c>
      <c r="C212" s="10">
        <f t="shared" si="23"/>
        <v>836.89285625857553</v>
      </c>
      <c r="D212" s="10">
        <f t="shared" si="24"/>
        <v>2524.8969854004404</v>
      </c>
      <c r="E212" s="11">
        <f>$B$9-SUM($B$34:B212)</f>
        <v>251464.02878060369</v>
      </c>
    </row>
    <row r="213" spans="1:5" ht="15">
      <c r="A213" s="7">
        <v>180</v>
      </c>
      <c r="B213" s="10">
        <f t="shared" si="22"/>
        <v>1693.5844856603428</v>
      </c>
      <c r="C213" s="10">
        <f t="shared" si="23"/>
        <v>831.31249974009779</v>
      </c>
      <c r="D213" s="10">
        <f t="shared" si="24"/>
        <v>2524.8969854004408</v>
      </c>
      <c r="E213" s="11">
        <f>$B$9-SUM($B$34:B213)</f>
        <v>249770.44429494336</v>
      </c>
    </row>
    <row r="214" spans="1:5" ht="15">
      <c r="A214" s="7">
        <v>181</v>
      </c>
      <c r="B214" s="10">
        <f t="shared" si="22"/>
        <v>1699.1832902254428</v>
      </c>
      <c r="C214" s="10">
        <f t="shared" si="23"/>
        <v>825.71369517499772</v>
      </c>
      <c r="D214" s="10">
        <f t="shared" si="24"/>
        <v>2524.8969854004404</v>
      </c>
      <c r="E214" s="11">
        <f>$B$9-SUM($B$34:B214)</f>
        <v>248071.2610047179</v>
      </c>
    </row>
    <row r="215" spans="1:5" ht="15">
      <c r="A215" s="7">
        <v>182</v>
      </c>
      <c r="B215" s="10">
        <f t="shared" si="22"/>
        <v>1704.8006038243846</v>
      </c>
      <c r="C215" s="10">
        <f t="shared" si="23"/>
        <v>820.09638157605593</v>
      </c>
      <c r="D215" s="10">
        <f t="shared" si="24"/>
        <v>2524.8969854004404</v>
      </c>
      <c r="E215" s="11">
        <f>$B$9-SUM($B$34:B215)</f>
        <v>246366.46040089353</v>
      </c>
    </row>
    <row r="216" spans="1:5" ht="15">
      <c r="A216" s="7">
        <v>183</v>
      </c>
      <c r="B216" s="10">
        <f t="shared" si="22"/>
        <v>1710.4364876460033</v>
      </c>
      <c r="C216" s="10">
        <f t="shared" si="23"/>
        <v>814.46049775443737</v>
      </c>
      <c r="D216" s="10">
        <f t="shared" si="24"/>
        <v>2524.8969854004408</v>
      </c>
      <c r="E216" s="11">
        <f>$B$9-SUM($B$34:B216)</f>
        <v>244656.02391324751</v>
      </c>
    </row>
    <row r="217" spans="1:5" ht="15">
      <c r="A217" s="7">
        <v>184</v>
      </c>
      <c r="B217" s="10">
        <f t="shared" si="22"/>
        <v>1716.0910030814186</v>
      </c>
      <c r="C217" s="10">
        <f t="shared" si="23"/>
        <v>808.80598231902172</v>
      </c>
      <c r="D217" s="10">
        <f t="shared" si="24"/>
        <v>2524.8969854004404</v>
      </c>
      <c r="E217" s="11">
        <f>$B$9-SUM($B$34:B217)</f>
        <v>242939.9329101661</v>
      </c>
    </row>
    <row r="218" spans="1:5" ht="15">
      <c r="A218" s="7">
        <v>185</v>
      </c>
      <c r="B218" s="10">
        <f t="shared" si="22"/>
        <v>1721.7642117247026</v>
      </c>
      <c r="C218" s="10">
        <f t="shared" si="23"/>
        <v>803.13277367573789</v>
      </c>
      <c r="D218" s="10">
        <f t="shared" si="24"/>
        <v>2524.8969854004404</v>
      </c>
      <c r="E218" s="11">
        <f>$B$9-SUM($B$34:B218)</f>
        <v>241218.16869844138</v>
      </c>
    </row>
    <row r="219" spans="1:5" ht="15">
      <c r="A219" s="7">
        <v>186</v>
      </c>
      <c r="B219" s="10">
        <f t="shared" si="22"/>
        <v>1727.4561753735497</v>
      </c>
      <c r="C219" s="10">
        <f t="shared" si="23"/>
        <v>797.44081002689052</v>
      </c>
      <c r="D219" s="10">
        <f t="shared" si="24"/>
        <v>2524.8969854004404</v>
      </c>
      <c r="E219" s="11">
        <f>$B$9-SUM($B$34:B219)</f>
        <v>239490.71252306784</v>
      </c>
    </row>
    <row r="220" spans="1:5" ht="15">
      <c r="A220" s="7">
        <v>187</v>
      </c>
      <c r="B220" s="10">
        <f t="shared" si="22"/>
        <v>1733.1669560299522</v>
      </c>
      <c r="C220" s="10">
        <f t="shared" si="23"/>
        <v>791.73002937048841</v>
      </c>
      <c r="D220" s="10">
        <f t="shared" si="24"/>
        <v>2524.8969854004408</v>
      </c>
      <c r="E220" s="11">
        <f>$B$9-SUM($B$34:B220)</f>
        <v>237757.54556703789</v>
      </c>
    </row>
    <row r="221" spans="1:5" ht="15">
      <c r="A221" s="7">
        <v>188</v>
      </c>
      <c r="B221" s="10">
        <f t="shared" si="22"/>
        <v>1738.8966159008728</v>
      </c>
      <c r="C221" s="10">
        <f t="shared" si="23"/>
        <v>786.00036949956791</v>
      </c>
      <c r="D221" s="10">
        <f t="shared" si="24"/>
        <v>2524.8969854004408</v>
      </c>
      <c r="E221" s="11">
        <f>$B$9-SUM($B$34:B221)</f>
        <v>236018.648951137</v>
      </c>
    </row>
    <row r="222" spans="1:5" ht="15">
      <c r="A222" s="7">
        <v>189</v>
      </c>
      <c r="B222" s="10">
        <f t="shared" si="22"/>
        <v>1744.6452173989237</v>
      </c>
      <c r="C222" s="10">
        <f t="shared" si="23"/>
        <v>780.25176800151689</v>
      </c>
      <c r="D222" s="10">
        <f t="shared" si="24"/>
        <v>2524.8969854004408</v>
      </c>
      <c r="E222" s="11">
        <f>$B$9-SUM($B$34:B222)</f>
        <v>234274.00373373809</v>
      </c>
    </row>
    <row r="223" spans="1:5" ht="15">
      <c r="A223" s="7">
        <v>190</v>
      </c>
      <c r="B223" s="10">
        <f t="shared" si="22"/>
        <v>1750.4128231430473</v>
      </c>
      <c r="C223" s="10">
        <f t="shared" si="23"/>
        <v>774.484162257393</v>
      </c>
      <c r="D223" s="10">
        <f t="shared" si="24"/>
        <v>2524.8969854004404</v>
      </c>
      <c r="E223" s="11">
        <f>$B$9-SUM($B$34:B223)</f>
        <v>232523.59091059506</v>
      </c>
    </row>
    <row r="224" spans="1:5" ht="15">
      <c r="A224" s="7">
        <v>191</v>
      </c>
      <c r="B224" s="10">
        <f t="shared" si="22"/>
        <v>1756.1994959591973</v>
      </c>
      <c r="C224" s="10">
        <f t="shared" si="23"/>
        <v>768.69748944124353</v>
      </c>
      <c r="D224" s="10">
        <f t="shared" si="24"/>
        <v>2524.8969854004408</v>
      </c>
      <c r="E224" s="11">
        <f>$B$9-SUM($B$34:B224)</f>
        <v>230767.39141463587</v>
      </c>
    </row>
    <row r="225" spans="1:5" ht="15">
      <c r="A225" s="7">
        <v>192</v>
      </c>
      <c r="B225" s="10">
        <f t="shared" si="22"/>
        <v>1762.0052988810212</v>
      </c>
      <c r="C225" s="10">
        <f t="shared" si="23"/>
        <v>762.89168651941918</v>
      </c>
      <c r="D225" s="10">
        <f t="shared" si="24"/>
        <v>2524.8969854004404</v>
      </c>
      <c r="E225" s="11">
        <f>$B$9-SUM($B$34:B225)</f>
        <v>229005.38611575484</v>
      </c>
    </row>
    <row r="226" spans="1:5" ht="15">
      <c r="A226" s="7">
        <v>193</v>
      </c>
      <c r="B226" s="10">
        <f t="shared" si="22"/>
        <v>1767.8302951505518</v>
      </c>
      <c r="C226" s="10">
        <f t="shared" si="23"/>
        <v>757.06669024988901</v>
      </c>
      <c r="D226" s="10">
        <f t="shared" si="24"/>
        <v>2524.8969854004408</v>
      </c>
      <c r="E226" s="11">
        <f>$B$9-SUM($B$34:B226)</f>
        <v>227237.55582060429</v>
      </c>
    </row>
    <row r="227" spans="1:5" ht="15">
      <c r="A227" s="7">
        <v>194</v>
      </c>
      <c r="B227" s="10">
        <f t="shared" si="22"/>
        <v>1773.6745482188905</v>
      </c>
      <c r="C227" s="10">
        <f t="shared" si="23"/>
        <v>751.22243718155016</v>
      </c>
      <c r="D227" s="10">
        <f t="shared" si="24"/>
        <v>2524.8969854004408</v>
      </c>
      <c r="E227" s="11">
        <f>$B$9-SUM($B$34:B227)</f>
        <v>225463.88127238539</v>
      </c>
    </row>
    <row r="228" spans="1:5" ht="15">
      <c r="A228" s="7">
        <v>195</v>
      </c>
      <c r="B228" s="10">
        <f t="shared" si="22"/>
        <v>1779.5381217469023</v>
      </c>
      <c r="C228" s="10">
        <f t="shared" si="23"/>
        <v>745.35886365353792</v>
      </c>
      <c r="D228" s="10">
        <f t="shared" si="24"/>
        <v>2524.8969854004404</v>
      </c>
      <c r="E228" s="11">
        <f>$B$9-SUM($B$34:B228)</f>
        <v>223684.34315063848</v>
      </c>
    </row>
    <row r="229" spans="1:5" ht="15">
      <c r="A229" s="7">
        <v>196</v>
      </c>
      <c r="B229" s="10">
        <f t="shared" si="22"/>
        <v>1785.421079605909</v>
      </c>
      <c r="C229" s="10">
        <f t="shared" si="23"/>
        <v>739.47590579453174</v>
      </c>
      <c r="D229" s="10">
        <f t="shared" si="24"/>
        <v>2524.8969854004408</v>
      </c>
      <c r="E229" s="11">
        <f>$B$9-SUM($B$34:B229)</f>
        <v>221898.92207103258</v>
      </c>
    </row>
    <row r="230" spans="1:5" ht="15">
      <c r="A230" s="7">
        <v>197</v>
      </c>
      <c r="B230" s="10">
        <f t="shared" si="22"/>
        <v>1791.3234858783815</v>
      </c>
      <c r="C230" s="10">
        <f t="shared" si="23"/>
        <v>733.57349952205925</v>
      </c>
      <c r="D230" s="10">
        <f t="shared" si="24"/>
        <v>2524.8969854004408</v>
      </c>
      <c r="E230" s="11">
        <f>$B$9-SUM($B$34:B230)</f>
        <v>220107.59858515419</v>
      </c>
    </row>
    <row r="231" spans="1:5" ht="15">
      <c r="A231" s="7">
        <v>198</v>
      </c>
      <c r="B231" s="10">
        <f t="shared" si="22"/>
        <v>1797.2454048586421</v>
      </c>
      <c r="C231" s="10">
        <f t="shared" si="23"/>
        <v>727.65158054179835</v>
      </c>
      <c r="D231" s="10">
        <f t="shared" si="24"/>
        <v>2524.8969854004404</v>
      </c>
      <c r="E231" s="11">
        <f>$B$9-SUM($B$34:B231)</f>
        <v>218310.35318029555</v>
      </c>
    </row>
    <row r="232" spans="1:5" ht="15">
      <c r="A232" s="7">
        <v>199</v>
      </c>
      <c r="B232" s="10">
        <f t="shared" si="22"/>
        <v>1803.1869010535629</v>
      </c>
      <c r="C232" s="10">
        <f t="shared" si="23"/>
        <v>721.71008434687735</v>
      </c>
      <c r="D232" s="10">
        <f t="shared" si="24"/>
        <v>2524.8969854004404</v>
      </c>
      <c r="E232" s="11">
        <f>$B$9-SUM($B$34:B232)</f>
        <v>216507.16627924197</v>
      </c>
    </row>
    <row r="233" spans="1:5" ht="15">
      <c r="A233" s="7">
        <v>200</v>
      </c>
      <c r="B233" s="10">
        <f t="shared" si="22"/>
        <v>1809.1480391832688</v>
      </c>
      <c r="C233" s="10">
        <f t="shared" si="23"/>
        <v>715.74894621717181</v>
      </c>
      <c r="D233" s="10">
        <f t="shared" si="24"/>
        <v>2524.8969854004408</v>
      </c>
      <c r="E233" s="11">
        <f>$B$9-SUM($B$34:B233)</f>
        <v>214698.01824005868</v>
      </c>
    </row>
    <row r="234" spans="1:5" ht="15">
      <c r="A234" s="7">
        <v>201</v>
      </c>
      <c r="B234" s="10">
        <f t="shared" ref="B234:B297" si="25">-PPMT($B$11,A234,$B$12*$B$13,$B$9,0)</f>
        <v>1815.1288841818409</v>
      </c>
      <c r="C234" s="10">
        <f t="shared" ref="C234:C297" si="26">-IPMT($B$11,A234,$B$12*$B$13,$B$9,0)</f>
        <v>709.76810121859955</v>
      </c>
      <c r="D234" s="10">
        <f t="shared" ref="D234:D297" si="27">B234+C234</f>
        <v>2524.8969854004404</v>
      </c>
      <c r="E234" s="11">
        <f>$B$9-SUM($B$34:B234)</f>
        <v>212882.88935587683</v>
      </c>
    </row>
    <row r="235" spans="1:5" ht="15">
      <c r="A235" s="7">
        <v>202</v>
      </c>
      <c r="B235" s="10">
        <f t="shared" si="25"/>
        <v>1821.1295011980274</v>
      </c>
      <c r="C235" s="10">
        <f t="shared" si="26"/>
        <v>703.76748420241324</v>
      </c>
      <c r="D235" s="10">
        <f t="shared" si="27"/>
        <v>2524.8969854004408</v>
      </c>
      <c r="E235" s="11">
        <f>$B$9-SUM($B$34:B235)</f>
        <v>211061.75985467882</v>
      </c>
    </row>
    <row r="236" spans="1:5" ht="15">
      <c r="A236" s="7">
        <v>203</v>
      </c>
      <c r="B236" s="10">
        <f t="shared" si="25"/>
        <v>1827.1499555959495</v>
      </c>
      <c r="C236" s="10">
        <f t="shared" si="26"/>
        <v>697.74702980449126</v>
      </c>
      <c r="D236" s="10">
        <f t="shared" si="27"/>
        <v>2524.8969854004408</v>
      </c>
      <c r="E236" s="11">
        <f>$B$9-SUM($B$34:B236)</f>
        <v>209234.60989908286</v>
      </c>
    </row>
    <row r="237" spans="1:5" ht="15">
      <c r="A237" s="7">
        <v>204</v>
      </c>
      <c r="B237" s="10">
        <f t="shared" si="25"/>
        <v>1833.1903129558154</v>
      </c>
      <c r="C237" s="10">
        <f t="shared" si="26"/>
        <v>691.70667244462516</v>
      </c>
      <c r="D237" s="10">
        <f t="shared" si="27"/>
        <v>2524.8969854004408</v>
      </c>
      <c r="E237" s="11">
        <f>$B$9-SUM($B$34:B237)</f>
        <v>207401.41958612704</v>
      </c>
    </row>
    <row r="238" spans="1:5" ht="15">
      <c r="A238" s="7">
        <v>205</v>
      </c>
      <c r="B238" s="10">
        <f t="shared" si="25"/>
        <v>1839.2506390746346</v>
      </c>
      <c r="C238" s="10">
        <f t="shared" si="26"/>
        <v>685.64634632580589</v>
      </c>
      <c r="D238" s="10">
        <f t="shared" si="27"/>
        <v>2524.8969854004404</v>
      </c>
      <c r="E238" s="11">
        <f>$B$9-SUM($B$34:B238)</f>
        <v>205562.16894705239</v>
      </c>
    </row>
    <row r="239" spans="1:5" ht="15">
      <c r="A239" s="7">
        <v>206</v>
      </c>
      <c r="B239" s="10">
        <f t="shared" si="25"/>
        <v>1845.3309999669345</v>
      </c>
      <c r="C239" s="10">
        <f t="shared" si="26"/>
        <v>679.56598543350617</v>
      </c>
      <c r="D239" s="10">
        <f t="shared" si="27"/>
        <v>2524.8969854004408</v>
      </c>
      <c r="E239" s="11">
        <f>$B$9-SUM($B$34:B239)</f>
        <v>203716.83794708544</v>
      </c>
    </row>
    <row r="240" spans="1:5" ht="15">
      <c r="A240" s="7">
        <v>207</v>
      </c>
      <c r="B240" s="10">
        <f t="shared" si="25"/>
        <v>1851.4314618654785</v>
      </c>
      <c r="C240" s="10">
        <f t="shared" si="26"/>
        <v>673.46552353496236</v>
      </c>
      <c r="D240" s="10">
        <f t="shared" si="27"/>
        <v>2524.8969854004408</v>
      </c>
      <c r="E240" s="11">
        <f>$B$9-SUM($B$34:B240)</f>
        <v>201865.40648521995</v>
      </c>
    </row>
    <row r="241" spans="1:5" ht="15">
      <c r="A241" s="7">
        <v>208</v>
      </c>
      <c r="B241" s="10">
        <f t="shared" si="25"/>
        <v>1857.5520912219883</v>
      </c>
      <c r="C241" s="10">
        <f t="shared" si="26"/>
        <v>667.34489417845225</v>
      </c>
      <c r="D241" s="10">
        <f t="shared" si="27"/>
        <v>2524.8969854004408</v>
      </c>
      <c r="E241" s="11">
        <f>$B$9-SUM($B$34:B241)</f>
        <v>200007.85439399799</v>
      </c>
    </row>
    <row r="242" spans="1:5" ht="15">
      <c r="A242" s="7">
        <v>209</v>
      </c>
      <c r="B242" s="10">
        <f t="shared" si="25"/>
        <v>1863.6929547078687</v>
      </c>
      <c r="C242" s="10">
        <f t="shared" si="26"/>
        <v>661.20403069257168</v>
      </c>
      <c r="D242" s="10">
        <f t="shared" si="27"/>
        <v>2524.8969854004404</v>
      </c>
      <c r="E242" s="11">
        <f>$B$9-SUM($B$34:B242)</f>
        <v>198144.1614392901</v>
      </c>
    </row>
    <row r="243" spans="1:5" ht="15">
      <c r="A243" s="7">
        <v>210</v>
      </c>
      <c r="B243" s="10">
        <f t="shared" si="25"/>
        <v>1869.8541192149321</v>
      </c>
      <c r="C243" s="10">
        <f t="shared" si="26"/>
        <v>655.04286618550839</v>
      </c>
      <c r="D243" s="10">
        <f t="shared" si="27"/>
        <v>2524.8969854004404</v>
      </c>
      <c r="E243" s="11">
        <f>$B$9-SUM($B$34:B243)</f>
        <v>196274.30732007517</v>
      </c>
    </row>
    <row r="244" spans="1:5" ht="15">
      <c r="A244" s="7">
        <v>211</v>
      </c>
      <c r="B244" s="10">
        <f t="shared" si="25"/>
        <v>1876.0356518561277</v>
      </c>
      <c r="C244" s="10">
        <f t="shared" si="26"/>
        <v>648.86133354431252</v>
      </c>
      <c r="D244" s="10">
        <f t="shared" si="27"/>
        <v>2524.8969854004404</v>
      </c>
      <c r="E244" s="11">
        <f>$B$9-SUM($B$34:B244)</f>
        <v>194398.27166821907</v>
      </c>
    </row>
    <row r="245" spans="1:5" ht="15">
      <c r="A245" s="7">
        <v>212</v>
      </c>
      <c r="B245" s="10">
        <f t="shared" si="25"/>
        <v>1882.2376199662733</v>
      </c>
      <c r="C245" s="10">
        <f t="shared" si="26"/>
        <v>642.65936543416694</v>
      </c>
      <c r="D245" s="10">
        <f t="shared" si="27"/>
        <v>2524.8969854004404</v>
      </c>
      <c r="E245" s="11">
        <f>$B$9-SUM($B$34:B245)</f>
        <v>192516.0340482528</v>
      </c>
    </row>
    <row r="246" spans="1:5" ht="15">
      <c r="A246" s="7">
        <v>213</v>
      </c>
      <c r="B246" s="10">
        <f t="shared" si="25"/>
        <v>1888.4600911027881</v>
      </c>
      <c r="C246" s="10">
        <f t="shared" si="26"/>
        <v>636.4368942976522</v>
      </c>
      <c r="D246" s="10">
        <f t="shared" si="27"/>
        <v>2524.8969854004404</v>
      </c>
      <c r="E246" s="11">
        <f>$B$9-SUM($B$34:B246)</f>
        <v>190627.57395714999</v>
      </c>
    </row>
    <row r="247" spans="1:5" ht="15">
      <c r="A247" s="7">
        <v>214</v>
      </c>
      <c r="B247" s="10">
        <f t="shared" si="25"/>
        <v>1894.7031330464285</v>
      </c>
      <c r="C247" s="10">
        <f t="shared" si="26"/>
        <v>630.19385235401194</v>
      </c>
      <c r="D247" s="10">
        <f t="shared" si="27"/>
        <v>2524.8969854004404</v>
      </c>
      <c r="E247" s="11">
        <f>$B$9-SUM($B$34:B247)</f>
        <v>188732.87082410353</v>
      </c>
    </row>
    <row r="248" spans="1:5" ht="15">
      <c r="A248" s="7">
        <v>215</v>
      </c>
      <c r="B248" s="10">
        <f t="shared" si="25"/>
        <v>1900.9668138020265</v>
      </c>
      <c r="C248" s="10">
        <f t="shared" si="26"/>
        <v>623.93017159841384</v>
      </c>
      <c r="D248" s="10">
        <f t="shared" si="27"/>
        <v>2524.8969854004404</v>
      </c>
      <c r="E248" s="11">
        <f>$B$9-SUM($B$34:B248)</f>
        <v>186831.90401030151</v>
      </c>
    </row>
    <row r="249" spans="1:5" ht="15">
      <c r="A249" s="7">
        <v>216</v>
      </c>
      <c r="B249" s="10">
        <f t="shared" si="25"/>
        <v>1907.2512015992311</v>
      </c>
      <c r="C249" s="10">
        <f t="shared" si="26"/>
        <v>617.64578380120929</v>
      </c>
      <c r="D249" s="10">
        <f t="shared" si="27"/>
        <v>2524.8969854004404</v>
      </c>
      <c r="E249" s="11">
        <f>$B$9-SUM($B$34:B249)</f>
        <v>184924.65280870226</v>
      </c>
    </row>
    <row r="250" spans="1:5" ht="15">
      <c r="A250" s="7">
        <v>217</v>
      </c>
      <c r="B250" s="10">
        <f t="shared" si="25"/>
        <v>1913.5563648932507</v>
      </c>
      <c r="C250" s="10">
        <f t="shared" si="26"/>
        <v>611.34062050718967</v>
      </c>
      <c r="D250" s="10">
        <f t="shared" si="27"/>
        <v>2524.8969854004404</v>
      </c>
      <c r="E250" s="11">
        <f>$B$9-SUM($B$34:B250)</f>
        <v>183011.09644380899</v>
      </c>
    </row>
    <row r="251" spans="1:5" ht="15">
      <c r="A251" s="7">
        <v>218</v>
      </c>
      <c r="B251" s="10">
        <f t="shared" si="25"/>
        <v>1919.8823723655994</v>
      </c>
      <c r="C251" s="10">
        <f t="shared" si="26"/>
        <v>605.01461303484109</v>
      </c>
      <c r="D251" s="10">
        <f t="shared" si="27"/>
        <v>2524.8969854004404</v>
      </c>
      <c r="E251" s="11">
        <f>$B$9-SUM($B$34:B251)</f>
        <v>181091.21407144336</v>
      </c>
    </row>
    <row r="252" spans="1:5" ht="15">
      <c r="A252" s="7">
        <v>219</v>
      </c>
      <c r="B252" s="10">
        <f t="shared" si="25"/>
        <v>1926.2292929248447</v>
      </c>
      <c r="C252" s="10">
        <f t="shared" si="26"/>
        <v>598.66769247559603</v>
      </c>
      <c r="D252" s="10">
        <f t="shared" si="27"/>
        <v>2524.8969854004408</v>
      </c>
      <c r="E252" s="11">
        <f>$B$9-SUM($B$34:B252)</f>
        <v>179164.9847785185</v>
      </c>
    </row>
    <row r="253" spans="1:5" ht="15">
      <c r="A253" s="7">
        <v>220</v>
      </c>
      <c r="B253" s="10">
        <f t="shared" si="25"/>
        <v>1932.5971957073573</v>
      </c>
      <c r="C253" s="10">
        <f t="shared" si="26"/>
        <v>592.29978969308297</v>
      </c>
      <c r="D253" s="10">
        <f t="shared" si="27"/>
        <v>2524.8969854004404</v>
      </c>
      <c r="E253" s="11">
        <f>$B$9-SUM($B$34:B253)</f>
        <v>177232.38758281112</v>
      </c>
    </row>
    <row r="254" spans="1:5" ht="15">
      <c r="A254" s="7">
        <v>221</v>
      </c>
      <c r="B254" s="10">
        <f t="shared" si="25"/>
        <v>1938.9861500780678</v>
      </c>
      <c r="C254" s="10">
        <f t="shared" si="26"/>
        <v>585.91083532237303</v>
      </c>
      <c r="D254" s="10">
        <f t="shared" si="27"/>
        <v>2524.8969854004408</v>
      </c>
      <c r="E254" s="11">
        <f>$B$9-SUM($B$34:B254)</f>
        <v>175293.40143273305</v>
      </c>
    </row>
    <row r="255" spans="1:5" ht="15">
      <c r="A255" s="7">
        <v>222</v>
      </c>
      <c r="B255" s="10">
        <f t="shared" si="25"/>
        <v>1945.3962256312163</v>
      </c>
      <c r="C255" s="10">
        <f t="shared" si="26"/>
        <v>579.50075976922437</v>
      </c>
      <c r="D255" s="10">
        <f t="shared" si="27"/>
        <v>2524.8969854004408</v>
      </c>
      <c r="E255" s="11">
        <f>$B$9-SUM($B$34:B255)</f>
        <v>173348.00520710181</v>
      </c>
    </row>
    <row r="256" spans="1:5" ht="15">
      <c r="A256" s="7">
        <v>223</v>
      </c>
      <c r="B256" s="10">
        <f t="shared" si="25"/>
        <v>1951.8274921911163</v>
      </c>
      <c r="C256" s="10">
        <f t="shared" si="26"/>
        <v>573.06949320932426</v>
      </c>
      <c r="D256" s="10">
        <f t="shared" si="27"/>
        <v>2524.8969854004408</v>
      </c>
      <c r="E256" s="11">
        <f>$B$9-SUM($B$34:B256)</f>
        <v>171396.17771491071</v>
      </c>
    </row>
    <row r="257" spans="1:5" ht="15">
      <c r="A257" s="7">
        <v>224</v>
      </c>
      <c r="B257" s="10">
        <f t="shared" si="25"/>
        <v>1958.2800198129116</v>
      </c>
      <c r="C257" s="10">
        <f t="shared" si="26"/>
        <v>566.61696558752874</v>
      </c>
      <c r="D257" s="10">
        <f t="shared" si="27"/>
        <v>2524.8969854004404</v>
      </c>
      <c r="E257" s="11">
        <f>$B$9-SUM($B$34:B257)</f>
        <v>169437.89769509778</v>
      </c>
    </row>
    <row r="258" spans="1:5" ht="15">
      <c r="A258" s="7">
        <v>225</v>
      </c>
      <c r="B258" s="10">
        <f t="shared" si="25"/>
        <v>1964.7538787833419</v>
      </c>
      <c r="C258" s="10">
        <f t="shared" si="26"/>
        <v>560.14310661709874</v>
      </c>
      <c r="D258" s="10">
        <f t="shared" si="27"/>
        <v>2524.8969854004408</v>
      </c>
      <c r="E258" s="11">
        <f>$B$9-SUM($B$34:B258)</f>
        <v>167473.14381631446</v>
      </c>
    </row>
    <row r="259" spans="1:5" ht="15">
      <c r="A259" s="7">
        <v>226</v>
      </c>
      <c r="B259" s="10">
        <f t="shared" si="25"/>
        <v>1971.249139621505</v>
      </c>
      <c r="C259" s="10">
        <f t="shared" si="26"/>
        <v>553.64784577893533</v>
      </c>
      <c r="D259" s="10">
        <f t="shared" si="27"/>
        <v>2524.8969854004404</v>
      </c>
      <c r="E259" s="11">
        <f>$B$9-SUM($B$34:B259)</f>
        <v>165501.89467669296</v>
      </c>
    </row>
    <row r="260" spans="1:5" ht="15">
      <c r="A260" s="7">
        <v>227</v>
      </c>
      <c r="B260" s="10">
        <f t="shared" si="25"/>
        <v>1977.7658730796293</v>
      </c>
      <c r="C260" s="10">
        <f t="shared" si="26"/>
        <v>547.13111232081121</v>
      </c>
      <c r="D260" s="10">
        <f t="shared" si="27"/>
        <v>2524.8969854004404</v>
      </c>
      <c r="E260" s="11">
        <f>$B$9-SUM($B$34:B260)</f>
        <v>163524.1288036133</v>
      </c>
    </row>
    <row r="261" spans="1:5" ht="15">
      <c r="A261" s="7">
        <v>228</v>
      </c>
      <c r="B261" s="10">
        <f t="shared" si="25"/>
        <v>1984.3041501438411</v>
      </c>
      <c r="C261" s="10">
        <f t="shared" si="26"/>
        <v>540.59283525659953</v>
      </c>
      <c r="D261" s="10">
        <f t="shared" si="27"/>
        <v>2524.8969854004408</v>
      </c>
      <c r="E261" s="11">
        <f>$B$9-SUM($B$34:B261)</f>
        <v>161539.82465346949</v>
      </c>
    </row>
    <row r="262" spans="1:5" ht="15">
      <c r="A262" s="7">
        <v>229</v>
      </c>
      <c r="B262" s="10">
        <f t="shared" si="25"/>
        <v>1990.8640420349391</v>
      </c>
      <c r="C262" s="10">
        <f t="shared" si="26"/>
        <v>534.03294336550141</v>
      </c>
      <c r="D262" s="10">
        <f t="shared" si="27"/>
        <v>2524.8969854004404</v>
      </c>
      <c r="E262" s="11">
        <f>$B$9-SUM($B$34:B262)</f>
        <v>159548.96061143454</v>
      </c>
    </row>
    <row r="263" spans="1:5" ht="15">
      <c r="A263" s="7">
        <v>230</v>
      </c>
      <c r="B263" s="10">
        <f t="shared" si="25"/>
        <v>1997.4456202091708</v>
      </c>
      <c r="C263" s="10">
        <f t="shared" si="26"/>
        <v>527.45136519126993</v>
      </c>
      <c r="D263" s="10">
        <f t="shared" si="27"/>
        <v>2524.8969854004408</v>
      </c>
      <c r="E263" s="11">
        <f>$B$9-SUM($B$34:B263)</f>
        <v>157551.51499122538</v>
      </c>
    </row>
    <row r="264" spans="1:5" ht="15">
      <c r="A264" s="7">
        <v>231</v>
      </c>
      <c r="B264" s="10">
        <f t="shared" si="25"/>
        <v>2004.048956359009</v>
      </c>
      <c r="C264" s="10">
        <f t="shared" si="26"/>
        <v>520.84802904143146</v>
      </c>
      <c r="D264" s="10">
        <f t="shared" si="27"/>
        <v>2524.8969854004404</v>
      </c>
      <c r="E264" s="11">
        <f>$B$9-SUM($B$34:B264)</f>
        <v>155547.4660348664</v>
      </c>
    </row>
    <row r="265" spans="1:5" ht="15">
      <c r="A265" s="7">
        <v>232</v>
      </c>
      <c r="B265" s="10">
        <f t="shared" si="25"/>
        <v>2010.6741224139357</v>
      </c>
      <c r="C265" s="10">
        <f t="shared" si="26"/>
        <v>514.22286298650488</v>
      </c>
      <c r="D265" s="10">
        <f t="shared" si="27"/>
        <v>2524.8969854004408</v>
      </c>
      <c r="E265" s="11">
        <f>$B$9-SUM($B$34:B265)</f>
        <v>153536.79191245249</v>
      </c>
    </row>
    <row r="266" spans="1:5" ht="15">
      <c r="A266" s="7">
        <v>233</v>
      </c>
      <c r="B266" s="10">
        <f t="shared" si="25"/>
        <v>2017.321190541222</v>
      </c>
      <c r="C266" s="10">
        <f t="shared" si="26"/>
        <v>507.57579485921815</v>
      </c>
      <c r="D266" s="10">
        <f t="shared" si="27"/>
        <v>2524.8969854004399</v>
      </c>
      <c r="E266" s="11">
        <f>$B$9-SUM($B$34:B266)</f>
        <v>151519.47072191129</v>
      </c>
    </row>
    <row r="267" spans="1:5" ht="15">
      <c r="A267" s="7">
        <v>234</v>
      </c>
      <c r="B267" s="10">
        <f t="shared" si="25"/>
        <v>2023.9902331467181</v>
      </c>
      <c r="C267" s="10">
        <f t="shared" si="26"/>
        <v>500.90675225372229</v>
      </c>
      <c r="D267" s="10">
        <f t="shared" si="27"/>
        <v>2524.8969854004404</v>
      </c>
      <c r="E267" s="11">
        <f>$B$9-SUM($B$34:B267)</f>
        <v>149495.48048876459</v>
      </c>
    </row>
    <row r="268" spans="1:5" ht="15">
      <c r="A268" s="7">
        <v>235</v>
      </c>
      <c r="B268" s="10">
        <f t="shared" si="25"/>
        <v>2030.6813228756384</v>
      </c>
      <c r="C268" s="10">
        <f t="shared" si="26"/>
        <v>494.21566252480227</v>
      </c>
      <c r="D268" s="10">
        <f t="shared" si="27"/>
        <v>2524.8969854004408</v>
      </c>
      <c r="E268" s="11">
        <f>$B$9-SUM($B$34:B268)</f>
        <v>147464.79916588892</v>
      </c>
    </row>
    <row r="269" spans="1:5" ht="15">
      <c r="A269" s="7">
        <v>236</v>
      </c>
      <c r="B269" s="10">
        <f t="shared" si="25"/>
        <v>2037.3945326133544</v>
      </c>
      <c r="C269" s="10">
        <f t="shared" si="26"/>
        <v>487.50245278708604</v>
      </c>
      <c r="D269" s="10">
        <f t="shared" si="27"/>
        <v>2524.8969854004404</v>
      </c>
      <c r="E269" s="11">
        <f>$B$9-SUM($B$34:B269)</f>
        <v>145427.40463327558</v>
      </c>
    </row>
    <row r="270" spans="1:5" ht="15">
      <c r="A270" s="7">
        <v>237</v>
      </c>
      <c r="B270" s="10">
        <f t="shared" si="25"/>
        <v>2044.1299354861894</v>
      </c>
      <c r="C270" s="10">
        <f t="shared" si="26"/>
        <v>480.76704991425078</v>
      </c>
      <c r="D270" s="10">
        <f t="shared" si="27"/>
        <v>2524.8969854004404</v>
      </c>
      <c r="E270" s="11">
        <f>$B$9-SUM($B$34:B270)</f>
        <v>143383.2746977894</v>
      </c>
    </row>
    <row r="271" spans="1:5" ht="15">
      <c r="A271" s="7">
        <v>238</v>
      </c>
      <c r="B271" s="10">
        <f t="shared" si="25"/>
        <v>2050.8876048622146</v>
      </c>
      <c r="C271" s="10">
        <f t="shared" si="26"/>
        <v>474.00938053822568</v>
      </c>
      <c r="D271" s="10">
        <f t="shared" si="27"/>
        <v>2524.8969854004404</v>
      </c>
      <c r="E271" s="11">
        <f>$B$9-SUM($B$34:B271)</f>
        <v>141332.38709292718</v>
      </c>
    </row>
    <row r="272" spans="1:5" ht="15">
      <c r="A272" s="7">
        <v>239</v>
      </c>
      <c r="B272" s="10">
        <f t="shared" si="25"/>
        <v>2057.6676143520472</v>
      </c>
      <c r="C272" s="10">
        <f t="shared" si="26"/>
        <v>467.2293710483932</v>
      </c>
      <c r="D272" s="10">
        <f t="shared" si="27"/>
        <v>2524.8969854004404</v>
      </c>
      <c r="E272" s="11">
        <f>$B$9-SUM($B$34:B272)</f>
        <v>139274.71947857511</v>
      </c>
    </row>
    <row r="273" spans="1:5" ht="15">
      <c r="A273" s="7">
        <v>240</v>
      </c>
      <c r="B273" s="10">
        <f t="shared" si="25"/>
        <v>2064.4700378096531</v>
      </c>
      <c r="C273" s="10">
        <f t="shared" si="26"/>
        <v>460.42694759078739</v>
      </c>
      <c r="D273" s="10">
        <f t="shared" si="27"/>
        <v>2524.8969854004404</v>
      </c>
      <c r="E273" s="11">
        <f>$B$9-SUM($B$34:B273)</f>
        <v>137210.24944076547</v>
      </c>
    </row>
    <row r="274" spans="1:5" ht="15">
      <c r="A274" s="7">
        <v>241</v>
      </c>
      <c r="B274" s="10">
        <f t="shared" si="25"/>
        <v>2071.2949493331512</v>
      </c>
      <c r="C274" s="10">
        <f t="shared" si="26"/>
        <v>453.60203606728896</v>
      </c>
      <c r="D274" s="10">
        <f t="shared" si="27"/>
        <v>2524.8969854004399</v>
      </c>
      <c r="E274" s="11">
        <f>$B$9-SUM($B$34:B274)</f>
        <v>135138.95449143235</v>
      </c>
    </row>
    <row r="275" spans="1:5" ht="15">
      <c r="A275" s="7">
        <v>242</v>
      </c>
      <c r="B275" s="10">
        <f t="shared" si="25"/>
        <v>2078.1424232656218</v>
      </c>
      <c r="C275" s="10">
        <f t="shared" si="26"/>
        <v>446.75456213481851</v>
      </c>
      <c r="D275" s="10">
        <f t="shared" si="27"/>
        <v>2524.8969854004404</v>
      </c>
      <c r="E275" s="11">
        <f>$B$9-SUM($B$34:B275)</f>
        <v>133060.81206816674</v>
      </c>
    </row>
    <row r="276" spans="1:5" ht="15">
      <c r="A276" s="7">
        <v>243</v>
      </c>
      <c r="B276" s="10">
        <f t="shared" si="25"/>
        <v>2085.0125341959138</v>
      </c>
      <c r="C276" s="10">
        <f t="shared" si="26"/>
        <v>439.88445120452656</v>
      </c>
      <c r="D276" s="10">
        <f t="shared" si="27"/>
        <v>2524.8969854004404</v>
      </c>
      <c r="E276" s="11">
        <f>$B$9-SUM($B$34:B276)</f>
        <v>130975.79953397083</v>
      </c>
    </row>
    <row r="277" spans="1:5" ht="15">
      <c r="A277" s="7">
        <v>244</v>
      </c>
      <c r="B277" s="10">
        <f t="shared" si="25"/>
        <v>2091.9053569594598</v>
      </c>
      <c r="C277" s="10">
        <f t="shared" si="26"/>
        <v>432.99162844098095</v>
      </c>
      <c r="D277" s="10">
        <f t="shared" si="27"/>
        <v>2524.8969854004408</v>
      </c>
      <c r="E277" s="11">
        <f>$B$9-SUM($B$34:B277)</f>
        <v>128883.89417701139</v>
      </c>
    </row>
    <row r="278" spans="1:5" ht="15">
      <c r="A278" s="7">
        <v>245</v>
      </c>
      <c r="B278" s="10">
        <f t="shared" si="25"/>
        <v>2098.820966639089</v>
      </c>
      <c r="C278" s="10">
        <f t="shared" si="26"/>
        <v>426.07601876135186</v>
      </c>
      <c r="D278" s="10">
        <f t="shared" si="27"/>
        <v>2524.8969854004408</v>
      </c>
      <c r="E278" s="11">
        <f>$B$9-SUM($B$34:B278)</f>
        <v>126785.0732103723</v>
      </c>
    </row>
    <row r="279" spans="1:5" ht="15">
      <c r="A279" s="7">
        <v>246</v>
      </c>
      <c r="B279" s="10">
        <f t="shared" si="25"/>
        <v>2105.7594385658463</v>
      </c>
      <c r="C279" s="10">
        <f t="shared" si="26"/>
        <v>419.13754683459393</v>
      </c>
      <c r="D279" s="10">
        <f t="shared" si="27"/>
        <v>2524.8969854004404</v>
      </c>
      <c r="E279" s="11">
        <f>$B$9-SUM($B$34:B279)</f>
        <v>124679.31377180642</v>
      </c>
    </row>
    <row r="280" spans="1:5" ht="15">
      <c r="A280" s="7">
        <v>247</v>
      </c>
      <c r="B280" s="10">
        <f t="shared" si="25"/>
        <v>2112.7208483198151</v>
      </c>
      <c r="C280" s="10">
        <f t="shared" si="26"/>
        <v>412.17613708062555</v>
      </c>
      <c r="D280" s="10">
        <f t="shared" si="27"/>
        <v>2524.8969854004408</v>
      </c>
      <c r="E280" s="11">
        <f>$B$9-SUM($B$34:B280)</f>
        <v>122566.59292348661</v>
      </c>
    </row>
    <row r="281" spans="1:5" ht="15">
      <c r="A281" s="7">
        <v>248</v>
      </c>
      <c r="B281" s="10">
        <f t="shared" si="25"/>
        <v>2119.7052717309348</v>
      </c>
      <c r="C281" s="10">
        <f t="shared" si="26"/>
        <v>405.19171366950559</v>
      </c>
      <c r="D281" s="10">
        <f t="shared" si="27"/>
        <v>2524.8969854004404</v>
      </c>
      <c r="E281" s="11">
        <f>$B$9-SUM($B$34:B281)</f>
        <v>120446.88765175565</v>
      </c>
    </row>
    <row r="282" spans="1:5" ht="15">
      <c r="A282" s="7">
        <v>249</v>
      </c>
      <c r="B282" s="10">
        <f t="shared" si="25"/>
        <v>2126.7127848798327</v>
      </c>
      <c r="C282" s="10">
        <f t="shared" si="26"/>
        <v>398.18420052060782</v>
      </c>
      <c r="D282" s="10">
        <f t="shared" si="27"/>
        <v>2524.8969854004404</v>
      </c>
      <c r="E282" s="11">
        <f>$B$9-SUM($B$34:B282)</f>
        <v>118320.17486687581</v>
      </c>
    </row>
    <row r="283" spans="1:5" ht="15">
      <c r="A283" s="7">
        <v>250</v>
      </c>
      <c r="B283" s="10">
        <f t="shared" si="25"/>
        <v>2133.7434640986494</v>
      </c>
      <c r="C283" s="10">
        <f t="shared" si="26"/>
        <v>391.15352130179133</v>
      </c>
      <c r="D283" s="10">
        <f t="shared" si="27"/>
        <v>2524.8969854004408</v>
      </c>
      <c r="E283" s="11">
        <f>$B$9-SUM($B$34:B283)</f>
        <v>116186.43140277715</v>
      </c>
    </row>
    <row r="284" spans="1:5" ht="15">
      <c r="A284" s="7">
        <v>251</v>
      </c>
      <c r="B284" s="10">
        <f t="shared" si="25"/>
        <v>2140.7973859718704</v>
      </c>
      <c r="C284" s="10">
        <f t="shared" si="26"/>
        <v>384.09959942856955</v>
      </c>
      <c r="D284" s="10">
        <f t="shared" si="27"/>
        <v>2524.8969854004399</v>
      </c>
      <c r="E284" s="11">
        <f>$B$9-SUM($B$34:B284)</f>
        <v>114045.63401680527</v>
      </c>
    </row>
    <row r="285" spans="1:5" ht="15">
      <c r="A285" s="7">
        <v>252</v>
      </c>
      <c r="B285" s="10">
        <f t="shared" si="25"/>
        <v>2147.8746273371639</v>
      </c>
      <c r="C285" s="10">
        <f t="shared" si="26"/>
        <v>377.0223580632765</v>
      </c>
      <c r="D285" s="10">
        <f t="shared" si="27"/>
        <v>2524.8969854004404</v>
      </c>
      <c r="E285" s="11">
        <f>$B$9-SUM($B$34:B285)</f>
        <v>111897.75938946812</v>
      </c>
    </row>
    <row r="286" spans="1:5" ht="15">
      <c r="A286" s="7">
        <v>253</v>
      </c>
      <c r="B286" s="10">
        <f t="shared" si="25"/>
        <v>2154.9752652862121</v>
      </c>
      <c r="C286" s="10">
        <f t="shared" si="26"/>
        <v>369.92172011422878</v>
      </c>
      <c r="D286" s="10">
        <f t="shared" si="27"/>
        <v>2524.8969854004408</v>
      </c>
      <c r="E286" s="11">
        <f>$B$9-SUM($B$34:B286)</f>
        <v>109742.7841241819</v>
      </c>
    </row>
    <row r="287" spans="1:5" ht="15">
      <c r="A287" s="7">
        <v>254</v>
      </c>
      <c r="B287" s="10">
        <f t="shared" si="25"/>
        <v>2162.099377165554</v>
      </c>
      <c r="C287" s="10">
        <f t="shared" si="26"/>
        <v>362.79760823488641</v>
      </c>
      <c r="D287" s="10">
        <f t="shared" si="27"/>
        <v>2524.8969854004404</v>
      </c>
      <c r="E287" s="11">
        <f>$B$9-SUM($B$34:B287)</f>
        <v>107580.68474701635</v>
      </c>
    </row>
    <row r="288" spans="1:5" ht="15">
      <c r="A288" s="7">
        <v>255</v>
      </c>
      <c r="B288" s="10">
        <f t="shared" si="25"/>
        <v>2169.2470405774297</v>
      </c>
      <c r="C288" s="10">
        <f t="shared" si="26"/>
        <v>355.64994482301057</v>
      </c>
      <c r="D288" s="10">
        <f t="shared" si="27"/>
        <v>2524.8969854004404</v>
      </c>
      <c r="E288" s="11">
        <f>$B$9-SUM($B$34:B288)</f>
        <v>105411.43770643894</v>
      </c>
    </row>
    <row r="289" spans="1:5" ht="15">
      <c r="A289" s="7">
        <v>256</v>
      </c>
      <c r="B289" s="10">
        <f t="shared" si="25"/>
        <v>2176.4183333806227</v>
      </c>
      <c r="C289" s="10">
        <f t="shared" si="26"/>
        <v>348.47865201981779</v>
      </c>
      <c r="D289" s="10">
        <f t="shared" si="27"/>
        <v>2524.8969854004404</v>
      </c>
      <c r="E289" s="11">
        <f>$B$9-SUM($B$34:B289)</f>
        <v>103235.01937305834</v>
      </c>
    </row>
    <row r="290" spans="1:5" ht="15">
      <c r="A290" s="7">
        <v>257</v>
      </c>
      <c r="B290" s="10">
        <f t="shared" si="25"/>
        <v>2183.613333691309</v>
      </c>
      <c r="C290" s="10">
        <f t="shared" si="26"/>
        <v>341.28365170913168</v>
      </c>
      <c r="D290" s="10">
        <f t="shared" si="27"/>
        <v>2524.8969854004408</v>
      </c>
      <c r="E290" s="11">
        <f>$B$9-SUM($B$34:B290)</f>
        <v>101051.40603936702</v>
      </c>
    </row>
    <row r="291" spans="1:5" ht="15">
      <c r="A291" s="7">
        <v>258</v>
      </c>
      <c r="B291" s="10">
        <f t="shared" si="25"/>
        <v>2190.8321198839076</v>
      </c>
      <c r="C291" s="10">
        <f t="shared" si="26"/>
        <v>334.06486551653268</v>
      </c>
      <c r="D291" s="10">
        <f t="shared" si="27"/>
        <v>2524.8969854004404</v>
      </c>
      <c r="E291" s="11">
        <f>$B$9-SUM($B$34:B291)</f>
        <v>98860.573919483111</v>
      </c>
    </row>
    <row r="292" spans="1:5" ht="15">
      <c r="A292" s="7">
        <v>259</v>
      </c>
      <c r="B292" s="10">
        <f t="shared" si="25"/>
        <v>2198.0747705919366</v>
      </c>
      <c r="C292" s="10">
        <f t="shared" si="26"/>
        <v>326.82221480850393</v>
      </c>
      <c r="D292" s="10">
        <f t="shared" si="27"/>
        <v>2524.8969854004404</v>
      </c>
      <c r="E292" s="11">
        <f>$B$9-SUM($B$34:B292)</f>
        <v>96662.499148891191</v>
      </c>
    </row>
    <row r="293" spans="1:5" ht="15">
      <c r="A293" s="7">
        <v>260</v>
      </c>
      <c r="B293" s="10">
        <f t="shared" si="25"/>
        <v>2205.3413647088655</v>
      </c>
      <c r="C293" s="10">
        <f t="shared" si="26"/>
        <v>319.55562069157486</v>
      </c>
      <c r="D293" s="10">
        <f t="shared" si="27"/>
        <v>2524.8969854004404</v>
      </c>
      <c r="E293" s="11">
        <f>$B$9-SUM($B$34:B293)</f>
        <v>94457.157784182345</v>
      </c>
    </row>
    <row r="294" spans="1:5" ht="15">
      <c r="A294" s="7">
        <v>261</v>
      </c>
      <c r="B294" s="10">
        <f t="shared" si="25"/>
        <v>2212.6319813889791</v>
      </c>
      <c r="C294" s="10">
        <f t="shared" si="26"/>
        <v>312.26500401146154</v>
      </c>
      <c r="D294" s="10">
        <f t="shared" si="27"/>
        <v>2524.8969854004408</v>
      </c>
      <c r="E294" s="11">
        <f>$B$9-SUM($B$34:B294)</f>
        <v>92244.525802793389</v>
      </c>
    </row>
    <row r="295" spans="1:5" ht="15">
      <c r="A295" s="7">
        <v>262</v>
      </c>
      <c r="B295" s="10">
        <f t="shared" si="25"/>
        <v>2219.9467000482359</v>
      </c>
      <c r="C295" s="10">
        <f t="shared" si="26"/>
        <v>304.95028535220479</v>
      </c>
      <c r="D295" s="10">
        <f t="shared" si="27"/>
        <v>2524.8969854004408</v>
      </c>
      <c r="E295" s="11">
        <f>$B$9-SUM($B$34:B295)</f>
        <v>90024.579102745163</v>
      </c>
    </row>
    <row r="296" spans="1:5" ht="15">
      <c r="A296" s="7">
        <v>263</v>
      </c>
      <c r="B296" s="10">
        <f t="shared" si="25"/>
        <v>2227.2856003651355</v>
      </c>
      <c r="C296" s="10">
        <f t="shared" si="26"/>
        <v>297.61138503530503</v>
      </c>
      <c r="D296" s="10">
        <f t="shared" si="27"/>
        <v>2524.8969854004404</v>
      </c>
      <c r="E296" s="11">
        <f>$B$9-SUM($B$34:B296)</f>
        <v>87797.293502380024</v>
      </c>
    </row>
    <row r="297" spans="1:5" ht="15">
      <c r="A297" s="7">
        <v>264</v>
      </c>
      <c r="B297" s="10">
        <f t="shared" si="25"/>
        <v>2234.6487622815866</v>
      </c>
      <c r="C297" s="10">
        <f t="shared" si="26"/>
        <v>290.24822311885407</v>
      </c>
      <c r="D297" s="10">
        <f t="shared" si="27"/>
        <v>2524.8969854004408</v>
      </c>
      <c r="E297" s="11">
        <f>$B$9-SUM($B$34:B297)</f>
        <v>85562.644740098447</v>
      </c>
    </row>
    <row r="298" spans="1:5" ht="15">
      <c r="A298" s="7">
        <v>265</v>
      </c>
      <c r="B298" s="10">
        <f t="shared" ref="B298:B333" si="28">-PPMT($B$11,A298,$B$12*$B$13,$B$9,0)</f>
        <v>2242.0362660037758</v>
      </c>
      <c r="C298" s="10">
        <f t="shared" ref="C298:C333" si="29">-IPMT($B$11,A298,$B$12*$B$13,$B$9,0)</f>
        <v>282.86071939666476</v>
      </c>
      <c r="D298" s="10">
        <f t="shared" ref="D298:D333" si="30">B298+C298</f>
        <v>2524.8969854004408</v>
      </c>
      <c r="E298" s="11">
        <f>$B$9-SUM($B$34:B298)</f>
        <v>83320.608474094654</v>
      </c>
    </row>
    <row r="299" spans="1:5" ht="15">
      <c r="A299" s="7">
        <v>266</v>
      </c>
      <c r="B299" s="10">
        <f t="shared" si="28"/>
        <v>2249.4481920030435</v>
      </c>
      <c r="C299" s="10">
        <f t="shared" si="29"/>
        <v>275.44879339739708</v>
      </c>
      <c r="D299" s="10">
        <f t="shared" si="30"/>
        <v>2524.8969854004404</v>
      </c>
      <c r="E299" s="11">
        <f>$B$9-SUM($B$34:B299)</f>
        <v>81071.160282091587</v>
      </c>
    </row>
    <row r="300" spans="1:5" ht="15">
      <c r="A300" s="7">
        <v>267</v>
      </c>
      <c r="B300" s="10">
        <f t="shared" si="28"/>
        <v>2256.884621016759</v>
      </c>
      <c r="C300" s="10">
        <f t="shared" si="29"/>
        <v>268.01236438368147</v>
      </c>
      <c r="D300" s="10">
        <f t="shared" si="30"/>
        <v>2524.8969854004404</v>
      </c>
      <c r="E300" s="11">
        <f>$B$9-SUM($B$34:B300)</f>
        <v>78814.275661074847</v>
      </c>
    </row>
    <row r="301" spans="1:5" ht="15">
      <c r="A301" s="7">
        <v>268</v>
      </c>
      <c r="B301" s="10">
        <f t="shared" si="28"/>
        <v>2264.3456340492012</v>
      </c>
      <c r="C301" s="10">
        <f t="shared" si="29"/>
        <v>260.55135135123959</v>
      </c>
      <c r="D301" s="10">
        <f t="shared" si="30"/>
        <v>2524.8969854004408</v>
      </c>
      <c r="E301" s="11">
        <f>$B$9-SUM($B$34:B301)</f>
        <v>76549.930027025635</v>
      </c>
    </row>
    <row r="302" spans="1:5" ht="15">
      <c r="A302" s="7">
        <v>269</v>
      </c>
      <c r="B302" s="10">
        <f t="shared" si="28"/>
        <v>2271.8313123724388</v>
      </c>
      <c r="C302" s="10">
        <f t="shared" si="29"/>
        <v>253.06567302800175</v>
      </c>
      <c r="D302" s="10">
        <f t="shared" si="30"/>
        <v>2524.8969854004404</v>
      </c>
      <c r="E302" s="11">
        <f>$B$9-SUM($B$34:B302)</f>
        <v>74278.09871465317</v>
      </c>
    </row>
    <row r="303" spans="1:5" ht="15">
      <c r="A303" s="7">
        <v>270</v>
      </c>
      <c r="B303" s="10">
        <f t="shared" si="28"/>
        <v>2279.3417375272188</v>
      </c>
      <c r="C303" s="10">
        <f t="shared" si="29"/>
        <v>245.55524787322179</v>
      </c>
      <c r="D303" s="10">
        <f t="shared" si="30"/>
        <v>2524.8969854004408</v>
      </c>
      <c r="E303" s="11">
        <f>$B$9-SUM($B$34:B303)</f>
        <v>71998.756977125944</v>
      </c>
    </row>
    <row r="304" spans="1:5" ht="15">
      <c r="A304" s="7">
        <v>271</v>
      </c>
      <c r="B304" s="10">
        <f t="shared" si="28"/>
        <v>2286.8769913238516</v>
      </c>
      <c r="C304" s="10">
        <f t="shared" si="29"/>
        <v>238.01999407658869</v>
      </c>
      <c r="D304" s="10">
        <f t="shared" si="30"/>
        <v>2524.8969854004404</v>
      </c>
      <c r="E304" s="11">
        <f>$B$9-SUM($B$34:B304)</f>
        <v>69711.879985802108</v>
      </c>
    </row>
    <row r="305" spans="1:5" ht="15">
      <c r="A305" s="7">
        <v>272</v>
      </c>
      <c r="B305" s="10">
        <f t="shared" si="28"/>
        <v>2294.4371558431048</v>
      </c>
      <c r="C305" s="10">
        <f t="shared" si="29"/>
        <v>230.45982955733572</v>
      </c>
      <c r="D305" s="10">
        <f t="shared" si="30"/>
        <v>2524.8969854004404</v>
      </c>
      <c r="E305" s="11">
        <f>$B$9-SUM($B$34:B305)</f>
        <v>67417.442829958978</v>
      </c>
    </row>
    <row r="306" spans="1:5" ht="15">
      <c r="A306" s="7">
        <v>273</v>
      </c>
      <c r="B306" s="10">
        <f t="shared" si="28"/>
        <v>2302.0223134370949</v>
      </c>
      <c r="C306" s="10">
        <f t="shared" si="29"/>
        <v>222.87467196334578</v>
      </c>
      <c r="D306" s="10">
        <f t="shared" si="30"/>
        <v>2524.8969854004408</v>
      </c>
      <c r="E306" s="11">
        <f>$B$9-SUM($B$34:B306)</f>
        <v>65115.420516521903</v>
      </c>
    </row>
    <row r="307" spans="1:5" ht="15">
      <c r="A307" s="7">
        <v>274</v>
      </c>
      <c r="B307" s="10">
        <f t="shared" si="28"/>
        <v>2309.6325467301854</v>
      </c>
      <c r="C307" s="10">
        <f t="shared" si="29"/>
        <v>215.26443867025512</v>
      </c>
      <c r="D307" s="10">
        <f t="shared" si="30"/>
        <v>2524.8969854004404</v>
      </c>
      <c r="E307" s="11">
        <f>$B$9-SUM($B$34:B307)</f>
        <v>62805.787969791738</v>
      </c>
    </row>
    <row r="308" spans="1:5" ht="15">
      <c r="A308" s="7">
        <v>275</v>
      </c>
      <c r="B308" s="10">
        <f t="shared" si="28"/>
        <v>2317.2679386198879</v>
      </c>
      <c r="C308" s="10">
        <f t="shared" si="29"/>
        <v>207.6290467805525</v>
      </c>
      <c r="D308" s="10">
        <f t="shared" si="30"/>
        <v>2524.8969854004404</v>
      </c>
      <c r="E308" s="11">
        <f>$B$9-SUM($B$34:B308)</f>
        <v>60488.520031171851</v>
      </c>
    </row>
    <row r="309" spans="1:5" ht="15">
      <c r="A309" s="7">
        <v>276</v>
      </c>
      <c r="B309" s="10">
        <f t="shared" si="28"/>
        <v>2324.9285722777636</v>
      </c>
      <c r="C309" s="10">
        <f t="shared" si="29"/>
        <v>199.96841312267694</v>
      </c>
      <c r="D309" s="10">
        <f t="shared" si="30"/>
        <v>2524.8969854004404</v>
      </c>
      <c r="E309" s="11">
        <f>$B$9-SUM($B$34:B309)</f>
        <v>58163.59145889408</v>
      </c>
    </row>
    <row r="310" spans="1:5" ht="15">
      <c r="A310" s="7">
        <v>277</v>
      </c>
      <c r="B310" s="10">
        <f t="shared" si="28"/>
        <v>2332.6145311503292</v>
      </c>
      <c r="C310" s="10">
        <f t="shared" si="29"/>
        <v>192.28245425011119</v>
      </c>
      <c r="D310" s="10">
        <f t="shared" si="30"/>
        <v>2524.8969854004404</v>
      </c>
      <c r="E310" s="11">
        <f>$B$9-SUM($B$34:B310)</f>
        <v>55830.976927743759</v>
      </c>
    </row>
    <row r="311" spans="1:5" ht="15">
      <c r="A311" s="7">
        <v>278</v>
      </c>
      <c r="B311" s="10">
        <f t="shared" si="28"/>
        <v>2340.3258989599676</v>
      </c>
      <c r="C311" s="10">
        <f t="shared" si="29"/>
        <v>184.57108644047307</v>
      </c>
      <c r="D311" s="10">
        <f t="shared" si="30"/>
        <v>2524.8969854004408</v>
      </c>
      <c r="E311" s="11">
        <f>$B$9-SUM($B$34:B311)</f>
        <v>53490.651028783817</v>
      </c>
    </row>
    <row r="312" spans="1:5" ht="15">
      <c r="A312" s="7">
        <v>279</v>
      </c>
      <c r="B312" s="10">
        <f t="shared" si="28"/>
        <v>2348.0627597058374</v>
      </c>
      <c r="C312" s="10">
        <f t="shared" si="29"/>
        <v>176.83422569460339</v>
      </c>
      <c r="D312" s="10">
        <f t="shared" si="30"/>
        <v>2524.8969854004408</v>
      </c>
      <c r="E312" s="11">
        <f>$B$9-SUM($B$34:B312)</f>
        <v>51142.588269077998</v>
      </c>
    </row>
    <row r="313" spans="1:5" ht="15">
      <c r="A313" s="7">
        <v>280</v>
      </c>
      <c r="B313" s="10">
        <f t="shared" si="28"/>
        <v>2355.8251976647898</v>
      </c>
      <c r="C313" s="10">
        <f t="shared" si="29"/>
        <v>169.07178773565079</v>
      </c>
      <c r="D313" s="10">
        <f t="shared" si="30"/>
        <v>2524.8969854004408</v>
      </c>
      <c r="E313" s="11">
        <f>$B$9-SUM($B$34:B313)</f>
        <v>48786.76307141321</v>
      </c>
    </row>
    <row r="314" spans="1:5" ht="15">
      <c r="A314" s="7">
        <v>281</v>
      </c>
      <c r="B314" s="10">
        <f t="shared" si="28"/>
        <v>2363.6132973922863</v>
      </c>
      <c r="C314" s="10">
        <f t="shared" si="29"/>
        <v>161.28368800815417</v>
      </c>
      <c r="D314" s="10">
        <f t="shared" si="30"/>
        <v>2524.8969854004404</v>
      </c>
      <c r="E314" s="11">
        <f>$B$9-SUM($B$34:B314)</f>
        <v>46423.149774020945</v>
      </c>
    </row>
    <row r="315" spans="1:5" ht="15">
      <c r="A315" s="7">
        <v>282</v>
      </c>
      <c r="B315" s="10">
        <f t="shared" si="28"/>
        <v>2371.4271437233192</v>
      </c>
      <c r="C315" s="10">
        <f t="shared" si="29"/>
        <v>153.46984167712114</v>
      </c>
      <c r="D315" s="10">
        <f t="shared" si="30"/>
        <v>2524.8969854004404</v>
      </c>
      <c r="E315" s="11">
        <f>$B$9-SUM($B$34:B315)</f>
        <v>44051.722630297649</v>
      </c>
    </row>
    <row r="316" spans="1:5" ht="15">
      <c r="A316" s="7">
        <v>283</v>
      </c>
      <c r="B316" s="10">
        <f t="shared" si="28"/>
        <v>2379.2668217733362</v>
      </c>
      <c r="C316" s="10">
        <f t="shared" si="29"/>
        <v>145.63016362710405</v>
      </c>
      <c r="D316" s="10">
        <f t="shared" si="30"/>
        <v>2524.8969854004404</v>
      </c>
      <c r="E316" s="11">
        <f>$B$9-SUM($B$34:B316)</f>
        <v>41672.455808524333</v>
      </c>
    </row>
    <row r="317" spans="1:5" ht="15">
      <c r="A317" s="7">
        <v>284</v>
      </c>
      <c r="B317" s="10">
        <f t="shared" si="28"/>
        <v>2387.1324169391678</v>
      </c>
      <c r="C317" s="10">
        <f t="shared" si="29"/>
        <v>137.7645684612732</v>
      </c>
      <c r="D317" s="10">
        <f t="shared" si="30"/>
        <v>2524.8969854004408</v>
      </c>
      <c r="E317" s="11">
        <f>$B$9-SUM($B$34:B317)</f>
        <v>39285.323391585145</v>
      </c>
    </row>
    <row r="318" spans="1:5" ht="15">
      <c r="A318" s="7">
        <v>285</v>
      </c>
      <c r="B318" s="10">
        <f t="shared" si="28"/>
        <v>2395.0240148999542</v>
      </c>
      <c r="C318" s="10">
        <f t="shared" si="29"/>
        <v>129.8729705004861</v>
      </c>
      <c r="D318" s="10">
        <f t="shared" si="30"/>
        <v>2524.8969854004404</v>
      </c>
      <c r="E318" s="11">
        <f>$B$9-SUM($B$34:B318)</f>
        <v>36890.299376685172</v>
      </c>
    </row>
    <row r="319" spans="1:5" ht="15">
      <c r="A319" s="7">
        <v>286</v>
      </c>
      <c r="B319" s="10">
        <f t="shared" si="28"/>
        <v>2402.941701618086</v>
      </c>
      <c r="C319" s="10">
        <f t="shared" si="29"/>
        <v>121.95528378235451</v>
      </c>
      <c r="D319" s="10">
        <f t="shared" si="30"/>
        <v>2524.8969854004404</v>
      </c>
      <c r="E319" s="11">
        <f>$B$9-SUM($B$34:B319)</f>
        <v>34487.357675067091</v>
      </c>
    </row>
    <row r="320" spans="1:5" ht="15">
      <c r="A320" s="7">
        <v>287</v>
      </c>
      <c r="B320" s="10">
        <f t="shared" si="28"/>
        <v>2410.8855633401326</v>
      </c>
      <c r="C320" s="10">
        <f t="shared" si="29"/>
        <v>114.01142206030795</v>
      </c>
      <c r="D320" s="10">
        <f t="shared" si="30"/>
        <v>2524.8969854004408</v>
      </c>
      <c r="E320" s="11">
        <f>$B$9-SUM($B$34:B320)</f>
        <v>32076.472111726936</v>
      </c>
    </row>
    <row r="321" spans="1:5" ht="15">
      <c r="A321" s="7">
        <v>288</v>
      </c>
      <c r="B321" s="10">
        <f t="shared" si="28"/>
        <v>2418.8556865977862</v>
      </c>
      <c r="C321" s="10">
        <f t="shared" si="29"/>
        <v>106.0412988026542</v>
      </c>
      <c r="D321" s="10">
        <f t="shared" si="30"/>
        <v>2524.8969854004404</v>
      </c>
      <c r="E321" s="11">
        <f>$B$9-SUM($B$34:B321)</f>
        <v>29657.616425129178</v>
      </c>
    </row>
    <row r="322" spans="1:5" ht="15">
      <c r="A322" s="7">
        <v>289</v>
      </c>
      <c r="B322" s="10">
        <f t="shared" si="28"/>
        <v>2426.8521582088038</v>
      </c>
      <c r="C322" s="10">
        <f t="shared" si="29"/>
        <v>98.044827191636813</v>
      </c>
      <c r="D322" s="10">
        <f t="shared" si="30"/>
        <v>2524.8969854004404</v>
      </c>
      <c r="E322" s="11">
        <f>$B$9-SUM($B$34:B322)</f>
        <v>27230.764266920392</v>
      </c>
    </row>
    <row r="323" spans="1:5" ht="15">
      <c r="A323" s="7">
        <v>290</v>
      </c>
      <c r="B323" s="10">
        <f t="shared" si="28"/>
        <v>2434.8750652779513</v>
      </c>
      <c r="C323" s="10">
        <f t="shared" si="29"/>
        <v>90.021920122489291</v>
      </c>
      <c r="D323" s="10">
        <f t="shared" si="30"/>
        <v>2524.8969854004408</v>
      </c>
      <c r="E323" s="11">
        <f>$B$9-SUM($B$34:B323)</f>
        <v>24795.889201642422</v>
      </c>
    </row>
    <row r="324" spans="1:5" ht="15">
      <c r="A324" s="7">
        <v>291</v>
      </c>
      <c r="B324" s="10">
        <f t="shared" si="28"/>
        <v>2442.924495197954</v>
      </c>
      <c r="C324" s="10">
        <f t="shared" si="29"/>
        <v>81.972490202486455</v>
      </c>
      <c r="D324" s="10">
        <f t="shared" si="30"/>
        <v>2524.8969854004404</v>
      </c>
      <c r="E324" s="11">
        <f>$B$9-SUM($B$34:B324)</f>
        <v>22352.964706444473</v>
      </c>
    </row>
    <row r="325" spans="1:5" ht="15">
      <c r="A325" s="7">
        <v>292</v>
      </c>
      <c r="B325" s="10">
        <f t="shared" si="28"/>
        <v>2451.0005356504485</v>
      </c>
      <c r="C325" s="10">
        <f t="shared" si="29"/>
        <v>73.896449749992229</v>
      </c>
      <c r="D325" s="10">
        <f t="shared" si="30"/>
        <v>2524.8969854004408</v>
      </c>
      <c r="E325" s="11">
        <f>$B$9-SUM($B$34:B325)</f>
        <v>19901.964170794003</v>
      </c>
    </row>
    <row r="326" spans="1:5" ht="15">
      <c r="A326" s="7">
        <v>293</v>
      </c>
      <c r="B326" s="10">
        <f t="shared" si="28"/>
        <v>2459.1032746069354</v>
      </c>
      <c r="C326" s="10">
        <f t="shared" si="29"/>
        <v>65.793710793504729</v>
      </c>
      <c r="D326" s="10">
        <f t="shared" si="30"/>
        <v>2524.8969854004404</v>
      </c>
      <c r="E326" s="11">
        <f>$B$9-SUM($B$34:B326)</f>
        <v>17442.860896187078</v>
      </c>
    </row>
    <row r="327" spans="1:5" ht="15">
      <c r="A327" s="7">
        <v>294</v>
      </c>
      <c r="B327" s="10">
        <f t="shared" si="28"/>
        <v>2467.2328003297425</v>
      </c>
      <c r="C327" s="10">
        <f t="shared" si="29"/>
        <v>57.664185070697918</v>
      </c>
      <c r="D327" s="10">
        <f t="shared" si="30"/>
        <v>2524.8969854004404</v>
      </c>
      <c r="E327" s="11">
        <f>$B$9-SUM($B$34:B327)</f>
        <v>14975.628095857333</v>
      </c>
    </row>
    <row r="328" spans="1:5" ht="15">
      <c r="A328" s="7">
        <v>295</v>
      </c>
      <c r="B328" s="10">
        <f t="shared" si="28"/>
        <v>2475.3892013729801</v>
      </c>
      <c r="C328" s="10">
        <f t="shared" si="29"/>
        <v>49.507784027460168</v>
      </c>
      <c r="D328" s="10">
        <f t="shared" si="30"/>
        <v>2524.8969854004404</v>
      </c>
      <c r="E328" s="11">
        <f>$B$9-SUM($B$34:B328)</f>
        <v>12500.238894484355</v>
      </c>
    </row>
    <row r="329" spans="1:5" ht="15">
      <c r="A329" s="7">
        <v>296</v>
      </c>
      <c r="B329" s="10">
        <f t="shared" si="28"/>
        <v>2483.5725665835112</v>
      </c>
      <c r="C329" s="10">
        <f t="shared" si="29"/>
        <v>41.324418816929729</v>
      </c>
      <c r="D329" s="10">
        <f t="shared" si="30"/>
        <v>2524.8969854004408</v>
      </c>
      <c r="E329" s="11">
        <f>$B$9-SUM($B$34:B329)</f>
        <v>10016.666327900835</v>
      </c>
    </row>
    <row r="330" spans="1:5" ht="15">
      <c r="A330" s="7">
        <v>297</v>
      </c>
      <c r="B330" s="10">
        <f t="shared" si="28"/>
        <v>2491.7829851019137</v>
      </c>
      <c r="C330" s="10">
        <f t="shared" si="29"/>
        <v>33.114000298526825</v>
      </c>
      <c r="D330" s="10">
        <f t="shared" si="30"/>
        <v>2524.8969854004404</v>
      </c>
      <c r="E330" s="11">
        <f>$B$9-SUM($B$34:B330)</f>
        <v>7524.8833427989157</v>
      </c>
    </row>
    <row r="331" spans="1:5" ht="15">
      <c r="A331" s="7">
        <v>298</v>
      </c>
      <c r="B331" s="10">
        <f t="shared" si="28"/>
        <v>2500.0205463634575</v>
      </c>
      <c r="C331" s="10">
        <f t="shared" si="29"/>
        <v>24.876439036982713</v>
      </c>
      <c r="D331" s="10">
        <f t="shared" si="30"/>
        <v>2524.8969854004404</v>
      </c>
      <c r="E331" s="11">
        <f>$B$9-SUM($B$34:B331)</f>
        <v>5024.8627964354819</v>
      </c>
    </row>
    <row r="332" spans="1:5" ht="15">
      <c r="A332" s="7">
        <v>299</v>
      </c>
      <c r="B332" s="10">
        <f t="shared" si="28"/>
        <v>2508.2853400990748</v>
      </c>
      <c r="C332" s="10">
        <f t="shared" si="29"/>
        <v>16.611645301365453</v>
      </c>
      <c r="D332" s="10">
        <f t="shared" si="30"/>
        <v>2524.8969854004404</v>
      </c>
      <c r="E332" s="11">
        <f>$B$9-SUM($B$34:B332)</f>
        <v>2516.5774563364103</v>
      </c>
    </row>
    <row r="333" spans="1:5" ht="15">
      <c r="A333" s="7">
        <v>300</v>
      </c>
      <c r="B333" s="10">
        <f t="shared" si="28"/>
        <v>2516.5774563363379</v>
      </c>
      <c r="C333" s="10">
        <f t="shared" si="29"/>
        <v>8.3195290641024933</v>
      </c>
      <c r="D333" s="10">
        <f t="shared" si="30"/>
        <v>2524.8969854004404</v>
      </c>
      <c r="E333" s="11">
        <f>$B$9-SUM($B$34:B333)</f>
        <v>0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TUJiiNHAO</dc:creator>
  <cp:lastModifiedBy>Nidal khan</cp:lastModifiedBy>
  <dcterms:created xsi:type="dcterms:W3CDTF">2015-06-05T18:17:20Z</dcterms:created>
  <dcterms:modified xsi:type="dcterms:W3CDTF">2022-09-21T17:20:27Z</dcterms:modified>
</cp:coreProperties>
</file>