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57D9234B-8D23-42CC-8264-52946058E6E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Scenario" sheetId="2" r:id="rId2"/>
    <sheet name="Monthly" sheetId="3" r:id="rId3"/>
    <sheet name="Customer_Summary" sheetId="4" r:id="rId4"/>
    <sheet name="Pivot_Region_Product" sheetId="5" r:id="rId5"/>
    <sheet name="Analysis" sheetId="6" r:id="rId6"/>
    <sheet name="Dashboard" sheetId="7" r:id="rId7"/>
    <sheet name="Category_Sales" sheetId="8" r:id="rId8"/>
  </sheets>
  <calcPr calcId="191029"/>
</workbook>
</file>

<file path=xl/calcChain.xml><?xml version="1.0" encoding="utf-8"?>
<calcChain xmlns="http://schemas.openxmlformats.org/spreadsheetml/2006/main">
  <c r="B6" i="7" l="1"/>
  <c r="B5" i="7"/>
  <c r="B4" i="7"/>
  <c r="B3" i="7"/>
  <c r="B12" i="6"/>
  <c r="B11" i="6"/>
  <c r="B10" i="6"/>
  <c r="C7" i="6"/>
  <c r="B7" i="6"/>
  <c r="C6" i="6"/>
  <c r="B6" i="6"/>
  <c r="C5" i="6"/>
  <c r="B5" i="6"/>
  <c r="C4" i="6"/>
  <c r="B4" i="6"/>
  <c r="C3" i="6"/>
  <c r="B3" i="6"/>
  <c r="C2" i="6"/>
  <c r="B2" i="6"/>
  <c r="F11" i="4"/>
  <c r="E11" i="4" s="1"/>
  <c r="F10" i="4"/>
  <c r="E10" i="4" s="1"/>
  <c r="F9" i="4"/>
  <c r="E9" i="4" s="1"/>
  <c r="F8" i="4"/>
  <c r="E8" i="4" s="1"/>
  <c r="F7" i="4"/>
  <c r="E7" i="4" s="1"/>
  <c r="F6" i="4"/>
  <c r="E6" i="4" s="1"/>
  <c r="F5" i="4"/>
  <c r="E5" i="4" s="1"/>
  <c r="F4" i="4"/>
  <c r="E4" i="4"/>
  <c r="F3" i="4"/>
  <c r="E3" i="4" s="1"/>
  <c r="F2" i="4"/>
  <c r="E2" i="4" s="1"/>
  <c r="A2" i="4"/>
  <c r="C14" i="3"/>
  <c r="C13" i="3"/>
  <c r="C12" i="3"/>
  <c r="C11" i="3"/>
  <c r="C10" i="3"/>
  <c r="C9" i="3"/>
  <c r="C8" i="3"/>
  <c r="C7" i="3"/>
  <c r="C6" i="3"/>
  <c r="C5" i="3"/>
  <c r="C4" i="3"/>
  <c r="C3" i="3"/>
  <c r="N2" i="1"/>
  <c r="M2" i="1"/>
  <c r="B3" i="2" s="1"/>
  <c r="L2" i="1"/>
  <c r="K2" i="1"/>
  <c r="J2" i="1"/>
</calcChain>
</file>

<file path=xl/sharedStrings.xml><?xml version="1.0" encoding="utf-8"?>
<sst xmlns="http://schemas.openxmlformats.org/spreadsheetml/2006/main" count="865" uniqueCount="106">
  <si>
    <t>Customer_ID</t>
  </si>
  <si>
    <t>Customer_Name</t>
  </si>
  <si>
    <t>Region</t>
  </si>
  <si>
    <t>Product_Category</t>
  </si>
  <si>
    <t>Sales</t>
  </si>
  <si>
    <t>Quantity</t>
  </si>
  <si>
    <t>Discount</t>
  </si>
  <si>
    <t>Order_Date</t>
  </si>
  <si>
    <t>Profit</t>
  </si>
  <si>
    <t>Customer_Total</t>
  </si>
  <si>
    <t>Profit_Margin</t>
  </si>
  <si>
    <t>Month</t>
  </si>
  <si>
    <t>New_Profit (What-If)</t>
  </si>
  <si>
    <t>Timestamp</t>
  </si>
  <si>
    <t>CUST019</t>
  </si>
  <si>
    <t>James Davis</t>
  </si>
  <si>
    <t>West</t>
  </si>
  <si>
    <t>Books</t>
  </si>
  <si>
    <t>CUST012</t>
  </si>
  <si>
    <t>Robert Anderson</t>
  </si>
  <si>
    <t>Clothing</t>
  </si>
  <si>
    <t>CUST017</t>
  </si>
  <si>
    <t>James Taylor</t>
  </si>
  <si>
    <t>East</t>
  </si>
  <si>
    <t>CUST005</t>
  </si>
  <si>
    <t>South</t>
  </si>
  <si>
    <t>Electronics</t>
  </si>
  <si>
    <t>CUST030</t>
  </si>
  <si>
    <t>James Wilson</t>
  </si>
  <si>
    <t>North</t>
  </si>
  <si>
    <t>CUST007</t>
  </si>
  <si>
    <t>Michael Anderson</t>
  </si>
  <si>
    <t>Furniture</t>
  </si>
  <si>
    <t>CUST001</t>
  </si>
  <si>
    <t>Linda Wilson</t>
  </si>
  <si>
    <t>CUST026</t>
  </si>
  <si>
    <t>Mary Davis</t>
  </si>
  <si>
    <t>CUST009</t>
  </si>
  <si>
    <t>Linda Jackson</t>
  </si>
  <si>
    <t>Central</t>
  </si>
  <si>
    <t>CUST010</t>
  </si>
  <si>
    <t>David Thomas</t>
  </si>
  <si>
    <t>CUST014</t>
  </si>
  <si>
    <t>Emma Davis</t>
  </si>
  <si>
    <t>Office Supplies</t>
  </si>
  <si>
    <t>CUST023</t>
  </si>
  <si>
    <t>CUST029</t>
  </si>
  <si>
    <t>David Smith</t>
  </si>
  <si>
    <t>Sarah Anderson</t>
  </si>
  <si>
    <t>CUST008</t>
  </si>
  <si>
    <t>Lisa Thomas</t>
  </si>
  <si>
    <t>CUST006</t>
  </si>
  <si>
    <t>Mary Jackson</t>
  </si>
  <si>
    <t>Lisa Davis</t>
  </si>
  <si>
    <t>CUST022</t>
  </si>
  <si>
    <t>Linda Brown</t>
  </si>
  <si>
    <t>John Brown</t>
  </si>
  <si>
    <t>CUST028</t>
  </si>
  <si>
    <t>Linda Taylor</t>
  </si>
  <si>
    <t>CUST025</t>
  </si>
  <si>
    <t>David Brown</t>
  </si>
  <si>
    <t>David Davis</t>
  </si>
  <si>
    <t>CUST021</t>
  </si>
  <si>
    <t>CUST015</t>
  </si>
  <si>
    <t>Mary Wilson</t>
  </si>
  <si>
    <t>CUST016</t>
  </si>
  <si>
    <t>Emma Wilson</t>
  </si>
  <si>
    <t>Linda Davis</t>
  </si>
  <si>
    <t>CUST011</t>
  </si>
  <si>
    <t>Sarah Davis</t>
  </si>
  <si>
    <t>CUST002</t>
  </si>
  <si>
    <t>Emma Taylor</t>
  </si>
  <si>
    <t>CUST003</t>
  </si>
  <si>
    <t>CUST020</t>
  </si>
  <si>
    <t>Linda Moore</t>
  </si>
  <si>
    <t>CUST024</t>
  </si>
  <si>
    <t>David Anderson</t>
  </si>
  <si>
    <t>CUST004</t>
  </si>
  <si>
    <t>CUST013</t>
  </si>
  <si>
    <t>CUST027</t>
  </si>
  <si>
    <t>CUST018</t>
  </si>
  <si>
    <t>Delta_Discount (e.g., 0.05 = +5%)</t>
  </si>
  <si>
    <t>Total New Profit</t>
  </si>
  <si>
    <t>Note:</t>
  </si>
  <si>
    <t>Increase B1 to test impact of higher discounts on profit.</t>
  </si>
  <si>
    <t>Total_Sales</t>
  </si>
  <si>
    <t>Growth_%</t>
  </si>
  <si>
    <t>Top</t>
  </si>
  <si>
    <t>Metric</t>
  </si>
  <si>
    <t>Count</t>
  </si>
  <si>
    <t>Mean</t>
  </si>
  <si>
    <t>Median</t>
  </si>
  <si>
    <t>StdDev</t>
  </si>
  <si>
    <t>Min</t>
  </si>
  <si>
    <t>Max</t>
  </si>
  <si>
    <t>Regression: Profit vs Sales</t>
  </si>
  <si>
    <t>Slope</t>
  </si>
  <si>
    <t>Intercept</t>
  </si>
  <si>
    <t>R^2</t>
  </si>
  <si>
    <t>KPIs</t>
  </si>
  <si>
    <t>Total Sales</t>
  </si>
  <si>
    <t>Total Profit</t>
  </si>
  <si>
    <t>Avg Discount</t>
  </si>
  <si>
    <t>Customers (unique)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</si>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</sst>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ED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3" xfId="0" applyBorder="1"/>
    <xf numFmtId="0" fontId="2" fillId="0" borderId="2" xfId="0" applyFont="1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1" fillId="2" borderId="4" xfId="0" applyFont="1" applyFill="1" applyBorder="1"/>
    <xf numFmtId="0" fontId="1" fillId="0" borderId="6" xfId="0" applyFont="1" applyBorder="1"/>
    <xf numFmtId="0" fontId="1" fillId="2" borderId="6" xfId="0" applyFont="1" applyFill="1" applyBorder="1"/>
    <xf numFmtId="0" fontId="1" fillId="2" borderId="8" xfId="0" applyFont="1" applyFill="1" applyBorder="1"/>
    <xf numFmtId="0" fontId="1" fillId="0" borderId="0" xfId="0" applyFont="1"/>
  </cellXfs>
  <cellStyles count="1">
    <cellStyle name="Normal" xfId="0" builtinId="0"/>
  </cellStyles>
  <dxfs count="2">
    <dxf>
      <numFmt numFmtId="164" formatCode="yyyy\-mm\-dd\ h:mm:ss"/>
    </dxf>
    <dxf>
      <numFmt numFmtId="164" formatCode="yyyy\-mm\-dd\ h:mm:ss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Total Sales by Region (by Product)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Pivot_Region_Product!$B$1</c:f>
              <c:strCache>
                <c:ptCount val="1"/>
                <c:pt idx="0">
                  <c:v>Books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Pivot_Region_Product!$A$2:$A$6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Pivot_Region_Product!$B$2:$B$6</c:f>
              <c:numCache>
                <c:formatCode>General</c:formatCode>
                <c:ptCount val="5"/>
                <c:pt idx="0">
                  <c:v>11297.15</c:v>
                </c:pt>
                <c:pt idx="1">
                  <c:v>11389.09</c:v>
                </c:pt>
                <c:pt idx="2">
                  <c:v>8037.01</c:v>
                </c:pt>
                <c:pt idx="3">
                  <c:v>9588.0400000000009</c:v>
                </c:pt>
                <c:pt idx="4">
                  <c:v>6691.17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3-45EF-8F52-369C35BA97FC}"/>
            </c:ext>
          </c:extLst>
        </c:ser>
        <c:ser>
          <c:idx val="1"/>
          <c:order val="1"/>
          <c:tx>
            <c:strRef>
              <c:f>Pivot_Region_Product!$C$1</c:f>
              <c:strCache>
                <c:ptCount val="1"/>
                <c:pt idx="0">
                  <c:v>Clothing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Pivot_Region_Product!$A$2:$A$6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Pivot_Region_Product!$C$2:$C$6</c:f>
              <c:numCache>
                <c:formatCode>General</c:formatCode>
                <c:ptCount val="5"/>
                <c:pt idx="0">
                  <c:v>12200.26</c:v>
                </c:pt>
                <c:pt idx="1">
                  <c:v>2401.4499999999998</c:v>
                </c:pt>
                <c:pt idx="2">
                  <c:v>8422.82</c:v>
                </c:pt>
                <c:pt idx="3">
                  <c:v>8393.6299999999992</c:v>
                </c:pt>
                <c:pt idx="4">
                  <c:v>10509.43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3-45EF-8F52-369C35BA97FC}"/>
            </c:ext>
          </c:extLst>
        </c:ser>
        <c:ser>
          <c:idx val="2"/>
          <c:order val="2"/>
          <c:tx>
            <c:strRef>
              <c:f>Pivot_Region_Product!$D$1</c:f>
              <c:strCache>
                <c:ptCount val="1"/>
                <c:pt idx="0">
                  <c:v>Electronics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Pivot_Region_Product!$A$2:$A$6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Pivot_Region_Product!$D$2:$D$6</c:f>
              <c:numCache>
                <c:formatCode>General</c:formatCode>
                <c:ptCount val="5"/>
                <c:pt idx="0">
                  <c:v>6621.24</c:v>
                </c:pt>
                <c:pt idx="1">
                  <c:v>2869.54</c:v>
                </c:pt>
                <c:pt idx="2">
                  <c:v>8191.71</c:v>
                </c:pt>
                <c:pt idx="3">
                  <c:v>11989.07</c:v>
                </c:pt>
                <c:pt idx="4">
                  <c:v>11372.44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D3-45EF-8F52-369C35BA97FC}"/>
            </c:ext>
          </c:extLst>
        </c:ser>
        <c:ser>
          <c:idx val="3"/>
          <c:order val="3"/>
          <c:tx>
            <c:strRef>
              <c:f>Pivot_Region_Product!$E$1</c:f>
              <c:strCache>
                <c:ptCount val="1"/>
                <c:pt idx="0">
                  <c:v>Furniture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Pivot_Region_Product!$A$2:$A$6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Pivot_Region_Product!$E$2:$E$6</c:f>
              <c:numCache>
                <c:formatCode>General</c:formatCode>
                <c:ptCount val="5"/>
                <c:pt idx="0">
                  <c:v>4876.96</c:v>
                </c:pt>
                <c:pt idx="1">
                  <c:v>7592.34</c:v>
                </c:pt>
                <c:pt idx="2">
                  <c:v>6978.08</c:v>
                </c:pt>
                <c:pt idx="3">
                  <c:v>7982.73</c:v>
                </c:pt>
                <c:pt idx="4">
                  <c:v>9182.7800000000007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D3-45EF-8F52-369C35BA97FC}"/>
            </c:ext>
          </c:extLst>
        </c:ser>
        <c:ser>
          <c:idx val="4"/>
          <c:order val="4"/>
          <c:tx>
            <c:strRef>
              <c:f>Pivot_Region_Product!$F$1</c:f>
              <c:strCache>
                <c:ptCount val="1"/>
                <c:pt idx="0">
                  <c:v>Office Supplies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Pivot_Region_Product!$A$2:$A$6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Pivot_Region_Product!$F$2:$F$6</c:f>
              <c:numCache>
                <c:formatCode>General</c:formatCode>
                <c:ptCount val="5"/>
                <c:pt idx="0">
                  <c:v>8472.7199999999993</c:v>
                </c:pt>
                <c:pt idx="1">
                  <c:v>8189.2199999999993</c:v>
                </c:pt>
                <c:pt idx="2">
                  <c:v>3345.8</c:v>
                </c:pt>
                <c:pt idx="3">
                  <c:v>2295.3200000000002</c:v>
                </c:pt>
                <c:pt idx="4">
                  <c:v>6327.76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D3-45EF-8F52-369C35BA9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Monthly Sales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Monthly!$B$1</c:f>
              <c:strCache>
                <c:ptCount val="1"/>
                <c:pt idx="0">
                  <c:v>Total_Sales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Monthly!$A$2:$A$14</c:f>
              <c:numCache>
                <c:formatCode>yyyy\-mm\-dd\ h:mm:ss</c:formatCode>
                <c:ptCount val="13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</c:numCache>
            </c:numRef>
          </c:cat>
          <c:val>
            <c:numRef>
              <c:f>Monthly!$B$2:$B$14</c:f>
              <c:numCache>
                <c:formatCode>General</c:formatCode>
                <c:ptCount val="13"/>
                <c:pt idx="0">
                  <c:v>19029.96</c:v>
                </c:pt>
                <c:pt idx="1">
                  <c:v>18507.34</c:v>
                </c:pt>
                <c:pt idx="2">
                  <c:v>20187.509999999998</c:v>
                </c:pt>
                <c:pt idx="3">
                  <c:v>11609.04</c:v>
                </c:pt>
                <c:pt idx="4">
                  <c:v>10091.700000000001</c:v>
                </c:pt>
                <c:pt idx="5">
                  <c:v>20533.5</c:v>
                </c:pt>
                <c:pt idx="6">
                  <c:v>14215.24</c:v>
                </c:pt>
                <c:pt idx="7">
                  <c:v>20135.03</c:v>
                </c:pt>
                <c:pt idx="8">
                  <c:v>11120.04</c:v>
                </c:pt>
                <c:pt idx="9">
                  <c:v>14914.65</c:v>
                </c:pt>
                <c:pt idx="10">
                  <c:v>14006.36</c:v>
                </c:pt>
                <c:pt idx="11">
                  <c:v>17655.22</c:v>
                </c:pt>
                <c:pt idx="12">
                  <c:v>3212.17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C-45EF-8DCE-A19C0D0B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Month</a:t>
                </a:r>
              </a:p>
            </c:rich>
          </c:tx>
          <c:overlay val="0"/>
        </c:title>
        <c:numFmt formatCode="yyyy\-mm\-dd\ h:mm:ss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Sales Share by Product Category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Category_Sales!$B$1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prstDash val="solid"/>
            </a:ln>
          </c:spPr>
          <c:cat>
            <c:strRef>
              <c:f>Category_Sales!$A$2:$A$6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  <c:pt idx="4">
                  <c:v>Office Supplies</c:v>
                </c:pt>
              </c:strCache>
            </c:strRef>
          </c:cat>
          <c:val>
            <c:numRef>
              <c:f>Category_Sales!$B$2:$B$6</c:f>
              <c:numCache>
                <c:formatCode>General</c:formatCode>
                <c:ptCount val="5"/>
                <c:pt idx="0">
                  <c:v>47002.46</c:v>
                </c:pt>
                <c:pt idx="1">
                  <c:v>41927.589999999997</c:v>
                </c:pt>
                <c:pt idx="2">
                  <c:v>41044</c:v>
                </c:pt>
                <c:pt idx="3">
                  <c:v>36612.89</c:v>
                </c:pt>
                <c:pt idx="4">
                  <c:v>28630.82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8-4473-92AF-975B190E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vs Sales (scatter)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Rows 1–200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Data!$E$2:$E$201</c:f>
              <c:numCache>
                <c:formatCode>General</c:formatCode>
                <c:ptCount val="200"/>
                <c:pt idx="0">
                  <c:v>1036.0899999999999</c:v>
                </c:pt>
                <c:pt idx="1">
                  <c:v>1101.28</c:v>
                </c:pt>
                <c:pt idx="2">
                  <c:v>713.34</c:v>
                </c:pt>
                <c:pt idx="3">
                  <c:v>760.93</c:v>
                </c:pt>
                <c:pt idx="4">
                  <c:v>847</c:v>
                </c:pt>
                <c:pt idx="5">
                  <c:v>965.64</c:v>
                </c:pt>
                <c:pt idx="6">
                  <c:v>1317.53</c:v>
                </c:pt>
                <c:pt idx="7">
                  <c:v>1074.47</c:v>
                </c:pt>
                <c:pt idx="8">
                  <c:v>501.54</c:v>
                </c:pt>
                <c:pt idx="9">
                  <c:v>737.31</c:v>
                </c:pt>
                <c:pt idx="10">
                  <c:v>1572.82</c:v>
                </c:pt>
                <c:pt idx="11">
                  <c:v>1343.13</c:v>
                </c:pt>
                <c:pt idx="12">
                  <c:v>1191.58</c:v>
                </c:pt>
                <c:pt idx="13">
                  <c:v>822.28</c:v>
                </c:pt>
                <c:pt idx="14">
                  <c:v>521.66999999999996</c:v>
                </c:pt>
                <c:pt idx="15">
                  <c:v>1502.93</c:v>
                </c:pt>
                <c:pt idx="16">
                  <c:v>877.58</c:v>
                </c:pt>
                <c:pt idx="17">
                  <c:v>636.70000000000005</c:v>
                </c:pt>
                <c:pt idx="18">
                  <c:v>1506.14</c:v>
                </c:pt>
                <c:pt idx="19">
                  <c:v>645.02</c:v>
                </c:pt>
                <c:pt idx="20">
                  <c:v>953.3</c:v>
                </c:pt>
                <c:pt idx="21">
                  <c:v>388.56</c:v>
                </c:pt>
                <c:pt idx="22">
                  <c:v>743.17</c:v>
                </c:pt>
                <c:pt idx="23">
                  <c:v>706.37</c:v>
                </c:pt>
                <c:pt idx="24">
                  <c:v>925.31</c:v>
                </c:pt>
                <c:pt idx="25">
                  <c:v>1173.1199999999999</c:v>
                </c:pt>
                <c:pt idx="26">
                  <c:v>675.54</c:v>
                </c:pt>
                <c:pt idx="27">
                  <c:v>939.09</c:v>
                </c:pt>
                <c:pt idx="28">
                  <c:v>983.34</c:v>
                </c:pt>
                <c:pt idx="29">
                  <c:v>801.21</c:v>
                </c:pt>
                <c:pt idx="30">
                  <c:v>1450.71</c:v>
                </c:pt>
                <c:pt idx="31">
                  <c:v>1023.21</c:v>
                </c:pt>
                <c:pt idx="32">
                  <c:v>853.72</c:v>
                </c:pt>
                <c:pt idx="33">
                  <c:v>967.89</c:v>
                </c:pt>
                <c:pt idx="34">
                  <c:v>1200.9000000000001</c:v>
                </c:pt>
                <c:pt idx="35">
                  <c:v>472.38</c:v>
                </c:pt>
                <c:pt idx="36">
                  <c:v>840.92</c:v>
                </c:pt>
                <c:pt idx="37">
                  <c:v>1410.06</c:v>
                </c:pt>
                <c:pt idx="38">
                  <c:v>773.09</c:v>
                </c:pt>
                <c:pt idx="39">
                  <c:v>580.42999999999995</c:v>
                </c:pt>
                <c:pt idx="40">
                  <c:v>1151.21</c:v>
                </c:pt>
                <c:pt idx="41">
                  <c:v>1025.98</c:v>
                </c:pt>
                <c:pt idx="42">
                  <c:v>556.41999999999996</c:v>
                </c:pt>
                <c:pt idx="43">
                  <c:v>840.85</c:v>
                </c:pt>
                <c:pt idx="44">
                  <c:v>1227.25</c:v>
                </c:pt>
                <c:pt idx="45">
                  <c:v>856.7</c:v>
                </c:pt>
                <c:pt idx="46">
                  <c:v>1225.42</c:v>
                </c:pt>
                <c:pt idx="47">
                  <c:v>1001.57</c:v>
                </c:pt>
                <c:pt idx="48">
                  <c:v>1186.8499999999999</c:v>
                </c:pt>
                <c:pt idx="49">
                  <c:v>775.45</c:v>
                </c:pt>
                <c:pt idx="50">
                  <c:v>1021.47</c:v>
                </c:pt>
                <c:pt idx="51">
                  <c:v>1226.6199999999999</c:v>
                </c:pt>
                <c:pt idx="52">
                  <c:v>1086.93</c:v>
                </c:pt>
                <c:pt idx="53">
                  <c:v>942.9</c:v>
                </c:pt>
                <c:pt idx="54">
                  <c:v>818.8</c:v>
                </c:pt>
                <c:pt idx="55">
                  <c:v>919.04</c:v>
                </c:pt>
                <c:pt idx="56">
                  <c:v>973.26</c:v>
                </c:pt>
                <c:pt idx="57">
                  <c:v>741.61</c:v>
                </c:pt>
                <c:pt idx="58">
                  <c:v>1248.82</c:v>
                </c:pt>
                <c:pt idx="59">
                  <c:v>1360.36</c:v>
                </c:pt>
                <c:pt idx="60">
                  <c:v>1383.3</c:v>
                </c:pt>
                <c:pt idx="61">
                  <c:v>488.99</c:v>
                </c:pt>
                <c:pt idx="62">
                  <c:v>933.71</c:v>
                </c:pt>
                <c:pt idx="63">
                  <c:v>1005.53</c:v>
                </c:pt>
                <c:pt idx="64">
                  <c:v>1100.0999999999999</c:v>
                </c:pt>
                <c:pt idx="65">
                  <c:v>1034.7</c:v>
                </c:pt>
                <c:pt idx="66">
                  <c:v>876.44</c:v>
                </c:pt>
                <c:pt idx="67">
                  <c:v>1371.34</c:v>
                </c:pt>
                <c:pt idx="68">
                  <c:v>1020.26</c:v>
                </c:pt>
                <c:pt idx="69">
                  <c:v>804.81</c:v>
                </c:pt>
                <c:pt idx="70">
                  <c:v>608.66</c:v>
                </c:pt>
                <c:pt idx="71">
                  <c:v>981.2</c:v>
                </c:pt>
                <c:pt idx="72">
                  <c:v>539.77</c:v>
                </c:pt>
                <c:pt idx="73">
                  <c:v>804.45</c:v>
                </c:pt>
                <c:pt idx="74">
                  <c:v>1526.6</c:v>
                </c:pt>
                <c:pt idx="75">
                  <c:v>1215.26</c:v>
                </c:pt>
                <c:pt idx="76">
                  <c:v>1261.3399999999999</c:v>
                </c:pt>
                <c:pt idx="77">
                  <c:v>518.07000000000005</c:v>
                </c:pt>
                <c:pt idx="78">
                  <c:v>1111.3399999999999</c:v>
                </c:pt>
                <c:pt idx="79">
                  <c:v>1291.47</c:v>
                </c:pt>
                <c:pt idx="80">
                  <c:v>679.71</c:v>
                </c:pt>
                <c:pt idx="81">
                  <c:v>1143.69</c:v>
                </c:pt>
                <c:pt idx="82">
                  <c:v>790.08</c:v>
                </c:pt>
                <c:pt idx="83">
                  <c:v>1070.68</c:v>
                </c:pt>
                <c:pt idx="84">
                  <c:v>1168.8900000000001</c:v>
                </c:pt>
                <c:pt idx="85">
                  <c:v>1335.87</c:v>
                </c:pt>
                <c:pt idx="86">
                  <c:v>873.7</c:v>
                </c:pt>
                <c:pt idx="87">
                  <c:v>1443.98</c:v>
                </c:pt>
                <c:pt idx="88">
                  <c:v>1154.33</c:v>
                </c:pt>
                <c:pt idx="89">
                  <c:v>1264.49</c:v>
                </c:pt>
                <c:pt idx="90">
                  <c:v>1101.55</c:v>
                </c:pt>
                <c:pt idx="91">
                  <c:v>727.73</c:v>
                </c:pt>
                <c:pt idx="92">
                  <c:v>875.41</c:v>
                </c:pt>
                <c:pt idx="93">
                  <c:v>1158.94</c:v>
                </c:pt>
                <c:pt idx="94">
                  <c:v>966.3</c:v>
                </c:pt>
                <c:pt idx="95">
                  <c:v>917.48</c:v>
                </c:pt>
                <c:pt idx="96">
                  <c:v>1172.97</c:v>
                </c:pt>
                <c:pt idx="97">
                  <c:v>1205.82</c:v>
                </c:pt>
                <c:pt idx="98">
                  <c:v>826.93</c:v>
                </c:pt>
                <c:pt idx="99">
                  <c:v>902.19</c:v>
                </c:pt>
                <c:pt idx="100">
                  <c:v>585.97</c:v>
                </c:pt>
                <c:pt idx="101">
                  <c:v>990.19</c:v>
                </c:pt>
                <c:pt idx="102">
                  <c:v>1014.09</c:v>
                </c:pt>
                <c:pt idx="103">
                  <c:v>925.29</c:v>
                </c:pt>
                <c:pt idx="104">
                  <c:v>1286.54</c:v>
                </c:pt>
                <c:pt idx="105">
                  <c:v>961.62</c:v>
                </c:pt>
                <c:pt idx="106">
                  <c:v>1081.1400000000001</c:v>
                </c:pt>
                <c:pt idx="107">
                  <c:v>1923.66</c:v>
                </c:pt>
                <c:pt idx="108">
                  <c:v>728.71</c:v>
                </c:pt>
                <c:pt idx="109">
                  <c:v>1301.8900000000001</c:v>
                </c:pt>
                <c:pt idx="110">
                  <c:v>980.18</c:v>
                </c:pt>
                <c:pt idx="111">
                  <c:v>697.57</c:v>
                </c:pt>
                <c:pt idx="112">
                  <c:v>1193.6099999999999</c:v>
                </c:pt>
                <c:pt idx="113">
                  <c:v>771.02</c:v>
                </c:pt>
                <c:pt idx="114">
                  <c:v>661.09</c:v>
                </c:pt>
                <c:pt idx="115">
                  <c:v>688.83</c:v>
                </c:pt>
                <c:pt idx="116">
                  <c:v>1249.0999999999999</c:v>
                </c:pt>
                <c:pt idx="117">
                  <c:v>1014.22</c:v>
                </c:pt>
                <c:pt idx="118">
                  <c:v>1010.58</c:v>
                </c:pt>
                <c:pt idx="119">
                  <c:v>957.29</c:v>
                </c:pt>
                <c:pt idx="120">
                  <c:v>1077.92</c:v>
                </c:pt>
                <c:pt idx="121">
                  <c:v>1163.01</c:v>
                </c:pt>
                <c:pt idx="122">
                  <c:v>1014.56</c:v>
                </c:pt>
                <c:pt idx="123">
                  <c:v>718.04</c:v>
                </c:pt>
                <c:pt idx="124">
                  <c:v>1277.8499999999999</c:v>
                </c:pt>
                <c:pt idx="125">
                  <c:v>706.73</c:v>
                </c:pt>
                <c:pt idx="126">
                  <c:v>1410.59</c:v>
                </c:pt>
                <c:pt idx="127">
                  <c:v>1350.33</c:v>
                </c:pt>
                <c:pt idx="128">
                  <c:v>919.18</c:v>
                </c:pt>
                <c:pt idx="129">
                  <c:v>258.51</c:v>
                </c:pt>
                <c:pt idx="130">
                  <c:v>1213.48</c:v>
                </c:pt>
                <c:pt idx="131">
                  <c:v>1150.28</c:v>
                </c:pt>
                <c:pt idx="132">
                  <c:v>853.86</c:v>
                </c:pt>
                <c:pt idx="133">
                  <c:v>1061.04</c:v>
                </c:pt>
                <c:pt idx="134">
                  <c:v>894.55</c:v>
                </c:pt>
                <c:pt idx="135">
                  <c:v>833.91</c:v>
                </c:pt>
                <c:pt idx="136">
                  <c:v>820.19</c:v>
                </c:pt>
                <c:pt idx="137">
                  <c:v>511.74</c:v>
                </c:pt>
                <c:pt idx="138">
                  <c:v>806.03</c:v>
                </c:pt>
                <c:pt idx="139">
                  <c:v>1432.47</c:v>
                </c:pt>
                <c:pt idx="140">
                  <c:v>1488.58</c:v>
                </c:pt>
                <c:pt idx="141">
                  <c:v>1231.26</c:v>
                </c:pt>
                <c:pt idx="142">
                  <c:v>1161.67</c:v>
                </c:pt>
                <c:pt idx="143">
                  <c:v>388.23</c:v>
                </c:pt>
                <c:pt idx="144">
                  <c:v>1589.42</c:v>
                </c:pt>
                <c:pt idx="145">
                  <c:v>336.66</c:v>
                </c:pt>
                <c:pt idx="146">
                  <c:v>1353.79</c:v>
                </c:pt>
                <c:pt idx="147">
                  <c:v>662.61</c:v>
                </c:pt>
                <c:pt idx="148">
                  <c:v>309.42</c:v>
                </c:pt>
                <c:pt idx="149">
                  <c:v>884.63</c:v>
                </c:pt>
                <c:pt idx="150">
                  <c:v>745.05</c:v>
                </c:pt>
                <c:pt idx="151">
                  <c:v>870.23</c:v>
                </c:pt>
                <c:pt idx="152">
                  <c:v>862.19</c:v>
                </c:pt>
                <c:pt idx="153">
                  <c:v>1171.18</c:v>
                </c:pt>
                <c:pt idx="154">
                  <c:v>1054.56</c:v>
                </c:pt>
                <c:pt idx="155">
                  <c:v>1681.21</c:v>
                </c:pt>
                <c:pt idx="156">
                  <c:v>379.77</c:v>
                </c:pt>
                <c:pt idx="157">
                  <c:v>1076.33</c:v>
                </c:pt>
                <c:pt idx="158">
                  <c:v>1250.71</c:v>
                </c:pt>
                <c:pt idx="159">
                  <c:v>1118.3399999999999</c:v>
                </c:pt>
                <c:pt idx="160">
                  <c:v>1622.62</c:v>
                </c:pt>
                <c:pt idx="161">
                  <c:v>640.64</c:v>
                </c:pt>
                <c:pt idx="162">
                  <c:v>585.16</c:v>
                </c:pt>
                <c:pt idx="163">
                  <c:v>1109.98</c:v>
                </c:pt>
                <c:pt idx="164">
                  <c:v>1098.08</c:v>
                </c:pt>
                <c:pt idx="165">
                  <c:v>827.25</c:v>
                </c:pt>
                <c:pt idx="166">
                  <c:v>741.88</c:v>
                </c:pt>
                <c:pt idx="167">
                  <c:v>1311.26</c:v>
                </c:pt>
                <c:pt idx="168">
                  <c:v>573.32000000000005</c:v>
                </c:pt>
                <c:pt idx="169">
                  <c:v>1115.22</c:v>
                </c:pt>
                <c:pt idx="170">
                  <c:v>845.84</c:v>
                </c:pt>
                <c:pt idx="171">
                  <c:v>1029.8</c:v>
                </c:pt>
                <c:pt idx="172">
                  <c:v>1189.83</c:v>
                </c:pt>
                <c:pt idx="173">
                  <c:v>704.28</c:v>
                </c:pt>
                <c:pt idx="174">
                  <c:v>1618.22</c:v>
                </c:pt>
                <c:pt idx="175">
                  <c:v>1014.43</c:v>
                </c:pt>
                <c:pt idx="176">
                  <c:v>826.97</c:v>
                </c:pt>
                <c:pt idx="177">
                  <c:v>1022.23</c:v>
                </c:pt>
                <c:pt idx="178">
                  <c:v>1099.69</c:v>
                </c:pt>
                <c:pt idx="179">
                  <c:v>710.52</c:v>
                </c:pt>
                <c:pt idx="180">
                  <c:v>499.18</c:v>
                </c:pt>
                <c:pt idx="181">
                  <c:v>1064.19</c:v>
                </c:pt>
                <c:pt idx="182">
                  <c:v>438.76</c:v>
                </c:pt>
                <c:pt idx="183">
                  <c:v>864.98</c:v>
                </c:pt>
                <c:pt idx="184">
                  <c:v>984.93</c:v>
                </c:pt>
                <c:pt idx="185">
                  <c:v>1493.49</c:v>
                </c:pt>
                <c:pt idx="186">
                  <c:v>689.43</c:v>
                </c:pt>
                <c:pt idx="187">
                  <c:v>682.24</c:v>
                </c:pt>
                <c:pt idx="188">
                  <c:v>458.54</c:v>
                </c:pt>
                <c:pt idx="189">
                  <c:v>1184.25</c:v>
                </c:pt>
                <c:pt idx="190">
                  <c:v>762.14</c:v>
                </c:pt>
                <c:pt idx="191">
                  <c:v>750.71</c:v>
                </c:pt>
                <c:pt idx="192">
                  <c:v>1456.94</c:v>
                </c:pt>
                <c:pt idx="193">
                  <c:v>1093.3800000000001</c:v>
                </c:pt>
                <c:pt idx="194">
                  <c:v>934.27</c:v>
                </c:pt>
                <c:pt idx="195">
                  <c:v>1465.35</c:v>
                </c:pt>
                <c:pt idx="196">
                  <c:v>740.8</c:v>
                </c:pt>
                <c:pt idx="197">
                  <c:v>545.44000000000005</c:v>
                </c:pt>
                <c:pt idx="198">
                  <c:v>997.61</c:v>
                </c:pt>
                <c:pt idx="199">
                  <c:v>928.32</c:v>
                </c:pt>
              </c:numCache>
            </c:numRef>
          </c:xVal>
          <c:yVal>
            <c:numRef>
              <c:f>Data!$I$2:$I$201</c:f>
              <c:numCache>
                <c:formatCode>General</c:formatCode>
                <c:ptCount val="200"/>
                <c:pt idx="0">
                  <c:v>331.55</c:v>
                </c:pt>
                <c:pt idx="1">
                  <c:v>440.51</c:v>
                </c:pt>
                <c:pt idx="2">
                  <c:v>285.33999999999997</c:v>
                </c:pt>
                <c:pt idx="3">
                  <c:v>161.69999999999999</c:v>
                </c:pt>
                <c:pt idx="4">
                  <c:v>271.04000000000002</c:v>
                </c:pt>
                <c:pt idx="5">
                  <c:v>304.18</c:v>
                </c:pt>
                <c:pt idx="6">
                  <c:v>312.91000000000003</c:v>
                </c:pt>
                <c:pt idx="7">
                  <c:v>300.85000000000002</c:v>
                </c:pt>
                <c:pt idx="8">
                  <c:v>190.59</c:v>
                </c:pt>
                <c:pt idx="9">
                  <c:v>350.22</c:v>
                </c:pt>
                <c:pt idx="10">
                  <c:v>672.38</c:v>
                </c:pt>
                <c:pt idx="11">
                  <c:v>456.66</c:v>
                </c:pt>
                <c:pt idx="12">
                  <c:v>452.8</c:v>
                </c:pt>
                <c:pt idx="13">
                  <c:v>273.41000000000003</c:v>
                </c:pt>
                <c:pt idx="14">
                  <c:v>155.19999999999999</c:v>
                </c:pt>
                <c:pt idx="15">
                  <c:v>300.58999999999997</c:v>
                </c:pt>
                <c:pt idx="16">
                  <c:v>298.38</c:v>
                </c:pt>
                <c:pt idx="17">
                  <c:v>203.74</c:v>
                </c:pt>
                <c:pt idx="18">
                  <c:v>481.96</c:v>
                </c:pt>
                <c:pt idx="19">
                  <c:v>161.26</c:v>
                </c:pt>
                <c:pt idx="20">
                  <c:v>476.65</c:v>
                </c:pt>
                <c:pt idx="21">
                  <c:v>82.57</c:v>
                </c:pt>
                <c:pt idx="22">
                  <c:v>297.27</c:v>
                </c:pt>
                <c:pt idx="23">
                  <c:v>176.59</c:v>
                </c:pt>
                <c:pt idx="24">
                  <c:v>374.75</c:v>
                </c:pt>
                <c:pt idx="25">
                  <c:v>293.27999999999997</c:v>
                </c:pt>
                <c:pt idx="26">
                  <c:v>236.44</c:v>
                </c:pt>
                <c:pt idx="27">
                  <c:v>356.85</c:v>
                </c:pt>
                <c:pt idx="28">
                  <c:v>398.25</c:v>
                </c:pt>
                <c:pt idx="29">
                  <c:v>160.24</c:v>
                </c:pt>
                <c:pt idx="30">
                  <c:v>326.41000000000003</c:v>
                </c:pt>
                <c:pt idx="31">
                  <c:v>388.82</c:v>
                </c:pt>
                <c:pt idx="32">
                  <c:v>253.98</c:v>
                </c:pt>
                <c:pt idx="33">
                  <c:v>217.78</c:v>
                </c:pt>
                <c:pt idx="34">
                  <c:v>513.38</c:v>
                </c:pt>
                <c:pt idx="35">
                  <c:v>151.16</c:v>
                </c:pt>
                <c:pt idx="36">
                  <c:v>359.49</c:v>
                </c:pt>
                <c:pt idx="37">
                  <c:v>468.84</c:v>
                </c:pt>
                <c:pt idx="38">
                  <c:v>229.99</c:v>
                </c:pt>
                <c:pt idx="39">
                  <c:v>197.35</c:v>
                </c:pt>
                <c:pt idx="40">
                  <c:v>414.44</c:v>
                </c:pt>
                <c:pt idx="41">
                  <c:v>369.35</c:v>
                </c:pt>
                <c:pt idx="42">
                  <c:v>212.83</c:v>
                </c:pt>
                <c:pt idx="43">
                  <c:v>302.70999999999998</c:v>
                </c:pt>
                <c:pt idx="44">
                  <c:v>365.11</c:v>
                </c:pt>
                <c:pt idx="45">
                  <c:v>214.18</c:v>
                </c:pt>
                <c:pt idx="46">
                  <c:v>468.72</c:v>
                </c:pt>
                <c:pt idx="47">
                  <c:v>450.71</c:v>
                </c:pt>
                <c:pt idx="48">
                  <c:v>332.32</c:v>
                </c:pt>
                <c:pt idx="49">
                  <c:v>174.48</c:v>
                </c:pt>
                <c:pt idx="50">
                  <c:v>242.6</c:v>
                </c:pt>
                <c:pt idx="51">
                  <c:v>551.98</c:v>
                </c:pt>
                <c:pt idx="52">
                  <c:v>380.43</c:v>
                </c:pt>
                <c:pt idx="53">
                  <c:v>339.44</c:v>
                </c:pt>
                <c:pt idx="54">
                  <c:v>173.99</c:v>
                </c:pt>
                <c:pt idx="55">
                  <c:v>257.33</c:v>
                </c:pt>
                <c:pt idx="56">
                  <c:v>389.3</c:v>
                </c:pt>
                <c:pt idx="57">
                  <c:v>148.32</c:v>
                </c:pt>
                <c:pt idx="58">
                  <c:v>449.58</c:v>
                </c:pt>
                <c:pt idx="59">
                  <c:v>680.18</c:v>
                </c:pt>
                <c:pt idx="60">
                  <c:v>497.99</c:v>
                </c:pt>
                <c:pt idx="61">
                  <c:v>220.05</c:v>
                </c:pt>
                <c:pt idx="62">
                  <c:v>294.12</c:v>
                </c:pt>
                <c:pt idx="63">
                  <c:v>201.11</c:v>
                </c:pt>
                <c:pt idx="64">
                  <c:v>261.27</c:v>
                </c:pt>
                <c:pt idx="65">
                  <c:v>307.82</c:v>
                </c:pt>
                <c:pt idx="66">
                  <c:v>333.05</c:v>
                </c:pt>
                <c:pt idx="67">
                  <c:v>455.97</c:v>
                </c:pt>
                <c:pt idx="68">
                  <c:v>242.31</c:v>
                </c:pt>
                <c:pt idx="69">
                  <c:v>344.06</c:v>
                </c:pt>
                <c:pt idx="70">
                  <c:v>144.56</c:v>
                </c:pt>
                <c:pt idx="71">
                  <c:v>441.54</c:v>
                </c:pt>
                <c:pt idx="72">
                  <c:v>114.7</c:v>
                </c:pt>
                <c:pt idx="73">
                  <c:v>257.42</c:v>
                </c:pt>
                <c:pt idx="74">
                  <c:v>305.32</c:v>
                </c:pt>
                <c:pt idx="75">
                  <c:v>258.24</c:v>
                </c:pt>
                <c:pt idx="76">
                  <c:v>441.47</c:v>
                </c:pt>
                <c:pt idx="77">
                  <c:v>172.26</c:v>
                </c:pt>
                <c:pt idx="78">
                  <c:v>500.1</c:v>
                </c:pt>
                <c:pt idx="79">
                  <c:v>581.16</c:v>
                </c:pt>
                <c:pt idx="80">
                  <c:v>271.88</c:v>
                </c:pt>
                <c:pt idx="81">
                  <c:v>400.29</c:v>
                </c:pt>
                <c:pt idx="82">
                  <c:v>177.77</c:v>
                </c:pt>
                <c:pt idx="83">
                  <c:v>406.86</c:v>
                </c:pt>
                <c:pt idx="84">
                  <c:v>526</c:v>
                </c:pt>
                <c:pt idx="85">
                  <c:v>333.97</c:v>
                </c:pt>
                <c:pt idx="86">
                  <c:v>305.8</c:v>
                </c:pt>
                <c:pt idx="87">
                  <c:v>649.79</c:v>
                </c:pt>
                <c:pt idx="88">
                  <c:v>441.53</c:v>
                </c:pt>
                <c:pt idx="89">
                  <c:v>480.51</c:v>
                </c:pt>
                <c:pt idx="90">
                  <c:v>346.99</c:v>
                </c:pt>
                <c:pt idx="91">
                  <c:v>229.23</c:v>
                </c:pt>
                <c:pt idx="92">
                  <c:v>334.84</c:v>
                </c:pt>
                <c:pt idx="93">
                  <c:v>231.79</c:v>
                </c:pt>
                <c:pt idx="94">
                  <c:v>328.54</c:v>
                </c:pt>
                <c:pt idx="95">
                  <c:v>366.99</c:v>
                </c:pt>
                <c:pt idx="96">
                  <c:v>348.96</c:v>
                </c:pt>
                <c:pt idx="97">
                  <c:v>542.62</c:v>
                </c:pt>
                <c:pt idx="98">
                  <c:v>297.69</c:v>
                </c:pt>
                <c:pt idx="99">
                  <c:v>451.1</c:v>
                </c:pt>
                <c:pt idx="100">
                  <c:v>210.95</c:v>
                </c:pt>
                <c:pt idx="101">
                  <c:v>445.59</c:v>
                </c:pt>
                <c:pt idx="102">
                  <c:v>202.82</c:v>
                </c:pt>
                <c:pt idx="103">
                  <c:v>231.32</c:v>
                </c:pt>
                <c:pt idx="104">
                  <c:v>450.29</c:v>
                </c:pt>
                <c:pt idx="105">
                  <c:v>307.72000000000003</c:v>
                </c:pt>
                <c:pt idx="106">
                  <c:v>367.59</c:v>
                </c:pt>
                <c:pt idx="107">
                  <c:v>769.46</c:v>
                </c:pt>
                <c:pt idx="108">
                  <c:v>327.92</c:v>
                </c:pt>
                <c:pt idx="109">
                  <c:v>553.29999999999995</c:v>
                </c:pt>
                <c:pt idx="110">
                  <c:v>352.86</c:v>
                </c:pt>
                <c:pt idx="111">
                  <c:v>313.91000000000003</c:v>
                </c:pt>
                <c:pt idx="112">
                  <c:v>355.1</c:v>
                </c:pt>
                <c:pt idx="113">
                  <c:v>192.76</c:v>
                </c:pt>
                <c:pt idx="114">
                  <c:v>264.44</c:v>
                </c:pt>
                <c:pt idx="115">
                  <c:v>172.21</c:v>
                </c:pt>
                <c:pt idx="116">
                  <c:v>474.66</c:v>
                </c:pt>
                <c:pt idx="117">
                  <c:v>433.58</c:v>
                </c:pt>
                <c:pt idx="118">
                  <c:v>343.6</c:v>
                </c:pt>
                <c:pt idx="119">
                  <c:v>318.3</c:v>
                </c:pt>
                <c:pt idx="120">
                  <c:v>358.41</c:v>
                </c:pt>
                <c:pt idx="121">
                  <c:v>581.5</c:v>
                </c:pt>
                <c:pt idx="122">
                  <c:v>410.9</c:v>
                </c:pt>
                <c:pt idx="123">
                  <c:v>179.51</c:v>
                </c:pt>
                <c:pt idx="124">
                  <c:v>511.14</c:v>
                </c:pt>
                <c:pt idx="125">
                  <c:v>150.18</c:v>
                </c:pt>
                <c:pt idx="126">
                  <c:v>352.65</c:v>
                </c:pt>
                <c:pt idx="127">
                  <c:v>472.62</c:v>
                </c:pt>
                <c:pt idx="128">
                  <c:v>195.33</c:v>
                </c:pt>
                <c:pt idx="129">
                  <c:v>64.63</c:v>
                </c:pt>
                <c:pt idx="130">
                  <c:v>461.12</c:v>
                </c:pt>
                <c:pt idx="131">
                  <c:v>437.11</c:v>
                </c:pt>
                <c:pt idx="132">
                  <c:v>268.97000000000003</c:v>
                </c:pt>
                <c:pt idx="133">
                  <c:v>265.26</c:v>
                </c:pt>
                <c:pt idx="134">
                  <c:v>178.91</c:v>
                </c:pt>
                <c:pt idx="135">
                  <c:v>356.5</c:v>
                </c:pt>
                <c:pt idx="136">
                  <c:v>229.65</c:v>
                </c:pt>
                <c:pt idx="137">
                  <c:v>121.54</c:v>
                </c:pt>
                <c:pt idx="138">
                  <c:v>268</c:v>
                </c:pt>
                <c:pt idx="139">
                  <c:v>426.16</c:v>
                </c:pt>
                <c:pt idx="140">
                  <c:v>316.32</c:v>
                </c:pt>
                <c:pt idx="141">
                  <c:v>492.5</c:v>
                </c:pt>
                <c:pt idx="142">
                  <c:v>232.33</c:v>
                </c:pt>
                <c:pt idx="143">
                  <c:v>165.97</c:v>
                </c:pt>
                <c:pt idx="144">
                  <c:v>675.5</c:v>
                </c:pt>
                <c:pt idx="145">
                  <c:v>134.66</c:v>
                </c:pt>
                <c:pt idx="146">
                  <c:v>487.36</c:v>
                </c:pt>
                <c:pt idx="147">
                  <c:v>314.74</c:v>
                </c:pt>
                <c:pt idx="148">
                  <c:v>111.39</c:v>
                </c:pt>
                <c:pt idx="149">
                  <c:v>318.47000000000003</c:v>
                </c:pt>
                <c:pt idx="150">
                  <c:v>301.75</c:v>
                </c:pt>
                <c:pt idx="151">
                  <c:v>413.36</c:v>
                </c:pt>
                <c:pt idx="152">
                  <c:v>286.68</c:v>
                </c:pt>
                <c:pt idx="153">
                  <c:v>556.30999999999995</c:v>
                </c:pt>
                <c:pt idx="154">
                  <c:v>332.19</c:v>
                </c:pt>
                <c:pt idx="155">
                  <c:v>336.24</c:v>
                </c:pt>
                <c:pt idx="156">
                  <c:v>180.39</c:v>
                </c:pt>
                <c:pt idx="157">
                  <c:v>484.35</c:v>
                </c:pt>
                <c:pt idx="158">
                  <c:v>562.82000000000005</c:v>
                </c:pt>
                <c:pt idx="159">
                  <c:v>447.34</c:v>
                </c:pt>
                <c:pt idx="160">
                  <c:v>649.04999999999995</c:v>
                </c:pt>
                <c:pt idx="161">
                  <c:v>205</c:v>
                </c:pt>
                <c:pt idx="162">
                  <c:v>263.32</c:v>
                </c:pt>
                <c:pt idx="163">
                  <c:v>443.99</c:v>
                </c:pt>
                <c:pt idx="164">
                  <c:v>395.31</c:v>
                </c:pt>
                <c:pt idx="165">
                  <c:v>335.04</c:v>
                </c:pt>
                <c:pt idx="166">
                  <c:v>333.85</c:v>
                </c:pt>
                <c:pt idx="167">
                  <c:v>531.05999999999995</c:v>
                </c:pt>
                <c:pt idx="168">
                  <c:v>232.19</c:v>
                </c:pt>
                <c:pt idx="169">
                  <c:v>223.04</c:v>
                </c:pt>
                <c:pt idx="170">
                  <c:v>422.92</c:v>
                </c:pt>
                <c:pt idx="171">
                  <c:v>257.45</c:v>
                </c:pt>
                <c:pt idx="172">
                  <c:v>380.75</c:v>
                </c:pt>
                <c:pt idx="173">
                  <c:v>225.37</c:v>
                </c:pt>
                <c:pt idx="174">
                  <c:v>582.55999999999995</c:v>
                </c:pt>
                <c:pt idx="175">
                  <c:v>344.91</c:v>
                </c:pt>
                <c:pt idx="176">
                  <c:v>330.79</c:v>
                </c:pt>
                <c:pt idx="177">
                  <c:v>460</c:v>
                </c:pt>
                <c:pt idx="178">
                  <c:v>439.88</c:v>
                </c:pt>
                <c:pt idx="179">
                  <c:v>255.79</c:v>
                </c:pt>
                <c:pt idx="180">
                  <c:v>159.74</c:v>
                </c:pt>
                <c:pt idx="181">
                  <c:v>404.39</c:v>
                </c:pt>
                <c:pt idx="182">
                  <c:v>187.57</c:v>
                </c:pt>
                <c:pt idx="183">
                  <c:v>410.87</c:v>
                </c:pt>
                <c:pt idx="184">
                  <c:v>275.77999999999997</c:v>
                </c:pt>
                <c:pt idx="185">
                  <c:v>746.74</c:v>
                </c:pt>
                <c:pt idx="186">
                  <c:v>310.24</c:v>
                </c:pt>
                <c:pt idx="187">
                  <c:v>341.12</c:v>
                </c:pt>
                <c:pt idx="188">
                  <c:v>91.71</c:v>
                </c:pt>
                <c:pt idx="189">
                  <c:v>331.59</c:v>
                </c:pt>
                <c:pt idx="190">
                  <c:v>381.07</c:v>
                </c:pt>
                <c:pt idx="191">
                  <c:v>255.24</c:v>
                </c:pt>
                <c:pt idx="192">
                  <c:v>692.05</c:v>
                </c:pt>
                <c:pt idx="193">
                  <c:v>344.41</c:v>
                </c:pt>
                <c:pt idx="194">
                  <c:v>397.06</c:v>
                </c:pt>
                <c:pt idx="195">
                  <c:v>586.14</c:v>
                </c:pt>
                <c:pt idx="196">
                  <c:v>333.36</c:v>
                </c:pt>
                <c:pt idx="197">
                  <c:v>245.45</c:v>
                </c:pt>
                <c:pt idx="198">
                  <c:v>379.09</c:v>
                </c:pt>
                <c:pt idx="199">
                  <c:v>440.95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D-441F-B347-B3C01CE83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7620</xdr:rowOff>
    </xdr:from>
    <xdr:ext cx="5486400" cy="29260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7620</xdr:colOff>
      <xdr:row>18</xdr:row>
      <xdr:rowOff>7620</xdr:rowOff>
    </xdr:from>
    <xdr:ext cx="5478780" cy="291846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121920</xdr:colOff>
      <xdr:row>1</xdr:row>
      <xdr:rowOff>0</xdr:rowOff>
    </xdr:from>
    <xdr:ext cx="5372100" cy="294132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121920</xdr:colOff>
      <xdr:row>18</xdr:row>
      <xdr:rowOff>7620</xdr:rowOff>
    </xdr:from>
    <xdr:ext cx="5364480" cy="292608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AE7C987-FF29-4412-8AC5-34E7F5BF9021}" name="Table9" displayName="Table9" ref="A1:N201" totalsRowShown="0">
  <autoFilter ref="A1:N201" xr:uid="{0AE7C987-FF29-4412-8AC5-34E7F5BF9021}"/>
  <tableColumns count="14">
    <tableColumn id="1" xr3:uid="{8232563E-A653-46D8-92BB-977BA923F371}" name="Customer_ID"/>
    <tableColumn id="2" xr3:uid="{84A26B19-5657-452D-BB4C-1A78BD4920A0}" name="Customer_Name"/>
    <tableColumn id="3" xr3:uid="{D557A2B6-1C7D-47D1-9B97-1C987FD003A5}" name="Region"/>
    <tableColumn id="4" xr3:uid="{5584C388-6FCD-486E-8E74-499318CCFB6E}" name="Product_Category"/>
    <tableColumn id="5" xr3:uid="{E9594F99-AB44-4B6D-B93C-379C31D9C212}" name="Sales"/>
    <tableColumn id="6" xr3:uid="{2AB0BEEF-02E4-443D-858A-5C19FD80CBC0}" name="Quantity"/>
    <tableColumn id="7" xr3:uid="{FE97D6A4-7015-42F7-A04C-1F322B5C17F4}" name="Discount"/>
    <tableColumn id="8" xr3:uid="{4910AEFA-EA34-41BA-BAE8-41451B551E72}" name="Order_Date" dataDxfId="0"/>
    <tableColumn id="9" xr3:uid="{76F8C9B5-B8FE-4720-9CD2-8A01EC2D4593}" name="Profit"/>
    <tableColumn id="10" xr3:uid="{19110AD7-6D09-441B-AD74-450CD5D1E7F1}" name="Customer_Total"/>
    <tableColumn id="11" xr3:uid="{6FB3B6A7-614F-4B0A-BF22-C946B7B073B4}" name="Profit_Margin"/>
    <tableColumn id="12" xr3:uid="{D0020B12-90A3-47D9-B4E4-E8DE9933485D}" name="Month"/>
    <tableColumn id="13" xr3:uid="{53E8E038-8989-4BF2-AF7A-A9A4D660558E}" name="New_Profit (What-If)"/>
    <tableColumn id="14" xr3:uid="{664AFB98-F7AA-46A7-8D84-0A262D833C82}" name="Timestam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35A191-C933-445E-A011-596894DB69CC}" name="Table8" displayName="Table8" ref="A1:C14" totalsRowShown="0">
  <autoFilter ref="A1:C14" xr:uid="{EA35A191-C933-445E-A011-596894DB69CC}"/>
  <tableColumns count="3">
    <tableColumn id="1" xr3:uid="{F72860A8-DE18-4725-AB9E-88221815AA15}" name="Month" dataDxfId="1"/>
    <tableColumn id="2" xr3:uid="{341F92F7-BF6A-41DC-A5FD-C457F7D95B4D}" name="Total_Sales"/>
    <tableColumn id="3" xr3:uid="{6F5A0185-E598-458F-B7DB-5EADD996AB60}" name="Growth_%">
      <calculatedColumnFormula>IFERROR((B2-B1)/B1,)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EFCDB5-7D56-4921-A74B-163AEE14C8BE}" name="Table6" displayName="Table6" ref="A1:F6" totalsRowShown="0">
  <autoFilter ref="A1:F6" xr:uid="{91EFCDB5-7D56-4921-A74B-163AEE14C8BE}"/>
  <tableColumns count="6">
    <tableColumn id="1" xr3:uid="{18DBD4A9-DDAC-46E2-A3FE-EBF4598A4682}" name="Region"/>
    <tableColumn id="2" xr3:uid="{8955358B-2401-477D-8D6E-C58F77496DC6}" name="Books"/>
    <tableColumn id="3" xr3:uid="{C5398B7C-CF2B-4EA1-BB92-6A76344DB637}" name="Clothing"/>
    <tableColumn id="4" xr3:uid="{72E0CFF9-F4A4-4C6C-83D1-0C55FD6F1265}" name="Electronics"/>
    <tableColumn id="5" xr3:uid="{08893DFA-9692-422F-960A-DF2470356FC5}" name="Furniture"/>
    <tableColumn id="6" xr3:uid="{F4A0C813-DA21-45FF-AA03-82CC5157703E}" name="Office Supplie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4E4CC4-905E-4CA0-AEE8-B4DDEFA3CAC0}" name="Table3" displayName="Table3" ref="A1:C7" totalsRowShown="0">
  <autoFilter ref="A1:C7" xr:uid="{AA4E4CC4-905E-4CA0-AEE8-B4DDEFA3CAC0}"/>
  <tableColumns count="3">
    <tableColumn id="1" xr3:uid="{DA8ED783-9C60-487A-BBB7-3C9222FF66EC}" name="Metric"/>
    <tableColumn id="2" xr3:uid="{D6FB752E-0081-499F-9EE3-FFEFA0E96B81}" name="Sales"/>
    <tableColumn id="3" xr3:uid="{630076EA-2FD8-4940-A97E-987EAE83B3AB}" name="Profit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879FEE-325B-4556-AC6E-E85FBC3EF9A0}" name="Table5" displayName="Table5" ref="A9:B12" totalsRowShown="0">
  <autoFilter ref="A9:B12" xr:uid="{4F879FEE-325B-4556-AC6E-E85FBC3EF9A0}"/>
  <tableColumns count="2">
    <tableColumn id="1" xr3:uid="{2C7DEBC0-3A94-448A-8468-627B12524902}" name="Regression: Profit vs Sales"/>
    <tableColumn id="2" xr3:uid="{F1DA4649-D153-459E-AA0E-40E488E74035}" name="Column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C4487E-5C47-45E0-ABBB-77EF30BAC050}" name="Table2" displayName="Table2" ref="A1:B6" totalsRowShown="0">
  <autoFilter ref="A1:B6" xr:uid="{4EC4487E-5C47-45E0-ABBB-77EF30BAC050}"/>
  <tableColumns count="2">
    <tableColumn id="1" xr3:uid="{AB8DBAF3-309E-4836-8563-B016A03DD865}" name="Column1"/>
    <tableColumn id="2" xr3:uid="{A5CBFD03-763D-4DD5-A070-3717493A24F0}" name="Column2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F37361-3401-4009-B8DE-A9BA5608C1C0}" name="Table1" displayName="Table1" ref="A1:B6" totalsRowShown="0">
  <autoFilter ref="A1:B6" xr:uid="{61F37361-3401-4009-B8DE-A9BA5608C1C0}"/>
  <tableColumns count="2">
    <tableColumn id="1" xr3:uid="{E0D6AC41-5CFD-4CF5-9DFB-3E885F91D71E}" name="Product_Category"/>
    <tableColumn id="2" xr3:uid="{A8D17C63-6D35-4920-86E5-9B8D6984352C}" name="Sale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abSelected="1" workbookViewId="0">
      <selection activeCell="O7" sqref="O7"/>
    </sheetView>
  </sheetViews>
  <sheetFormatPr defaultRowHeight="14.4" x14ac:dyDescent="0.3"/>
  <cols>
    <col min="1" max="1" width="13.77734375" customWidth="1"/>
    <col min="2" max="2" width="17" customWidth="1"/>
    <col min="4" max="4" width="18.109375" customWidth="1"/>
    <col min="6" max="7" width="10.21875" customWidth="1"/>
    <col min="8" max="8" width="17" bestFit="1" customWidth="1"/>
    <col min="10" max="10" width="16.21875" customWidth="1"/>
    <col min="11" max="11" width="14.5546875" customWidth="1"/>
    <col min="13" max="13" width="20.5546875" customWidth="1"/>
    <col min="14" max="14" width="12.2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>
        <v>1036.0899999999999</v>
      </c>
      <c r="F2">
        <v>4</v>
      </c>
      <c r="G2">
        <v>0.2</v>
      </c>
      <c r="H2" s="1">
        <v>45392</v>
      </c>
      <c r="I2">
        <v>331.55</v>
      </c>
      <c r="J2">
        <f>SUMIF($A:$A,$A2,$E:$E)</f>
        <v>4640.1099999999997</v>
      </c>
      <c r="K2">
        <f>IF($E2=0,0,$I2/$E2)</f>
        <v>0.32000115820054248</v>
      </c>
      <c r="L2">
        <f>DATE(YEAR($H2),MONTH($H2),1)</f>
        <v>45383</v>
      </c>
      <c r="M2">
        <f>$E2*(1-($G2+Scenario!$B$1))*$K2</f>
        <v>265.24</v>
      </c>
      <c r="N2">
        <f ca="1">IF($A2&lt;&gt;"",NOW(),"")</f>
        <v>45909.529153819443</v>
      </c>
    </row>
    <row r="3" spans="1:14" x14ac:dyDescent="0.3">
      <c r="A3" t="s">
        <v>18</v>
      </c>
      <c r="B3" t="s">
        <v>19</v>
      </c>
      <c r="C3" t="s">
        <v>16</v>
      </c>
      <c r="D3" t="s">
        <v>20</v>
      </c>
      <c r="E3">
        <v>1101.28</v>
      </c>
      <c r="F3">
        <v>3</v>
      </c>
      <c r="G3">
        <v>0.2</v>
      </c>
      <c r="H3" s="1">
        <v>45393</v>
      </c>
      <c r="I3">
        <v>440.51</v>
      </c>
    </row>
    <row r="4" spans="1:14" x14ac:dyDescent="0.3">
      <c r="A4" t="s">
        <v>21</v>
      </c>
      <c r="B4" t="s">
        <v>22</v>
      </c>
      <c r="C4" t="s">
        <v>23</v>
      </c>
      <c r="D4" t="s">
        <v>17</v>
      </c>
      <c r="E4">
        <v>713.34</v>
      </c>
      <c r="F4">
        <v>17</v>
      </c>
      <c r="G4">
        <v>0</v>
      </c>
      <c r="H4" s="1">
        <v>45396</v>
      </c>
      <c r="I4">
        <v>285.33999999999997</v>
      </c>
    </row>
    <row r="5" spans="1:14" x14ac:dyDescent="0.3">
      <c r="A5" t="s">
        <v>24</v>
      </c>
      <c r="B5" t="s">
        <v>19</v>
      </c>
      <c r="C5" t="s">
        <v>25</v>
      </c>
      <c r="D5" t="s">
        <v>26</v>
      </c>
      <c r="E5">
        <v>760.93</v>
      </c>
      <c r="F5">
        <v>4</v>
      </c>
      <c r="G5">
        <v>0.15</v>
      </c>
      <c r="H5" s="1">
        <v>45396</v>
      </c>
      <c r="I5">
        <v>161.69999999999999</v>
      </c>
    </row>
    <row r="6" spans="1:14" x14ac:dyDescent="0.3">
      <c r="A6" t="s">
        <v>27</v>
      </c>
      <c r="B6" t="s">
        <v>28</v>
      </c>
      <c r="C6" t="s">
        <v>29</v>
      </c>
      <c r="D6" t="s">
        <v>17</v>
      </c>
      <c r="E6">
        <v>847</v>
      </c>
      <c r="F6">
        <v>12</v>
      </c>
      <c r="G6">
        <v>0.2</v>
      </c>
      <c r="H6" s="1">
        <v>45397</v>
      </c>
      <c r="I6">
        <v>271.04000000000002</v>
      </c>
    </row>
    <row r="7" spans="1:14" x14ac:dyDescent="0.3">
      <c r="A7" t="s">
        <v>30</v>
      </c>
      <c r="B7" t="s">
        <v>31</v>
      </c>
      <c r="C7" t="s">
        <v>29</v>
      </c>
      <c r="D7" t="s">
        <v>32</v>
      </c>
      <c r="E7">
        <v>965.64</v>
      </c>
      <c r="F7">
        <v>8</v>
      </c>
      <c r="G7">
        <v>0.1</v>
      </c>
      <c r="H7" s="1">
        <v>45398</v>
      </c>
      <c r="I7">
        <v>304.18</v>
      </c>
    </row>
    <row r="8" spans="1:14" x14ac:dyDescent="0.3">
      <c r="A8" t="s">
        <v>33</v>
      </c>
      <c r="B8" t="s">
        <v>34</v>
      </c>
      <c r="C8" t="s">
        <v>16</v>
      </c>
      <c r="D8" t="s">
        <v>26</v>
      </c>
      <c r="E8">
        <v>1317.53</v>
      </c>
      <c r="F8">
        <v>12</v>
      </c>
      <c r="G8">
        <v>0.05</v>
      </c>
      <c r="H8" s="1">
        <v>45398</v>
      </c>
      <c r="I8">
        <v>312.91000000000003</v>
      </c>
    </row>
    <row r="9" spans="1:14" x14ac:dyDescent="0.3">
      <c r="A9" t="s">
        <v>35</v>
      </c>
      <c r="B9" t="s">
        <v>36</v>
      </c>
      <c r="C9" t="s">
        <v>23</v>
      </c>
      <c r="D9" t="s">
        <v>32</v>
      </c>
      <c r="E9">
        <v>1074.47</v>
      </c>
      <c r="F9">
        <v>6</v>
      </c>
      <c r="G9">
        <v>0.2</v>
      </c>
      <c r="H9" s="1">
        <v>45401</v>
      </c>
      <c r="I9">
        <v>300.85000000000002</v>
      </c>
    </row>
    <row r="10" spans="1:14" x14ac:dyDescent="0.3">
      <c r="A10" t="s">
        <v>37</v>
      </c>
      <c r="B10" t="s">
        <v>38</v>
      </c>
      <c r="C10" t="s">
        <v>39</v>
      </c>
      <c r="D10" t="s">
        <v>17</v>
      </c>
      <c r="E10">
        <v>501.54</v>
      </c>
      <c r="F10">
        <v>11</v>
      </c>
      <c r="G10">
        <v>0.05</v>
      </c>
      <c r="H10" s="1">
        <v>45401</v>
      </c>
      <c r="I10">
        <v>190.59</v>
      </c>
    </row>
    <row r="11" spans="1:14" x14ac:dyDescent="0.3">
      <c r="A11" t="s">
        <v>40</v>
      </c>
      <c r="B11" t="s">
        <v>41</v>
      </c>
      <c r="C11" t="s">
        <v>39</v>
      </c>
      <c r="D11" t="s">
        <v>20</v>
      </c>
      <c r="E11">
        <v>737.31</v>
      </c>
      <c r="F11">
        <v>2</v>
      </c>
      <c r="G11">
        <v>0.05</v>
      </c>
      <c r="H11" s="1">
        <v>45401</v>
      </c>
      <c r="I11">
        <v>350.22</v>
      </c>
    </row>
    <row r="12" spans="1:14" x14ac:dyDescent="0.3">
      <c r="A12" t="s">
        <v>42</v>
      </c>
      <c r="B12" t="s">
        <v>43</v>
      </c>
      <c r="C12" t="s">
        <v>16</v>
      </c>
      <c r="D12" t="s">
        <v>44</v>
      </c>
      <c r="E12">
        <v>1572.82</v>
      </c>
      <c r="F12">
        <v>6</v>
      </c>
      <c r="G12">
        <v>0.05</v>
      </c>
      <c r="H12" s="1">
        <v>45402</v>
      </c>
      <c r="I12">
        <v>672.38</v>
      </c>
    </row>
    <row r="13" spans="1:14" x14ac:dyDescent="0.3">
      <c r="A13" t="s">
        <v>42</v>
      </c>
      <c r="B13" t="s">
        <v>41</v>
      </c>
      <c r="C13" t="s">
        <v>39</v>
      </c>
      <c r="D13" t="s">
        <v>17</v>
      </c>
      <c r="E13">
        <v>1343.13</v>
      </c>
      <c r="F13">
        <v>14</v>
      </c>
      <c r="G13">
        <v>0.15</v>
      </c>
      <c r="H13" s="1">
        <v>45404</v>
      </c>
      <c r="I13">
        <v>456.66</v>
      </c>
    </row>
    <row r="14" spans="1:14" x14ac:dyDescent="0.3">
      <c r="A14" t="s">
        <v>30</v>
      </c>
      <c r="B14" t="s">
        <v>31</v>
      </c>
      <c r="C14" t="s">
        <v>39</v>
      </c>
      <c r="D14" t="s">
        <v>17</v>
      </c>
      <c r="E14">
        <v>1191.58</v>
      </c>
      <c r="F14">
        <v>14</v>
      </c>
      <c r="G14">
        <v>0.05</v>
      </c>
      <c r="H14" s="1">
        <v>45406</v>
      </c>
      <c r="I14">
        <v>452.8</v>
      </c>
    </row>
    <row r="15" spans="1:14" x14ac:dyDescent="0.3">
      <c r="A15" t="s">
        <v>45</v>
      </c>
      <c r="B15" t="s">
        <v>19</v>
      </c>
      <c r="C15" t="s">
        <v>16</v>
      </c>
      <c r="D15" t="s">
        <v>32</v>
      </c>
      <c r="E15">
        <v>822.28</v>
      </c>
      <c r="F15">
        <v>7</v>
      </c>
      <c r="G15">
        <v>0.05</v>
      </c>
      <c r="H15" s="1">
        <v>45406</v>
      </c>
      <c r="I15">
        <v>273.41000000000003</v>
      </c>
    </row>
    <row r="16" spans="1:14" x14ac:dyDescent="0.3">
      <c r="A16" t="s">
        <v>46</v>
      </c>
      <c r="B16" t="s">
        <v>47</v>
      </c>
      <c r="C16" t="s">
        <v>29</v>
      </c>
      <c r="D16" t="s">
        <v>32</v>
      </c>
      <c r="E16">
        <v>521.66999999999996</v>
      </c>
      <c r="F16">
        <v>15</v>
      </c>
      <c r="G16">
        <v>0.15</v>
      </c>
      <c r="H16" s="1">
        <v>45409</v>
      </c>
      <c r="I16">
        <v>155.19999999999999</v>
      </c>
    </row>
    <row r="17" spans="1:9" x14ac:dyDescent="0.3">
      <c r="A17" t="s">
        <v>24</v>
      </c>
      <c r="B17" t="s">
        <v>48</v>
      </c>
      <c r="C17" t="s">
        <v>25</v>
      </c>
      <c r="D17" t="s">
        <v>26</v>
      </c>
      <c r="E17">
        <v>1502.93</v>
      </c>
      <c r="F17">
        <v>14</v>
      </c>
      <c r="G17">
        <v>0.2</v>
      </c>
      <c r="H17" s="1">
        <v>45410</v>
      </c>
      <c r="I17">
        <v>300.58999999999997</v>
      </c>
    </row>
    <row r="18" spans="1:9" x14ac:dyDescent="0.3">
      <c r="A18" t="s">
        <v>49</v>
      </c>
      <c r="B18" t="s">
        <v>19</v>
      </c>
      <c r="C18" t="s">
        <v>25</v>
      </c>
      <c r="D18" t="s">
        <v>17</v>
      </c>
      <c r="E18">
        <v>877.58</v>
      </c>
      <c r="F18">
        <v>10</v>
      </c>
      <c r="G18">
        <v>0.15</v>
      </c>
      <c r="H18" s="1">
        <v>45411</v>
      </c>
      <c r="I18">
        <v>298.38</v>
      </c>
    </row>
    <row r="19" spans="1:9" x14ac:dyDescent="0.3">
      <c r="A19" t="s">
        <v>33</v>
      </c>
      <c r="B19" t="s">
        <v>50</v>
      </c>
      <c r="C19" t="s">
        <v>16</v>
      </c>
      <c r="D19" t="s">
        <v>17</v>
      </c>
      <c r="E19">
        <v>636.70000000000005</v>
      </c>
      <c r="F19">
        <v>4</v>
      </c>
      <c r="G19">
        <v>0.2</v>
      </c>
      <c r="H19" s="1">
        <v>45411</v>
      </c>
      <c r="I19">
        <v>203.74</v>
      </c>
    </row>
    <row r="20" spans="1:9" x14ac:dyDescent="0.3">
      <c r="A20" t="s">
        <v>51</v>
      </c>
      <c r="B20" t="s">
        <v>52</v>
      </c>
      <c r="C20" t="s">
        <v>16</v>
      </c>
      <c r="D20" t="s">
        <v>17</v>
      </c>
      <c r="E20">
        <v>1506.14</v>
      </c>
      <c r="F20">
        <v>13</v>
      </c>
      <c r="G20">
        <v>0.2</v>
      </c>
      <c r="H20" s="1">
        <v>45412</v>
      </c>
      <c r="I20">
        <v>481.96</v>
      </c>
    </row>
    <row r="21" spans="1:9" x14ac:dyDescent="0.3">
      <c r="A21" t="s">
        <v>35</v>
      </c>
      <c r="B21" t="s">
        <v>36</v>
      </c>
      <c r="C21" t="s">
        <v>39</v>
      </c>
      <c r="D21" t="s">
        <v>26</v>
      </c>
      <c r="E21">
        <v>645.02</v>
      </c>
      <c r="F21">
        <v>4</v>
      </c>
      <c r="G21">
        <v>0</v>
      </c>
      <c r="H21" s="1">
        <v>45414</v>
      </c>
      <c r="I21">
        <v>161.26</v>
      </c>
    </row>
    <row r="22" spans="1:9" x14ac:dyDescent="0.3">
      <c r="A22" t="s">
        <v>30</v>
      </c>
      <c r="B22" t="s">
        <v>53</v>
      </c>
      <c r="C22" t="s">
        <v>25</v>
      </c>
      <c r="D22" t="s">
        <v>20</v>
      </c>
      <c r="E22">
        <v>953.3</v>
      </c>
      <c r="F22">
        <v>11</v>
      </c>
      <c r="G22">
        <v>0</v>
      </c>
      <c r="H22" s="1">
        <v>45415</v>
      </c>
      <c r="I22">
        <v>476.65</v>
      </c>
    </row>
    <row r="23" spans="1:9" x14ac:dyDescent="0.3">
      <c r="A23" t="s">
        <v>54</v>
      </c>
      <c r="B23" t="s">
        <v>19</v>
      </c>
      <c r="C23" t="s">
        <v>29</v>
      </c>
      <c r="D23" t="s">
        <v>26</v>
      </c>
      <c r="E23">
        <v>388.56</v>
      </c>
      <c r="F23">
        <v>14</v>
      </c>
      <c r="G23">
        <v>0.15</v>
      </c>
      <c r="H23" s="1">
        <v>45416</v>
      </c>
      <c r="I23">
        <v>82.57</v>
      </c>
    </row>
    <row r="24" spans="1:9" x14ac:dyDescent="0.3">
      <c r="A24" t="s">
        <v>14</v>
      </c>
      <c r="B24" t="s">
        <v>36</v>
      </c>
      <c r="C24" t="s">
        <v>16</v>
      </c>
      <c r="D24" t="s">
        <v>17</v>
      </c>
      <c r="E24">
        <v>743.17</v>
      </c>
      <c r="F24">
        <v>9</v>
      </c>
      <c r="G24">
        <v>0</v>
      </c>
      <c r="H24" s="1">
        <v>45416</v>
      </c>
      <c r="I24">
        <v>297.27</v>
      </c>
    </row>
    <row r="25" spans="1:9" x14ac:dyDescent="0.3">
      <c r="A25" t="s">
        <v>45</v>
      </c>
      <c r="B25" t="s">
        <v>36</v>
      </c>
      <c r="C25" t="s">
        <v>39</v>
      </c>
      <c r="D25" t="s">
        <v>26</v>
      </c>
      <c r="E25">
        <v>706.37</v>
      </c>
      <c r="F25">
        <v>6</v>
      </c>
      <c r="G25">
        <v>0</v>
      </c>
      <c r="H25" s="1">
        <v>45416</v>
      </c>
      <c r="I25">
        <v>176.59</v>
      </c>
    </row>
    <row r="26" spans="1:9" x14ac:dyDescent="0.3">
      <c r="A26" t="s">
        <v>18</v>
      </c>
      <c r="B26" t="s">
        <v>36</v>
      </c>
      <c r="C26" t="s">
        <v>39</v>
      </c>
      <c r="D26" t="s">
        <v>44</v>
      </c>
      <c r="E26">
        <v>925.31</v>
      </c>
      <c r="F26">
        <v>8</v>
      </c>
      <c r="G26">
        <v>0.1</v>
      </c>
      <c r="H26" s="1">
        <v>45418</v>
      </c>
      <c r="I26">
        <v>374.75</v>
      </c>
    </row>
    <row r="27" spans="1:9" x14ac:dyDescent="0.3">
      <c r="A27" t="s">
        <v>40</v>
      </c>
      <c r="B27" t="s">
        <v>55</v>
      </c>
      <c r="C27" t="s">
        <v>25</v>
      </c>
      <c r="D27" t="s">
        <v>26</v>
      </c>
      <c r="E27">
        <v>1173.1199999999999</v>
      </c>
      <c r="F27">
        <v>18</v>
      </c>
      <c r="G27">
        <v>0</v>
      </c>
      <c r="H27" s="1">
        <v>45418</v>
      </c>
      <c r="I27">
        <v>293.27999999999997</v>
      </c>
    </row>
    <row r="28" spans="1:9" x14ac:dyDescent="0.3">
      <c r="A28" t="s">
        <v>27</v>
      </c>
      <c r="B28" t="s">
        <v>56</v>
      </c>
      <c r="C28" t="s">
        <v>29</v>
      </c>
      <c r="D28" t="s">
        <v>32</v>
      </c>
      <c r="E28">
        <v>675.54</v>
      </c>
      <c r="F28">
        <v>17</v>
      </c>
      <c r="G28">
        <v>0</v>
      </c>
      <c r="H28" s="1">
        <v>45420</v>
      </c>
      <c r="I28">
        <v>236.44</v>
      </c>
    </row>
    <row r="29" spans="1:9" x14ac:dyDescent="0.3">
      <c r="A29" t="s">
        <v>30</v>
      </c>
      <c r="B29" t="s">
        <v>19</v>
      </c>
      <c r="C29" t="s">
        <v>39</v>
      </c>
      <c r="D29" t="s">
        <v>17</v>
      </c>
      <c r="E29">
        <v>939.09</v>
      </c>
      <c r="F29">
        <v>2</v>
      </c>
      <c r="G29">
        <v>0.05</v>
      </c>
      <c r="H29" s="1">
        <v>45422</v>
      </c>
      <c r="I29">
        <v>356.85</v>
      </c>
    </row>
    <row r="30" spans="1:9" x14ac:dyDescent="0.3">
      <c r="A30" t="s">
        <v>57</v>
      </c>
      <c r="B30" t="s">
        <v>58</v>
      </c>
      <c r="C30" t="s">
        <v>23</v>
      </c>
      <c r="D30" t="s">
        <v>44</v>
      </c>
      <c r="E30">
        <v>983.34</v>
      </c>
      <c r="F30">
        <v>19</v>
      </c>
      <c r="G30">
        <v>0.1</v>
      </c>
      <c r="H30" s="1">
        <v>45426</v>
      </c>
      <c r="I30">
        <v>398.25</v>
      </c>
    </row>
    <row r="31" spans="1:9" x14ac:dyDescent="0.3">
      <c r="A31" t="s">
        <v>57</v>
      </c>
      <c r="B31" t="s">
        <v>28</v>
      </c>
      <c r="C31" t="s">
        <v>25</v>
      </c>
      <c r="D31" t="s">
        <v>26</v>
      </c>
      <c r="E31">
        <v>801.21</v>
      </c>
      <c r="F31">
        <v>3</v>
      </c>
      <c r="G31">
        <v>0.2</v>
      </c>
      <c r="H31" s="1">
        <v>45426</v>
      </c>
      <c r="I31">
        <v>160.24</v>
      </c>
    </row>
    <row r="32" spans="1:9" x14ac:dyDescent="0.3">
      <c r="A32" t="s">
        <v>59</v>
      </c>
      <c r="B32" t="s">
        <v>60</v>
      </c>
      <c r="C32" t="s">
        <v>29</v>
      </c>
      <c r="D32" t="s">
        <v>26</v>
      </c>
      <c r="E32">
        <v>1450.71</v>
      </c>
      <c r="F32">
        <v>5</v>
      </c>
      <c r="G32">
        <v>0.1</v>
      </c>
      <c r="H32" s="1">
        <v>45427</v>
      </c>
      <c r="I32">
        <v>326.41000000000003</v>
      </c>
    </row>
    <row r="33" spans="1:9" x14ac:dyDescent="0.3">
      <c r="A33" t="s">
        <v>54</v>
      </c>
      <c r="B33" t="s">
        <v>61</v>
      </c>
      <c r="C33" t="s">
        <v>39</v>
      </c>
      <c r="D33" t="s">
        <v>17</v>
      </c>
      <c r="E33">
        <v>1023.21</v>
      </c>
      <c r="F33">
        <v>18</v>
      </c>
      <c r="G33">
        <v>0.05</v>
      </c>
      <c r="H33" s="1">
        <v>45428</v>
      </c>
      <c r="I33">
        <v>388.82</v>
      </c>
    </row>
    <row r="34" spans="1:9" x14ac:dyDescent="0.3">
      <c r="A34" t="s">
        <v>33</v>
      </c>
      <c r="B34" t="s">
        <v>52</v>
      </c>
      <c r="C34" t="s">
        <v>16</v>
      </c>
      <c r="D34" t="s">
        <v>32</v>
      </c>
      <c r="E34">
        <v>853.72</v>
      </c>
      <c r="F34">
        <v>5</v>
      </c>
      <c r="G34">
        <v>0.15</v>
      </c>
      <c r="H34" s="1">
        <v>45428</v>
      </c>
      <c r="I34">
        <v>253.98</v>
      </c>
    </row>
    <row r="35" spans="1:9" x14ac:dyDescent="0.3">
      <c r="A35" t="s">
        <v>62</v>
      </c>
      <c r="B35" t="s">
        <v>48</v>
      </c>
      <c r="C35" t="s">
        <v>25</v>
      </c>
      <c r="D35" t="s">
        <v>26</v>
      </c>
      <c r="E35">
        <v>967.89</v>
      </c>
      <c r="F35">
        <v>10</v>
      </c>
      <c r="G35">
        <v>0.1</v>
      </c>
      <c r="H35" s="1">
        <v>45429</v>
      </c>
      <c r="I35">
        <v>217.78</v>
      </c>
    </row>
    <row r="36" spans="1:9" x14ac:dyDescent="0.3">
      <c r="A36" t="s">
        <v>63</v>
      </c>
      <c r="B36" t="s">
        <v>58</v>
      </c>
      <c r="C36" t="s">
        <v>29</v>
      </c>
      <c r="D36" t="s">
        <v>44</v>
      </c>
      <c r="E36">
        <v>1200.9000000000001</v>
      </c>
      <c r="F36">
        <v>14</v>
      </c>
      <c r="G36">
        <v>0.05</v>
      </c>
      <c r="H36" s="1">
        <v>45429</v>
      </c>
      <c r="I36">
        <v>513.38</v>
      </c>
    </row>
    <row r="37" spans="1:9" x14ac:dyDescent="0.3">
      <c r="A37" t="s">
        <v>18</v>
      </c>
      <c r="B37" t="s">
        <v>31</v>
      </c>
      <c r="C37" t="s">
        <v>16</v>
      </c>
      <c r="D37" t="s">
        <v>17</v>
      </c>
      <c r="E37">
        <v>472.38</v>
      </c>
      <c r="F37">
        <v>12</v>
      </c>
      <c r="G37">
        <v>0.2</v>
      </c>
      <c r="H37" s="1">
        <v>45429</v>
      </c>
      <c r="I37">
        <v>151.16</v>
      </c>
    </row>
    <row r="38" spans="1:9" x14ac:dyDescent="0.3">
      <c r="A38" t="s">
        <v>14</v>
      </c>
      <c r="B38" t="s">
        <v>60</v>
      </c>
      <c r="C38" t="s">
        <v>23</v>
      </c>
      <c r="D38" t="s">
        <v>44</v>
      </c>
      <c r="E38">
        <v>840.92</v>
      </c>
      <c r="F38">
        <v>9</v>
      </c>
      <c r="G38">
        <v>0.05</v>
      </c>
      <c r="H38" s="1">
        <v>45429</v>
      </c>
      <c r="I38">
        <v>359.49</v>
      </c>
    </row>
    <row r="39" spans="1:9" x14ac:dyDescent="0.3">
      <c r="A39" t="s">
        <v>57</v>
      </c>
      <c r="B39" t="s">
        <v>53</v>
      </c>
      <c r="C39" t="s">
        <v>39</v>
      </c>
      <c r="D39" t="s">
        <v>32</v>
      </c>
      <c r="E39">
        <v>1410.06</v>
      </c>
      <c r="F39">
        <v>11</v>
      </c>
      <c r="G39">
        <v>0.05</v>
      </c>
      <c r="H39" s="1">
        <v>45434</v>
      </c>
      <c r="I39">
        <v>468.84</v>
      </c>
    </row>
    <row r="40" spans="1:9" x14ac:dyDescent="0.3">
      <c r="A40" t="s">
        <v>49</v>
      </c>
      <c r="B40" t="s">
        <v>64</v>
      </c>
      <c r="C40" t="s">
        <v>39</v>
      </c>
      <c r="D40" t="s">
        <v>32</v>
      </c>
      <c r="E40">
        <v>773.09</v>
      </c>
      <c r="F40">
        <v>13</v>
      </c>
      <c r="G40">
        <v>0.15</v>
      </c>
      <c r="H40" s="1">
        <v>45434</v>
      </c>
      <c r="I40">
        <v>229.99</v>
      </c>
    </row>
    <row r="41" spans="1:9" x14ac:dyDescent="0.3">
      <c r="A41" t="s">
        <v>65</v>
      </c>
      <c r="B41" t="s">
        <v>66</v>
      </c>
      <c r="C41" t="s">
        <v>23</v>
      </c>
      <c r="D41" t="s">
        <v>17</v>
      </c>
      <c r="E41">
        <v>580.42999999999995</v>
      </c>
      <c r="F41">
        <v>19</v>
      </c>
      <c r="G41">
        <v>0.15</v>
      </c>
      <c r="H41" s="1">
        <v>45435</v>
      </c>
      <c r="I41">
        <v>197.35</v>
      </c>
    </row>
    <row r="42" spans="1:9" x14ac:dyDescent="0.3">
      <c r="A42" t="s">
        <v>24</v>
      </c>
      <c r="B42" t="s">
        <v>47</v>
      </c>
      <c r="C42" t="s">
        <v>25</v>
      </c>
      <c r="D42" t="s">
        <v>17</v>
      </c>
      <c r="E42">
        <v>1151.21</v>
      </c>
      <c r="F42">
        <v>15</v>
      </c>
      <c r="G42">
        <v>0.1</v>
      </c>
      <c r="H42" s="1">
        <v>45445</v>
      </c>
      <c r="I42">
        <v>414.44</v>
      </c>
    </row>
    <row r="43" spans="1:9" x14ac:dyDescent="0.3">
      <c r="A43" t="s">
        <v>57</v>
      </c>
      <c r="B43" t="s">
        <v>28</v>
      </c>
      <c r="C43" t="s">
        <v>39</v>
      </c>
      <c r="D43" t="s">
        <v>44</v>
      </c>
      <c r="E43">
        <v>1025.98</v>
      </c>
      <c r="F43">
        <v>5</v>
      </c>
      <c r="G43">
        <v>0.2</v>
      </c>
      <c r="H43" s="1">
        <v>45447</v>
      </c>
      <c r="I43">
        <v>369.35</v>
      </c>
    </row>
    <row r="44" spans="1:9" x14ac:dyDescent="0.3">
      <c r="A44" t="s">
        <v>45</v>
      </c>
      <c r="B44" t="s">
        <v>61</v>
      </c>
      <c r="C44" t="s">
        <v>23</v>
      </c>
      <c r="D44" t="s">
        <v>44</v>
      </c>
      <c r="E44">
        <v>556.41999999999996</v>
      </c>
      <c r="F44">
        <v>11</v>
      </c>
      <c r="G44">
        <v>0.15</v>
      </c>
      <c r="H44" s="1">
        <v>45447</v>
      </c>
      <c r="I44">
        <v>212.83</v>
      </c>
    </row>
    <row r="45" spans="1:9" x14ac:dyDescent="0.3">
      <c r="A45" t="s">
        <v>62</v>
      </c>
      <c r="B45" t="s">
        <v>28</v>
      </c>
      <c r="C45" t="s">
        <v>39</v>
      </c>
      <c r="D45" t="s">
        <v>17</v>
      </c>
      <c r="E45">
        <v>840.85</v>
      </c>
      <c r="F45">
        <v>19</v>
      </c>
      <c r="G45">
        <v>0.1</v>
      </c>
      <c r="H45" s="1">
        <v>45448</v>
      </c>
      <c r="I45">
        <v>302.70999999999998</v>
      </c>
    </row>
    <row r="46" spans="1:9" x14ac:dyDescent="0.3">
      <c r="A46" t="s">
        <v>35</v>
      </c>
      <c r="B46" t="s">
        <v>66</v>
      </c>
      <c r="C46" t="s">
        <v>29</v>
      </c>
      <c r="D46" t="s">
        <v>32</v>
      </c>
      <c r="E46">
        <v>1227.25</v>
      </c>
      <c r="F46">
        <v>12</v>
      </c>
      <c r="G46">
        <v>0.15</v>
      </c>
      <c r="H46" s="1">
        <v>45448</v>
      </c>
      <c r="I46">
        <v>365.11</v>
      </c>
    </row>
    <row r="47" spans="1:9" x14ac:dyDescent="0.3">
      <c r="A47" t="s">
        <v>21</v>
      </c>
      <c r="B47" t="s">
        <v>67</v>
      </c>
      <c r="C47" t="s">
        <v>39</v>
      </c>
      <c r="D47" t="s">
        <v>26</v>
      </c>
      <c r="E47">
        <v>856.7</v>
      </c>
      <c r="F47">
        <v>2</v>
      </c>
      <c r="G47">
        <v>0</v>
      </c>
      <c r="H47" s="1">
        <v>45449</v>
      </c>
      <c r="I47">
        <v>214.18</v>
      </c>
    </row>
    <row r="48" spans="1:9" x14ac:dyDescent="0.3">
      <c r="A48" t="s">
        <v>59</v>
      </c>
      <c r="B48" t="s">
        <v>61</v>
      </c>
      <c r="C48" t="s">
        <v>39</v>
      </c>
      <c r="D48" t="s">
        <v>44</v>
      </c>
      <c r="E48">
        <v>1225.42</v>
      </c>
      <c r="F48">
        <v>8</v>
      </c>
      <c r="G48">
        <v>0.15</v>
      </c>
      <c r="H48" s="1">
        <v>45449</v>
      </c>
      <c r="I48">
        <v>468.72</v>
      </c>
    </row>
    <row r="49" spans="1:9" x14ac:dyDescent="0.3">
      <c r="A49" t="s">
        <v>68</v>
      </c>
      <c r="B49" t="s">
        <v>36</v>
      </c>
      <c r="C49" t="s">
        <v>29</v>
      </c>
      <c r="D49" t="s">
        <v>44</v>
      </c>
      <c r="E49">
        <v>1001.57</v>
      </c>
      <c r="F49">
        <v>12</v>
      </c>
      <c r="G49">
        <v>0</v>
      </c>
      <c r="H49" s="1">
        <v>45450</v>
      </c>
      <c r="I49">
        <v>450.71</v>
      </c>
    </row>
    <row r="50" spans="1:9" x14ac:dyDescent="0.3">
      <c r="A50" t="s">
        <v>62</v>
      </c>
      <c r="B50" t="s">
        <v>31</v>
      </c>
      <c r="C50" t="s">
        <v>23</v>
      </c>
      <c r="D50" t="s">
        <v>32</v>
      </c>
      <c r="E50">
        <v>1186.8499999999999</v>
      </c>
      <c r="F50">
        <v>19</v>
      </c>
      <c r="G50">
        <v>0.2</v>
      </c>
      <c r="H50" s="1">
        <v>45451</v>
      </c>
      <c r="I50">
        <v>332.32</v>
      </c>
    </row>
    <row r="51" spans="1:9" x14ac:dyDescent="0.3">
      <c r="A51" t="s">
        <v>49</v>
      </c>
      <c r="B51" t="s">
        <v>56</v>
      </c>
      <c r="C51" t="s">
        <v>25</v>
      </c>
      <c r="D51" t="s">
        <v>26</v>
      </c>
      <c r="E51">
        <v>775.45</v>
      </c>
      <c r="F51">
        <v>6</v>
      </c>
      <c r="G51">
        <v>0.1</v>
      </c>
      <c r="H51" s="1">
        <v>45457</v>
      </c>
      <c r="I51">
        <v>174.48</v>
      </c>
    </row>
    <row r="52" spans="1:9" x14ac:dyDescent="0.3">
      <c r="A52" t="s">
        <v>30</v>
      </c>
      <c r="B52" t="s">
        <v>38</v>
      </c>
      <c r="C52" t="s">
        <v>25</v>
      </c>
      <c r="D52" t="s">
        <v>26</v>
      </c>
      <c r="E52">
        <v>1021.47</v>
      </c>
      <c r="F52">
        <v>6</v>
      </c>
      <c r="G52">
        <v>0.05</v>
      </c>
      <c r="H52" s="1">
        <v>45461</v>
      </c>
      <c r="I52">
        <v>242.6</v>
      </c>
    </row>
    <row r="53" spans="1:9" x14ac:dyDescent="0.3">
      <c r="A53" t="s">
        <v>63</v>
      </c>
      <c r="B53" t="s">
        <v>28</v>
      </c>
      <c r="C53" t="s">
        <v>25</v>
      </c>
      <c r="D53" t="s">
        <v>20</v>
      </c>
      <c r="E53">
        <v>1226.6199999999999</v>
      </c>
      <c r="F53">
        <v>7</v>
      </c>
      <c r="G53">
        <v>0.1</v>
      </c>
      <c r="H53" s="1">
        <v>45463</v>
      </c>
      <c r="I53">
        <v>551.98</v>
      </c>
    </row>
    <row r="54" spans="1:9" x14ac:dyDescent="0.3">
      <c r="A54" t="s">
        <v>27</v>
      </c>
      <c r="B54" t="s">
        <v>69</v>
      </c>
      <c r="C54" t="s">
        <v>25</v>
      </c>
      <c r="D54" t="s">
        <v>32</v>
      </c>
      <c r="E54">
        <v>1086.93</v>
      </c>
      <c r="F54">
        <v>2</v>
      </c>
      <c r="G54">
        <v>0</v>
      </c>
      <c r="H54" s="1">
        <v>45464</v>
      </c>
      <c r="I54">
        <v>380.43</v>
      </c>
    </row>
    <row r="55" spans="1:9" x14ac:dyDescent="0.3">
      <c r="A55" t="s">
        <v>70</v>
      </c>
      <c r="B55" t="s">
        <v>53</v>
      </c>
      <c r="C55" t="s">
        <v>16</v>
      </c>
      <c r="D55" t="s">
        <v>17</v>
      </c>
      <c r="E55">
        <v>942.9</v>
      </c>
      <c r="F55">
        <v>18</v>
      </c>
      <c r="G55">
        <v>0.1</v>
      </c>
      <c r="H55" s="1">
        <v>45466</v>
      </c>
      <c r="I55">
        <v>339.44</v>
      </c>
    </row>
    <row r="56" spans="1:9" x14ac:dyDescent="0.3">
      <c r="A56" t="s">
        <v>37</v>
      </c>
      <c r="B56" t="s">
        <v>43</v>
      </c>
      <c r="C56" t="s">
        <v>29</v>
      </c>
      <c r="D56" t="s">
        <v>26</v>
      </c>
      <c r="E56">
        <v>818.8</v>
      </c>
      <c r="F56">
        <v>15</v>
      </c>
      <c r="G56">
        <v>0.15</v>
      </c>
      <c r="H56" s="1">
        <v>45468</v>
      </c>
      <c r="I56">
        <v>173.99</v>
      </c>
    </row>
    <row r="57" spans="1:9" x14ac:dyDescent="0.3">
      <c r="A57" t="s">
        <v>24</v>
      </c>
      <c r="B57" t="s">
        <v>19</v>
      </c>
      <c r="C57" t="s">
        <v>25</v>
      </c>
      <c r="D57" t="s">
        <v>32</v>
      </c>
      <c r="E57">
        <v>919.04</v>
      </c>
      <c r="F57">
        <v>10</v>
      </c>
      <c r="G57">
        <v>0.2</v>
      </c>
      <c r="H57" s="1">
        <v>45468</v>
      </c>
      <c r="I57">
        <v>257.33</v>
      </c>
    </row>
    <row r="58" spans="1:9" x14ac:dyDescent="0.3">
      <c r="A58" t="s">
        <v>27</v>
      </c>
      <c r="B58" t="s">
        <v>71</v>
      </c>
      <c r="C58" t="s">
        <v>39</v>
      </c>
      <c r="D58" t="s">
        <v>17</v>
      </c>
      <c r="E58">
        <v>973.26</v>
      </c>
      <c r="F58">
        <v>11</v>
      </c>
      <c r="G58">
        <v>0</v>
      </c>
      <c r="H58" s="1">
        <v>45470</v>
      </c>
      <c r="I58">
        <v>389.3</v>
      </c>
    </row>
    <row r="59" spans="1:9" x14ac:dyDescent="0.3">
      <c r="A59" t="s">
        <v>46</v>
      </c>
      <c r="B59" t="s">
        <v>69</v>
      </c>
      <c r="C59" t="s">
        <v>29</v>
      </c>
      <c r="D59" t="s">
        <v>26</v>
      </c>
      <c r="E59">
        <v>741.61</v>
      </c>
      <c r="F59">
        <v>1</v>
      </c>
      <c r="G59">
        <v>0.2</v>
      </c>
      <c r="H59" s="1">
        <v>45471</v>
      </c>
      <c r="I59">
        <v>148.32</v>
      </c>
    </row>
    <row r="60" spans="1:9" x14ac:dyDescent="0.3">
      <c r="A60" t="s">
        <v>72</v>
      </c>
      <c r="B60" t="s">
        <v>43</v>
      </c>
      <c r="C60" t="s">
        <v>29</v>
      </c>
      <c r="D60" t="s">
        <v>17</v>
      </c>
      <c r="E60">
        <v>1248.82</v>
      </c>
      <c r="F60">
        <v>2</v>
      </c>
      <c r="G60">
        <v>0.1</v>
      </c>
      <c r="H60" s="1">
        <v>45473</v>
      </c>
      <c r="I60">
        <v>449.58</v>
      </c>
    </row>
    <row r="61" spans="1:9" x14ac:dyDescent="0.3">
      <c r="A61" t="s">
        <v>18</v>
      </c>
      <c r="B61" t="s">
        <v>64</v>
      </c>
      <c r="C61" t="s">
        <v>16</v>
      </c>
      <c r="D61" t="s">
        <v>20</v>
      </c>
      <c r="E61">
        <v>1360.36</v>
      </c>
      <c r="F61">
        <v>17</v>
      </c>
      <c r="G61">
        <v>0</v>
      </c>
      <c r="H61" s="1">
        <v>45473</v>
      </c>
      <c r="I61">
        <v>680.18</v>
      </c>
    </row>
    <row r="62" spans="1:9" x14ac:dyDescent="0.3">
      <c r="A62" t="s">
        <v>62</v>
      </c>
      <c r="B62" t="s">
        <v>36</v>
      </c>
      <c r="C62" t="s">
        <v>23</v>
      </c>
      <c r="D62" t="s">
        <v>17</v>
      </c>
      <c r="E62">
        <v>1383.3</v>
      </c>
      <c r="F62">
        <v>8</v>
      </c>
      <c r="G62">
        <v>0.1</v>
      </c>
      <c r="H62" s="1">
        <v>45478</v>
      </c>
      <c r="I62">
        <v>497.99</v>
      </c>
    </row>
    <row r="63" spans="1:9" x14ac:dyDescent="0.3">
      <c r="A63" t="s">
        <v>40</v>
      </c>
      <c r="B63" t="s">
        <v>60</v>
      </c>
      <c r="C63" t="s">
        <v>39</v>
      </c>
      <c r="D63" t="s">
        <v>44</v>
      </c>
      <c r="E63">
        <v>488.99</v>
      </c>
      <c r="F63">
        <v>9</v>
      </c>
      <c r="G63">
        <v>0</v>
      </c>
      <c r="H63" s="1">
        <v>45479</v>
      </c>
      <c r="I63">
        <v>220.05</v>
      </c>
    </row>
    <row r="64" spans="1:9" x14ac:dyDescent="0.3">
      <c r="A64" t="s">
        <v>35</v>
      </c>
      <c r="B64" t="s">
        <v>36</v>
      </c>
      <c r="C64" t="s">
        <v>23</v>
      </c>
      <c r="D64" t="s">
        <v>32</v>
      </c>
      <c r="E64">
        <v>933.71</v>
      </c>
      <c r="F64">
        <v>17</v>
      </c>
      <c r="G64">
        <v>0.1</v>
      </c>
      <c r="H64" s="1">
        <v>45481</v>
      </c>
      <c r="I64">
        <v>294.12</v>
      </c>
    </row>
    <row r="65" spans="1:9" x14ac:dyDescent="0.3">
      <c r="A65" t="s">
        <v>72</v>
      </c>
      <c r="B65" t="s">
        <v>15</v>
      </c>
      <c r="C65" t="s">
        <v>16</v>
      </c>
      <c r="D65" t="s">
        <v>26</v>
      </c>
      <c r="E65">
        <v>1005.53</v>
      </c>
      <c r="F65">
        <v>17</v>
      </c>
      <c r="G65">
        <v>0.2</v>
      </c>
      <c r="H65" s="1">
        <v>45481</v>
      </c>
      <c r="I65">
        <v>201.11</v>
      </c>
    </row>
    <row r="66" spans="1:9" x14ac:dyDescent="0.3">
      <c r="A66" t="s">
        <v>46</v>
      </c>
      <c r="B66" t="s">
        <v>66</v>
      </c>
      <c r="C66" t="s">
        <v>25</v>
      </c>
      <c r="D66" t="s">
        <v>26</v>
      </c>
      <c r="E66">
        <v>1100.0999999999999</v>
      </c>
      <c r="F66">
        <v>5</v>
      </c>
      <c r="G66">
        <v>0.05</v>
      </c>
      <c r="H66" s="1">
        <v>45482</v>
      </c>
      <c r="I66">
        <v>261.27</v>
      </c>
    </row>
    <row r="67" spans="1:9" x14ac:dyDescent="0.3">
      <c r="A67" t="s">
        <v>72</v>
      </c>
      <c r="B67" t="s">
        <v>28</v>
      </c>
      <c r="C67" t="s">
        <v>29</v>
      </c>
      <c r="D67" t="s">
        <v>32</v>
      </c>
      <c r="E67">
        <v>1034.7</v>
      </c>
      <c r="F67">
        <v>15</v>
      </c>
      <c r="G67">
        <v>0.15</v>
      </c>
      <c r="H67" s="1">
        <v>45487</v>
      </c>
      <c r="I67">
        <v>307.82</v>
      </c>
    </row>
    <row r="68" spans="1:9" x14ac:dyDescent="0.3">
      <c r="A68" t="s">
        <v>70</v>
      </c>
      <c r="B68" t="s">
        <v>36</v>
      </c>
      <c r="C68" t="s">
        <v>25</v>
      </c>
      <c r="D68" t="s">
        <v>17</v>
      </c>
      <c r="E68">
        <v>876.44</v>
      </c>
      <c r="F68">
        <v>12</v>
      </c>
      <c r="G68">
        <v>0.05</v>
      </c>
      <c r="H68" s="1">
        <v>45488</v>
      </c>
      <c r="I68">
        <v>333.05</v>
      </c>
    </row>
    <row r="69" spans="1:9" x14ac:dyDescent="0.3">
      <c r="A69" t="s">
        <v>73</v>
      </c>
      <c r="B69" t="s">
        <v>60</v>
      </c>
      <c r="C69" t="s">
        <v>16</v>
      </c>
      <c r="D69" t="s">
        <v>32</v>
      </c>
      <c r="E69">
        <v>1371.34</v>
      </c>
      <c r="F69">
        <v>5</v>
      </c>
      <c r="G69">
        <v>0.05</v>
      </c>
      <c r="H69" s="1">
        <v>45488</v>
      </c>
      <c r="I69">
        <v>455.97</v>
      </c>
    </row>
    <row r="70" spans="1:9" x14ac:dyDescent="0.3">
      <c r="A70" t="s">
        <v>62</v>
      </c>
      <c r="B70" t="s">
        <v>52</v>
      </c>
      <c r="C70" t="s">
        <v>29</v>
      </c>
      <c r="D70" t="s">
        <v>26</v>
      </c>
      <c r="E70">
        <v>1020.26</v>
      </c>
      <c r="F70">
        <v>11</v>
      </c>
      <c r="G70">
        <v>0.05</v>
      </c>
      <c r="H70" s="1">
        <v>45494</v>
      </c>
      <c r="I70">
        <v>242.31</v>
      </c>
    </row>
    <row r="71" spans="1:9" x14ac:dyDescent="0.3">
      <c r="A71" t="s">
        <v>49</v>
      </c>
      <c r="B71" t="s">
        <v>15</v>
      </c>
      <c r="C71" t="s">
        <v>39</v>
      </c>
      <c r="D71" t="s">
        <v>44</v>
      </c>
      <c r="E71">
        <v>804.81</v>
      </c>
      <c r="F71">
        <v>1</v>
      </c>
      <c r="G71">
        <v>0.05</v>
      </c>
      <c r="H71" s="1">
        <v>45502</v>
      </c>
      <c r="I71">
        <v>344.06</v>
      </c>
    </row>
    <row r="72" spans="1:9" x14ac:dyDescent="0.3">
      <c r="A72" t="s">
        <v>27</v>
      </c>
      <c r="B72" t="s">
        <v>60</v>
      </c>
      <c r="C72" t="s">
        <v>39</v>
      </c>
      <c r="D72" t="s">
        <v>26</v>
      </c>
      <c r="E72">
        <v>608.66</v>
      </c>
      <c r="F72">
        <v>1</v>
      </c>
      <c r="G72">
        <v>0.05</v>
      </c>
      <c r="H72" s="1">
        <v>45503</v>
      </c>
      <c r="I72">
        <v>144.56</v>
      </c>
    </row>
    <row r="73" spans="1:9" x14ac:dyDescent="0.3">
      <c r="A73" t="s">
        <v>73</v>
      </c>
      <c r="B73" t="s">
        <v>74</v>
      </c>
      <c r="C73" t="s">
        <v>25</v>
      </c>
      <c r="D73" t="s">
        <v>44</v>
      </c>
      <c r="E73">
        <v>981.2</v>
      </c>
      <c r="F73">
        <v>19</v>
      </c>
      <c r="G73">
        <v>0</v>
      </c>
      <c r="H73" s="1">
        <v>45504</v>
      </c>
      <c r="I73">
        <v>441.54</v>
      </c>
    </row>
    <row r="74" spans="1:9" x14ac:dyDescent="0.3">
      <c r="A74" t="s">
        <v>75</v>
      </c>
      <c r="B74" t="s">
        <v>60</v>
      </c>
      <c r="C74" t="s">
        <v>23</v>
      </c>
      <c r="D74" t="s">
        <v>26</v>
      </c>
      <c r="E74">
        <v>539.77</v>
      </c>
      <c r="F74">
        <v>10</v>
      </c>
      <c r="G74">
        <v>0.15</v>
      </c>
      <c r="H74" s="1">
        <v>45509</v>
      </c>
      <c r="I74">
        <v>114.7</v>
      </c>
    </row>
    <row r="75" spans="1:9" x14ac:dyDescent="0.3">
      <c r="A75" t="s">
        <v>18</v>
      </c>
      <c r="B75" t="s">
        <v>76</v>
      </c>
      <c r="C75" t="s">
        <v>25</v>
      </c>
      <c r="D75" t="s">
        <v>17</v>
      </c>
      <c r="E75">
        <v>804.45</v>
      </c>
      <c r="F75">
        <v>5</v>
      </c>
      <c r="G75">
        <v>0.2</v>
      </c>
      <c r="H75" s="1">
        <v>45509</v>
      </c>
      <c r="I75">
        <v>257.42</v>
      </c>
    </row>
    <row r="76" spans="1:9" x14ac:dyDescent="0.3">
      <c r="A76" t="s">
        <v>75</v>
      </c>
      <c r="B76" t="s">
        <v>43</v>
      </c>
      <c r="C76" t="s">
        <v>16</v>
      </c>
      <c r="D76" t="s">
        <v>26</v>
      </c>
      <c r="E76">
        <v>1526.6</v>
      </c>
      <c r="F76">
        <v>13</v>
      </c>
      <c r="G76">
        <v>0.2</v>
      </c>
      <c r="H76" s="1">
        <v>45512</v>
      </c>
      <c r="I76">
        <v>305.32</v>
      </c>
    </row>
    <row r="77" spans="1:9" x14ac:dyDescent="0.3">
      <c r="A77" t="s">
        <v>18</v>
      </c>
      <c r="B77" t="s">
        <v>34</v>
      </c>
      <c r="C77" t="s">
        <v>16</v>
      </c>
      <c r="D77" t="s">
        <v>26</v>
      </c>
      <c r="E77">
        <v>1215.26</v>
      </c>
      <c r="F77">
        <v>5</v>
      </c>
      <c r="G77">
        <v>0.15</v>
      </c>
      <c r="H77" s="1">
        <v>45513</v>
      </c>
      <c r="I77">
        <v>258.24</v>
      </c>
    </row>
    <row r="78" spans="1:9" x14ac:dyDescent="0.3">
      <c r="A78" t="s">
        <v>24</v>
      </c>
      <c r="B78" t="s">
        <v>58</v>
      </c>
      <c r="C78" t="s">
        <v>39</v>
      </c>
      <c r="D78" t="s">
        <v>32</v>
      </c>
      <c r="E78">
        <v>1261.3399999999999</v>
      </c>
      <c r="F78">
        <v>3</v>
      </c>
      <c r="G78">
        <v>0</v>
      </c>
      <c r="H78" s="1">
        <v>45519</v>
      </c>
      <c r="I78">
        <v>441.47</v>
      </c>
    </row>
    <row r="79" spans="1:9" x14ac:dyDescent="0.3">
      <c r="A79" t="s">
        <v>77</v>
      </c>
      <c r="B79" t="s">
        <v>50</v>
      </c>
      <c r="C79" t="s">
        <v>29</v>
      </c>
      <c r="D79" t="s">
        <v>32</v>
      </c>
      <c r="E79">
        <v>518.07000000000005</v>
      </c>
      <c r="F79">
        <v>7</v>
      </c>
      <c r="G79">
        <v>0.05</v>
      </c>
      <c r="H79" s="1">
        <v>45522</v>
      </c>
      <c r="I79">
        <v>172.26</v>
      </c>
    </row>
    <row r="80" spans="1:9" x14ac:dyDescent="0.3">
      <c r="A80" t="s">
        <v>35</v>
      </c>
      <c r="B80" t="s">
        <v>34</v>
      </c>
      <c r="C80" t="s">
        <v>16</v>
      </c>
      <c r="D80" t="s">
        <v>44</v>
      </c>
      <c r="E80">
        <v>1111.3399999999999</v>
      </c>
      <c r="F80">
        <v>1</v>
      </c>
      <c r="G80">
        <v>0</v>
      </c>
      <c r="H80" s="1">
        <v>45523</v>
      </c>
      <c r="I80">
        <v>500.1</v>
      </c>
    </row>
    <row r="81" spans="1:9" x14ac:dyDescent="0.3">
      <c r="A81" t="s">
        <v>27</v>
      </c>
      <c r="B81" t="s">
        <v>36</v>
      </c>
      <c r="C81" t="s">
        <v>23</v>
      </c>
      <c r="D81" t="s">
        <v>20</v>
      </c>
      <c r="E81">
        <v>1291.47</v>
      </c>
      <c r="F81">
        <v>18</v>
      </c>
      <c r="G81">
        <v>0.1</v>
      </c>
      <c r="H81" s="1">
        <v>45526</v>
      </c>
      <c r="I81">
        <v>581.16</v>
      </c>
    </row>
    <row r="82" spans="1:9" x14ac:dyDescent="0.3">
      <c r="A82" t="s">
        <v>30</v>
      </c>
      <c r="B82" t="s">
        <v>60</v>
      </c>
      <c r="C82" t="s">
        <v>29</v>
      </c>
      <c r="D82" t="s">
        <v>17</v>
      </c>
      <c r="E82">
        <v>679.71</v>
      </c>
      <c r="F82">
        <v>19</v>
      </c>
      <c r="G82">
        <v>0</v>
      </c>
      <c r="H82" s="1">
        <v>45534</v>
      </c>
      <c r="I82">
        <v>271.88</v>
      </c>
    </row>
    <row r="83" spans="1:9" x14ac:dyDescent="0.3">
      <c r="A83" t="s">
        <v>73</v>
      </c>
      <c r="B83" t="s">
        <v>38</v>
      </c>
      <c r="C83" t="s">
        <v>23</v>
      </c>
      <c r="D83" t="s">
        <v>32</v>
      </c>
      <c r="E83">
        <v>1143.69</v>
      </c>
      <c r="F83">
        <v>17</v>
      </c>
      <c r="G83">
        <v>0</v>
      </c>
      <c r="H83" s="1">
        <v>45534</v>
      </c>
      <c r="I83">
        <v>400.29</v>
      </c>
    </row>
    <row r="84" spans="1:9" x14ac:dyDescent="0.3">
      <c r="A84" t="s">
        <v>57</v>
      </c>
      <c r="B84" t="s">
        <v>55</v>
      </c>
      <c r="C84" t="s">
        <v>39</v>
      </c>
      <c r="D84" t="s">
        <v>26</v>
      </c>
      <c r="E84">
        <v>790.08</v>
      </c>
      <c r="F84">
        <v>7</v>
      </c>
      <c r="G84">
        <v>0.1</v>
      </c>
      <c r="H84" s="1">
        <v>45536</v>
      </c>
      <c r="I84">
        <v>177.77</v>
      </c>
    </row>
    <row r="85" spans="1:9" x14ac:dyDescent="0.3">
      <c r="A85" t="s">
        <v>24</v>
      </c>
      <c r="B85" t="s">
        <v>53</v>
      </c>
      <c r="C85" t="s">
        <v>39</v>
      </c>
      <c r="D85" t="s">
        <v>17</v>
      </c>
      <c r="E85">
        <v>1070.68</v>
      </c>
      <c r="F85">
        <v>7</v>
      </c>
      <c r="G85">
        <v>0.05</v>
      </c>
      <c r="H85" s="1">
        <v>45536</v>
      </c>
      <c r="I85">
        <v>406.86</v>
      </c>
    </row>
    <row r="86" spans="1:9" x14ac:dyDescent="0.3">
      <c r="A86" t="s">
        <v>63</v>
      </c>
      <c r="B86" t="s">
        <v>41</v>
      </c>
      <c r="C86" t="s">
        <v>16</v>
      </c>
      <c r="D86" t="s">
        <v>20</v>
      </c>
      <c r="E86">
        <v>1168.8900000000001</v>
      </c>
      <c r="F86">
        <v>4</v>
      </c>
      <c r="G86">
        <v>0.1</v>
      </c>
      <c r="H86" s="1">
        <v>45544</v>
      </c>
      <c r="I86">
        <v>526</v>
      </c>
    </row>
    <row r="87" spans="1:9" x14ac:dyDescent="0.3">
      <c r="A87" t="s">
        <v>72</v>
      </c>
      <c r="B87" t="s">
        <v>15</v>
      </c>
      <c r="C87" t="s">
        <v>25</v>
      </c>
      <c r="D87" t="s">
        <v>26</v>
      </c>
      <c r="E87">
        <v>1335.87</v>
      </c>
      <c r="F87">
        <v>17</v>
      </c>
      <c r="G87">
        <v>0</v>
      </c>
      <c r="H87" s="1">
        <v>45544</v>
      </c>
      <c r="I87">
        <v>333.97</v>
      </c>
    </row>
    <row r="88" spans="1:9" x14ac:dyDescent="0.3">
      <c r="A88" t="s">
        <v>45</v>
      </c>
      <c r="B88" t="s">
        <v>60</v>
      </c>
      <c r="C88" t="s">
        <v>23</v>
      </c>
      <c r="D88" t="s">
        <v>32</v>
      </c>
      <c r="E88">
        <v>873.7</v>
      </c>
      <c r="F88">
        <v>9</v>
      </c>
      <c r="G88">
        <v>0</v>
      </c>
      <c r="H88" s="1">
        <v>45546</v>
      </c>
      <c r="I88">
        <v>305.8</v>
      </c>
    </row>
    <row r="89" spans="1:9" x14ac:dyDescent="0.3">
      <c r="A89" t="s">
        <v>77</v>
      </c>
      <c r="B89" t="s">
        <v>69</v>
      </c>
      <c r="C89" t="s">
        <v>16</v>
      </c>
      <c r="D89" t="s">
        <v>44</v>
      </c>
      <c r="E89">
        <v>1443.98</v>
      </c>
      <c r="F89">
        <v>19</v>
      </c>
      <c r="G89">
        <v>0</v>
      </c>
      <c r="H89" s="1">
        <v>45547</v>
      </c>
      <c r="I89">
        <v>649.79</v>
      </c>
    </row>
    <row r="90" spans="1:9" x14ac:dyDescent="0.3">
      <c r="A90" t="s">
        <v>45</v>
      </c>
      <c r="B90" t="s">
        <v>28</v>
      </c>
      <c r="C90" t="s">
        <v>23</v>
      </c>
      <c r="D90" t="s">
        <v>44</v>
      </c>
      <c r="E90">
        <v>1154.33</v>
      </c>
      <c r="F90">
        <v>11</v>
      </c>
      <c r="G90">
        <v>0.15</v>
      </c>
      <c r="H90" s="1">
        <v>45549</v>
      </c>
      <c r="I90">
        <v>441.53</v>
      </c>
    </row>
    <row r="91" spans="1:9" x14ac:dyDescent="0.3">
      <c r="A91" t="s">
        <v>54</v>
      </c>
      <c r="B91" t="s">
        <v>55</v>
      </c>
      <c r="C91" t="s">
        <v>25</v>
      </c>
      <c r="D91" t="s">
        <v>17</v>
      </c>
      <c r="E91">
        <v>1264.49</v>
      </c>
      <c r="F91">
        <v>16</v>
      </c>
      <c r="G91">
        <v>0.05</v>
      </c>
      <c r="H91" s="1">
        <v>45549</v>
      </c>
      <c r="I91">
        <v>480.51</v>
      </c>
    </row>
    <row r="92" spans="1:9" x14ac:dyDescent="0.3">
      <c r="A92" t="s">
        <v>30</v>
      </c>
      <c r="B92" t="s">
        <v>71</v>
      </c>
      <c r="C92" t="s">
        <v>16</v>
      </c>
      <c r="D92" t="s">
        <v>32</v>
      </c>
      <c r="E92">
        <v>1101.55</v>
      </c>
      <c r="F92">
        <v>4</v>
      </c>
      <c r="G92">
        <v>0.1</v>
      </c>
      <c r="H92" s="1">
        <v>45551</v>
      </c>
      <c r="I92">
        <v>346.99</v>
      </c>
    </row>
    <row r="93" spans="1:9" x14ac:dyDescent="0.3">
      <c r="A93" t="s">
        <v>78</v>
      </c>
      <c r="B93" t="s">
        <v>19</v>
      </c>
      <c r="C93" t="s">
        <v>25</v>
      </c>
      <c r="D93" t="s">
        <v>32</v>
      </c>
      <c r="E93">
        <v>727.73</v>
      </c>
      <c r="F93">
        <v>1</v>
      </c>
      <c r="G93">
        <v>0.1</v>
      </c>
      <c r="H93" s="1">
        <v>45552</v>
      </c>
      <c r="I93">
        <v>229.23</v>
      </c>
    </row>
    <row r="94" spans="1:9" x14ac:dyDescent="0.3">
      <c r="A94" t="s">
        <v>79</v>
      </c>
      <c r="B94" t="s">
        <v>43</v>
      </c>
      <c r="C94" t="s">
        <v>23</v>
      </c>
      <c r="D94" t="s">
        <v>44</v>
      </c>
      <c r="E94">
        <v>875.41</v>
      </c>
      <c r="F94">
        <v>13</v>
      </c>
      <c r="G94">
        <v>0.15</v>
      </c>
      <c r="H94" s="1">
        <v>45552</v>
      </c>
      <c r="I94">
        <v>334.84</v>
      </c>
    </row>
    <row r="95" spans="1:9" x14ac:dyDescent="0.3">
      <c r="A95" t="s">
        <v>72</v>
      </c>
      <c r="B95" t="s">
        <v>28</v>
      </c>
      <c r="C95" t="s">
        <v>16</v>
      </c>
      <c r="D95" t="s">
        <v>26</v>
      </c>
      <c r="E95">
        <v>1158.94</v>
      </c>
      <c r="F95">
        <v>19</v>
      </c>
      <c r="G95">
        <v>0.2</v>
      </c>
      <c r="H95" s="1">
        <v>45553</v>
      </c>
      <c r="I95">
        <v>231.79</v>
      </c>
    </row>
    <row r="96" spans="1:9" x14ac:dyDescent="0.3">
      <c r="A96" t="s">
        <v>80</v>
      </c>
      <c r="B96" t="s">
        <v>52</v>
      </c>
      <c r="C96" t="s">
        <v>25</v>
      </c>
      <c r="D96" t="s">
        <v>17</v>
      </c>
      <c r="E96">
        <v>966.3</v>
      </c>
      <c r="F96">
        <v>2</v>
      </c>
      <c r="G96">
        <v>0.15</v>
      </c>
      <c r="H96" s="1">
        <v>45557</v>
      </c>
      <c r="I96">
        <v>328.54</v>
      </c>
    </row>
    <row r="97" spans="1:9" x14ac:dyDescent="0.3">
      <c r="A97" t="s">
        <v>73</v>
      </c>
      <c r="B97" t="s">
        <v>22</v>
      </c>
      <c r="C97" t="s">
        <v>25</v>
      </c>
      <c r="D97" t="s">
        <v>17</v>
      </c>
      <c r="E97">
        <v>917.48</v>
      </c>
      <c r="F97">
        <v>6</v>
      </c>
      <c r="G97">
        <v>0</v>
      </c>
      <c r="H97" s="1">
        <v>45558</v>
      </c>
      <c r="I97">
        <v>366.99</v>
      </c>
    </row>
    <row r="98" spans="1:9" x14ac:dyDescent="0.3">
      <c r="A98" t="s">
        <v>46</v>
      </c>
      <c r="B98" t="s">
        <v>66</v>
      </c>
      <c r="C98" t="s">
        <v>16</v>
      </c>
      <c r="D98" t="s">
        <v>32</v>
      </c>
      <c r="E98">
        <v>1172.97</v>
      </c>
      <c r="F98">
        <v>7</v>
      </c>
      <c r="G98">
        <v>0.15</v>
      </c>
      <c r="H98" s="1">
        <v>45559</v>
      </c>
      <c r="I98">
        <v>348.96</v>
      </c>
    </row>
    <row r="99" spans="1:9" x14ac:dyDescent="0.3">
      <c r="A99" t="s">
        <v>62</v>
      </c>
      <c r="B99" t="s">
        <v>28</v>
      </c>
      <c r="C99" t="s">
        <v>29</v>
      </c>
      <c r="D99" t="s">
        <v>20</v>
      </c>
      <c r="E99">
        <v>1205.82</v>
      </c>
      <c r="F99">
        <v>11</v>
      </c>
      <c r="G99">
        <v>0.1</v>
      </c>
      <c r="H99" s="1">
        <v>45559</v>
      </c>
      <c r="I99">
        <v>542.62</v>
      </c>
    </row>
    <row r="100" spans="1:9" x14ac:dyDescent="0.3">
      <c r="A100" t="s">
        <v>21</v>
      </c>
      <c r="B100" t="s">
        <v>69</v>
      </c>
      <c r="C100" t="s">
        <v>16</v>
      </c>
      <c r="D100" t="s">
        <v>44</v>
      </c>
      <c r="E100">
        <v>826.93</v>
      </c>
      <c r="F100">
        <v>10</v>
      </c>
      <c r="G100">
        <v>0.2</v>
      </c>
      <c r="H100" s="1">
        <v>45564</v>
      </c>
      <c r="I100">
        <v>297.69</v>
      </c>
    </row>
    <row r="101" spans="1:9" x14ac:dyDescent="0.3">
      <c r="A101" t="s">
        <v>72</v>
      </c>
      <c r="B101" t="s">
        <v>28</v>
      </c>
      <c r="C101" t="s">
        <v>39</v>
      </c>
      <c r="D101" t="s">
        <v>20</v>
      </c>
      <c r="E101">
        <v>902.19</v>
      </c>
      <c r="F101">
        <v>12</v>
      </c>
      <c r="G101">
        <v>0</v>
      </c>
      <c r="H101" s="1">
        <v>45564</v>
      </c>
      <c r="I101">
        <v>451.1</v>
      </c>
    </row>
    <row r="102" spans="1:9" x14ac:dyDescent="0.3">
      <c r="A102" t="s">
        <v>79</v>
      </c>
      <c r="B102" t="s">
        <v>43</v>
      </c>
      <c r="C102" t="s">
        <v>29</v>
      </c>
      <c r="D102" t="s">
        <v>17</v>
      </c>
      <c r="E102">
        <v>585.97</v>
      </c>
      <c r="F102">
        <v>17</v>
      </c>
      <c r="G102">
        <v>0.1</v>
      </c>
      <c r="H102" s="1">
        <v>45565</v>
      </c>
      <c r="I102">
        <v>210.95</v>
      </c>
    </row>
    <row r="103" spans="1:9" x14ac:dyDescent="0.3">
      <c r="A103" t="s">
        <v>65</v>
      </c>
      <c r="B103" t="s">
        <v>31</v>
      </c>
      <c r="C103" t="s">
        <v>29</v>
      </c>
      <c r="D103" t="s">
        <v>20</v>
      </c>
      <c r="E103">
        <v>990.19</v>
      </c>
      <c r="F103">
        <v>8</v>
      </c>
      <c r="G103">
        <v>0.1</v>
      </c>
      <c r="H103" s="1">
        <v>45565</v>
      </c>
      <c r="I103">
        <v>445.59</v>
      </c>
    </row>
    <row r="104" spans="1:9" x14ac:dyDescent="0.3">
      <c r="A104" t="s">
        <v>49</v>
      </c>
      <c r="B104" t="s">
        <v>61</v>
      </c>
      <c r="C104" t="s">
        <v>39</v>
      </c>
      <c r="D104" t="s">
        <v>26</v>
      </c>
      <c r="E104">
        <v>1014.09</v>
      </c>
      <c r="F104">
        <v>13</v>
      </c>
      <c r="G104">
        <v>0.2</v>
      </c>
      <c r="H104" s="1">
        <v>45567</v>
      </c>
      <c r="I104">
        <v>202.82</v>
      </c>
    </row>
    <row r="105" spans="1:9" x14ac:dyDescent="0.3">
      <c r="A105" t="s">
        <v>18</v>
      </c>
      <c r="B105" t="s">
        <v>53</v>
      </c>
      <c r="C105" t="s">
        <v>29</v>
      </c>
      <c r="D105" t="s">
        <v>26</v>
      </c>
      <c r="E105">
        <v>925.29</v>
      </c>
      <c r="F105">
        <v>17</v>
      </c>
      <c r="G105">
        <v>0</v>
      </c>
      <c r="H105" s="1">
        <v>45570</v>
      </c>
      <c r="I105">
        <v>231.32</v>
      </c>
    </row>
    <row r="106" spans="1:9" x14ac:dyDescent="0.3">
      <c r="A106" t="s">
        <v>59</v>
      </c>
      <c r="B106" t="s">
        <v>52</v>
      </c>
      <c r="C106" t="s">
        <v>23</v>
      </c>
      <c r="D106" t="s">
        <v>32</v>
      </c>
      <c r="E106">
        <v>1286.54</v>
      </c>
      <c r="F106">
        <v>8</v>
      </c>
      <c r="G106">
        <v>0</v>
      </c>
      <c r="H106" s="1">
        <v>45575</v>
      </c>
      <c r="I106">
        <v>450.29</v>
      </c>
    </row>
    <row r="107" spans="1:9" x14ac:dyDescent="0.3">
      <c r="A107" t="s">
        <v>42</v>
      </c>
      <c r="B107" t="s">
        <v>69</v>
      </c>
      <c r="C107" t="s">
        <v>25</v>
      </c>
      <c r="D107" t="s">
        <v>17</v>
      </c>
      <c r="E107">
        <v>961.62</v>
      </c>
      <c r="F107">
        <v>8</v>
      </c>
      <c r="G107">
        <v>0.2</v>
      </c>
      <c r="H107" s="1">
        <v>45577</v>
      </c>
      <c r="I107">
        <v>307.72000000000003</v>
      </c>
    </row>
    <row r="108" spans="1:9" x14ac:dyDescent="0.3">
      <c r="A108" t="s">
        <v>49</v>
      </c>
      <c r="B108" t="s">
        <v>28</v>
      </c>
      <c r="C108" t="s">
        <v>23</v>
      </c>
      <c r="D108" t="s">
        <v>17</v>
      </c>
      <c r="E108">
        <v>1081.1400000000001</v>
      </c>
      <c r="F108">
        <v>19</v>
      </c>
      <c r="G108">
        <v>0.15</v>
      </c>
      <c r="H108" s="1">
        <v>45577</v>
      </c>
      <c r="I108">
        <v>367.59</v>
      </c>
    </row>
    <row r="109" spans="1:9" x14ac:dyDescent="0.3">
      <c r="A109" t="s">
        <v>63</v>
      </c>
      <c r="B109" t="s">
        <v>28</v>
      </c>
      <c r="C109" t="s">
        <v>16</v>
      </c>
      <c r="D109" t="s">
        <v>20</v>
      </c>
      <c r="E109">
        <v>1923.66</v>
      </c>
      <c r="F109">
        <v>9</v>
      </c>
      <c r="G109">
        <v>0.2</v>
      </c>
      <c r="H109" s="1">
        <v>45580</v>
      </c>
      <c r="I109">
        <v>769.46</v>
      </c>
    </row>
    <row r="110" spans="1:9" x14ac:dyDescent="0.3">
      <c r="A110" t="s">
        <v>59</v>
      </c>
      <c r="B110" t="s">
        <v>71</v>
      </c>
      <c r="C110" t="s">
        <v>39</v>
      </c>
      <c r="D110" t="s">
        <v>20</v>
      </c>
      <c r="E110">
        <v>728.71</v>
      </c>
      <c r="F110">
        <v>14</v>
      </c>
      <c r="G110">
        <v>0.1</v>
      </c>
      <c r="H110" s="1">
        <v>45581</v>
      </c>
      <c r="I110">
        <v>327.92</v>
      </c>
    </row>
    <row r="111" spans="1:9" x14ac:dyDescent="0.3">
      <c r="A111" t="s">
        <v>14</v>
      </c>
      <c r="B111" t="s">
        <v>38</v>
      </c>
      <c r="C111" t="s">
        <v>39</v>
      </c>
      <c r="D111" t="s">
        <v>20</v>
      </c>
      <c r="E111">
        <v>1301.8900000000001</v>
      </c>
      <c r="F111">
        <v>7</v>
      </c>
      <c r="G111">
        <v>0.15</v>
      </c>
      <c r="H111" s="1">
        <v>45581</v>
      </c>
      <c r="I111">
        <v>553.29999999999995</v>
      </c>
    </row>
    <row r="112" spans="1:9" x14ac:dyDescent="0.3">
      <c r="A112" t="s">
        <v>75</v>
      </c>
      <c r="B112" t="s">
        <v>71</v>
      </c>
      <c r="C112" t="s">
        <v>23</v>
      </c>
      <c r="D112" t="s">
        <v>17</v>
      </c>
      <c r="E112">
        <v>980.18</v>
      </c>
      <c r="F112">
        <v>16</v>
      </c>
      <c r="G112">
        <v>0.1</v>
      </c>
      <c r="H112" s="1">
        <v>45582</v>
      </c>
      <c r="I112">
        <v>352.86</v>
      </c>
    </row>
    <row r="113" spans="1:9" x14ac:dyDescent="0.3">
      <c r="A113" t="s">
        <v>79</v>
      </c>
      <c r="B113" t="s">
        <v>28</v>
      </c>
      <c r="C113" t="s">
        <v>16</v>
      </c>
      <c r="D113" t="s">
        <v>20</v>
      </c>
      <c r="E113">
        <v>697.57</v>
      </c>
      <c r="F113">
        <v>17</v>
      </c>
      <c r="G113">
        <v>0.1</v>
      </c>
      <c r="H113" s="1">
        <v>45584</v>
      </c>
      <c r="I113">
        <v>313.91000000000003</v>
      </c>
    </row>
    <row r="114" spans="1:9" x14ac:dyDescent="0.3">
      <c r="A114" t="s">
        <v>51</v>
      </c>
      <c r="B114" t="s">
        <v>76</v>
      </c>
      <c r="C114" t="s">
        <v>16</v>
      </c>
      <c r="D114" t="s">
        <v>32</v>
      </c>
      <c r="E114">
        <v>1193.6099999999999</v>
      </c>
      <c r="F114">
        <v>1</v>
      </c>
      <c r="G114">
        <v>0.15</v>
      </c>
      <c r="H114" s="1">
        <v>45584</v>
      </c>
      <c r="I114">
        <v>355.1</v>
      </c>
    </row>
    <row r="115" spans="1:9" x14ac:dyDescent="0.3">
      <c r="A115" t="s">
        <v>37</v>
      </c>
      <c r="B115" t="s">
        <v>43</v>
      </c>
      <c r="C115" t="s">
        <v>25</v>
      </c>
      <c r="D115" t="s">
        <v>26</v>
      </c>
      <c r="E115">
        <v>771.02</v>
      </c>
      <c r="F115">
        <v>1</v>
      </c>
      <c r="G115">
        <v>0</v>
      </c>
      <c r="H115" s="1">
        <v>45585</v>
      </c>
      <c r="I115">
        <v>192.76</v>
      </c>
    </row>
    <row r="116" spans="1:9" x14ac:dyDescent="0.3">
      <c r="A116" t="s">
        <v>72</v>
      </c>
      <c r="B116" t="s">
        <v>74</v>
      </c>
      <c r="C116" t="s">
        <v>29</v>
      </c>
      <c r="D116" t="s">
        <v>20</v>
      </c>
      <c r="E116">
        <v>661.09</v>
      </c>
      <c r="F116">
        <v>1</v>
      </c>
      <c r="G116">
        <v>0.2</v>
      </c>
      <c r="H116" s="1">
        <v>45593</v>
      </c>
      <c r="I116">
        <v>264.44</v>
      </c>
    </row>
    <row r="117" spans="1:9" x14ac:dyDescent="0.3">
      <c r="A117" t="s">
        <v>18</v>
      </c>
      <c r="B117" t="s">
        <v>60</v>
      </c>
      <c r="C117" t="s">
        <v>16</v>
      </c>
      <c r="D117" t="s">
        <v>26</v>
      </c>
      <c r="E117">
        <v>688.83</v>
      </c>
      <c r="F117">
        <v>15</v>
      </c>
      <c r="G117">
        <v>0</v>
      </c>
      <c r="H117" s="1">
        <v>45595</v>
      </c>
      <c r="I117">
        <v>172.21</v>
      </c>
    </row>
    <row r="118" spans="1:9" x14ac:dyDescent="0.3">
      <c r="A118" t="s">
        <v>78</v>
      </c>
      <c r="B118" t="s">
        <v>34</v>
      </c>
      <c r="C118" t="s">
        <v>39</v>
      </c>
      <c r="D118" t="s">
        <v>17</v>
      </c>
      <c r="E118">
        <v>1249.0999999999999</v>
      </c>
      <c r="F118">
        <v>4</v>
      </c>
      <c r="G118">
        <v>0.05</v>
      </c>
      <c r="H118" s="1">
        <v>45597</v>
      </c>
      <c r="I118">
        <v>474.66</v>
      </c>
    </row>
    <row r="119" spans="1:9" x14ac:dyDescent="0.3">
      <c r="A119" t="s">
        <v>49</v>
      </c>
      <c r="B119" t="s">
        <v>28</v>
      </c>
      <c r="C119" t="s">
        <v>23</v>
      </c>
      <c r="D119" t="s">
        <v>44</v>
      </c>
      <c r="E119">
        <v>1014.22</v>
      </c>
      <c r="F119">
        <v>14</v>
      </c>
      <c r="G119">
        <v>0.05</v>
      </c>
      <c r="H119" s="1">
        <v>45599</v>
      </c>
      <c r="I119">
        <v>433.58</v>
      </c>
    </row>
    <row r="120" spans="1:9" x14ac:dyDescent="0.3">
      <c r="A120" t="s">
        <v>59</v>
      </c>
      <c r="B120" t="s">
        <v>53</v>
      </c>
      <c r="C120" t="s">
        <v>23</v>
      </c>
      <c r="D120" t="s">
        <v>17</v>
      </c>
      <c r="E120">
        <v>1010.58</v>
      </c>
      <c r="F120">
        <v>2</v>
      </c>
      <c r="G120">
        <v>0.15</v>
      </c>
      <c r="H120" s="1">
        <v>45605</v>
      </c>
      <c r="I120">
        <v>343.6</v>
      </c>
    </row>
    <row r="121" spans="1:9" x14ac:dyDescent="0.3">
      <c r="A121" t="s">
        <v>35</v>
      </c>
      <c r="B121" t="s">
        <v>64</v>
      </c>
      <c r="C121" t="s">
        <v>29</v>
      </c>
      <c r="D121" t="s">
        <v>32</v>
      </c>
      <c r="E121">
        <v>957.29</v>
      </c>
      <c r="F121">
        <v>4</v>
      </c>
      <c r="G121">
        <v>0.05</v>
      </c>
      <c r="H121" s="1">
        <v>45605</v>
      </c>
      <c r="I121">
        <v>318.3</v>
      </c>
    </row>
    <row r="122" spans="1:9" x14ac:dyDescent="0.3">
      <c r="A122" t="s">
        <v>33</v>
      </c>
      <c r="B122" t="s">
        <v>50</v>
      </c>
      <c r="C122" t="s">
        <v>29</v>
      </c>
      <c r="D122" t="s">
        <v>32</v>
      </c>
      <c r="E122">
        <v>1077.92</v>
      </c>
      <c r="F122">
        <v>3</v>
      </c>
      <c r="G122">
        <v>0.05</v>
      </c>
      <c r="H122" s="1">
        <v>45608</v>
      </c>
      <c r="I122">
        <v>358.41</v>
      </c>
    </row>
    <row r="123" spans="1:9" x14ac:dyDescent="0.3">
      <c r="A123" t="s">
        <v>57</v>
      </c>
      <c r="B123" t="s">
        <v>55</v>
      </c>
      <c r="C123" t="s">
        <v>25</v>
      </c>
      <c r="D123" t="s">
        <v>20</v>
      </c>
      <c r="E123">
        <v>1163.01</v>
      </c>
      <c r="F123">
        <v>5</v>
      </c>
      <c r="G123">
        <v>0</v>
      </c>
      <c r="H123" s="1">
        <v>45611</v>
      </c>
      <c r="I123">
        <v>581.5</v>
      </c>
    </row>
    <row r="124" spans="1:9" x14ac:dyDescent="0.3">
      <c r="A124" t="s">
        <v>59</v>
      </c>
      <c r="B124" t="s">
        <v>50</v>
      </c>
      <c r="C124" t="s">
        <v>23</v>
      </c>
      <c r="D124" t="s">
        <v>44</v>
      </c>
      <c r="E124">
        <v>1014.56</v>
      </c>
      <c r="F124">
        <v>10</v>
      </c>
      <c r="G124">
        <v>0.1</v>
      </c>
      <c r="H124" s="1">
        <v>45612</v>
      </c>
      <c r="I124">
        <v>410.9</v>
      </c>
    </row>
    <row r="125" spans="1:9" x14ac:dyDescent="0.3">
      <c r="A125" t="s">
        <v>14</v>
      </c>
      <c r="B125" t="s">
        <v>22</v>
      </c>
      <c r="C125" t="s">
        <v>25</v>
      </c>
      <c r="D125" t="s">
        <v>26</v>
      </c>
      <c r="E125">
        <v>718.04</v>
      </c>
      <c r="F125">
        <v>14</v>
      </c>
      <c r="G125">
        <v>0</v>
      </c>
      <c r="H125" s="1">
        <v>45613</v>
      </c>
      <c r="I125">
        <v>179.51</v>
      </c>
    </row>
    <row r="126" spans="1:9" x14ac:dyDescent="0.3">
      <c r="A126" t="s">
        <v>77</v>
      </c>
      <c r="B126" t="s">
        <v>22</v>
      </c>
      <c r="C126" t="s">
        <v>39</v>
      </c>
      <c r="D126" t="s">
        <v>20</v>
      </c>
      <c r="E126">
        <v>1277.8499999999999</v>
      </c>
      <c r="F126">
        <v>18</v>
      </c>
      <c r="G126">
        <v>0.2</v>
      </c>
      <c r="H126" s="1">
        <v>45613</v>
      </c>
      <c r="I126">
        <v>511.14</v>
      </c>
    </row>
    <row r="127" spans="1:9" x14ac:dyDescent="0.3">
      <c r="A127" t="s">
        <v>75</v>
      </c>
      <c r="B127" t="s">
        <v>28</v>
      </c>
      <c r="C127" t="s">
        <v>29</v>
      </c>
      <c r="D127" t="s">
        <v>26</v>
      </c>
      <c r="E127">
        <v>706.73</v>
      </c>
      <c r="F127">
        <v>1</v>
      </c>
      <c r="G127">
        <v>0.15</v>
      </c>
      <c r="H127" s="1">
        <v>45613</v>
      </c>
      <c r="I127">
        <v>150.18</v>
      </c>
    </row>
    <row r="128" spans="1:9" x14ac:dyDescent="0.3">
      <c r="A128" t="s">
        <v>70</v>
      </c>
      <c r="B128" t="s">
        <v>55</v>
      </c>
      <c r="C128" t="s">
        <v>23</v>
      </c>
      <c r="D128" t="s">
        <v>26</v>
      </c>
      <c r="E128">
        <v>1410.59</v>
      </c>
      <c r="F128">
        <v>15</v>
      </c>
      <c r="G128">
        <v>0</v>
      </c>
      <c r="H128" s="1">
        <v>45615</v>
      </c>
      <c r="I128">
        <v>352.65</v>
      </c>
    </row>
    <row r="129" spans="1:9" x14ac:dyDescent="0.3">
      <c r="A129" t="s">
        <v>37</v>
      </c>
      <c r="B129" t="s">
        <v>66</v>
      </c>
      <c r="C129" t="s">
        <v>25</v>
      </c>
      <c r="D129" t="s">
        <v>32</v>
      </c>
      <c r="E129">
        <v>1350.33</v>
      </c>
      <c r="F129">
        <v>10</v>
      </c>
      <c r="G129">
        <v>0</v>
      </c>
      <c r="H129" s="1">
        <v>45615</v>
      </c>
      <c r="I129">
        <v>472.62</v>
      </c>
    </row>
    <row r="130" spans="1:9" x14ac:dyDescent="0.3">
      <c r="A130" t="s">
        <v>46</v>
      </c>
      <c r="B130" t="s">
        <v>50</v>
      </c>
      <c r="C130" t="s">
        <v>23</v>
      </c>
      <c r="D130" t="s">
        <v>26</v>
      </c>
      <c r="E130">
        <v>919.18</v>
      </c>
      <c r="F130">
        <v>4</v>
      </c>
      <c r="G130">
        <v>0.15</v>
      </c>
      <c r="H130" s="1">
        <v>45615</v>
      </c>
      <c r="I130">
        <v>195.33</v>
      </c>
    </row>
    <row r="131" spans="1:9" x14ac:dyDescent="0.3">
      <c r="A131" t="s">
        <v>79</v>
      </c>
      <c r="B131" t="s">
        <v>28</v>
      </c>
      <c r="C131" t="s">
        <v>16</v>
      </c>
      <c r="D131" t="s">
        <v>26</v>
      </c>
      <c r="E131">
        <v>258.51</v>
      </c>
      <c r="F131">
        <v>19</v>
      </c>
      <c r="G131">
        <v>0.2</v>
      </c>
      <c r="H131" s="1">
        <v>45616</v>
      </c>
      <c r="I131">
        <v>64.63</v>
      </c>
    </row>
    <row r="132" spans="1:9" x14ac:dyDescent="0.3">
      <c r="A132" t="s">
        <v>68</v>
      </c>
      <c r="B132" t="s">
        <v>66</v>
      </c>
      <c r="C132" t="s">
        <v>23</v>
      </c>
      <c r="D132" t="s">
        <v>17</v>
      </c>
      <c r="E132">
        <v>1213.48</v>
      </c>
      <c r="F132">
        <v>5</v>
      </c>
      <c r="G132">
        <v>0.05</v>
      </c>
      <c r="H132" s="1">
        <v>45616</v>
      </c>
      <c r="I132">
        <v>461.12</v>
      </c>
    </row>
    <row r="133" spans="1:9" x14ac:dyDescent="0.3">
      <c r="A133" t="s">
        <v>62</v>
      </c>
      <c r="B133" t="s">
        <v>43</v>
      </c>
      <c r="C133" t="s">
        <v>39</v>
      </c>
      <c r="D133" t="s">
        <v>17</v>
      </c>
      <c r="E133">
        <v>1150.28</v>
      </c>
      <c r="F133">
        <v>8</v>
      </c>
      <c r="G133">
        <v>0.05</v>
      </c>
      <c r="H133" s="1">
        <v>45622</v>
      </c>
      <c r="I133">
        <v>437.11</v>
      </c>
    </row>
    <row r="134" spans="1:9" x14ac:dyDescent="0.3">
      <c r="A134" t="s">
        <v>42</v>
      </c>
      <c r="B134" t="s">
        <v>76</v>
      </c>
      <c r="C134" t="s">
        <v>25</v>
      </c>
      <c r="D134" t="s">
        <v>32</v>
      </c>
      <c r="E134">
        <v>853.86</v>
      </c>
      <c r="F134">
        <v>8</v>
      </c>
      <c r="G134">
        <v>0.1</v>
      </c>
      <c r="H134" s="1">
        <v>45622</v>
      </c>
      <c r="I134">
        <v>268.97000000000003</v>
      </c>
    </row>
    <row r="135" spans="1:9" x14ac:dyDescent="0.3">
      <c r="A135" t="s">
        <v>80</v>
      </c>
      <c r="B135" t="s">
        <v>50</v>
      </c>
      <c r="C135" t="s">
        <v>25</v>
      </c>
      <c r="D135" t="s">
        <v>26</v>
      </c>
      <c r="E135">
        <v>1061.04</v>
      </c>
      <c r="F135">
        <v>1</v>
      </c>
      <c r="G135">
        <v>0</v>
      </c>
      <c r="H135" s="1">
        <v>45624</v>
      </c>
      <c r="I135">
        <v>265.26</v>
      </c>
    </row>
    <row r="136" spans="1:9" x14ac:dyDescent="0.3">
      <c r="A136" t="s">
        <v>33</v>
      </c>
      <c r="B136" t="s">
        <v>48</v>
      </c>
      <c r="C136" t="s">
        <v>16</v>
      </c>
      <c r="D136" t="s">
        <v>26</v>
      </c>
      <c r="E136">
        <v>894.55</v>
      </c>
      <c r="F136">
        <v>19</v>
      </c>
      <c r="G136">
        <v>0.2</v>
      </c>
      <c r="H136" s="1">
        <v>45625</v>
      </c>
      <c r="I136">
        <v>178.91</v>
      </c>
    </row>
    <row r="137" spans="1:9" x14ac:dyDescent="0.3">
      <c r="A137" t="s">
        <v>30</v>
      </c>
      <c r="B137" t="s">
        <v>43</v>
      </c>
      <c r="C137" t="s">
        <v>29</v>
      </c>
      <c r="D137" t="s">
        <v>44</v>
      </c>
      <c r="E137">
        <v>833.91</v>
      </c>
      <c r="F137">
        <v>3</v>
      </c>
      <c r="G137">
        <v>0.05</v>
      </c>
      <c r="H137" s="1">
        <v>45626</v>
      </c>
      <c r="I137">
        <v>356.5</v>
      </c>
    </row>
    <row r="138" spans="1:9" x14ac:dyDescent="0.3">
      <c r="A138" t="s">
        <v>63</v>
      </c>
      <c r="B138" t="s">
        <v>76</v>
      </c>
      <c r="C138" t="s">
        <v>16</v>
      </c>
      <c r="D138" t="s">
        <v>32</v>
      </c>
      <c r="E138">
        <v>820.19</v>
      </c>
      <c r="F138">
        <v>4</v>
      </c>
      <c r="G138">
        <v>0.2</v>
      </c>
      <c r="H138" s="1">
        <v>45630</v>
      </c>
      <c r="I138">
        <v>229.65</v>
      </c>
    </row>
    <row r="139" spans="1:9" x14ac:dyDescent="0.3">
      <c r="A139" t="s">
        <v>63</v>
      </c>
      <c r="B139" t="s">
        <v>43</v>
      </c>
      <c r="C139" t="s">
        <v>39</v>
      </c>
      <c r="D139" t="s">
        <v>26</v>
      </c>
      <c r="E139">
        <v>511.74</v>
      </c>
      <c r="F139">
        <v>8</v>
      </c>
      <c r="G139">
        <v>0.05</v>
      </c>
      <c r="H139" s="1">
        <v>45631</v>
      </c>
      <c r="I139">
        <v>121.54</v>
      </c>
    </row>
    <row r="140" spans="1:9" x14ac:dyDescent="0.3">
      <c r="A140" t="s">
        <v>70</v>
      </c>
      <c r="B140" t="s">
        <v>66</v>
      </c>
      <c r="C140" t="s">
        <v>25</v>
      </c>
      <c r="D140" t="s">
        <v>32</v>
      </c>
      <c r="E140">
        <v>806.03</v>
      </c>
      <c r="F140">
        <v>19</v>
      </c>
      <c r="G140">
        <v>0.05</v>
      </c>
      <c r="H140" s="1">
        <v>45638</v>
      </c>
      <c r="I140">
        <v>268</v>
      </c>
    </row>
    <row r="141" spans="1:9" x14ac:dyDescent="0.3">
      <c r="A141" t="s">
        <v>33</v>
      </c>
      <c r="B141" t="s">
        <v>31</v>
      </c>
      <c r="C141" t="s">
        <v>39</v>
      </c>
      <c r="D141" t="s">
        <v>32</v>
      </c>
      <c r="E141">
        <v>1432.47</v>
      </c>
      <c r="F141">
        <v>16</v>
      </c>
      <c r="G141">
        <v>0.15</v>
      </c>
      <c r="H141" s="1">
        <v>45640</v>
      </c>
      <c r="I141">
        <v>426.16</v>
      </c>
    </row>
    <row r="142" spans="1:9" x14ac:dyDescent="0.3">
      <c r="A142" t="s">
        <v>79</v>
      </c>
      <c r="B142" t="s">
        <v>34</v>
      </c>
      <c r="C142" t="s">
        <v>39</v>
      </c>
      <c r="D142" t="s">
        <v>26</v>
      </c>
      <c r="E142">
        <v>1488.58</v>
      </c>
      <c r="F142">
        <v>10</v>
      </c>
      <c r="G142">
        <v>0.15</v>
      </c>
      <c r="H142" s="1">
        <v>45640</v>
      </c>
      <c r="I142">
        <v>316.32</v>
      </c>
    </row>
    <row r="143" spans="1:9" x14ac:dyDescent="0.3">
      <c r="A143" t="s">
        <v>35</v>
      </c>
      <c r="B143" t="s">
        <v>71</v>
      </c>
      <c r="C143" t="s">
        <v>23</v>
      </c>
      <c r="D143" t="s">
        <v>17</v>
      </c>
      <c r="E143">
        <v>1231.26</v>
      </c>
      <c r="F143">
        <v>9</v>
      </c>
      <c r="G143">
        <v>0</v>
      </c>
      <c r="H143" s="1">
        <v>45646</v>
      </c>
      <c r="I143">
        <v>492.5</v>
      </c>
    </row>
    <row r="144" spans="1:9" x14ac:dyDescent="0.3">
      <c r="A144" t="s">
        <v>35</v>
      </c>
      <c r="B144" t="s">
        <v>48</v>
      </c>
      <c r="C144" t="s">
        <v>16</v>
      </c>
      <c r="D144" t="s">
        <v>26</v>
      </c>
      <c r="E144">
        <v>1161.67</v>
      </c>
      <c r="F144">
        <v>19</v>
      </c>
      <c r="G144">
        <v>0.2</v>
      </c>
      <c r="H144" s="1">
        <v>45647</v>
      </c>
      <c r="I144">
        <v>232.33</v>
      </c>
    </row>
    <row r="145" spans="1:9" x14ac:dyDescent="0.3">
      <c r="A145" t="s">
        <v>54</v>
      </c>
      <c r="B145" t="s">
        <v>50</v>
      </c>
      <c r="C145" t="s">
        <v>39</v>
      </c>
      <c r="D145" t="s">
        <v>44</v>
      </c>
      <c r="E145">
        <v>388.23</v>
      </c>
      <c r="F145">
        <v>16</v>
      </c>
      <c r="G145">
        <v>0.05</v>
      </c>
      <c r="H145" s="1">
        <v>45650</v>
      </c>
      <c r="I145">
        <v>165.97</v>
      </c>
    </row>
    <row r="146" spans="1:9" x14ac:dyDescent="0.3">
      <c r="A146" t="s">
        <v>77</v>
      </c>
      <c r="B146" t="s">
        <v>36</v>
      </c>
      <c r="C146" t="s">
        <v>29</v>
      </c>
      <c r="D146" t="s">
        <v>20</v>
      </c>
      <c r="E146">
        <v>1589.42</v>
      </c>
      <c r="F146">
        <v>6</v>
      </c>
      <c r="G146">
        <v>0.15</v>
      </c>
      <c r="H146" s="1">
        <v>45651</v>
      </c>
      <c r="I146">
        <v>675.5</v>
      </c>
    </row>
    <row r="147" spans="1:9" x14ac:dyDescent="0.3">
      <c r="A147" t="s">
        <v>33</v>
      </c>
      <c r="B147" t="s">
        <v>76</v>
      </c>
      <c r="C147" t="s">
        <v>29</v>
      </c>
      <c r="D147" t="s">
        <v>20</v>
      </c>
      <c r="E147">
        <v>336.66</v>
      </c>
      <c r="F147">
        <v>13</v>
      </c>
      <c r="G147">
        <v>0.2</v>
      </c>
      <c r="H147" s="1">
        <v>45651</v>
      </c>
      <c r="I147">
        <v>134.66</v>
      </c>
    </row>
    <row r="148" spans="1:9" x14ac:dyDescent="0.3">
      <c r="A148" t="s">
        <v>54</v>
      </c>
      <c r="B148" t="s">
        <v>28</v>
      </c>
      <c r="C148" t="s">
        <v>16</v>
      </c>
      <c r="D148" t="s">
        <v>17</v>
      </c>
      <c r="E148">
        <v>1353.79</v>
      </c>
      <c r="F148">
        <v>14</v>
      </c>
      <c r="G148">
        <v>0.1</v>
      </c>
      <c r="H148" s="1">
        <v>45656</v>
      </c>
      <c r="I148">
        <v>487.36</v>
      </c>
    </row>
    <row r="149" spans="1:9" x14ac:dyDescent="0.3">
      <c r="A149" t="s">
        <v>68</v>
      </c>
      <c r="B149" t="s">
        <v>74</v>
      </c>
      <c r="C149" t="s">
        <v>39</v>
      </c>
      <c r="D149" t="s">
        <v>20</v>
      </c>
      <c r="E149">
        <v>662.61</v>
      </c>
      <c r="F149">
        <v>11</v>
      </c>
      <c r="G149">
        <v>0.05</v>
      </c>
      <c r="H149" s="1">
        <v>45658</v>
      </c>
      <c r="I149">
        <v>314.74</v>
      </c>
    </row>
    <row r="150" spans="1:9" x14ac:dyDescent="0.3">
      <c r="A150" t="s">
        <v>57</v>
      </c>
      <c r="B150" t="s">
        <v>53</v>
      </c>
      <c r="C150" t="s">
        <v>29</v>
      </c>
      <c r="D150" t="s">
        <v>44</v>
      </c>
      <c r="E150">
        <v>309.42</v>
      </c>
      <c r="F150">
        <v>1</v>
      </c>
      <c r="G150">
        <v>0.2</v>
      </c>
      <c r="H150" s="1">
        <v>45658</v>
      </c>
      <c r="I150">
        <v>111.39</v>
      </c>
    </row>
    <row r="151" spans="1:9" x14ac:dyDescent="0.3">
      <c r="A151" t="s">
        <v>68</v>
      </c>
      <c r="B151" t="s">
        <v>34</v>
      </c>
      <c r="C151" t="s">
        <v>29</v>
      </c>
      <c r="D151" t="s">
        <v>17</v>
      </c>
      <c r="E151">
        <v>884.63</v>
      </c>
      <c r="F151">
        <v>18</v>
      </c>
      <c r="G151">
        <v>0.1</v>
      </c>
      <c r="H151" s="1">
        <v>45659</v>
      </c>
      <c r="I151">
        <v>318.47000000000003</v>
      </c>
    </row>
    <row r="152" spans="1:9" x14ac:dyDescent="0.3">
      <c r="A152" t="s">
        <v>57</v>
      </c>
      <c r="B152" t="s">
        <v>28</v>
      </c>
      <c r="C152" t="s">
        <v>39</v>
      </c>
      <c r="D152" t="s">
        <v>44</v>
      </c>
      <c r="E152">
        <v>745.05</v>
      </c>
      <c r="F152">
        <v>10</v>
      </c>
      <c r="G152">
        <v>0.1</v>
      </c>
      <c r="H152" s="1">
        <v>45660</v>
      </c>
      <c r="I152">
        <v>301.75</v>
      </c>
    </row>
    <row r="153" spans="1:9" x14ac:dyDescent="0.3">
      <c r="A153" t="s">
        <v>65</v>
      </c>
      <c r="B153" t="s">
        <v>22</v>
      </c>
      <c r="C153" t="s">
        <v>25</v>
      </c>
      <c r="D153" t="s">
        <v>20</v>
      </c>
      <c r="E153">
        <v>870.23</v>
      </c>
      <c r="F153">
        <v>5</v>
      </c>
      <c r="G153">
        <v>0.05</v>
      </c>
      <c r="H153" s="1">
        <v>45660</v>
      </c>
      <c r="I153">
        <v>413.36</v>
      </c>
    </row>
    <row r="154" spans="1:9" x14ac:dyDescent="0.3">
      <c r="A154" t="s">
        <v>40</v>
      </c>
      <c r="B154" t="s">
        <v>34</v>
      </c>
      <c r="C154" t="s">
        <v>16</v>
      </c>
      <c r="D154" t="s">
        <v>32</v>
      </c>
      <c r="E154">
        <v>862.19</v>
      </c>
      <c r="F154">
        <v>18</v>
      </c>
      <c r="G154">
        <v>0.05</v>
      </c>
      <c r="H154" s="1">
        <v>45663</v>
      </c>
      <c r="I154">
        <v>286.68</v>
      </c>
    </row>
    <row r="155" spans="1:9" x14ac:dyDescent="0.3">
      <c r="A155" t="s">
        <v>78</v>
      </c>
      <c r="B155" t="s">
        <v>64</v>
      </c>
      <c r="C155" t="s">
        <v>29</v>
      </c>
      <c r="D155" t="s">
        <v>20</v>
      </c>
      <c r="E155">
        <v>1171.18</v>
      </c>
      <c r="F155">
        <v>19</v>
      </c>
      <c r="G155">
        <v>0.05</v>
      </c>
      <c r="H155" s="1">
        <v>45667</v>
      </c>
      <c r="I155">
        <v>556.30999999999995</v>
      </c>
    </row>
    <row r="156" spans="1:9" x14ac:dyDescent="0.3">
      <c r="A156" t="s">
        <v>63</v>
      </c>
      <c r="B156" t="s">
        <v>19</v>
      </c>
      <c r="C156" t="s">
        <v>25</v>
      </c>
      <c r="D156" t="s">
        <v>32</v>
      </c>
      <c r="E156">
        <v>1054.56</v>
      </c>
      <c r="F156">
        <v>11</v>
      </c>
      <c r="G156">
        <v>0.1</v>
      </c>
      <c r="H156" s="1">
        <v>45669</v>
      </c>
      <c r="I156">
        <v>332.19</v>
      </c>
    </row>
    <row r="157" spans="1:9" x14ac:dyDescent="0.3">
      <c r="A157" t="s">
        <v>63</v>
      </c>
      <c r="B157" t="s">
        <v>28</v>
      </c>
      <c r="C157" t="s">
        <v>29</v>
      </c>
      <c r="D157" t="s">
        <v>26</v>
      </c>
      <c r="E157">
        <v>1681.21</v>
      </c>
      <c r="F157">
        <v>5</v>
      </c>
      <c r="G157">
        <v>0.2</v>
      </c>
      <c r="H157" s="1">
        <v>45670</v>
      </c>
      <c r="I157">
        <v>336.24</v>
      </c>
    </row>
    <row r="158" spans="1:9" x14ac:dyDescent="0.3">
      <c r="A158" t="s">
        <v>63</v>
      </c>
      <c r="B158" t="s">
        <v>41</v>
      </c>
      <c r="C158" t="s">
        <v>16</v>
      </c>
      <c r="D158" t="s">
        <v>20</v>
      </c>
      <c r="E158">
        <v>379.77</v>
      </c>
      <c r="F158">
        <v>9</v>
      </c>
      <c r="G158">
        <v>0.05</v>
      </c>
      <c r="H158" s="1">
        <v>45673</v>
      </c>
      <c r="I158">
        <v>180.39</v>
      </c>
    </row>
    <row r="159" spans="1:9" x14ac:dyDescent="0.3">
      <c r="A159" t="s">
        <v>49</v>
      </c>
      <c r="B159" t="s">
        <v>50</v>
      </c>
      <c r="C159" t="s">
        <v>39</v>
      </c>
      <c r="D159" t="s">
        <v>20</v>
      </c>
      <c r="E159">
        <v>1076.33</v>
      </c>
      <c r="F159">
        <v>2</v>
      </c>
      <c r="G159">
        <v>0.1</v>
      </c>
      <c r="H159" s="1">
        <v>45674</v>
      </c>
      <c r="I159">
        <v>484.35</v>
      </c>
    </row>
    <row r="160" spans="1:9" x14ac:dyDescent="0.3">
      <c r="A160" t="s">
        <v>49</v>
      </c>
      <c r="B160" t="s">
        <v>36</v>
      </c>
      <c r="C160" t="s">
        <v>39</v>
      </c>
      <c r="D160" t="s">
        <v>44</v>
      </c>
      <c r="E160">
        <v>1250.71</v>
      </c>
      <c r="F160">
        <v>7</v>
      </c>
      <c r="G160">
        <v>0</v>
      </c>
      <c r="H160" s="1">
        <v>45674</v>
      </c>
      <c r="I160">
        <v>562.82000000000005</v>
      </c>
    </row>
    <row r="161" spans="1:9" x14ac:dyDescent="0.3">
      <c r="A161" t="s">
        <v>45</v>
      </c>
      <c r="B161" t="s">
        <v>22</v>
      </c>
      <c r="C161" t="s">
        <v>25</v>
      </c>
      <c r="D161" t="s">
        <v>20</v>
      </c>
      <c r="E161">
        <v>1118.3399999999999</v>
      </c>
      <c r="F161">
        <v>6</v>
      </c>
      <c r="G161">
        <v>0.2</v>
      </c>
      <c r="H161" s="1">
        <v>45674</v>
      </c>
      <c r="I161">
        <v>447.34</v>
      </c>
    </row>
    <row r="162" spans="1:9" x14ac:dyDescent="0.3">
      <c r="A162" t="s">
        <v>75</v>
      </c>
      <c r="B162" t="s">
        <v>58</v>
      </c>
      <c r="C162" t="s">
        <v>29</v>
      </c>
      <c r="D162" t="s">
        <v>20</v>
      </c>
      <c r="E162">
        <v>1622.62</v>
      </c>
      <c r="F162">
        <v>12</v>
      </c>
      <c r="G162">
        <v>0.2</v>
      </c>
      <c r="H162" s="1">
        <v>45677</v>
      </c>
      <c r="I162">
        <v>649.04999999999995</v>
      </c>
    </row>
    <row r="163" spans="1:9" x14ac:dyDescent="0.3">
      <c r="A163" t="s">
        <v>80</v>
      </c>
      <c r="B163" t="s">
        <v>53</v>
      </c>
      <c r="C163" t="s">
        <v>29</v>
      </c>
      <c r="D163" t="s">
        <v>17</v>
      </c>
      <c r="E163">
        <v>640.64</v>
      </c>
      <c r="F163">
        <v>11</v>
      </c>
      <c r="G163">
        <v>0.2</v>
      </c>
      <c r="H163" s="1">
        <v>45678</v>
      </c>
      <c r="I163">
        <v>205</v>
      </c>
    </row>
    <row r="164" spans="1:9" x14ac:dyDescent="0.3">
      <c r="A164" t="s">
        <v>27</v>
      </c>
      <c r="B164" t="s">
        <v>48</v>
      </c>
      <c r="C164" t="s">
        <v>16</v>
      </c>
      <c r="D164" t="s">
        <v>20</v>
      </c>
      <c r="E164">
        <v>585.16</v>
      </c>
      <c r="F164">
        <v>17</v>
      </c>
      <c r="G164">
        <v>0.1</v>
      </c>
      <c r="H164" s="1">
        <v>45684</v>
      </c>
      <c r="I164">
        <v>263.32</v>
      </c>
    </row>
    <row r="165" spans="1:9" x14ac:dyDescent="0.3">
      <c r="A165" t="s">
        <v>27</v>
      </c>
      <c r="B165" t="s">
        <v>36</v>
      </c>
      <c r="C165" t="s">
        <v>23</v>
      </c>
      <c r="D165" t="s">
        <v>20</v>
      </c>
      <c r="E165">
        <v>1109.98</v>
      </c>
      <c r="F165">
        <v>5</v>
      </c>
      <c r="G165">
        <v>0.2</v>
      </c>
      <c r="H165" s="1">
        <v>45690</v>
      </c>
      <c r="I165">
        <v>443.99</v>
      </c>
    </row>
    <row r="166" spans="1:9" x14ac:dyDescent="0.3">
      <c r="A166" t="s">
        <v>63</v>
      </c>
      <c r="B166" t="s">
        <v>50</v>
      </c>
      <c r="C166" t="s">
        <v>23</v>
      </c>
      <c r="D166" t="s">
        <v>17</v>
      </c>
      <c r="E166">
        <v>1098.08</v>
      </c>
      <c r="F166">
        <v>9</v>
      </c>
      <c r="G166">
        <v>0.1</v>
      </c>
      <c r="H166" s="1">
        <v>45692</v>
      </c>
      <c r="I166">
        <v>395.31</v>
      </c>
    </row>
    <row r="167" spans="1:9" x14ac:dyDescent="0.3">
      <c r="A167" t="s">
        <v>70</v>
      </c>
      <c r="B167" t="s">
        <v>53</v>
      </c>
      <c r="C167" t="s">
        <v>16</v>
      </c>
      <c r="D167" t="s">
        <v>44</v>
      </c>
      <c r="E167">
        <v>827.25</v>
      </c>
      <c r="F167">
        <v>7</v>
      </c>
      <c r="G167">
        <v>0.1</v>
      </c>
      <c r="H167" s="1">
        <v>45693</v>
      </c>
      <c r="I167">
        <v>335.04</v>
      </c>
    </row>
    <row r="168" spans="1:9" x14ac:dyDescent="0.3">
      <c r="A168" t="s">
        <v>75</v>
      </c>
      <c r="B168" t="s">
        <v>34</v>
      </c>
      <c r="C168" t="s">
        <v>39</v>
      </c>
      <c r="D168" t="s">
        <v>20</v>
      </c>
      <c r="E168">
        <v>741.88</v>
      </c>
      <c r="F168">
        <v>16</v>
      </c>
      <c r="G168">
        <v>0.1</v>
      </c>
      <c r="H168" s="1">
        <v>45695</v>
      </c>
      <c r="I168">
        <v>333.85</v>
      </c>
    </row>
    <row r="169" spans="1:9" x14ac:dyDescent="0.3">
      <c r="A169" t="s">
        <v>77</v>
      </c>
      <c r="B169" t="s">
        <v>15</v>
      </c>
      <c r="C169" t="s">
        <v>23</v>
      </c>
      <c r="D169" t="s">
        <v>44</v>
      </c>
      <c r="E169">
        <v>1311.26</v>
      </c>
      <c r="F169">
        <v>6</v>
      </c>
      <c r="G169">
        <v>0.1</v>
      </c>
      <c r="H169" s="1">
        <v>45698</v>
      </c>
      <c r="I169">
        <v>531.05999999999995</v>
      </c>
    </row>
    <row r="170" spans="1:9" x14ac:dyDescent="0.3">
      <c r="A170" t="s">
        <v>77</v>
      </c>
      <c r="B170" t="s">
        <v>36</v>
      </c>
      <c r="C170" t="s">
        <v>25</v>
      </c>
      <c r="D170" t="s">
        <v>44</v>
      </c>
      <c r="E170">
        <v>573.32000000000005</v>
      </c>
      <c r="F170">
        <v>19</v>
      </c>
      <c r="G170">
        <v>0.1</v>
      </c>
      <c r="H170" s="1">
        <v>45703</v>
      </c>
      <c r="I170">
        <v>232.19</v>
      </c>
    </row>
    <row r="171" spans="1:9" x14ac:dyDescent="0.3">
      <c r="A171" t="s">
        <v>57</v>
      </c>
      <c r="B171" t="s">
        <v>28</v>
      </c>
      <c r="C171" t="s">
        <v>16</v>
      </c>
      <c r="D171" t="s">
        <v>26</v>
      </c>
      <c r="E171">
        <v>1115.22</v>
      </c>
      <c r="F171">
        <v>14</v>
      </c>
      <c r="G171">
        <v>0.2</v>
      </c>
      <c r="H171" s="1">
        <v>45705</v>
      </c>
      <c r="I171">
        <v>223.04</v>
      </c>
    </row>
    <row r="172" spans="1:9" x14ac:dyDescent="0.3">
      <c r="A172" t="s">
        <v>18</v>
      </c>
      <c r="B172" t="s">
        <v>50</v>
      </c>
      <c r="C172" t="s">
        <v>29</v>
      </c>
      <c r="D172" t="s">
        <v>20</v>
      </c>
      <c r="E172">
        <v>845.84</v>
      </c>
      <c r="F172">
        <v>4</v>
      </c>
      <c r="G172">
        <v>0</v>
      </c>
      <c r="H172" s="1">
        <v>45707</v>
      </c>
      <c r="I172">
        <v>422.92</v>
      </c>
    </row>
    <row r="173" spans="1:9" x14ac:dyDescent="0.3">
      <c r="A173" t="s">
        <v>35</v>
      </c>
      <c r="B173" t="s">
        <v>60</v>
      </c>
      <c r="C173" t="s">
        <v>16</v>
      </c>
      <c r="D173" t="s">
        <v>26</v>
      </c>
      <c r="E173">
        <v>1029.8</v>
      </c>
      <c r="F173">
        <v>3</v>
      </c>
      <c r="G173">
        <v>0</v>
      </c>
      <c r="H173" s="1">
        <v>45708</v>
      </c>
      <c r="I173">
        <v>257.45</v>
      </c>
    </row>
    <row r="174" spans="1:9" x14ac:dyDescent="0.3">
      <c r="A174" t="s">
        <v>37</v>
      </c>
      <c r="B174" t="s">
        <v>36</v>
      </c>
      <c r="C174" t="s">
        <v>29</v>
      </c>
      <c r="D174" t="s">
        <v>17</v>
      </c>
      <c r="E174">
        <v>1189.83</v>
      </c>
      <c r="F174">
        <v>2</v>
      </c>
      <c r="G174">
        <v>0.2</v>
      </c>
      <c r="H174" s="1">
        <v>45709</v>
      </c>
      <c r="I174">
        <v>380.75</v>
      </c>
    </row>
    <row r="175" spans="1:9" x14ac:dyDescent="0.3">
      <c r="A175" t="s">
        <v>72</v>
      </c>
      <c r="B175" t="s">
        <v>48</v>
      </c>
      <c r="C175" t="s">
        <v>25</v>
      </c>
      <c r="D175" t="s">
        <v>17</v>
      </c>
      <c r="E175">
        <v>704.28</v>
      </c>
      <c r="F175">
        <v>15</v>
      </c>
      <c r="G175">
        <v>0.2</v>
      </c>
      <c r="H175" s="1">
        <v>45712</v>
      </c>
      <c r="I175">
        <v>225.37</v>
      </c>
    </row>
    <row r="176" spans="1:9" x14ac:dyDescent="0.3">
      <c r="A176" t="s">
        <v>70</v>
      </c>
      <c r="B176" t="s">
        <v>52</v>
      </c>
      <c r="C176" t="s">
        <v>39</v>
      </c>
      <c r="D176" t="s">
        <v>44</v>
      </c>
      <c r="E176">
        <v>1618.22</v>
      </c>
      <c r="F176">
        <v>12</v>
      </c>
      <c r="G176">
        <v>0.2</v>
      </c>
      <c r="H176" s="1">
        <v>45712</v>
      </c>
      <c r="I176">
        <v>582.55999999999995</v>
      </c>
    </row>
    <row r="177" spans="1:9" x14ac:dyDescent="0.3">
      <c r="A177" t="s">
        <v>78</v>
      </c>
      <c r="B177" t="s">
        <v>58</v>
      </c>
      <c r="C177" t="s">
        <v>39</v>
      </c>
      <c r="D177" t="s">
        <v>17</v>
      </c>
      <c r="E177">
        <v>1014.43</v>
      </c>
      <c r="F177">
        <v>2</v>
      </c>
      <c r="G177">
        <v>0.15</v>
      </c>
      <c r="H177" s="1">
        <v>45713</v>
      </c>
      <c r="I177">
        <v>344.91</v>
      </c>
    </row>
    <row r="178" spans="1:9" x14ac:dyDescent="0.3">
      <c r="A178" t="s">
        <v>80</v>
      </c>
      <c r="B178" t="s">
        <v>36</v>
      </c>
      <c r="C178" t="s">
        <v>39</v>
      </c>
      <c r="D178" t="s">
        <v>20</v>
      </c>
      <c r="E178">
        <v>826.97</v>
      </c>
      <c r="F178">
        <v>18</v>
      </c>
      <c r="G178">
        <v>0.2</v>
      </c>
      <c r="H178" s="1">
        <v>45715</v>
      </c>
      <c r="I178">
        <v>330.79</v>
      </c>
    </row>
    <row r="179" spans="1:9" x14ac:dyDescent="0.3">
      <c r="A179" t="s">
        <v>21</v>
      </c>
      <c r="B179" t="s">
        <v>36</v>
      </c>
      <c r="C179" t="s">
        <v>39</v>
      </c>
      <c r="D179" t="s">
        <v>20</v>
      </c>
      <c r="E179">
        <v>1022.23</v>
      </c>
      <c r="F179">
        <v>8</v>
      </c>
      <c r="G179">
        <v>0.1</v>
      </c>
      <c r="H179" s="1">
        <v>45717</v>
      </c>
      <c r="I179">
        <v>460</v>
      </c>
    </row>
    <row r="180" spans="1:9" x14ac:dyDescent="0.3">
      <c r="A180" t="s">
        <v>77</v>
      </c>
      <c r="B180" t="s">
        <v>34</v>
      </c>
      <c r="C180" t="s">
        <v>23</v>
      </c>
      <c r="D180" t="s">
        <v>17</v>
      </c>
      <c r="E180">
        <v>1099.69</v>
      </c>
      <c r="F180">
        <v>6</v>
      </c>
      <c r="G180">
        <v>0</v>
      </c>
      <c r="H180" s="1">
        <v>45718</v>
      </c>
      <c r="I180">
        <v>439.88</v>
      </c>
    </row>
    <row r="181" spans="1:9" x14ac:dyDescent="0.3">
      <c r="A181" t="s">
        <v>57</v>
      </c>
      <c r="B181" t="s">
        <v>69</v>
      </c>
      <c r="C181" t="s">
        <v>29</v>
      </c>
      <c r="D181" t="s">
        <v>17</v>
      </c>
      <c r="E181">
        <v>710.52</v>
      </c>
      <c r="F181">
        <v>8</v>
      </c>
      <c r="G181">
        <v>0.1</v>
      </c>
      <c r="H181" s="1">
        <v>45721</v>
      </c>
      <c r="I181">
        <v>255.79</v>
      </c>
    </row>
    <row r="182" spans="1:9" x14ac:dyDescent="0.3">
      <c r="A182" t="s">
        <v>57</v>
      </c>
      <c r="B182" t="s">
        <v>64</v>
      </c>
      <c r="C182" t="s">
        <v>29</v>
      </c>
      <c r="D182" t="s">
        <v>17</v>
      </c>
      <c r="E182">
        <v>499.18</v>
      </c>
      <c r="F182">
        <v>15</v>
      </c>
      <c r="G182">
        <v>0.2</v>
      </c>
      <c r="H182" s="1">
        <v>45724</v>
      </c>
      <c r="I182">
        <v>159.74</v>
      </c>
    </row>
    <row r="183" spans="1:9" x14ac:dyDescent="0.3">
      <c r="A183" t="s">
        <v>42</v>
      </c>
      <c r="B183" t="s">
        <v>43</v>
      </c>
      <c r="C183" t="s">
        <v>25</v>
      </c>
      <c r="D183" t="s">
        <v>17</v>
      </c>
      <c r="E183">
        <v>1064.19</v>
      </c>
      <c r="F183">
        <v>18</v>
      </c>
      <c r="G183">
        <v>0.05</v>
      </c>
      <c r="H183" s="1">
        <v>45725</v>
      </c>
      <c r="I183">
        <v>404.39</v>
      </c>
    </row>
    <row r="184" spans="1:9" x14ac:dyDescent="0.3">
      <c r="A184" t="s">
        <v>72</v>
      </c>
      <c r="B184" t="s">
        <v>43</v>
      </c>
      <c r="C184" t="s">
        <v>23</v>
      </c>
      <c r="D184" t="s">
        <v>44</v>
      </c>
      <c r="E184">
        <v>438.76</v>
      </c>
      <c r="F184">
        <v>18</v>
      </c>
      <c r="G184">
        <v>0.05</v>
      </c>
      <c r="H184" s="1">
        <v>45726</v>
      </c>
      <c r="I184">
        <v>187.57</v>
      </c>
    </row>
    <row r="185" spans="1:9" x14ac:dyDescent="0.3">
      <c r="A185" t="s">
        <v>46</v>
      </c>
      <c r="B185" t="s">
        <v>60</v>
      </c>
      <c r="C185" t="s">
        <v>16</v>
      </c>
      <c r="D185" t="s">
        <v>20</v>
      </c>
      <c r="E185">
        <v>864.98</v>
      </c>
      <c r="F185">
        <v>2</v>
      </c>
      <c r="G185">
        <v>0.05</v>
      </c>
      <c r="H185" s="1">
        <v>45727</v>
      </c>
      <c r="I185">
        <v>410.87</v>
      </c>
    </row>
    <row r="186" spans="1:9" x14ac:dyDescent="0.3">
      <c r="A186" t="s">
        <v>62</v>
      </c>
      <c r="B186" t="s">
        <v>60</v>
      </c>
      <c r="C186" t="s">
        <v>16</v>
      </c>
      <c r="D186" t="s">
        <v>32</v>
      </c>
      <c r="E186">
        <v>984.93</v>
      </c>
      <c r="F186">
        <v>14</v>
      </c>
      <c r="G186">
        <v>0.2</v>
      </c>
      <c r="H186" s="1">
        <v>45733</v>
      </c>
      <c r="I186">
        <v>275.77999999999997</v>
      </c>
    </row>
    <row r="187" spans="1:9" x14ac:dyDescent="0.3">
      <c r="A187" t="s">
        <v>30</v>
      </c>
      <c r="B187" t="s">
        <v>60</v>
      </c>
      <c r="C187" t="s">
        <v>16</v>
      </c>
      <c r="D187" t="s">
        <v>20</v>
      </c>
      <c r="E187">
        <v>1493.49</v>
      </c>
      <c r="F187">
        <v>18</v>
      </c>
      <c r="G187">
        <v>0</v>
      </c>
      <c r="H187" s="1">
        <v>45734</v>
      </c>
      <c r="I187">
        <v>746.74</v>
      </c>
    </row>
    <row r="188" spans="1:9" x14ac:dyDescent="0.3">
      <c r="A188" t="s">
        <v>37</v>
      </c>
      <c r="B188" t="s">
        <v>58</v>
      </c>
      <c r="C188" t="s">
        <v>25</v>
      </c>
      <c r="D188" t="s">
        <v>20</v>
      </c>
      <c r="E188">
        <v>689.43</v>
      </c>
      <c r="F188">
        <v>9</v>
      </c>
      <c r="G188">
        <v>0.1</v>
      </c>
      <c r="H188" s="1">
        <v>45736</v>
      </c>
      <c r="I188">
        <v>310.24</v>
      </c>
    </row>
    <row r="189" spans="1:9" x14ac:dyDescent="0.3">
      <c r="A189" t="s">
        <v>45</v>
      </c>
      <c r="B189" t="s">
        <v>64</v>
      </c>
      <c r="C189" t="s">
        <v>25</v>
      </c>
      <c r="D189" t="s">
        <v>20</v>
      </c>
      <c r="E189">
        <v>682.24</v>
      </c>
      <c r="F189">
        <v>1</v>
      </c>
      <c r="G189">
        <v>0</v>
      </c>
      <c r="H189" s="1">
        <v>45738</v>
      </c>
      <c r="I189">
        <v>341.12</v>
      </c>
    </row>
    <row r="190" spans="1:9" x14ac:dyDescent="0.3">
      <c r="A190" t="s">
        <v>46</v>
      </c>
      <c r="B190" t="s">
        <v>31</v>
      </c>
      <c r="C190" t="s">
        <v>29</v>
      </c>
      <c r="D190" t="s">
        <v>26</v>
      </c>
      <c r="E190">
        <v>458.54</v>
      </c>
      <c r="F190">
        <v>15</v>
      </c>
      <c r="G190">
        <v>0.2</v>
      </c>
      <c r="H190" s="1">
        <v>45741</v>
      </c>
      <c r="I190">
        <v>91.71</v>
      </c>
    </row>
    <row r="191" spans="1:9" x14ac:dyDescent="0.3">
      <c r="A191" t="s">
        <v>37</v>
      </c>
      <c r="B191" t="s">
        <v>31</v>
      </c>
      <c r="C191" t="s">
        <v>25</v>
      </c>
      <c r="D191" t="s">
        <v>32</v>
      </c>
      <c r="E191">
        <v>1184.25</v>
      </c>
      <c r="F191">
        <v>11</v>
      </c>
      <c r="G191">
        <v>0.2</v>
      </c>
      <c r="H191" s="1">
        <v>45742</v>
      </c>
      <c r="I191">
        <v>331.59</v>
      </c>
    </row>
    <row r="192" spans="1:9" x14ac:dyDescent="0.3">
      <c r="A192" t="s">
        <v>30</v>
      </c>
      <c r="B192" t="s">
        <v>15</v>
      </c>
      <c r="C192" t="s">
        <v>25</v>
      </c>
      <c r="D192" t="s">
        <v>20</v>
      </c>
      <c r="E192">
        <v>762.14</v>
      </c>
      <c r="F192">
        <v>9</v>
      </c>
      <c r="G192">
        <v>0</v>
      </c>
      <c r="H192" s="1">
        <v>45743</v>
      </c>
      <c r="I192">
        <v>381.07</v>
      </c>
    </row>
    <row r="193" spans="1:9" x14ac:dyDescent="0.3">
      <c r="A193" t="s">
        <v>27</v>
      </c>
      <c r="B193" t="s">
        <v>58</v>
      </c>
      <c r="C193" t="s">
        <v>29</v>
      </c>
      <c r="D193" t="s">
        <v>17</v>
      </c>
      <c r="E193">
        <v>750.71</v>
      </c>
      <c r="F193">
        <v>10</v>
      </c>
      <c r="G193">
        <v>0.15</v>
      </c>
      <c r="H193" s="1">
        <v>45743</v>
      </c>
      <c r="I193">
        <v>255.24</v>
      </c>
    </row>
    <row r="194" spans="1:9" x14ac:dyDescent="0.3">
      <c r="A194" t="s">
        <v>80</v>
      </c>
      <c r="B194" t="s">
        <v>76</v>
      </c>
      <c r="C194" t="s">
        <v>39</v>
      </c>
      <c r="D194" t="s">
        <v>20</v>
      </c>
      <c r="E194">
        <v>1456.94</v>
      </c>
      <c r="F194">
        <v>14</v>
      </c>
      <c r="G194">
        <v>0.05</v>
      </c>
      <c r="H194" s="1">
        <v>45745</v>
      </c>
      <c r="I194">
        <v>692.05</v>
      </c>
    </row>
    <row r="195" spans="1:9" x14ac:dyDescent="0.3">
      <c r="A195" t="s">
        <v>49</v>
      </c>
      <c r="B195" t="s">
        <v>66</v>
      </c>
      <c r="C195" t="s">
        <v>23</v>
      </c>
      <c r="D195" t="s">
        <v>32</v>
      </c>
      <c r="E195">
        <v>1093.3800000000001</v>
      </c>
      <c r="F195">
        <v>17</v>
      </c>
      <c r="G195">
        <v>0.1</v>
      </c>
      <c r="H195" s="1">
        <v>45745</v>
      </c>
      <c r="I195">
        <v>344.41</v>
      </c>
    </row>
    <row r="196" spans="1:9" x14ac:dyDescent="0.3">
      <c r="A196" t="s">
        <v>42</v>
      </c>
      <c r="B196" t="s">
        <v>48</v>
      </c>
      <c r="C196" t="s">
        <v>16</v>
      </c>
      <c r="D196" t="s">
        <v>20</v>
      </c>
      <c r="E196">
        <v>934.27</v>
      </c>
      <c r="F196">
        <v>8</v>
      </c>
      <c r="G196">
        <v>0.15</v>
      </c>
      <c r="H196" s="1">
        <v>45746</v>
      </c>
      <c r="I196">
        <v>397.06</v>
      </c>
    </row>
    <row r="197" spans="1:9" x14ac:dyDescent="0.3">
      <c r="A197" t="s">
        <v>75</v>
      </c>
      <c r="B197" t="s">
        <v>41</v>
      </c>
      <c r="C197" t="s">
        <v>39</v>
      </c>
      <c r="D197" t="s">
        <v>20</v>
      </c>
      <c r="E197">
        <v>1465.35</v>
      </c>
      <c r="F197">
        <v>8</v>
      </c>
      <c r="G197">
        <v>0.2</v>
      </c>
      <c r="H197" s="1">
        <v>45746</v>
      </c>
      <c r="I197">
        <v>586.14</v>
      </c>
    </row>
    <row r="198" spans="1:9" x14ac:dyDescent="0.3">
      <c r="A198" t="s">
        <v>57</v>
      </c>
      <c r="B198" t="s">
        <v>19</v>
      </c>
      <c r="C198" t="s">
        <v>25</v>
      </c>
      <c r="D198" t="s">
        <v>44</v>
      </c>
      <c r="E198">
        <v>740.8</v>
      </c>
      <c r="F198">
        <v>3</v>
      </c>
      <c r="G198">
        <v>0</v>
      </c>
      <c r="H198" s="1">
        <v>45749</v>
      </c>
      <c r="I198">
        <v>333.36</v>
      </c>
    </row>
    <row r="199" spans="1:9" x14ac:dyDescent="0.3">
      <c r="A199" t="s">
        <v>63</v>
      </c>
      <c r="B199" t="s">
        <v>48</v>
      </c>
      <c r="C199" t="s">
        <v>16</v>
      </c>
      <c r="D199" t="s">
        <v>44</v>
      </c>
      <c r="E199">
        <v>545.44000000000005</v>
      </c>
      <c r="F199">
        <v>17</v>
      </c>
      <c r="G199">
        <v>0</v>
      </c>
      <c r="H199" s="1">
        <v>45752</v>
      </c>
      <c r="I199">
        <v>245.45</v>
      </c>
    </row>
    <row r="200" spans="1:9" x14ac:dyDescent="0.3">
      <c r="A200" t="s">
        <v>40</v>
      </c>
      <c r="B200" t="s">
        <v>41</v>
      </c>
      <c r="C200" t="s">
        <v>23</v>
      </c>
      <c r="D200" t="s">
        <v>17</v>
      </c>
      <c r="E200">
        <v>997.61</v>
      </c>
      <c r="F200">
        <v>8</v>
      </c>
      <c r="G200">
        <v>0.05</v>
      </c>
      <c r="H200" s="1">
        <v>45752</v>
      </c>
      <c r="I200">
        <v>379.09</v>
      </c>
    </row>
    <row r="201" spans="1:9" x14ac:dyDescent="0.3">
      <c r="A201" t="s">
        <v>65</v>
      </c>
      <c r="B201" t="s">
        <v>41</v>
      </c>
      <c r="C201" t="s">
        <v>25</v>
      </c>
      <c r="D201" t="s">
        <v>20</v>
      </c>
      <c r="E201">
        <v>928.32</v>
      </c>
      <c r="F201">
        <v>2</v>
      </c>
      <c r="G201">
        <v>0.05</v>
      </c>
      <c r="H201" s="1">
        <v>45754</v>
      </c>
      <c r="I201">
        <v>440.95</v>
      </c>
    </row>
  </sheetData>
  <conditionalFormatting sqref="A2:I201">
    <cfRule type="expression" priority="1" stopIfTrue="1">
      <formula>$J2&gt;=LARGE($J:$J,10)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12" sqref="B12"/>
    </sheetView>
  </sheetViews>
  <sheetFormatPr defaultRowHeight="14.4" x14ac:dyDescent="0.3"/>
  <cols>
    <col min="1" max="1" width="28.21875" style="12" bestFit="1" customWidth="1"/>
    <col min="2" max="2" width="47.109375" bestFit="1" customWidth="1"/>
  </cols>
  <sheetData>
    <row r="1" spans="1:2" ht="15" thickTop="1" x14ac:dyDescent="0.3">
      <c r="A1" s="8" t="s">
        <v>81</v>
      </c>
      <c r="B1" s="5">
        <v>0</v>
      </c>
    </row>
    <row r="2" spans="1:2" x14ac:dyDescent="0.3">
      <c r="A2" s="9"/>
      <c r="B2" s="6"/>
    </row>
    <row r="3" spans="1:2" x14ac:dyDescent="0.3">
      <c r="A3" s="10" t="s">
        <v>82</v>
      </c>
      <c r="B3" s="6">
        <f>SUM(Data!M:M)</f>
        <v>265.24</v>
      </c>
    </row>
    <row r="4" spans="1:2" x14ac:dyDescent="0.3">
      <c r="A4" s="9"/>
      <c r="B4" s="6"/>
    </row>
    <row r="5" spans="1:2" ht="15" thickBot="1" x14ac:dyDescent="0.35">
      <c r="A5" s="11" t="s">
        <v>83</v>
      </c>
      <c r="B5" s="7" t="s">
        <v>84</v>
      </c>
    </row>
    <row r="6" spans="1:2" ht="15" thickTop="1" x14ac:dyDescent="0.3"/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sqref="A1:C14"/>
    </sheetView>
  </sheetViews>
  <sheetFormatPr defaultRowHeight="14.4" x14ac:dyDescent="0.3"/>
  <cols>
    <col min="1" max="1" width="17" bestFit="1" customWidth="1"/>
    <col min="2" max="2" width="12.33203125" customWidth="1"/>
    <col min="3" max="3" width="14.77734375" bestFit="1" customWidth="1"/>
  </cols>
  <sheetData>
    <row r="1" spans="1:3" x14ac:dyDescent="0.3">
      <c r="A1" t="s">
        <v>11</v>
      </c>
      <c r="B1" t="s">
        <v>85</v>
      </c>
      <c r="C1" t="s">
        <v>86</v>
      </c>
    </row>
    <row r="2" spans="1:3" x14ac:dyDescent="0.3">
      <c r="A2" s="1">
        <v>45383</v>
      </c>
      <c r="B2">
        <v>19029.96</v>
      </c>
    </row>
    <row r="3" spans="1:3" x14ac:dyDescent="0.3">
      <c r="A3" s="1">
        <v>45413</v>
      </c>
      <c r="B3">
        <v>18507.34</v>
      </c>
      <c r="C3">
        <f t="shared" ref="C3:C14" si="0">IFERROR((B3-B2)/B2,)</f>
        <v>-2.7463010957458608E-2</v>
      </c>
    </row>
    <row r="4" spans="1:3" x14ac:dyDescent="0.3">
      <c r="A4" s="1">
        <v>45444</v>
      </c>
      <c r="B4">
        <v>20187.509999999998</v>
      </c>
      <c r="C4">
        <f t="shared" si="0"/>
        <v>9.0783980842195494E-2</v>
      </c>
    </row>
    <row r="5" spans="1:3" x14ac:dyDescent="0.3">
      <c r="A5" s="1">
        <v>45474</v>
      </c>
      <c r="B5">
        <v>11609.04</v>
      </c>
      <c r="C5">
        <f t="shared" si="0"/>
        <v>-0.42493947990613989</v>
      </c>
    </row>
    <row r="6" spans="1:3" x14ac:dyDescent="0.3">
      <c r="A6" s="1">
        <v>45505</v>
      </c>
      <c r="B6">
        <v>10091.700000000001</v>
      </c>
      <c r="C6">
        <f t="shared" si="0"/>
        <v>-0.13070331396911372</v>
      </c>
    </row>
    <row r="7" spans="1:3" x14ac:dyDescent="0.3">
      <c r="A7" s="1">
        <v>45536</v>
      </c>
      <c r="B7">
        <v>20533.5</v>
      </c>
      <c r="C7">
        <f t="shared" si="0"/>
        <v>1.0346918755016496</v>
      </c>
    </row>
    <row r="8" spans="1:3" x14ac:dyDescent="0.3">
      <c r="A8" s="1">
        <v>45566</v>
      </c>
      <c r="B8">
        <v>14215.24</v>
      </c>
      <c r="C8">
        <f t="shared" si="0"/>
        <v>-0.30770496992719215</v>
      </c>
    </row>
    <row r="9" spans="1:3" x14ac:dyDescent="0.3">
      <c r="A9" s="1">
        <v>45597</v>
      </c>
      <c r="B9">
        <v>20135.03</v>
      </c>
      <c r="C9">
        <f t="shared" si="0"/>
        <v>0.41643968023051309</v>
      </c>
    </row>
    <row r="10" spans="1:3" x14ac:dyDescent="0.3">
      <c r="A10" s="1">
        <v>45627</v>
      </c>
      <c r="B10">
        <v>11120.04</v>
      </c>
      <c r="C10">
        <f t="shared" si="0"/>
        <v>-0.44772667336477762</v>
      </c>
    </row>
    <row r="11" spans="1:3" x14ac:dyDescent="0.3">
      <c r="A11" s="1">
        <v>45658</v>
      </c>
      <c r="B11">
        <v>14914.65</v>
      </c>
      <c r="C11">
        <f t="shared" si="0"/>
        <v>0.3412406789903632</v>
      </c>
    </row>
    <row r="12" spans="1:3" x14ac:dyDescent="0.3">
      <c r="A12" s="1">
        <v>45689</v>
      </c>
      <c r="B12">
        <v>14006.36</v>
      </c>
      <c r="C12">
        <f t="shared" si="0"/>
        <v>-6.0899183018039246E-2</v>
      </c>
    </row>
    <row r="13" spans="1:3" x14ac:dyDescent="0.3">
      <c r="A13" s="1">
        <v>45717</v>
      </c>
      <c r="B13">
        <v>17655.22</v>
      </c>
      <c r="C13">
        <f t="shared" si="0"/>
        <v>0.26051450912299845</v>
      </c>
    </row>
    <row r="14" spans="1:3" x14ac:dyDescent="0.3">
      <c r="A14" s="1">
        <v>45748</v>
      </c>
      <c r="B14">
        <v>3212.17</v>
      </c>
      <c r="C14">
        <f t="shared" si="0"/>
        <v>-0.81806117397574207</v>
      </c>
    </row>
  </sheetData>
  <conditionalFormatting sqref="C2:C1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>
      <selection sqref="A1:F1"/>
    </sheetView>
  </sheetViews>
  <sheetFormatPr defaultRowHeight="14.4" x14ac:dyDescent="0.3"/>
  <cols>
    <col min="1" max="1" width="11.6640625" bestFit="1" customWidth="1"/>
    <col min="2" max="2" width="10.33203125" bestFit="1" customWidth="1"/>
    <col min="5" max="5" width="11.6640625" bestFit="1" customWidth="1"/>
    <col min="6" max="6" width="10.33203125" bestFit="1" customWidth="1"/>
  </cols>
  <sheetData>
    <row r="1" spans="1:6" ht="15" thickBot="1" x14ac:dyDescent="0.35">
      <c r="A1" s="4" t="s">
        <v>0</v>
      </c>
      <c r="B1" s="4" t="s">
        <v>85</v>
      </c>
      <c r="C1" s="4"/>
      <c r="D1" s="4" t="s">
        <v>87</v>
      </c>
      <c r="E1" s="4" t="s">
        <v>0</v>
      </c>
      <c r="F1" s="4" t="s">
        <v>85</v>
      </c>
    </row>
    <row r="2" spans="1:6" ht="15" thickTop="1" x14ac:dyDescent="0.3">
      <c r="A2" s="3" t="e">
        <f ca="1">UNIQUE(Data!A2:A1048576)</f>
        <v>#NAME?</v>
      </c>
      <c r="B2" s="3"/>
      <c r="C2" s="3"/>
      <c r="D2" s="3">
        <v>1</v>
      </c>
      <c r="E2" s="3" t="e">
        <f>INDEX(A:A,MATCH(F2,B:B,0))</f>
        <v>#NUM!</v>
      </c>
      <c r="F2" s="3" t="e">
        <f>LARGE(B:B,D2)</f>
        <v>#NUM!</v>
      </c>
    </row>
    <row r="3" spans="1:6" x14ac:dyDescent="0.3">
      <c r="A3" s="2"/>
      <c r="B3" s="2"/>
      <c r="C3" s="2"/>
      <c r="D3" s="2">
        <v>2</v>
      </c>
      <c r="E3" s="2" t="e">
        <f>INDEX(A:A,MATCH(F3,B:B,0))</f>
        <v>#NUM!</v>
      </c>
      <c r="F3" s="2" t="e">
        <f>LARGE(B:B,D3)</f>
        <v>#NUM!</v>
      </c>
    </row>
    <row r="4" spans="1:6" x14ac:dyDescent="0.3">
      <c r="A4" s="2"/>
      <c r="B4" s="2"/>
      <c r="C4" s="2"/>
      <c r="D4" s="2">
        <v>3</v>
      </c>
      <c r="E4" s="2" t="e">
        <f>INDEX(A:A,MATCH(F4,B:B,0))</f>
        <v>#NUM!</v>
      </c>
      <c r="F4" s="2" t="e">
        <f>LARGE(B:B,D4)</f>
        <v>#NUM!</v>
      </c>
    </row>
    <row r="5" spans="1:6" x14ac:dyDescent="0.3">
      <c r="A5" s="2"/>
      <c r="B5" s="2"/>
      <c r="C5" s="2"/>
      <c r="D5" s="2">
        <v>4</v>
      </c>
      <c r="E5" s="2" t="e">
        <f>INDEX(A:A,MATCH(F5,B:B,0))</f>
        <v>#NUM!</v>
      </c>
      <c r="F5" s="2" t="e">
        <f>LARGE(B:B,D5)</f>
        <v>#NUM!</v>
      </c>
    </row>
    <row r="6" spans="1:6" x14ac:dyDescent="0.3">
      <c r="A6" s="2"/>
      <c r="B6" s="2"/>
      <c r="C6" s="2"/>
      <c r="D6" s="2">
        <v>5</v>
      </c>
      <c r="E6" s="2" t="e">
        <f>INDEX(A:A,MATCH(F6,B:B,0))</f>
        <v>#NUM!</v>
      </c>
      <c r="F6" s="2" t="e">
        <f>LARGE(B:B,D6)</f>
        <v>#NUM!</v>
      </c>
    </row>
    <row r="7" spans="1:6" x14ac:dyDescent="0.3">
      <c r="A7" s="2"/>
      <c r="B7" s="2"/>
      <c r="C7" s="2"/>
      <c r="D7" s="2">
        <v>6</v>
      </c>
      <c r="E7" s="2" t="e">
        <f>INDEX(A:A,MATCH(F7,B:B,0))</f>
        <v>#NUM!</v>
      </c>
      <c r="F7" s="2" t="e">
        <f>LARGE(B:B,D7)</f>
        <v>#NUM!</v>
      </c>
    </row>
    <row r="8" spans="1:6" x14ac:dyDescent="0.3">
      <c r="A8" s="2"/>
      <c r="B8" s="2"/>
      <c r="C8" s="2"/>
      <c r="D8" s="2">
        <v>7</v>
      </c>
      <c r="E8" s="2" t="e">
        <f>INDEX(A:A,MATCH(F8,B:B,0))</f>
        <v>#NUM!</v>
      </c>
      <c r="F8" s="2" t="e">
        <f>LARGE(B:B,D8)</f>
        <v>#NUM!</v>
      </c>
    </row>
    <row r="9" spans="1:6" x14ac:dyDescent="0.3">
      <c r="A9" s="2"/>
      <c r="B9" s="2"/>
      <c r="C9" s="2"/>
      <c r="D9" s="2">
        <v>8</v>
      </c>
      <c r="E9" s="2" t="e">
        <f>INDEX(A:A,MATCH(F9,B:B,0))</f>
        <v>#NUM!</v>
      </c>
      <c r="F9" s="2" t="e">
        <f>LARGE(B:B,D9)</f>
        <v>#NUM!</v>
      </c>
    </row>
    <row r="10" spans="1:6" x14ac:dyDescent="0.3">
      <c r="A10" s="2"/>
      <c r="B10" s="2"/>
      <c r="C10" s="2"/>
      <c r="D10" s="2">
        <v>9</v>
      </c>
      <c r="E10" s="2" t="e">
        <f>INDEX(A:A,MATCH(F10,B:B,0))</f>
        <v>#NUM!</v>
      </c>
      <c r="F10" s="2" t="e">
        <f>LARGE(B:B,D10)</f>
        <v>#NUM!</v>
      </c>
    </row>
    <row r="11" spans="1:6" x14ac:dyDescent="0.3">
      <c r="A11" s="2"/>
      <c r="B11" s="2"/>
      <c r="C11" s="2"/>
      <c r="D11" s="2">
        <v>10</v>
      </c>
      <c r="E11" s="2" t="e">
        <f>INDEX(A:A,MATCH(F11,B:B,0))</f>
        <v>#NUM!</v>
      </c>
      <c r="F11" s="2" t="e">
        <f>LARGE(B:B,D11)</f>
        <v>#NUM!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>
      <selection activeCell="H13" sqref="H13"/>
    </sheetView>
  </sheetViews>
  <sheetFormatPr defaultRowHeight="14.4" x14ac:dyDescent="0.3"/>
  <cols>
    <col min="2" max="2" width="9" bestFit="1" customWidth="1"/>
    <col min="3" max="3" width="9.88671875" customWidth="1"/>
    <col min="4" max="4" width="11.88671875" customWidth="1"/>
    <col min="5" max="5" width="10.5546875" customWidth="1"/>
    <col min="6" max="6" width="15.33203125" customWidth="1"/>
  </cols>
  <sheetData>
    <row r="1" spans="1:6" x14ac:dyDescent="0.3">
      <c r="A1" t="s">
        <v>2</v>
      </c>
      <c r="B1" t="s">
        <v>17</v>
      </c>
      <c r="C1" t="s">
        <v>20</v>
      </c>
      <c r="D1" t="s">
        <v>26</v>
      </c>
      <c r="E1" t="s">
        <v>32</v>
      </c>
      <c r="F1" t="s">
        <v>44</v>
      </c>
    </row>
    <row r="2" spans="1:6" x14ac:dyDescent="0.3">
      <c r="A2" t="s">
        <v>39</v>
      </c>
      <c r="B2">
        <v>11297.15</v>
      </c>
      <c r="C2">
        <v>12200.26</v>
      </c>
      <c r="D2">
        <v>6621.24</v>
      </c>
      <c r="E2">
        <v>4876.96</v>
      </c>
      <c r="F2">
        <v>8472.7199999999993</v>
      </c>
    </row>
    <row r="3" spans="1:6" x14ac:dyDescent="0.3">
      <c r="A3" t="s">
        <v>23</v>
      </c>
      <c r="B3">
        <v>11389.09</v>
      </c>
      <c r="C3">
        <v>2401.4499999999998</v>
      </c>
      <c r="D3">
        <v>2869.54</v>
      </c>
      <c r="E3">
        <v>7592.34</v>
      </c>
      <c r="F3">
        <v>8189.2199999999993</v>
      </c>
    </row>
    <row r="4" spans="1:6" x14ac:dyDescent="0.3">
      <c r="A4" t="s">
        <v>29</v>
      </c>
      <c r="B4">
        <v>8037.01</v>
      </c>
      <c r="C4">
        <v>8422.82</v>
      </c>
      <c r="D4">
        <v>8191.71</v>
      </c>
      <c r="E4">
        <v>6978.08</v>
      </c>
      <c r="F4">
        <v>3345.8</v>
      </c>
    </row>
    <row r="5" spans="1:6" x14ac:dyDescent="0.3">
      <c r="A5" t="s">
        <v>25</v>
      </c>
      <c r="B5">
        <v>9588.0400000000009</v>
      </c>
      <c r="C5">
        <v>8393.6299999999992</v>
      </c>
      <c r="D5">
        <v>11989.07</v>
      </c>
      <c r="E5">
        <v>7982.73</v>
      </c>
      <c r="F5">
        <v>2295.3200000000002</v>
      </c>
    </row>
    <row r="6" spans="1:6" x14ac:dyDescent="0.3">
      <c r="A6" t="s">
        <v>16</v>
      </c>
      <c r="B6">
        <v>6691.17</v>
      </c>
      <c r="C6">
        <v>10509.43</v>
      </c>
      <c r="D6">
        <v>11372.44</v>
      </c>
      <c r="E6">
        <v>9182.7800000000007</v>
      </c>
      <c r="F6">
        <v>6327.76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"/>
  <sheetViews>
    <sheetView workbookViewId="0">
      <selection activeCell="D10" sqref="D10"/>
    </sheetView>
  </sheetViews>
  <sheetFormatPr defaultRowHeight="14.4" x14ac:dyDescent="0.3"/>
  <cols>
    <col min="1" max="1" width="24.44140625" customWidth="1"/>
    <col min="2" max="2" width="12" bestFit="1" customWidth="1"/>
    <col min="3" max="3" width="10" bestFit="1" customWidth="1"/>
  </cols>
  <sheetData>
    <row r="1" spans="1:3" x14ac:dyDescent="0.3">
      <c r="A1" t="s">
        <v>88</v>
      </c>
      <c r="B1" t="s">
        <v>4</v>
      </c>
      <c r="C1" t="s">
        <v>8</v>
      </c>
    </row>
    <row r="2" spans="1:3" x14ac:dyDescent="0.3">
      <c r="A2" t="s">
        <v>89</v>
      </c>
      <c r="B2">
        <f>COUNT(Data!E:E)</f>
        <v>200</v>
      </c>
      <c r="C2">
        <f>COUNT(Data!I:I)</f>
        <v>200</v>
      </c>
    </row>
    <row r="3" spans="1:3" x14ac:dyDescent="0.3">
      <c r="A3" t="s">
        <v>90</v>
      </c>
      <c r="B3">
        <f>AVERAGE(Data!E:E)</f>
        <v>976.08879999999965</v>
      </c>
      <c r="C3">
        <f>AVERAGE(Data!I:I)</f>
        <v>341.43505000000005</v>
      </c>
    </row>
    <row r="4" spans="1:3" x14ac:dyDescent="0.3">
      <c r="A4" t="s">
        <v>91</v>
      </c>
      <c r="B4">
        <f>MEDIAN(Data!E:E)</f>
        <v>976.72</v>
      </c>
      <c r="C4">
        <f>MEDIAN(Data!I:I)</f>
        <v>332.255</v>
      </c>
    </row>
    <row r="5" spans="1:3" x14ac:dyDescent="0.3">
      <c r="A5" t="s">
        <v>92</v>
      </c>
      <c r="B5" t="e">
        <f ca="1">_xludf.STDEV.S(Data!E:E)</f>
        <v>#NAME?</v>
      </c>
      <c r="C5" t="e">
        <f ca="1">_xludf.STDEV.S(Data!I:I)</f>
        <v>#NAME?</v>
      </c>
    </row>
    <row r="6" spans="1:3" x14ac:dyDescent="0.3">
      <c r="A6" t="s">
        <v>93</v>
      </c>
      <c r="B6">
        <f>MIN(Data!E:E)</f>
        <v>258.51</v>
      </c>
      <c r="C6">
        <f>MIN(Data!I:I)</f>
        <v>64.63</v>
      </c>
    </row>
    <row r="7" spans="1:3" x14ac:dyDescent="0.3">
      <c r="A7" t="s">
        <v>94</v>
      </c>
      <c r="B7">
        <f>MAX(Data!E:E)</f>
        <v>1923.66</v>
      </c>
      <c r="C7">
        <f>MAX(Data!I:I)</f>
        <v>769.46</v>
      </c>
    </row>
    <row r="9" spans="1:3" x14ac:dyDescent="0.3">
      <c r="A9" t="s">
        <v>95</v>
      </c>
      <c r="B9" t="s">
        <v>104</v>
      </c>
    </row>
    <row r="10" spans="1:3" x14ac:dyDescent="0.3">
      <c r="A10" t="s">
        <v>96</v>
      </c>
      <c r="B10">
        <f>SLOPE(Data!I:I,Data!E:E)</f>
        <v>0.35085598819512248</v>
      </c>
    </row>
    <row r="11" spans="1:3" x14ac:dyDescent="0.3">
      <c r="A11" t="s">
        <v>97</v>
      </c>
      <c r="B11">
        <f>INTERCEPT(Data!I:I,Data!E:E)</f>
        <v>-1.0315504901910799</v>
      </c>
    </row>
    <row r="12" spans="1:3" x14ac:dyDescent="0.3">
      <c r="A12" t="s">
        <v>98</v>
      </c>
      <c r="B12">
        <f>RSQ(Data!I:I,Data!E:E)</f>
        <v>0.5981522996264409</v>
      </c>
    </row>
  </sheetData>
  <pageMargins left="0.75" right="0.75" top="1" bottom="1" header="0.5" footer="0.5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B12" sqref="B12"/>
    </sheetView>
  </sheetViews>
  <sheetFormatPr defaultRowHeight="14.4" x14ac:dyDescent="0.3"/>
  <cols>
    <col min="1" max="1" width="16.77734375" bestFit="1" customWidth="1"/>
    <col min="2" max="2" width="10.44140625" customWidth="1"/>
  </cols>
  <sheetData>
    <row r="1" spans="1:2" x14ac:dyDescent="0.3">
      <c r="A1" t="s">
        <v>104</v>
      </c>
      <c r="B1" t="s">
        <v>105</v>
      </c>
    </row>
    <row r="2" spans="1:2" x14ac:dyDescent="0.3">
      <c r="A2" t="s">
        <v>99</v>
      </c>
    </row>
    <row r="3" spans="1:2" x14ac:dyDescent="0.3">
      <c r="A3" t="s">
        <v>100</v>
      </c>
      <c r="B3">
        <f>SUM(Data!E:E)</f>
        <v>195217.75999999992</v>
      </c>
    </row>
    <row r="4" spans="1:2" x14ac:dyDescent="0.3">
      <c r="A4" t="s">
        <v>101</v>
      </c>
      <c r="B4">
        <f>SUM(Data!I:I)</f>
        <v>68287.010000000009</v>
      </c>
    </row>
    <row r="5" spans="1:2" x14ac:dyDescent="0.3">
      <c r="A5" t="s">
        <v>102</v>
      </c>
      <c r="B5">
        <f>AVERAGE(Data!G:G)</f>
        <v>9.8250000000000004E-2</v>
      </c>
    </row>
    <row r="6" spans="1:2" x14ac:dyDescent="0.3">
      <c r="A6" t="s">
        <v>103</v>
      </c>
      <c r="B6">
        <f ca="1">COUNTA(UNIQUE(Data!A2:A1048576))</f>
        <v>1</v>
      </c>
    </row>
  </sheetData>
  <pageMargins left="0.75" right="0.75" top="1" bottom="1" header="0.5" footer="0.5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D8" sqref="D8"/>
    </sheetView>
  </sheetViews>
  <sheetFormatPr defaultRowHeight="14.4" x14ac:dyDescent="0.3"/>
  <cols>
    <col min="1" max="1" width="18.109375" customWidth="1"/>
    <col min="2" max="2" width="9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t="s">
        <v>17</v>
      </c>
      <c r="B2">
        <v>47002.46</v>
      </c>
    </row>
    <row r="3" spans="1:2" x14ac:dyDescent="0.3">
      <c r="A3" t="s">
        <v>20</v>
      </c>
      <c r="B3">
        <v>41927.589999999997</v>
      </c>
    </row>
    <row r="4" spans="1:2" x14ac:dyDescent="0.3">
      <c r="A4" t="s">
        <v>26</v>
      </c>
      <c r="B4">
        <v>41044</v>
      </c>
    </row>
    <row r="5" spans="1:2" x14ac:dyDescent="0.3">
      <c r="A5" t="s">
        <v>32</v>
      </c>
      <c r="B5">
        <v>36612.89</v>
      </c>
    </row>
    <row r="6" spans="1:2" x14ac:dyDescent="0.3">
      <c r="A6" t="s">
        <v>44</v>
      </c>
      <c r="B6">
        <v>28630.82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Scenario</vt:lpstr>
      <vt:lpstr>Monthly</vt:lpstr>
      <vt:lpstr>Customer_Summary</vt:lpstr>
      <vt:lpstr>Pivot_Region_Product</vt:lpstr>
      <vt:lpstr>Analysis</vt:lpstr>
      <vt:lpstr>Dashboard</vt:lpstr>
      <vt:lpstr>Category_Sales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Nidhi Patel</cp:lastModifiedBy>
  <dcterms:created xsi:type="dcterms:W3CDTF">2025-09-09T06:22:02Z</dcterms:created>
  <dcterms:modified xsi:type="dcterms:W3CDTF">2025-09-09T07:12:22Z</dcterms:modified>
</cp:coreProperties>
</file>