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/>
  <mc:AlternateContent xmlns:mc="http://schemas.openxmlformats.org/markup-compatibility/2006">
    <mc:Choice Requires="x15">
      <x15ac:absPath xmlns:x15ac="http://schemas.microsoft.com/office/spreadsheetml/2010/11/ac" url="F:\intern material\smart study\"/>
    </mc:Choice>
  </mc:AlternateContent>
  <xr:revisionPtr revIDLastSave="0" documentId="8_{BFFD7E3F-C316-4C3C-976D-D7D371E95689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39" i="1" l="1"/>
  <c r="J39" i="1"/>
  <c r="I39" i="1"/>
  <c r="H39" i="1"/>
  <c r="G39" i="1"/>
  <c r="F39" i="1"/>
  <c r="E39" i="1"/>
  <c r="D39" i="1"/>
  <c r="C39" i="1"/>
  <c r="B39" i="1"/>
  <c r="A39" i="1"/>
  <c r="K38" i="1"/>
  <c r="J38" i="1"/>
  <c r="I38" i="1"/>
  <c r="H38" i="1"/>
  <c r="G38" i="1"/>
  <c r="F38" i="1"/>
  <c r="E38" i="1"/>
  <c r="D38" i="1"/>
  <c r="C38" i="1"/>
  <c r="B38" i="1"/>
  <c r="A38" i="1"/>
  <c r="K37" i="1"/>
  <c r="J37" i="1"/>
  <c r="I37" i="1"/>
  <c r="H37" i="1"/>
  <c r="G37" i="1"/>
  <c r="F37" i="1"/>
  <c r="E37" i="1"/>
  <c r="D37" i="1"/>
  <c r="C37" i="1"/>
  <c r="B37" i="1"/>
  <c r="A37" i="1"/>
  <c r="K36" i="1"/>
  <c r="J36" i="1"/>
  <c r="I36" i="1"/>
  <c r="H36" i="1"/>
  <c r="G36" i="1"/>
  <c r="F36" i="1"/>
  <c r="E36" i="1"/>
  <c r="D36" i="1"/>
  <c r="C36" i="1"/>
  <c r="B36" i="1"/>
  <c r="A36" i="1"/>
  <c r="K35" i="1"/>
  <c r="J35" i="1"/>
  <c r="I35" i="1"/>
  <c r="H35" i="1"/>
  <c r="G35" i="1"/>
  <c r="F35" i="1"/>
  <c r="E35" i="1"/>
  <c r="D35" i="1"/>
  <c r="C35" i="1"/>
  <c r="B35" i="1"/>
  <c r="A35" i="1"/>
  <c r="K34" i="1"/>
  <c r="J34" i="1"/>
  <c r="I34" i="1"/>
  <c r="H34" i="1"/>
  <c r="G34" i="1"/>
  <c r="F34" i="1"/>
  <c r="E34" i="1"/>
  <c r="D34" i="1"/>
  <c r="C34" i="1"/>
  <c r="B34" i="1"/>
  <c r="A34" i="1"/>
  <c r="K33" i="1"/>
  <c r="J33" i="1"/>
  <c r="I33" i="1"/>
  <c r="H33" i="1"/>
  <c r="G33" i="1"/>
  <c r="F33" i="1"/>
  <c r="E33" i="1"/>
  <c r="D33" i="1"/>
  <c r="C33" i="1"/>
  <c r="B33" i="1"/>
  <c r="A33" i="1"/>
  <c r="K32" i="1"/>
  <c r="J32" i="1"/>
  <c r="I32" i="1"/>
  <c r="H32" i="1"/>
  <c r="G32" i="1"/>
  <c r="F32" i="1"/>
  <c r="E32" i="1"/>
  <c r="D32" i="1"/>
  <c r="C32" i="1"/>
  <c r="B32" i="1"/>
  <c r="A32" i="1"/>
  <c r="K31" i="1"/>
  <c r="J31" i="1"/>
  <c r="I31" i="1"/>
  <c r="H31" i="1"/>
  <c r="G31" i="1"/>
  <c r="F31" i="1"/>
  <c r="E31" i="1"/>
  <c r="D31" i="1"/>
  <c r="C31" i="1"/>
  <c r="B31" i="1"/>
  <c r="A31" i="1"/>
  <c r="K30" i="1"/>
  <c r="J30" i="1"/>
  <c r="I30" i="1"/>
  <c r="H30" i="1"/>
  <c r="G30" i="1"/>
  <c r="F30" i="1"/>
  <c r="E30" i="1"/>
  <c r="D30" i="1"/>
  <c r="C30" i="1"/>
  <c r="B30" i="1"/>
  <c r="A30" i="1"/>
  <c r="K29" i="1"/>
  <c r="J29" i="1"/>
  <c r="I29" i="1"/>
  <c r="H29" i="1"/>
  <c r="G29" i="1"/>
  <c r="F29" i="1"/>
  <c r="E29" i="1"/>
  <c r="D29" i="1"/>
  <c r="C29" i="1"/>
  <c r="B29" i="1"/>
  <c r="A29" i="1"/>
  <c r="K28" i="1"/>
  <c r="J28" i="1"/>
  <c r="I28" i="1"/>
  <c r="H28" i="1"/>
  <c r="G28" i="1"/>
  <c r="F28" i="1"/>
  <c r="E28" i="1"/>
  <c r="D28" i="1"/>
  <c r="C28" i="1"/>
  <c r="B28" i="1"/>
  <c r="A28" i="1"/>
  <c r="K27" i="1"/>
  <c r="J27" i="1"/>
  <c r="I27" i="1"/>
  <c r="H27" i="1"/>
  <c r="G27" i="1"/>
  <c r="F27" i="1"/>
  <c r="E27" i="1"/>
  <c r="D27" i="1"/>
  <c r="C27" i="1"/>
  <c r="B27" i="1"/>
  <c r="A27" i="1"/>
  <c r="K26" i="1"/>
  <c r="J26" i="1"/>
  <c r="I26" i="1"/>
  <c r="H26" i="1"/>
  <c r="G26" i="1"/>
  <c r="F26" i="1"/>
  <c r="E26" i="1"/>
  <c r="D26" i="1"/>
  <c r="C26" i="1"/>
  <c r="B26" i="1"/>
  <c r="A26" i="1"/>
  <c r="K25" i="1"/>
  <c r="J25" i="1"/>
  <c r="I25" i="1"/>
  <c r="H25" i="1"/>
  <c r="G25" i="1"/>
  <c r="F25" i="1"/>
  <c r="E25" i="1"/>
  <c r="D25" i="1"/>
  <c r="C25" i="1"/>
  <c r="B25" i="1"/>
  <c r="A25" i="1"/>
  <c r="K24" i="1"/>
  <c r="J24" i="1"/>
  <c r="I24" i="1"/>
  <c r="H24" i="1"/>
  <c r="G24" i="1"/>
  <c r="F24" i="1"/>
  <c r="E24" i="1"/>
  <c r="D24" i="1"/>
  <c r="C24" i="1"/>
  <c r="B24" i="1"/>
  <c r="A24" i="1"/>
  <c r="K23" i="1"/>
  <c r="J23" i="1"/>
  <c r="I23" i="1"/>
  <c r="H23" i="1"/>
  <c r="G23" i="1"/>
  <c r="F23" i="1"/>
  <c r="E23" i="1"/>
  <c r="D23" i="1"/>
  <c r="C23" i="1"/>
  <c r="B23" i="1"/>
  <c r="A23" i="1"/>
  <c r="K22" i="1"/>
  <c r="J22" i="1"/>
  <c r="I22" i="1"/>
  <c r="H22" i="1"/>
  <c r="G22" i="1"/>
  <c r="F22" i="1"/>
  <c r="E22" i="1"/>
  <c r="D22" i="1"/>
  <c r="C22" i="1"/>
  <c r="B22" i="1"/>
  <c r="A22" i="1"/>
  <c r="K21" i="1"/>
  <c r="J21" i="1"/>
  <c r="I21" i="1"/>
  <c r="H21" i="1"/>
  <c r="G21" i="1"/>
  <c r="F21" i="1"/>
  <c r="E21" i="1"/>
  <c r="D21" i="1"/>
  <c r="C21" i="1"/>
  <c r="B21" i="1"/>
  <c r="A21" i="1"/>
  <c r="K20" i="1"/>
  <c r="J20" i="1"/>
  <c r="I20" i="1"/>
  <c r="H20" i="1"/>
  <c r="G20" i="1"/>
  <c r="F20" i="1"/>
  <c r="E20" i="1"/>
  <c r="D20" i="1"/>
  <c r="C20" i="1"/>
  <c r="B20" i="1"/>
  <c r="A20" i="1"/>
  <c r="K19" i="1"/>
  <c r="J19" i="1"/>
  <c r="I19" i="1"/>
  <c r="H19" i="1"/>
  <c r="G19" i="1"/>
  <c r="F19" i="1"/>
  <c r="E19" i="1"/>
  <c r="D19" i="1"/>
  <c r="C19" i="1"/>
  <c r="B19" i="1"/>
  <c r="A19" i="1"/>
  <c r="K18" i="1"/>
  <c r="J18" i="1"/>
  <c r="I18" i="1"/>
  <c r="H18" i="1"/>
  <c r="G18" i="1"/>
  <c r="F18" i="1"/>
  <c r="E18" i="1"/>
  <c r="D18" i="1"/>
  <c r="C18" i="1"/>
  <c r="B18" i="1"/>
  <c r="A18" i="1"/>
  <c r="K17" i="1"/>
  <c r="J17" i="1"/>
  <c r="I17" i="1"/>
  <c r="H17" i="1"/>
  <c r="G17" i="1"/>
  <c r="F17" i="1"/>
  <c r="E17" i="1"/>
  <c r="D17" i="1"/>
  <c r="C17" i="1"/>
  <c r="B17" i="1"/>
  <c r="A17" i="1"/>
  <c r="K16" i="1"/>
  <c r="J16" i="1"/>
  <c r="I16" i="1"/>
  <c r="H16" i="1"/>
  <c r="G16" i="1"/>
  <c r="F16" i="1"/>
  <c r="E16" i="1"/>
  <c r="D16" i="1"/>
  <c r="C16" i="1"/>
  <c r="B16" i="1"/>
  <c r="A16" i="1"/>
  <c r="K15" i="1"/>
  <c r="J15" i="1"/>
  <c r="I15" i="1"/>
  <c r="H15" i="1"/>
  <c r="G15" i="1"/>
  <c r="F15" i="1"/>
  <c r="E15" i="1"/>
  <c r="D15" i="1"/>
  <c r="C15" i="1"/>
  <c r="B15" i="1"/>
  <c r="A15" i="1"/>
  <c r="K14" i="1"/>
  <c r="J14" i="1"/>
  <c r="I14" i="1"/>
  <c r="H14" i="1"/>
  <c r="G14" i="1"/>
  <c r="F14" i="1"/>
  <c r="E14" i="1"/>
  <c r="D14" i="1"/>
  <c r="C14" i="1"/>
  <c r="B14" i="1"/>
  <c r="A14" i="1"/>
  <c r="K13" i="1"/>
  <c r="J13" i="1"/>
  <c r="I13" i="1"/>
  <c r="H13" i="1"/>
  <c r="G13" i="1"/>
  <c r="F13" i="1"/>
  <c r="E13" i="1"/>
  <c r="D13" i="1"/>
  <c r="C13" i="1"/>
  <c r="B13" i="1"/>
  <c r="A13" i="1"/>
  <c r="K12" i="1"/>
  <c r="J12" i="1"/>
  <c r="I12" i="1"/>
  <c r="H12" i="1"/>
  <c r="G12" i="1"/>
  <c r="F12" i="1"/>
  <c r="E12" i="1"/>
  <c r="D12" i="1"/>
  <c r="C12" i="1"/>
  <c r="B12" i="1"/>
  <c r="A12" i="1"/>
  <c r="K11" i="1"/>
  <c r="J11" i="1"/>
  <c r="I11" i="1"/>
  <c r="H11" i="1"/>
  <c r="G11" i="1"/>
  <c r="F11" i="1"/>
  <c r="E11" i="1"/>
  <c r="D11" i="1"/>
  <c r="C11" i="1"/>
  <c r="B11" i="1"/>
  <c r="A11" i="1"/>
  <c r="K10" i="1"/>
  <c r="J10" i="1"/>
  <c r="I10" i="1"/>
  <c r="H10" i="1"/>
  <c r="G10" i="1"/>
  <c r="F10" i="1"/>
  <c r="E10" i="1"/>
  <c r="D10" i="1"/>
  <c r="C10" i="1"/>
  <c r="B10" i="1"/>
  <c r="A10" i="1"/>
  <c r="K9" i="1"/>
  <c r="J9" i="1"/>
  <c r="I9" i="1"/>
  <c r="H9" i="1"/>
  <c r="G9" i="1"/>
  <c r="F9" i="1"/>
  <c r="E9" i="1"/>
  <c r="D9" i="1"/>
  <c r="C9" i="1"/>
  <c r="B9" i="1"/>
  <c r="A9" i="1"/>
  <c r="K8" i="1"/>
  <c r="J8" i="1"/>
  <c r="I8" i="1"/>
  <c r="H8" i="1"/>
  <c r="G8" i="1"/>
  <c r="F8" i="1"/>
  <c r="E8" i="1"/>
  <c r="D8" i="1"/>
  <c r="C8" i="1"/>
  <c r="B8" i="1"/>
  <c r="A8" i="1"/>
  <c r="K7" i="1"/>
  <c r="J7" i="1"/>
  <c r="I7" i="1"/>
  <c r="H7" i="1"/>
  <c r="G7" i="1"/>
  <c r="F7" i="1"/>
  <c r="E7" i="1"/>
  <c r="D7" i="1"/>
  <c r="C7" i="1"/>
  <c r="B7" i="1"/>
  <c r="A7" i="1"/>
  <c r="K6" i="1"/>
  <c r="J6" i="1"/>
  <c r="I6" i="1"/>
  <c r="H6" i="1"/>
  <c r="G6" i="1"/>
  <c r="F6" i="1"/>
  <c r="E6" i="1"/>
  <c r="D6" i="1"/>
  <c r="C6" i="1"/>
  <c r="B6" i="1"/>
  <c r="A6" i="1"/>
  <c r="K5" i="1"/>
  <c r="J5" i="1"/>
  <c r="I5" i="1"/>
  <c r="H5" i="1"/>
  <c r="G5" i="1"/>
  <c r="F5" i="1"/>
  <c r="E5" i="1"/>
  <c r="D5" i="1"/>
  <c r="C5" i="1"/>
  <c r="B5" i="1"/>
  <c r="A5" i="1"/>
  <c r="K4" i="1"/>
  <c r="J4" i="1"/>
  <c r="I4" i="1"/>
  <c r="H4" i="1"/>
  <c r="G4" i="1"/>
  <c r="F4" i="1"/>
  <c r="E4" i="1"/>
  <c r="D4" i="1"/>
  <c r="C4" i="1"/>
  <c r="B4" i="1"/>
  <c r="A4" i="1"/>
  <c r="K3" i="1"/>
  <c r="J3" i="1"/>
  <c r="I3" i="1"/>
  <c r="H3" i="1"/>
  <c r="G3" i="1"/>
  <c r="F3" i="1"/>
  <c r="E3" i="1"/>
  <c r="D3" i="1"/>
  <c r="C3" i="1"/>
  <c r="B3" i="1"/>
  <c r="A3" i="1"/>
  <c r="K2" i="1"/>
  <c r="J2" i="1"/>
  <c r="I2" i="1"/>
  <c r="H2" i="1"/>
  <c r="G2" i="1"/>
  <c r="F2" i="1"/>
  <c r="E2" i="1"/>
  <c r="D2" i="1"/>
  <c r="C2" i="1"/>
  <c r="B2" i="1"/>
  <c r="A2" i="1"/>
  <c r="K1" i="1"/>
  <c r="J1" i="1"/>
  <c r="I1" i="1"/>
  <c r="H1" i="1"/>
  <c r="G1" i="1"/>
  <c r="F1" i="1"/>
  <c r="E1" i="1"/>
  <c r="D1" i="1"/>
  <c r="C1" i="1"/>
  <c r="B1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0"/>
      <color rgb="FF000000"/>
      <name val="Arial"/>
    </font>
    <font>
      <sz val="10"/>
      <color rgb="FF6A737D"/>
      <name val="SFMono-Regular"/>
    </font>
    <font>
      <sz val="10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rgb="FF1B1F23"/>
        <bgColor rgb="FF1B1F2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1" fillId="2" borderId="0" xfId="0" applyFont="1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39"/>
  <sheetViews>
    <sheetView tabSelected="1" workbookViewId="0"/>
  </sheetViews>
  <sheetFormatPr defaultColWidth="14.44140625" defaultRowHeight="15.75" customHeight="1"/>
  <sheetData>
    <row r="1" spans="1:11">
      <c r="A1" s="1" t="str">
        <f ca="1">IFERROR(__xludf.DUMMYFUNCTION("IMPORTDATA(""https://api.covid19india.org/csv/latest/state_wise.csv"")"),"State")</f>
        <v>State</v>
      </c>
      <c r="B1" s="2" t="str">
        <f ca="1">IFERROR(__xludf.DUMMYFUNCTION("""COMPUTED_VALUE"""),"Confirmed")</f>
        <v>Confirmed</v>
      </c>
      <c r="C1" s="2" t="str">
        <f ca="1">IFERROR(__xludf.DUMMYFUNCTION("""COMPUTED_VALUE"""),"Recovered")</f>
        <v>Recovered</v>
      </c>
      <c r="D1" s="2" t="str">
        <f ca="1">IFERROR(__xludf.DUMMYFUNCTION("""COMPUTED_VALUE"""),"Deaths")</f>
        <v>Deaths</v>
      </c>
      <c r="E1" s="2" t="str">
        <f ca="1">IFERROR(__xludf.DUMMYFUNCTION("""COMPUTED_VALUE"""),"Active")</f>
        <v>Active</v>
      </c>
      <c r="F1" s="2" t="str">
        <f ca="1">IFERROR(__xludf.DUMMYFUNCTION("""COMPUTED_VALUE"""),"Last_Updated_Time")</f>
        <v>Last_Updated_Time</v>
      </c>
      <c r="G1" s="2" t="str">
        <f ca="1">IFERROR(__xludf.DUMMYFUNCTION("""COMPUTED_VALUE"""),"State_code")</f>
        <v>State_code</v>
      </c>
      <c r="H1" s="2" t="str">
        <f ca="1">IFERROR(__xludf.DUMMYFUNCTION("""COMPUTED_VALUE"""),"Delta_Confirmed")</f>
        <v>Delta_Confirmed</v>
      </c>
      <c r="I1" s="2" t="str">
        <f ca="1">IFERROR(__xludf.DUMMYFUNCTION("""COMPUTED_VALUE"""),"Delta_Recovered")</f>
        <v>Delta_Recovered</v>
      </c>
      <c r="J1" s="2" t="str">
        <f ca="1">IFERROR(__xludf.DUMMYFUNCTION("""COMPUTED_VALUE"""),"Delta_Deaths")</f>
        <v>Delta_Deaths</v>
      </c>
      <c r="K1" s="2" t="str">
        <f ca="1">IFERROR(__xludf.DUMMYFUNCTION("""COMPUTED_VALUE"""),"State_Notes")</f>
        <v>State_Notes</v>
      </c>
    </row>
    <row r="2" spans="1:11">
      <c r="A2" s="2" t="str">
        <f ca="1">IFERROR(__xludf.DUMMYFUNCTION("""COMPUTED_VALUE"""),"Total")</f>
        <v>Total</v>
      </c>
      <c r="B2" s="2">
        <f ca="1">IFERROR(__xludf.DUMMYFUNCTION("""COMPUTED_VALUE"""),153304)</f>
        <v>153304</v>
      </c>
      <c r="C2" s="2">
        <f ca="1">IFERROR(__xludf.DUMMYFUNCTION("""COMPUTED_VALUE"""),64827)</f>
        <v>64827</v>
      </c>
      <c r="D2" s="2">
        <f ca="1">IFERROR(__xludf.DUMMYFUNCTION("""COMPUTED_VALUE"""),4367)</f>
        <v>4367</v>
      </c>
      <c r="E2" s="2">
        <f ca="1">IFERROR(__xludf.DUMMYFUNCTION("""COMPUTED_VALUE"""),84099)</f>
        <v>84099</v>
      </c>
      <c r="F2" s="2" t="str">
        <f ca="1">IFERROR(__xludf.DUMMYFUNCTION("""COMPUTED_VALUE"""),"27/05/2020 18:12:03")</f>
        <v>27/05/2020 18:12:03</v>
      </c>
      <c r="G2" s="2" t="str">
        <f ca="1">IFERROR(__xludf.DUMMYFUNCTION("""COMPUTED_VALUE"""),"TT")</f>
        <v>TT</v>
      </c>
      <c r="H2" s="2">
        <f ca="1">IFERROR(__xludf.DUMMYFUNCTION("""COMPUTED_VALUE"""),2488)</f>
        <v>2488</v>
      </c>
      <c r="I2" s="2">
        <f ca="1">IFERROR(__xludf.DUMMYFUNCTION("""COMPUTED_VALUE"""),550)</f>
        <v>550</v>
      </c>
      <c r="J2" s="2">
        <f ca="1">IFERROR(__xludf.DUMMYFUNCTION("""COMPUTED_VALUE"""),23)</f>
        <v>23</v>
      </c>
      <c r="K2" s="2" t="str">
        <f ca="1">IFERROR(__xludf.DUMMYFUNCTION("""COMPUTED_VALUE"""),"")</f>
        <v/>
      </c>
    </row>
    <row r="3" spans="1:11">
      <c r="A3" s="2" t="str">
        <f ca="1">IFERROR(__xludf.DUMMYFUNCTION("""COMPUTED_VALUE"""),"Maharashtra")</f>
        <v>Maharashtra</v>
      </c>
      <c r="B3" s="2">
        <f ca="1">IFERROR(__xludf.DUMMYFUNCTION("""COMPUTED_VALUE"""),54758)</f>
        <v>54758</v>
      </c>
      <c r="C3" s="2">
        <f ca="1">IFERROR(__xludf.DUMMYFUNCTION("""COMPUTED_VALUE"""),16954)</f>
        <v>16954</v>
      </c>
      <c r="D3" s="2">
        <f ca="1">IFERROR(__xludf.DUMMYFUNCTION("""COMPUTED_VALUE"""),1792)</f>
        <v>1792</v>
      </c>
      <c r="E3" s="2">
        <f ca="1">IFERROR(__xludf.DUMMYFUNCTION("""COMPUTED_VALUE"""),36012)</f>
        <v>36012</v>
      </c>
      <c r="F3" s="2" t="str">
        <f ca="1">IFERROR(__xludf.DUMMYFUNCTION("""COMPUTED_VALUE"""),"26/05/2020 23:14:04")</f>
        <v>26/05/2020 23:14:04</v>
      </c>
      <c r="G3" s="2" t="str">
        <f ca="1">IFERROR(__xludf.DUMMYFUNCTION("""COMPUTED_VALUE"""),"MH")</f>
        <v>MH</v>
      </c>
      <c r="H3" s="2">
        <f ca="1">IFERROR(__xludf.DUMMYFUNCTION("""COMPUTED_VALUE"""),0)</f>
        <v>0</v>
      </c>
      <c r="I3" s="2">
        <f ca="1">IFERROR(__xludf.DUMMYFUNCTION("""COMPUTED_VALUE"""),0)</f>
        <v>0</v>
      </c>
      <c r="J3" s="2">
        <f ca="1">IFERROR(__xludf.DUMMYFUNCTION("""COMPUTED_VALUE"""),0)</f>
        <v>0</v>
      </c>
      <c r="K3" s="2" t="str">
        <f ca="1">IFERROR(__xludf.DUMMYFUNCTION("""COMPUTED_VALUE"""),"")</f>
        <v/>
      </c>
    </row>
    <row r="4" spans="1:11">
      <c r="A4" s="2" t="str">
        <f ca="1">IFERROR(__xludf.DUMMYFUNCTION("""COMPUTED_VALUE"""),"Tamil Nadu")</f>
        <v>Tamil Nadu</v>
      </c>
      <c r="B4" s="2">
        <f ca="1">IFERROR(__xludf.DUMMYFUNCTION("""COMPUTED_VALUE"""),17728)</f>
        <v>17728</v>
      </c>
      <c r="C4" s="2">
        <f ca="1">IFERROR(__xludf.DUMMYFUNCTION("""COMPUTED_VALUE"""),9342)</f>
        <v>9342</v>
      </c>
      <c r="D4" s="2">
        <f ca="1">IFERROR(__xludf.DUMMYFUNCTION("""COMPUTED_VALUE"""),128)</f>
        <v>128</v>
      </c>
      <c r="E4" s="2">
        <f ca="1">IFERROR(__xludf.DUMMYFUNCTION("""COMPUTED_VALUE"""),8258)</f>
        <v>8258</v>
      </c>
      <c r="F4" s="2" t="str">
        <f ca="1">IFERROR(__xludf.DUMMYFUNCTION("""COMPUTED_VALUE"""),"26/05/2020 19:13:04")</f>
        <v>26/05/2020 19:13:04</v>
      </c>
      <c r="G4" s="2" t="str">
        <f ca="1">IFERROR(__xludf.DUMMYFUNCTION("""COMPUTED_VALUE"""),"TN")</f>
        <v>TN</v>
      </c>
      <c r="H4" s="2">
        <f ca="1">IFERROR(__xludf.DUMMYFUNCTION("""COMPUTED_VALUE"""),0)</f>
        <v>0</v>
      </c>
      <c r="I4" s="2">
        <f ca="1">IFERROR(__xludf.DUMMYFUNCTION("""COMPUTED_VALUE"""),0)</f>
        <v>0</v>
      </c>
      <c r="J4" s="2">
        <f ca="1">IFERROR(__xludf.DUMMYFUNCTION("""COMPUTED_VALUE"""),0)</f>
        <v>0</v>
      </c>
      <c r="K4" s="2" t="str">
        <f ca="1">IFERROR(__xludf.DUMMYFUNCTION("""COMPUTED_VALUE"""),"")</f>
        <v/>
      </c>
    </row>
    <row r="5" spans="1:11">
      <c r="A5" s="2" t="str">
        <f ca="1">IFERROR(__xludf.DUMMYFUNCTION("""COMPUTED_VALUE"""),"Gujarat")</f>
        <v>Gujarat</v>
      </c>
      <c r="B5" s="2">
        <f ca="1">IFERROR(__xludf.DUMMYFUNCTION("""COMPUTED_VALUE"""),14829)</f>
        <v>14829</v>
      </c>
      <c r="C5" s="2">
        <f ca="1">IFERROR(__xludf.DUMMYFUNCTION("""COMPUTED_VALUE"""),7139)</f>
        <v>7139</v>
      </c>
      <c r="D5" s="2">
        <f ca="1">IFERROR(__xludf.DUMMYFUNCTION("""COMPUTED_VALUE"""),915)</f>
        <v>915</v>
      </c>
      <c r="E5" s="2">
        <f ca="1">IFERROR(__xludf.DUMMYFUNCTION("""COMPUTED_VALUE"""),6775)</f>
        <v>6775</v>
      </c>
      <c r="F5" s="2" t="str">
        <f ca="1">IFERROR(__xludf.DUMMYFUNCTION("""COMPUTED_VALUE"""),"26/05/2020 22:14:04")</f>
        <v>26/05/2020 22:14:04</v>
      </c>
      <c r="G5" s="2" t="str">
        <f ca="1">IFERROR(__xludf.DUMMYFUNCTION("""COMPUTED_VALUE"""),"GJ")</f>
        <v>GJ</v>
      </c>
      <c r="H5" s="2">
        <f ca="1">IFERROR(__xludf.DUMMYFUNCTION("""COMPUTED_VALUE"""),0)</f>
        <v>0</v>
      </c>
      <c r="I5" s="2">
        <f ca="1">IFERROR(__xludf.DUMMYFUNCTION("""COMPUTED_VALUE"""),0)</f>
        <v>0</v>
      </c>
      <c r="J5" s="2">
        <f ca="1">IFERROR(__xludf.DUMMYFUNCTION("""COMPUTED_VALUE"""),0)</f>
        <v>0</v>
      </c>
      <c r="K5" s="2" t="str">
        <f ca="1">IFERROR(__xludf.DUMMYFUNCTION("""COMPUTED_VALUE"""),"")</f>
        <v/>
      </c>
    </row>
    <row r="6" spans="1:11">
      <c r="A6" s="2" t="str">
        <f ca="1">IFERROR(__xludf.DUMMYFUNCTION("""COMPUTED_VALUE"""),"Delhi")</f>
        <v>Delhi</v>
      </c>
      <c r="B6" s="2">
        <f ca="1">IFERROR(__xludf.DUMMYFUNCTION("""COMPUTED_VALUE"""),15257)</f>
        <v>15257</v>
      </c>
      <c r="C6" s="2">
        <f ca="1">IFERROR(__xludf.DUMMYFUNCTION("""COMPUTED_VALUE"""),7264)</f>
        <v>7264</v>
      </c>
      <c r="D6" s="2">
        <f ca="1">IFERROR(__xludf.DUMMYFUNCTION("""COMPUTED_VALUE"""),303)</f>
        <v>303</v>
      </c>
      <c r="E6" s="2">
        <f ca="1">IFERROR(__xludf.DUMMYFUNCTION("""COMPUTED_VALUE"""),7690)</f>
        <v>7690</v>
      </c>
      <c r="F6" s="2" t="str">
        <f ca="1">IFERROR(__xludf.DUMMYFUNCTION("""COMPUTED_VALUE"""),"27/05/2020 14:33:04")</f>
        <v>27/05/2020 14:33:04</v>
      </c>
      <c r="G6" s="2" t="str">
        <f ca="1">IFERROR(__xludf.DUMMYFUNCTION("""COMPUTED_VALUE"""),"DL")</f>
        <v>DL</v>
      </c>
      <c r="H6" s="2">
        <f ca="1">IFERROR(__xludf.DUMMYFUNCTION("""COMPUTED_VALUE"""),792)</f>
        <v>792</v>
      </c>
      <c r="I6" s="2">
        <f ca="1">IFERROR(__xludf.DUMMYFUNCTION("""COMPUTED_VALUE"""),310)</f>
        <v>310</v>
      </c>
      <c r="J6" s="2">
        <f ca="1">IFERROR(__xludf.DUMMYFUNCTION("""COMPUTED_VALUE"""),15)</f>
        <v>15</v>
      </c>
      <c r="K6" s="2" t="str">
        <f ca="1">IFERROR(__xludf.DUMMYFUNCTION("""COMPUTED_VALUE"""),"[10-May]&lt;br&gt;
Delhi bulletins in the morning, containing data of the previous day. We will add that data to the date on which the report is released, rather than the previous day.")</f>
        <v>[10-May]&lt;br&gt;
Delhi bulletins in the morning, containing data of the previous day. We will add that data to the date on which the report is released, rather than the previous day.</v>
      </c>
    </row>
    <row r="7" spans="1:11">
      <c r="A7" s="2" t="str">
        <f ca="1">IFERROR(__xludf.DUMMYFUNCTION("""COMPUTED_VALUE"""),"Rajasthan")</f>
        <v>Rajasthan</v>
      </c>
      <c r="B7" s="2">
        <f ca="1">IFERROR(__xludf.DUMMYFUNCTION("""COMPUTED_VALUE"""),7680)</f>
        <v>7680</v>
      </c>
      <c r="C7" s="2">
        <f ca="1">IFERROR(__xludf.DUMMYFUNCTION("""COMPUTED_VALUE"""),4341)</f>
        <v>4341</v>
      </c>
      <c r="D7" s="2">
        <f ca="1">IFERROR(__xludf.DUMMYFUNCTION("""COMPUTED_VALUE"""),172)</f>
        <v>172</v>
      </c>
      <c r="E7" s="2">
        <f ca="1">IFERROR(__xludf.DUMMYFUNCTION("""COMPUTED_VALUE"""),3167)</f>
        <v>3167</v>
      </c>
      <c r="F7" s="2" t="str">
        <f ca="1">IFERROR(__xludf.DUMMYFUNCTION("""COMPUTED_VALUE"""),"27/05/2020 15:39:05")</f>
        <v>27/05/2020 15:39:05</v>
      </c>
      <c r="G7" s="2" t="str">
        <f ca="1">IFERROR(__xludf.DUMMYFUNCTION("""COMPUTED_VALUE"""),"RJ")</f>
        <v>RJ</v>
      </c>
      <c r="H7" s="2">
        <f ca="1">IFERROR(__xludf.DUMMYFUNCTION("""COMPUTED_VALUE"""),144)</f>
        <v>144</v>
      </c>
      <c r="I7" s="2">
        <f ca="1">IFERROR(__xludf.DUMMYFUNCTION("""COMPUTED_VALUE"""),65)</f>
        <v>65</v>
      </c>
      <c r="J7" s="2">
        <f ca="1">IFERROR(__xludf.DUMMYFUNCTION("""COMPUTED_VALUE"""),2)</f>
        <v>2</v>
      </c>
      <c r="K7" s="2" t="str">
        <f ca="1">IFERROR(__xludf.DUMMYFUNCTION("""COMPUTED_VALUE"""),"")</f>
        <v/>
      </c>
    </row>
    <row r="8" spans="1:11">
      <c r="A8" s="2" t="str">
        <f ca="1">IFERROR(__xludf.DUMMYFUNCTION("""COMPUTED_VALUE"""),"Madhya Pradesh")</f>
        <v>Madhya Pradesh</v>
      </c>
      <c r="B8" s="2">
        <f ca="1">IFERROR(__xludf.DUMMYFUNCTION("""COMPUTED_VALUE"""),7024)</f>
        <v>7024</v>
      </c>
      <c r="C8" s="2">
        <f ca="1">IFERROR(__xludf.DUMMYFUNCTION("""COMPUTED_VALUE"""),3689)</f>
        <v>3689</v>
      </c>
      <c r="D8" s="2">
        <f ca="1">IFERROR(__xludf.DUMMYFUNCTION("""COMPUTED_VALUE"""),305)</f>
        <v>305</v>
      </c>
      <c r="E8" s="2">
        <f ca="1">IFERROR(__xludf.DUMMYFUNCTION("""COMPUTED_VALUE"""),3030)</f>
        <v>3030</v>
      </c>
      <c r="F8" s="2" t="str">
        <f ca="1">IFERROR(__xludf.DUMMYFUNCTION("""COMPUTED_VALUE"""),"26/05/2020 20:34:11")</f>
        <v>26/05/2020 20:34:11</v>
      </c>
      <c r="G8" s="2" t="str">
        <f ca="1">IFERROR(__xludf.DUMMYFUNCTION("""COMPUTED_VALUE"""),"MP")</f>
        <v>MP</v>
      </c>
      <c r="H8" s="2">
        <f ca="1">IFERROR(__xludf.DUMMYFUNCTION("""COMPUTED_VALUE"""),0)</f>
        <v>0</v>
      </c>
      <c r="I8" s="2">
        <f ca="1">IFERROR(__xludf.DUMMYFUNCTION("""COMPUTED_VALUE"""),0)</f>
        <v>0</v>
      </c>
      <c r="J8" s="2">
        <f ca="1">IFERROR(__xludf.DUMMYFUNCTION("""COMPUTED_VALUE"""),0)</f>
        <v>0</v>
      </c>
      <c r="K8" s="2" t="str">
        <f ca="1">IFERROR(__xludf.DUMMYFUNCTION("""COMPUTED_VALUE"""),"")</f>
        <v/>
      </c>
    </row>
    <row r="9" spans="1:11">
      <c r="A9" s="2" t="str">
        <f ca="1">IFERROR(__xludf.DUMMYFUNCTION("""COMPUTED_VALUE"""),"Uttar Pradesh")</f>
        <v>Uttar Pradesh</v>
      </c>
      <c r="B9" s="2">
        <f ca="1">IFERROR(__xludf.DUMMYFUNCTION("""COMPUTED_VALUE"""),6724)</f>
        <v>6724</v>
      </c>
      <c r="C9" s="2">
        <f ca="1">IFERROR(__xludf.DUMMYFUNCTION("""COMPUTED_VALUE"""),3824)</f>
        <v>3824</v>
      </c>
      <c r="D9" s="2">
        <f ca="1">IFERROR(__xludf.DUMMYFUNCTION("""COMPUTED_VALUE"""),177)</f>
        <v>177</v>
      </c>
      <c r="E9" s="2">
        <f ca="1">IFERROR(__xludf.DUMMYFUNCTION("""COMPUTED_VALUE"""),2723)</f>
        <v>2723</v>
      </c>
      <c r="F9" s="2" t="str">
        <f ca="1">IFERROR(__xludf.DUMMYFUNCTION("""COMPUTED_VALUE"""),"26/05/2020 21:51:05")</f>
        <v>26/05/2020 21:51:05</v>
      </c>
      <c r="G9" s="2" t="str">
        <f ca="1">IFERROR(__xludf.DUMMYFUNCTION("""COMPUTED_VALUE"""),"UP")</f>
        <v>UP</v>
      </c>
      <c r="H9" s="2">
        <f ca="1">IFERROR(__xludf.DUMMYFUNCTION("""COMPUTED_VALUE"""),0)</f>
        <v>0</v>
      </c>
      <c r="I9" s="2">
        <f ca="1">IFERROR(__xludf.DUMMYFUNCTION("""COMPUTED_VALUE"""),0)</f>
        <v>0</v>
      </c>
      <c r="J9" s="2">
        <f ca="1">IFERROR(__xludf.DUMMYFUNCTION("""COMPUTED_VALUE"""),0)</f>
        <v>0</v>
      </c>
      <c r="K9" s="2" t="str">
        <f ca="1">IFERROR(__xludf.DUMMYFUNCTION("""COMPUTED_VALUE"""),"")</f>
        <v/>
      </c>
    </row>
    <row r="10" spans="1:11">
      <c r="A10" s="2" t="str">
        <f ca="1">IFERROR(__xludf.DUMMYFUNCTION("""COMPUTED_VALUE"""),"West Bengal")</f>
        <v>West Bengal</v>
      </c>
      <c r="B10" s="2">
        <f ca="1">IFERROR(__xludf.DUMMYFUNCTION("""COMPUTED_VALUE"""),4009)</f>
        <v>4009</v>
      </c>
      <c r="C10" s="2">
        <f ca="1">IFERROR(__xludf.DUMMYFUNCTION("""COMPUTED_VALUE"""),1486)</f>
        <v>1486</v>
      </c>
      <c r="D10" s="2">
        <f ca="1">IFERROR(__xludf.DUMMYFUNCTION("""COMPUTED_VALUE"""),283)</f>
        <v>283</v>
      </c>
      <c r="E10" s="2">
        <f ca="1">IFERROR(__xludf.DUMMYFUNCTION("""COMPUTED_VALUE"""),2240)</f>
        <v>2240</v>
      </c>
      <c r="F10" s="2" t="str">
        <f ca="1">IFERROR(__xludf.DUMMYFUNCTION("""COMPUTED_VALUE"""),"26/05/2020 19:34:05")</f>
        <v>26/05/2020 19:34:05</v>
      </c>
      <c r="G10" s="2" t="str">
        <f ca="1">IFERROR(__xludf.DUMMYFUNCTION("""COMPUTED_VALUE"""),"WB")</f>
        <v>WB</v>
      </c>
      <c r="H10" s="2">
        <f ca="1">IFERROR(__xludf.DUMMYFUNCTION("""COMPUTED_VALUE"""),0)</f>
        <v>0</v>
      </c>
      <c r="I10" s="2">
        <f ca="1">IFERROR(__xludf.DUMMYFUNCTION("""COMPUTED_VALUE"""),0)</f>
        <v>0</v>
      </c>
      <c r="J10" s="2">
        <f ca="1">IFERROR(__xludf.DUMMYFUNCTION("""COMPUTED_VALUE"""),0)</f>
        <v>0</v>
      </c>
      <c r="K10" s="2" t="str">
        <f ca="1">IFERROR(__xludf.DUMMYFUNCTION("""COMPUTED_VALUE"""),"- Cases updated as per WB bulletin.&lt;br&gt;
- Deaths due to comorbidities added to total deceased&lt;br&gt;
- Zones updated as per WB bulletin&lt;br&gt;")</f>
        <v>- Cases updated as per WB bulletin.&lt;br&gt;
- Deaths due to comorbidities added to total deceased&lt;br&gt;
- Zones updated as per WB bulletin&lt;br&gt;</v>
      </c>
    </row>
    <row r="11" spans="1:11">
      <c r="A11" s="2" t="str">
        <f ca="1">IFERROR(__xludf.DUMMYFUNCTION("""COMPUTED_VALUE"""),"Andhra Pradesh")</f>
        <v>Andhra Pradesh</v>
      </c>
      <c r="B11" s="2">
        <f ca="1">IFERROR(__xludf.DUMMYFUNCTION("""COMPUTED_VALUE"""),3117)</f>
        <v>3117</v>
      </c>
      <c r="C11" s="2">
        <f ca="1">IFERROR(__xludf.DUMMYFUNCTION("""COMPUTED_VALUE"""),2065)</f>
        <v>2065</v>
      </c>
      <c r="D11" s="2">
        <f ca="1">IFERROR(__xludf.DUMMYFUNCTION("""COMPUTED_VALUE"""),58)</f>
        <v>58</v>
      </c>
      <c r="E11" s="2">
        <f ca="1">IFERROR(__xludf.DUMMYFUNCTION("""COMPUTED_VALUE"""),994)</f>
        <v>994</v>
      </c>
      <c r="F11" s="2" t="str">
        <f ca="1">IFERROR(__xludf.DUMMYFUNCTION("""COMPUTED_VALUE"""),"27/05/2020 15:14:04")</f>
        <v>27/05/2020 15:14:04</v>
      </c>
      <c r="G11" s="2" t="str">
        <f ca="1">IFERROR(__xludf.DUMMYFUNCTION("""COMPUTED_VALUE"""),"AP")</f>
        <v>AP</v>
      </c>
      <c r="H11" s="2">
        <f ca="1">IFERROR(__xludf.DUMMYFUNCTION("""COMPUTED_VALUE"""),134)</f>
        <v>134</v>
      </c>
      <c r="I11" s="2">
        <f ca="1">IFERROR(__xludf.DUMMYFUNCTION("""COMPUTED_VALUE"""),48)</f>
        <v>48</v>
      </c>
      <c r="J11" s="2">
        <f ca="1">IFERROR(__xludf.DUMMYFUNCTION("""COMPUTED_VALUE"""),1)</f>
        <v>1</v>
      </c>
      <c r="K11" s="2" t="str">
        <f ca="1">IFERROR(__xludf.DUMMYFUNCTION("""COMPUTED_VALUE"""),"Total includes patients from other states and a new category ""Foreign Evacuees"" which is now reported in AP bulletin")</f>
        <v>Total includes patients from other states and a new category "Foreign Evacuees" which is now reported in AP bulletin</v>
      </c>
    </row>
    <row r="12" spans="1:11">
      <c r="A12" s="2" t="str">
        <f ca="1">IFERROR(__xludf.DUMMYFUNCTION("""COMPUTED_VALUE"""),"State Unassigned")</f>
        <v>State Unassigned</v>
      </c>
      <c r="B12" s="2">
        <f ca="1">IFERROR(__xludf.DUMMYFUNCTION("""COMPUTED_VALUE"""),4013)</f>
        <v>4013</v>
      </c>
      <c r="C12" s="2">
        <f ca="1">IFERROR(__xludf.DUMMYFUNCTION("""COMPUTED_VALUE"""),0)</f>
        <v>0</v>
      </c>
      <c r="D12" s="2">
        <f ca="1">IFERROR(__xludf.DUMMYFUNCTION("""COMPUTED_VALUE"""),0)</f>
        <v>0</v>
      </c>
      <c r="E12" s="2">
        <f ca="1">IFERROR(__xludf.DUMMYFUNCTION("""COMPUTED_VALUE"""),4013)</f>
        <v>4013</v>
      </c>
      <c r="F12" s="2" t="str">
        <f ca="1">IFERROR(__xludf.DUMMYFUNCTION("""COMPUTED_VALUE"""),"27/05/2020 09:19:04")</f>
        <v>27/05/2020 09:19:04</v>
      </c>
      <c r="G12" s="2" t="str">
        <f ca="1">IFERROR(__xludf.DUMMYFUNCTION("""COMPUTED_VALUE"""),"UN")</f>
        <v>UN</v>
      </c>
      <c r="H12" s="2">
        <f ca="1">IFERROR(__xludf.DUMMYFUNCTION("""COMPUTED_VALUE"""),1043)</f>
        <v>1043</v>
      </c>
      <c r="I12" s="2">
        <f ca="1">IFERROR(__xludf.DUMMYFUNCTION("""COMPUTED_VALUE"""),0)</f>
        <v>0</v>
      </c>
      <c r="J12" s="2">
        <f ca="1">IFERROR(__xludf.DUMMYFUNCTION("""COMPUTED_VALUE"""),0)</f>
        <v>0</v>
      </c>
      <c r="K12" s="2" t="str">
        <f ca="1">IFERROR(__xludf.DUMMYFUNCTION("""COMPUTED_VALUE"""),"MoHFW website reports that these are the ""cases that are being reassigned to states""")</f>
        <v>MoHFW website reports that these are the "cases that are being reassigned to states"</v>
      </c>
    </row>
    <row r="13" spans="1:11">
      <c r="A13" s="2" t="str">
        <f ca="1">IFERROR(__xludf.DUMMYFUNCTION("""COMPUTED_VALUE"""),"Bihar")</f>
        <v>Bihar</v>
      </c>
      <c r="B13" s="2">
        <f ca="1">IFERROR(__xludf.DUMMYFUNCTION("""COMPUTED_VALUE"""),3006)</f>
        <v>3006</v>
      </c>
      <c r="C13" s="2">
        <f ca="1">IFERROR(__xludf.DUMMYFUNCTION("""COMPUTED_VALUE"""),800)</f>
        <v>800</v>
      </c>
      <c r="D13" s="2">
        <f ca="1">IFERROR(__xludf.DUMMYFUNCTION("""COMPUTED_VALUE"""),14)</f>
        <v>14</v>
      </c>
      <c r="E13" s="2">
        <f ca="1">IFERROR(__xludf.DUMMYFUNCTION("""COMPUTED_VALUE"""),2192)</f>
        <v>2192</v>
      </c>
      <c r="F13" s="2" t="str">
        <f ca="1">IFERROR(__xludf.DUMMYFUNCTION("""COMPUTED_VALUE"""),"27/05/2020 17:28:05")</f>
        <v>27/05/2020 17:28:05</v>
      </c>
      <c r="G13" s="2" t="str">
        <f ca="1">IFERROR(__xludf.DUMMYFUNCTION("""COMPUTED_VALUE"""),"BR")</f>
        <v>BR</v>
      </c>
      <c r="H13" s="2">
        <f ca="1">IFERROR(__xludf.DUMMYFUNCTION("""COMPUTED_VALUE"""),38)</f>
        <v>38</v>
      </c>
      <c r="I13" s="2">
        <f ca="1">IFERROR(__xludf.DUMMYFUNCTION("""COMPUTED_VALUE"""),0)</f>
        <v>0</v>
      </c>
      <c r="J13" s="2">
        <f ca="1">IFERROR(__xludf.DUMMYFUNCTION("""COMPUTED_VALUE"""),0)</f>
        <v>0</v>
      </c>
      <c r="K13" s="2" t="str">
        <f ca="1">IFERROR(__xludf.DUMMYFUNCTION("""COMPUTED_VALUE"""),"")</f>
        <v/>
      </c>
    </row>
    <row r="14" spans="1:11">
      <c r="A14" s="2" t="str">
        <f ca="1">IFERROR(__xludf.DUMMYFUNCTION("""COMPUTED_VALUE"""),"Karnataka")</f>
        <v>Karnataka</v>
      </c>
      <c r="B14" s="2">
        <f ca="1">IFERROR(__xludf.DUMMYFUNCTION("""COMPUTED_VALUE"""),2418)</f>
        <v>2418</v>
      </c>
      <c r="C14" s="2">
        <f ca="1">IFERROR(__xludf.DUMMYFUNCTION("""COMPUTED_VALUE"""),765)</f>
        <v>765</v>
      </c>
      <c r="D14" s="2">
        <f ca="1">IFERROR(__xludf.DUMMYFUNCTION("""COMPUTED_VALUE"""),47)</f>
        <v>47</v>
      </c>
      <c r="E14" s="2">
        <f ca="1">IFERROR(__xludf.DUMMYFUNCTION("""COMPUTED_VALUE"""),1604)</f>
        <v>1604</v>
      </c>
      <c r="F14" s="2" t="str">
        <f ca="1">IFERROR(__xludf.DUMMYFUNCTION("""COMPUTED_VALUE"""),"27/05/2020 18:12:05")</f>
        <v>27/05/2020 18:12:05</v>
      </c>
      <c r="G14" s="2" t="str">
        <f ca="1">IFERROR(__xludf.DUMMYFUNCTION("""COMPUTED_VALUE"""),"KA")</f>
        <v>KA</v>
      </c>
      <c r="H14" s="2">
        <f ca="1">IFERROR(__xludf.DUMMYFUNCTION("""COMPUTED_VALUE"""),135)</f>
        <v>135</v>
      </c>
      <c r="I14" s="2">
        <f ca="1">IFERROR(__xludf.DUMMYFUNCTION("""COMPUTED_VALUE"""),17)</f>
        <v>17</v>
      </c>
      <c r="J14" s="2">
        <f ca="1">IFERROR(__xludf.DUMMYFUNCTION("""COMPUTED_VALUE"""),3)</f>
        <v>3</v>
      </c>
      <c r="K14" s="2" t="str">
        <f ca="1">IFERROR(__xludf.DUMMYFUNCTION("""COMPUTED_VALUE"""),"Two active cases in KA reduced as a confirmed patient died of non-CoViD19 related reasons")</f>
        <v>Two active cases in KA reduced as a confirmed patient died of non-CoViD19 related reasons</v>
      </c>
    </row>
    <row r="15" spans="1:11">
      <c r="A15" s="2" t="str">
        <f ca="1">IFERROR(__xludf.DUMMYFUNCTION("""COMPUTED_VALUE"""),"Punjab")</f>
        <v>Punjab</v>
      </c>
      <c r="B15" s="2">
        <f ca="1">IFERROR(__xludf.DUMMYFUNCTION("""COMPUTED_VALUE"""),2106)</f>
        <v>2106</v>
      </c>
      <c r="C15" s="2">
        <f ca="1">IFERROR(__xludf.DUMMYFUNCTION("""COMPUTED_VALUE"""),1918)</f>
        <v>1918</v>
      </c>
      <c r="D15" s="2">
        <f ca="1">IFERROR(__xludf.DUMMYFUNCTION("""COMPUTED_VALUE"""),40)</f>
        <v>40</v>
      </c>
      <c r="E15" s="2">
        <f ca="1">IFERROR(__xludf.DUMMYFUNCTION("""COMPUTED_VALUE"""),148)</f>
        <v>148</v>
      </c>
      <c r="F15" s="2" t="str">
        <f ca="1">IFERROR(__xludf.DUMMYFUNCTION("""COMPUTED_VALUE"""),"26/05/2020 19:24:36")</f>
        <v>26/05/2020 19:24:36</v>
      </c>
      <c r="G15" s="2" t="str">
        <f ca="1">IFERROR(__xludf.DUMMYFUNCTION("""COMPUTED_VALUE"""),"PB")</f>
        <v>PB</v>
      </c>
      <c r="H15" s="2">
        <f ca="1">IFERROR(__xludf.DUMMYFUNCTION("""COMPUTED_VALUE"""),0)</f>
        <v>0</v>
      </c>
      <c r="I15" s="2">
        <f ca="1">IFERROR(__xludf.DUMMYFUNCTION("""COMPUTED_VALUE"""),0)</f>
        <v>0</v>
      </c>
      <c r="J15" s="2">
        <f ca="1">IFERROR(__xludf.DUMMYFUNCTION("""COMPUTED_VALUE"""),0)</f>
        <v>0</v>
      </c>
      <c r="K15" s="2" t="str">
        <f ca="1">IFERROR(__xludf.DUMMYFUNCTION("""COMPUTED_VALUE"""),"Cases in Punjab were effectively reduced as some cases were added to 'central pool' as per the bulletin")</f>
        <v>Cases in Punjab were effectively reduced as some cases were added to 'central pool' as per the bulletin</v>
      </c>
    </row>
    <row r="16" spans="1:11">
      <c r="A16" s="2" t="str">
        <f ca="1">IFERROR(__xludf.DUMMYFUNCTION("""COMPUTED_VALUE"""),"Telangana")</f>
        <v>Telangana</v>
      </c>
      <c r="B16" s="2">
        <f ca="1">IFERROR(__xludf.DUMMYFUNCTION("""COMPUTED_VALUE"""),1991)</f>
        <v>1991</v>
      </c>
      <c r="C16" s="2">
        <f ca="1">IFERROR(__xludf.DUMMYFUNCTION("""COMPUTED_VALUE"""),1284)</f>
        <v>1284</v>
      </c>
      <c r="D16" s="2">
        <f ca="1">IFERROR(__xludf.DUMMYFUNCTION("""COMPUTED_VALUE"""),57)</f>
        <v>57</v>
      </c>
      <c r="E16" s="2">
        <f ca="1">IFERROR(__xludf.DUMMYFUNCTION("""COMPUTED_VALUE"""),650)</f>
        <v>650</v>
      </c>
      <c r="F16" s="2" t="str">
        <f ca="1">IFERROR(__xludf.DUMMYFUNCTION("""COMPUTED_VALUE"""),"26/05/2020 20:34:16")</f>
        <v>26/05/2020 20:34:16</v>
      </c>
      <c r="G16" s="2" t="str">
        <f ca="1">IFERROR(__xludf.DUMMYFUNCTION("""COMPUTED_VALUE"""),"TG")</f>
        <v>TG</v>
      </c>
      <c r="H16" s="2">
        <f ca="1">IFERROR(__xludf.DUMMYFUNCTION("""COMPUTED_VALUE"""),0)</f>
        <v>0</v>
      </c>
      <c r="I16" s="2">
        <f ca="1">IFERROR(__xludf.DUMMYFUNCTION("""COMPUTED_VALUE"""),0)</f>
        <v>0</v>
      </c>
      <c r="J16" s="2">
        <f ca="1">IFERROR(__xludf.DUMMYFUNCTION("""COMPUTED_VALUE"""),0)</f>
        <v>0</v>
      </c>
      <c r="K16" s="2" t="str">
        <f ca="1">IFERROR(__xludf.DUMMYFUNCTION("""COMPUTED_VALUE"""),"")</f>
        <v/>
      </c>
    </row>
    <row r="17" spans="1:11">
      <c r="A17" s="2" t="str">
        <f ca="1">IFERROR(__xludf.DUMMYFUNCTION("""COMPUTED_VALUE"""),"Jammu and Kashmir")</f>
        <v>Jammu and Kashmir</v>
      </c>
      <c r="B17" s="2">
        <f ca="1">IFERROR(__xludf.DUMMYFUNCTION("""COMPUTED_VALUE"""),1759)</f>
        <v>1759</v>
      </c>
      <c r="C17" s="2">
        <f ca="1">IFERROR(__xludf.DUMMYFUNCTION("""COMPUTED_VALUE"""),833)</f>
        <v>833</v>
      </c>
      <c r="D17" s="2">
        <f ca="1">IFERROR(__xludf.DUMMYFUNCTION("""COMPUTED_VALUE"""),24)</f>
        <v>24</v>
      </c>
      <c r="E17" s="2">
        <f ca="1">IFERROR(__xludf.DUMMYFUNCTION("""COMPUTED_VALUE"""),902)</f>
        <v>902</v>
      </c>
      <c r="F17" s="2" t="str">
        <f ca="1">IFERROR(__xludf.DUMMYFUNCTION("""COMPUTED_VALUE"""),"26/05/2020 20:34:17")</f>
        <v>26/05/2020 20:34:17</v>
      </c>
      <c r="G17" s="2" t="str">
        <f ca="1">IFERROR(__xludf.DUMMYFUNCTION("""COMPUTED_VALUE"""),"JK")</f>
        <v>JK</v>
      </c>
      <c r="H17" s="2">
        <f ca="1">IFERROR(__xludf.DUMMYFUNCTION("""COMPUTED_VALUE"""),0)</f>
        <v>0</v>
      </c>
      <c r="I17" s="2">
        <f ca="1">IFERROR(__xludf.DUMMYFUNCTION("""COMPUTED_VALUE"""),0)</f>
        <v>0</v>
      </c>
      <c r="J17" s="2">
        <f ca="1">IFERROR(__xludf.DUMMYFUNCTION("""COMPUTED_VALUE"""),0)</f>
        <v>0</v>
      </c>
      <c r="K17" s="2" t="str">
        <f ca="1">IFERROR(__xludf.DUMMYFUNCTION("""COMPUTED_VALUE"""),"")</f>
        <v/>
      </c>
    </row>
    <row r="18" spans="1:11">
      <c r="A18" s="2" t="str">
        <f ca="1">IFERROR(__xludf.DUMMYFUNCTION("""COMPUTED_VALUE"""),"Odisha")</f>
        <v>Odisha</v>
      </c>
      <c r="B18" s="2">
        <f ca="1">IFERROR(__xludf.DUMMYFUNCTION("""COMPUTED_VALUE"""),1593)</f>
        <v>1593</v>
      </c>
      <c r="C18" s="2">
        <f ca="1">IFERROR(__xludf.DUMMYFUNCTION("""COMPUTED_VALUE"""),812)</f>
        <v>812</v>
      </c>
      <c r="D18" s="2">
        <f ca="1">IFERROR(__xludf.DUMMYFUNCTION("""COMPUTED_VALUE"""),7)</f>
        <v>7</v>
      </c>
      <c r="E18" s="2">
        <f ca="1">IFERROR(__xludf.DUMMYFUNCTION("""COMPUTED_VALUE"""),774)</f>
        <v>774</v>
      </c>
      <c r="F18" s="2" t="str">
        <f ca="1">IFERROR(__xludf.DUMMYFUNCTION("""COMPUTED_VALUE"""),"27/05/2020 17:45:04")</f>
        <v>27/05/2020 17:45:04</v>
      </c>
      <c r="G18" s="2" t="str">
        <f ca="1">IFERROR(__xludf.DUMMYFUNCTION("""COMPUTED_VALUE"""),"OR")</f>
        <v>OR</v>
      </c>
      <c r="H18" s="2">
        <f ca="1">IFERROR(__xludf.DUMMYFUNCTION("""COMPUTED_VALUE"""),76)</f>
        <v>76</v>
      </c>
      <c r="I18" s="2">
        <f ca="1">IFERROR(__xludf.DUMMYFUNCTION("""COMPUTED_VALUE"""),79)</f>
        <v>79</v>
      </c>
      <c r="J18" s="2">
        <f ca="1">IFERROR(__xludf.DUMMYFUNCTION("""COMPUTED_VALUE"""),0)</f>
        <v>0</v>
      </c>
      <c r="K18" s="2" t="str">
        <f ca="1">IFERROR(__xludf.DUMMYFUNCTION("""COMPUTED_VALUE"""),"")</f>
        <v/>
      </c>
    </row>
    <row r="19" spans="1:11">
      <c r="A19" s="2" t="str">
        <f ca="1">IFERROR(__xludf.DUMMYFUNCTION("""COMPUTED_VALUE"""),"Haryana")</f>
        <v>Haryana</v>
      </c>
      <c r="B19" s="2">
        <f ca="1">IFERROR(__xludf.DUMMYFUNCTION("""COMPUTED_VALUE"""),1311)</f>
        <v>1311</v>
      </c>
      <c r="C19" s="2">
        <f ca="1">IFERROR(__xludf.DUMMYFUNCTION("""COMPUTED_VALUE"""),828)</f>
        <v>828</v>
      </c>
      <c r="D19" s="2">
        <f ca="1">IFERROR(__xludf.DUMMYFUNCTION("""COMPUTED_VALUE"""),16)</f>
        <v>16</v>
      </c>
      <c r="E19" s="2">
        <f ca="1">IFERROR(__xludf.DUMMYFUNCTION("""COMPUTED_VALUE"""),467)</f>
        <v>467</v>
      </c>
      <c r="F19" s="2" t="str">
        <f ca="1">IFERROR(__xludf.DUMMYFUNCTION("""COMPUTED_VALUE"""),"27/05/2020 16:35:04")</f>
        <v>27/05/2020 16:35:04</v>
      </c>
      <c r="G19" s="2" t="str">
        <f ca="1">IFERROR(__xludf.DUMMYFUNCTION("""COMPUTED_VALUE"""),"HR")</f>
        <v>HR</v>
      </c>
      <c r="H19" s="2">
        <f ca="1">IFERROR(__xludf.DUMMYFUNCTION("""COMPUTED_VALUE"""),6)</f>
        <v>6</v>
      </c>
      <c r="I19" s="2">
        <f ca="1">IFERROR(__xludf.DUMMYFUNCTION("""COMPUTED_VALUE"""),4)</f>
        <v>4</v>
      </c>
      <c r="J19" s="2">
        <f ca="1">IFERROR(__xludf.DUMMYFUNCTION("""COMPUTED_VALUE"""),0)</f>
        <v>0</v>
      </c>
      <c r="K19" s="2" t="str">
        <f ca="1">IFERROR(__xludf.DUMMYFUNCTION("""COMPUTED_VALUE"""),"")</f>
        <v/>
      </c>
    </row>
    <row r="20" spans="1:11">
      <c r="A20" s="2" t="str">
        <f ca="1">IFERROR(__xludf.DUMMYFUNCTION("""COMPUTED_VALUE"""),"Kerala")</f>
        <v>Kerala</v>
      </c>
      <c r="B20" s="2">
        <f ca="1">IFERROR(__xludf.DUMMYFUNCTION("""COMPUTED_VALUE"""),1004)</f>
        <v>1004</v>
      </c>
      <c r="C20" s="2">
        <f ca="1">IFERROR(__xludf.DUMMYFUNCTION("""COMPUTED_VALUE"""),552)</f>
        <v>552</v>
      </c>
      <c r="D20" s="2">
        <f ca="1">IFERROR(__xludf.DUMMYFUNCTION("""COMPUTED_VALUE"""),6)</f>
        <v>6</v>
      </c>
      <c r="E20" s="2">
        <f ca="1">IFERROR(__xludf.DUMMYFUNCTION("""COMPUTED_VALUE"""),446)</f>
        <v>446</v>
      </c>
      <c r="F20" s="2" t="str">
        <f ca="1">IFERROR(__xludf.DUMMYFUNCTION("""COMPUTED_VALUE"""),"27/05/2020 17:54:05")</f>
        <v>27/05/2020 17:54:05</v>
      </c>
      <c r="G20" s="2" t="str">
        <f ca="1">IFERROR(__xludf.DUMMYFUNCTION("""COMPUTED_VALUE"""),"KL")</f>
        <v>KL</v>
      </c>
      <c r="H20" s="2">
        <f ca="1">IFERROR(__xludf.DUMMYFUNCTION("""COMPUTED_VALUE"""),40)</f>
        <v>40</v>
      </c>
      <c r="I20" s="2">
        <f ca="1">IFERROR(__xludf.DUMMYFUNCTION("""COMPUTED_VALUE"""),10)</f>
        <v>10</v>
      </c>
      <c r="J20" s="2">
        <f ca="1">IFERROR(__xludf.DUMMYFUNCTION("""COMPUTED_VALUE"""),0)</f>
        <v>0</v>
      </c>
      <c r="K20" s="2" t="str">
        <f ca="1">IFERROR(__xludf.DUMMYFUNCTION("""COMPUTED_VALUE"""),"Mahe native who expired in Kannur included in Kerala's tally")</f>
        <v>Mahe native who expired in Kannur included in Kerala's tally</v>
      </c>
    </row>
    <row r="21" spans="1:11">
      <c r="A21" s="2" t="str">
        <f ca="1">IFERROR(__xludf.DUMMYFUNCTION("""COMPUTED_VALUE"""),"Assam")</f>
        <v>Assam</v>
      </c>
      <c r="B21" s="2">
        <f ca="1">IFERROR(__xludf.DUMMYFUNCTION("""COMPUTED_VALUE"""),715)</f>
        <v>715</v>
      </c>
      <c r="C21" s="2">
        <f ca="1">IFERROR(__xludf.DUMMYFUNCTION("""COMPUTED_VALUE"""),63)</f>
        <v>63</v>
      </c>
      <c r="D21" s="2">
        <f ca="1">IFERROR(__xludf.DUMMYFUNCTION("""COMPUTED_VALUE"""),4)</f>
        <v>4</v>
      </c>
      <c r="E21" s="2">
        <f ca="1">IFERROR(__xludf.DUMMYFUNCTION("""COMPUTED_VALUE"""),645)</f>
        <v>645</v>
      </c>
      <c r="F21" s="2" t="str">
        <f ca="1">IFERROR(__xludf.DUMMYFUNCTION("""COMPUTED_VALUE"""),"27/05/2020 17:45:07")</f>
        <v>27/05/2020 17:45:07</v>
      </c>
      <c r="G21" s="2" t="str">
        <f ca="1">IFERROR(__xludf.DUMMYFUNCTION("""COMPUTED_VALUE"""),"AS")</f>
        <v>AS</v>
      </c>
      <c r="H21" s="2">
        <f ca="1">IFERROR(__xludf.DUMMYFUNCTION("""COMPUTED_VALUE"""),32)</f>
        <v>32</v>
      </c>
      <c r="I21" s="2">
        <f ca="1">IFERROR(__xludf.DUMMYFUNCTION("""COMPUTED_VALUE"""),0)</f>
        <v>0</v>
      </c>
      <c r="J21" s="2">
        <f ca="1">IFERROR(__xludf.DUMMYFUNCTION("""COMPUTED_VALUE"""),0)</f>
        <v>0</v>
      </c>
      <c r="K21" s="2" t="str">
        <f ca="1">IFERROR(__xludf.DUMMYFUNCTION("""COMPUTED_VALUE"""),"Includes one case from Nagaland &lt;br&gt;
Total of Three* patients who migrated to other states has been reduced from Active count")</f>
        <v>Includes one case from Nagaland &lt;br&gt;
Total of Three* patients who migrated to other states has been reduced from Active count</v>
      </c>
    </row>
    <row r="22" spans="1:11">
      <c r="A22" s="2" t="str">
        <f ca="1">IFERROR(__xludf.DUMMYFUNCTION("""COMPUTED_VALUE"""),"Jharkhand")</f>
        <v>Jharkhand</v>
      </c>
      <c r="B22" s="2">
        <f ca="1">IFERROR(__xludf.DUMMYFUNCTION("""COMPUTED_VALUE"""),426)</f>
        <v>426</v>
      </c>
      <c r="C22" s="2">
        <f ca="1">IFERROR(__xludf.DUMMYFUNCTION("""COMPUTED_VALUE"""),153)</f>
        <v>153</v>
      </c>
      <c r="D22" s="2">
        <f ca="1">IFERROR(__xludf.DUMMYFUNCTION("""COMPUTED_VALUE"""),4)</f>
        <v>4</v>
      </c>
      <c r="E22" s="2">
        <f ca="1">IFERROR(__xludf.DUMMYFUNCTION("""COMPUTED_VALUE"""),269)</f>
        <v>269</v>
      </c>
      <c r="F22" s="2" t="str">
        <f ca="1">IFERROR(__xludf.DUMMYFUNCTION("""COMPUTED_VALUE"""),"27/05/2020 00:21:05")</f>
        <v>27/05/2020 00:21:05</v>
      </c>
      <c r="G22" s="2" t="str">
        <f ca="1">IFERROR(__xludf.DUMMYFUNCTION("""COMPUTED_VALUE"""),"JH")</f>
        <v>JH</v>
      </c>
      <c r="H22" s="2">
        <f ca="1">IFERROR(__xludf.DUMMYFUNCTION("""COMPUTED_VALUE"""),0)</f>
        <v>0</v>
      </c>
      <c r="I22" s="2">
        <f ca="1">IFERROR(__xludf.DUMMYFUNCTION("""COMPUTED_VALUE"""),0)</f>
        <v>0</v>
      </c>
      <c r="J22" s="2">
        <f ca="1">IFERROR(__xludf.DUMMYFUNCTION("""COMPUTED_VALUE"""),0)</f>
        <v>0</v>
      </c>
      <c r="K22" s="2" t="str">
        <f ca="1">IFERROR(__xludf.DUMMYFUNCTION("""COMPUTED_VALUE"""),"")</f>
        <v/>
      </c>
    </row>
    <row r="23" spans="1:11">
      <c r="A23" s="2" t="str">
        <f ca="1">IFERROR(__xludf.DUMMYFUNCTION("""COMPUTED_VALUE"""),"Uttarakhand")</f>
        <v>Uttarakhand</v>
      </c>
      <c r="B23" s="2">
        <f ca="1">IFERROR(__xludf.DUMMYFUNCTION("""COMPUTED_VALUE"""),438)</f>
        <v>438</v>
      </c>
      <c r="C23" s="2">
        <f ca="1">IFERROR(__xludf.DUMMYFUNCTION("""COMPUTED_VALUE"""),79)</f>
        <v>79</v>
      </c>
      <c r="D23" s="2">
        <f ca="1">IFERROR(__xludf.DUMMYFUNCTION("""COMPUTED_VALUE"""),4)</f>
        <v>4</v>
      </c>
      <c r="E23" s="2">
        <f ca="1">IFERROR(__xludf.DUMMYFUNCTION("""COMPUTED_VALUE"""),352)</f>
        <v>352</v>
      </c>
      <c r="F23" s="2" t="str">
        <f ca="1">IFERROR(__xludf.DUMMYFUNCTION("""COMPUTED_VALUE"""),"27/05/2020 15:14:08")</f>
        <v>27/05/2020 15:14:08</v>
      </c>
      <c r="G23" s="2" t="str">
        <f ca="1">IFERROR(__xludf.DUMMYFUNCTION("""COMPUTED_VALUE"""),"UT")</f>
        <v>UT</v>
      </c>
      <c r="H23" s="2">
        <f ca="1">IFERROR(__xludf.DUMMYFUNCTION("""COMPUTED_VALUE"""),38)</f>
        <v>38</v>
      </c>
      <c r="I23" s="2">
        <f ca="1">IFERROR(__xludf.DUMMYFUNCTION("""COMPUTED_VALUE"""),15)</f>
        <v>15</v>
      </c>
      <c r="J23" s="2">
        <f ca="1">IFERROR(__xludf.DUMMYFUNCTION("""COMPUTED_VALUE"""),0)</f>
        <v>0</v>
      </c>
      <c r="K23" s="2" t="str">
        <f ca="1">IFERROR(__xludf.DUMMYFUNCTION("""COMPUTED_VALUE"""),"Three migrated cases reduced from Active count")</f>
        <v>Three migrated cases reduced from Active count</v>
      </c>
    </row>
    <row r="24" spans="1:11">
      <c r="A24" s="2" t="str">
        <f ca="1">IFERROR(__xludf.DUMMYFUNCTION("""COMPUTED_VALUE"""),"Chhattisgarh")</f>
        <v>Chhattisgarh</v>
      </c>
      <c r="B24" s="2">
        <f ca="1">IFERROR(__xludf.DUMMYFUNCTION("""COMPUTED_VALUE"""),360)</f>
        <v>360</v>
      </c>
      <c r="C24" s="2">
        <f ca="1">IFERROR(__xludf.DUMMYFUNCTION("""COMPUTED_VALUE"""),79)</f>
        <v>79</v>
      </c>
      <c r="D24" s="2">
        <f ca="1">IFERROR(__xludf.DUMMYFUNCTION("""COMPUTED_VALUE"""),0)</f>
        <v>0</v>
      </c>
      <c r="E24" s="2">
        <f ca="1">IFERROR(__xludf.DUMMYFUNCTION("""COMPUTED_VALUE"""),281)</f>
        <v>281</v>
      </c>
      <c r="F24" s="2" t="str">
        <f ca="1">IFERROR(__xludf.DUMMYFUNCTION("""COMPUTED_VALUE"""),"26/05/2020 21:23:05")</f>
        <v>26/05/2020 21:23:05</v>
      </c>
      <c r="G24" s="2" t="str">
        <f ca="1">IFERROR(__xludf.DUMMYFUNCTION("""COMPUTED_VALUE"""),"CT")</f>
        <v>CT</v>
      </c>
      <c r="H24" s="2">
        <f ca="1">IFERROR(__xludf.DUMMYFUNCTION("""COMPUTED_VALUE"""),0)</f>
        <v>0</v>
      </c>
      <c r="I24" s="2">
        <f ca="1">IFERROR(__xludf.DUMMYFUNCTION("""COMPUTED_VALUE"""),0)</f>
        <v>0</v>
      </c>
      <c r="J24" s="2">
        <f ca="1">IFERROR(__xludf.DUMMYFUNCTION("""COMPUTED_VALUE"""),0)</f>
        <v>0</v>
      </c>
      <c r="K24" s="2" t="str">
        <f ca="1">IFERROR(__xludf.DUMMYFUNCTION("""COMPUTED_VALUE"""),"")</f>
        <v/>
      </c>
    </row>
    <row r="25" spans="1:11">
      <c r="A25" s="2" t="str">
        <f ca="1">IFERROR(__xludf.DUMMYFUNCTION("""COMPUTED_VALUE"""),"Chandigarh")</f>
        <v>Chandigarh</v>
      </c>
      <c r="B25" s="2">
        <f ca="1">IFERROR(__xludf.DUMMYFUNCTION("""COMPUTED_VALUE"""),278)</f>
        <v>278</v>
      </c>
      <c r="C25" s="2">
        <f ca="1">IFERROR(__xludf.DUMMYFUNCTION("""COMPUTED_VALUE"""),187)</f>
        <v>187</v>
      </c>
      <c r="D25" s="2">
        <f ca="1">IFERROR(__xludf.DUMMYFUNCTION("""COMPUTED_VALUE"""),4)</f>
        <v>4</v>
      </c>
      <c r="E25" s="2">
        <f ca="1">IFERROR(__xludf.DUMMYFUNCTION("""COMPUTED_VALUE"""),87)</f>
        <v>87</v>
      </c>
      <c r="F25" s="2" t="str">
        <f ca="1">IFERROR(__xludf.DUMMYFUNCTION("""COMPUTED_VALUE"""),"26/05/2020 15:33:10")</f>
        <v>26/05/2020 15:33:10</v>
      </c>
      <c r="G25" s="2" t="str">
        <f ca="1">IFERROR(__xludf.DUMMYFUNCTION("""COMPUTED_VALUE"""),"CH")</f>
        <v>CH</v>
      </c>
      <c r="H25" s="2">
        <f ca="1">IFERROR(__xludf.DUMMYFUNCTION("""COMPUTED_VALUE"""),0)</f>
        <v>0</v>
      </c>
      <c r="I25" s="2">
        <f ca="1">IFERROR(__xludf.DUMMYFUNCTION("""COMPUTED_VALUE"""),0)</f>
        <v>0</v>
      </c>
      <c r="J25" s="2">
        <f ca="1">IFERROR(__xludf.DUMMYFUNCTION("""COMPUTED_VALUE"""),0)</f>
        <v>0</v>
      </c>
      <c r="K25" s="2" t="str">
        <f ca="1">IFERROR(__xludf.DUMMYFUNCTION("""COMPUTED_VALUE"""),"")</f>
        <v/>
      </c>
    </row>
    <row r="26" spans="1:11">
      <c r="A26" s="2" t="str">
        <f ca="1">IFERROR(__xludf.DUMMYFUNCTION("""COMPUTED_VALUE"""),"Himachal Pradesh")</f>
        <v>Himachal Pradesh</v>
      </c>
      <c r="B26" s="2">
        <f ca="1">IFERROR(__xludf.DUMMYFUNCTION("""COMPUTED_VALUE"""),251)</f>
        <v>251</v>
      </c>
      <c r="C26" s="2">
        <f ca="1">IFERROR(__xludf.DUMMYFUNCTION("""COMPUTED_VALUE"""),65)</f>
        <v>65</v>
      </c>
      <c r="D26" s="2">
        <f ca="1">IFERROR(__xludf.DUMMYFUNCTION("""COMPUTED_VALUE"""),6)</f>
        <v>6</v>
      </c>
      <c r="E26" s="2">
        <f ca="1">IFERROR(__xludf.DUMMYFUNCTION("""COMPUTED_VALUE"""),177)</f>
        <v>177</v>
      </c>
      <c r="F26" s="2" t="str">
        <f ca="1">IFERROR(__xludf.DUMMYFUNCTION("""COMPUTED_VALUE"""),"27/05/2020 18:03:09")</f>
        <v>27/05/2020 18:03:09</v>
      </c>
      <c r="G26" s="2" t="str">
        <f ca="1">IFERROR(__xludf.DUMMYFUNCTION("""COMPUTED_VALUE"""),"HP")</f>
        <v>HP</v>
      </c>
      <c r="H26" s="2">
        <f ca="1">IFERROR(__xludf.DUMMYFUNCTION("""COMPUTED_VALUE"""),4)</f>
        <v>4</v>
      </c>
      <c r="I26" s="2">
        <f ca="1">IFERROR(__xludf.DUMMYFUNCTION("""COMPUTED_VALUE"""),2)</f>
        <v>2</v>
      </c>
      <c r="J26" s="2">
        <f ca="1">IFERROR(__xludf.DUMMYFUNCTION("""COMPUTED_VALUE"""),2)</f>
        <v>2</v>
      </c>
      <c r="K26" s="2" t="str">
        <f ca="1">IFERROR(__xludf.DUMMYFUNCTION("""COMPUTED_VALUE"""),"HP has 4 Migrated cases which are reduced from Active #. Also, death of Tibetan refugee is included in deceased numbers, but not in confirmed")</f>
        <v>HP has 4 Migrated cases which are reduced from Active #. Also, death of Tibetan refugee is included in deceased numbers, but not in confirmed</v>
      </c>
    </row>
    <row r="27" spans="1:11">
      <c r="A27" s="2" t="str">
        <f ca="1">IFERROR(__xludf.DUMMYFUNCTION("""COMPUTED_VALUE"""),"Tripura")</f>
        <v>Tripura</v>
      </c>
      <c r="B27" s="2">
        <f ca="1">IFERROR(__xludf.DUMMYFUNCTION("""COMPUTED_VALUE"""),232)</f>
        <v>232</v>
      </c>
      <c r="C27" s="2">
        <f ca="1">IFERROR(__xludf.DUMMYFUNCTION("""COMPUTED_VALUE"""),165)</f>
        <v>165</v>
      </c>
      <c r="D27" s="2">
        <f ca="1">IFERROR(__xludf.DUMMYFUNCTION("""COMPUTED_VALUE"""),0)</f>
        <v>0</v>
      </c>
      <c r="E27" s="2">
        <f ca="1">IFERROR(__xludf.DUMMYFUNCTION("""COMPUTED_VALUE"""),67)</f>
        <v>67</v>
      </c>
      <c r="F27" s="2" t="str">
        <f ca="1">IFERROR(__xludf.DUMMYFUNCTION("""COMPUTED_VALUE"""),"27/05/2020 09:53:04")</f>
        <v>27/05/2020 09:53:04</v>
      </c>
      <c r="G27" s="2" t="str">
        <f ca="1">IFERROR(__xludf.DUMMYFUNCTION("""COMPUTED_VALUE"""),"TR")</f>
        <v>TR</v>
      </c>
      <c r="H27" s="2">
        <f ca="1">IFERROR(__xludf.DUMMYFUNCTION("""COMPUTED_VALUE"""),0)</f>
        <v>0</v>
      </c>
      <c r="I27" s="2">
        <f ca="1">IFERROR(__xludf.DUMMYFUNCTION("""COMPUTED_VALUE"""),0)</f>
        <v>0</v>
      </c>
      <c r="J27" s="2">
        <f ca="1">IFERROR(__xludf.DUMMYFUNCTION("""COMPUTED_VALUE"""),0)</f>
        <v>0</v>
      </c>
      <c r="K27" s="2" t="str">
        <f ca="1">IFERROR(__xludf.DUMMYFUNCTION("""COMPUTED_VALUE"""),"Two cases are migrated out of Tripura.")</f>
        <v>Two cases are migrated out of Tripura.</v>
      </c>
    </row>
    <row r="28" spans="1:11">
      <c r="A28" s="2" t="str">
        <f ca="1">IFERROR(__xludf.DUMMYFUNCTION("""COMPUTED_VALUE"""),"Goa")</f>
        <v>Goa</v>
      </c>
      <c r="B28" s="2">
        <f ca="1">IFERROR(__xludf.DUMMYFUNCTION("""COMPUTED_VALUE"""),67)</f>
        <v>67</v>
      </c>
      <c r="C28" s="2">
        <f ca="1">IFERROR(__xludf.DUMMYFUNCTION("""COMPUTED_VALUE"""),28)</f>
        <v>28</v>
      </c>
      <c r="D28" s="2">
        <f ca="1">IFERROR(__xludf.DUMMYFUNCTION("""COMPUTED_VALUE"""),0)</f>
        <v>0</v>
      </c>
      <c r="E28" s="2">
        <f ca="1">IFERROR(__xludf.DUMMYFUNCTION("""COMPUTED_VALUE"""),39)</f>
        <v>39</v>
      </c>
      <c r="F28" s="2" t="str">
        <f ca="1">IFERROR(__xludf.DUMMYFUNCTION("""COMPUTED_VALUE"""),"26/05/2020 20:34:19")</f>
        <v>26/05/2020 20:34:19</v>
      </c>
      <c r="G28" s="2" t="str">
        <f ca="1">IFERROR(__xludf.DUMMYFUNCTION("""COMPUTED_VALUE"""),"GA")</f>
        <v>GA</v>
      </c>
      <c r="H28" s="2">
        <f ca="1">IFERROR(__xludf.DUMMYFUNCTION("""COMPUTED_VALUE"""),0)</f>
        <v>0</v>
      </c>
      <c r="I28" s="2">
        <f ca="1">IFERROR(__xludf.DUMMYFUNCTION("""COMPUTED_VALUE"""),0)</f>
        <v>0</v>
      </c>
      <c r="J28" s="2">
        <f ca="1">IFERROR(__xludf.DUMMYFUNCTION("""COMPUTED_VALUE"""),0)</f>
        <v>0</v>
      </c>
      <c r="K28" s="2" t="str">
        <f ca="1">IFERROR(__xludf.DUMMYFUNCTION("""COMPUTED_VALUE"""),"")</f>
        <v/>
      </c>
    </row>
    <row r="29" spans="1:11">
      <c r="A29" s="2" t="str">
        <f ca="1">IFERROR(__xludf.DUMMYFUNCTION("""COMPUTED_VALUE"""),"Ladakh")</f>
        <v>Ladakh</v>
      </c>
      <c r="B29" s="2">
        <f ca="1">IFERROR(__xludf.DUMMYFUNCTION("""COMPUTED_VALUE"""),54)</f>
        <v>54</v>
      </c>
      <c r="C29" s="2">
        <f ca="1">IFERROR(__xludf.DUMMYFUNCTION("""COMPUTED_VALUE"""),43)</f>
        <v>43</v>
      </c>
      <c r="D29" s="2">
        <f ca="1">IFERROR(__xludf.DUMMYFUNCTION("""COMPUTED_VALUE"""),0)</f>
        <v>0</v>
      </c>
      <c r="E29" s="2">
        <f ca="1">IFERROR(__xludf.DUMMYFUNCTION("""COMPUTED_VALUE"""),11)</f>
        <v>11</v>
      </c>
      <c r="F29" s="2" t="str">
        <f ca="1">IFERROR(__xludf.DUMMYFUNCTION("""COMPUTED_VALUE"""),"27/05/2020 16:22:06")</f>
        <v>27/05/2020 16:22:06</v>
      </c>
      <c r="G29" s="2" t="str">
        <f ca="1">IFERROR(__xludf.DUMMYFUNCTION("""COMPUTED_VALUE"""),"LA")</f>
        <v>LA</v>
      </c>
      <c r="H29" s="2">
        <f ca="1">IFERROR(__xludf.DUMMYFUNCTION("""COMPUTED_VALUE"""),1)</f>
        <v>1</v>
      </c>
      <c r="I29" s="2">
        <f ca="1">IFERROR(__xludf.DUMMYFUNCTION("""COMPUTED_VALUE"""),0)</f>
        <v>0</v>
      </c>
      <c r="J29" s="2">
        <f ca="1">IFERROR(__xludf.DUMMYFUNCTION("""COMPUTED_VALUE"""),0)</f>
        <v>0</v>
      </c>
      <c r="K29" s="2" t="str">
        <f ca="1">IFERROR(__xludf.DUMMYFUNCTION("""COMPUTED_VALUE"""),"")</f>
        <v/>
      </c>
    </row>
    <row r="30" spans="1:11">
      <c r="A30" s="2" t="str">
        <f ca="1">IFERROR(__xludf.DUMMYFUNCTION("""COMPUTED_VALUE"""),"Puducherry")</f>
        <v>Puducherry</v>
      </c>
      <c r="B30" s="2">
        <f ca="1">IFERROR(__xludf.DUMMYFUNCTION("""COMPUTED_VALUE"""),49)</f>
        <v>49</v>
      </c>
      <c r="C30" s="2">
        <f ca="1">IFERROR(__xludf.DUMMYFUNCTION("""COMPUTED_VALUE"""),17)</f>
        <v>17</v>
      </c>
      <c r="D30" s="2">
        <f ca="1">IFERROR(__xludf.DUMMYFUNCTION("""COMPUTED_VALUE"""),0)</f>
        <v>0</v>
      </c>
      <c r="E30" s="2">
        <f ca="1">IFERROR(__xludf.DUMMYFUNCTION("""COMPUTED_VALUE"""),32)</f>
        <v>32</v>
      </c>
      <c r="F30" s="2" t="str">
        <f ca="1">IFERROR(__xludf.DUMMYFUNCTION("""COMPUTED_VALUE"""),"25/05/2020 15:27:04")</f>
        <v>25/05/2020 15:27:04</v>
      </c>
      <c r="G30" s="2" t="str">
        <f ca="1">IFERROR(__xludf.DUMMYFUNCTION("""COMPUTED_VALUE"""),"PY")</f>
        <v>PY</v>
      </c>
      <c r="H30" s="2">
        <f ca="1">IFERROR(__xludf.DUMMYFUNCTION("""COMPUTED_VALUE"""),0)</f>
        <v>0</v>
      </c>
      <c r="I30" s="2">
        <f ca="1">IFERROR(__xludf.DUMMYFUNCTION("""COMPUTED_VALUE"""),0)</f>
        <v>0</v>
      </c>
      <c r="J30" s="2">
        <f ca="1">IFERROR(__xludf.DUMMYFUNCTION("""COMPUTED_VALUE"""),0)</f>
        <v>0</v>
      </c>
      <c r="K30" s="2" t="str">
        <f ca="1">IFERROR(__xludf.DUMMYFUNCTION("""COMPUTED_VALUE"""),"")</f>
        <v/>
      </c>
    </row>
    <row r="31" spans="1:11">
      <c r="A31" s="2" t="str">
        <f ca="1">IFERROR(__xludf.DUMMYFUNCTION("""COMPUTED_VALUE"""),"Manipur")</f>
        <v>Manipur</v>
      </c>
      <c r="B31" s="2">
        <f ca="1">IFERROR(__xludf.DUMMYFUNCTION("""COMPUTED_VALUE"""),39)</f>
        <v>39</v>
      </c>
      <c r="C31" s="2">
        <f ca="1">IFERROR(__xludf.DUMMYFUNCTION("""COMPUTED_VALUE"""),4)</f>
        <v>4</v>
      </c>
      <c r="D31" s="2">
        <f ca="1">IFERROR(__xludf.DUMMYFUNCTION("""COMPUTED_VALUE"""),0)</f>
        <v>0</v>
      </c>
      <c r="E31" s="2">
        <f ca="1">IFERROR(__xludf.DUMMYFUNCTION("""COMPUTED_VALUE"""),35)</f>
        <v>35</v>
      </c>
      <c r="F31" s="2" t="str">
        <f ca="1">IFERROR(__xludf.DUMMYFUNCTION("""COMPUTED_VALUE"""),"26/05/2020 13:23:05")</f>
        <v>26/05/2020 13:23:05</v>
      </c>
      <c r="G31" s="2" t="str">
        <f ca="1">IFERROR(__xludf.DUMMYFUNCTION("""COMPUTED_VALUE"""),"MN")</f>
        <v>MN</v>
      </c>
      <c r="H31" s="2">
        <f ca="1">IFERROR(__xludf.DUMMYFUNCTION("""COMPUTED_VALUE"""),0)</f>
        <v>0</v>
      </c>
      <c r="I31" s="2">
        <f ca="1">IFERROR(__xludf.DUMMYFUNCTION("""COMPUTED_VALUE"""),0)</f>
        <v>0</v>
      </c>
      <c r="J31" s="2">
        <f ca="1">IFERROR(__xludf.DUMMYFUNCTION("""COMPUTED_VALUE"""),0)</f>
        <v>0</v>
      </c>
      <c r="K31" s="2" t="str">
        <f ca="1">IFERROR(__xludf.DUMMYFUNCTION("""COMPUTED_VALUE"""),"")</f>
        <v/>
      </c>
    </row>
    <row r="32" spans="1:11">
      <c r="A32" s="2" t="str">
        <f ca="1">IFERROR(__xludf.DUMMYFUNCTION("""COMPUTED_VALUE"""),"Andaman and Nicobar Islands")</f>
        <v>Andaman and Nicobar Islands</v>
      </c>
      <c r="B32" s="2">
        <f ca="1">IFERROR(__xludf.DUMMYFUNCTION("""COMPUTED_VALUE"""),33)</f>
        <v>33</v>
      </c>
      <c r="C32" s="2">
        <f ca="1">IFERROR(__xludf.DUMMYFUNCTION("""COMPUTED_VALUE"""),33)</f>
        <v>33</v>
      </c>
      <c r="D32" s="2">
        <f ca="1">IFERROR(__xludf.DUMMYFUNCTION("""COMPUTED_VALUE"""),0)</f>
        <v>0</v>
      </c>
      <c r="E32" s="2">
        <f ca="1">IFERROR(__xludf.DUMMYFUNCTION("""COMPUTED_VALUE"""),0)</f>
        <v>0</v>
      </c>
      <c r="F32" s="2">
        <f ca="1">IFERROR(__xludf.DUMMYFUNCTION("""COMPUTED_VALUE"""),44017.9339930555)</f>
        <v>44017.9339930555</v>
      </c>
      <c r="G32" s="2" t="str">
        <f ca="1">IFERROR(__xludf.DUMMYFUNCTION("""COMPUTED_VALUE"""),"AN")</f>
        <v>AN</v>
      </c>
      <c r="H32" s="2">
        <f ca="1">IFERROR(__xludf.DUMMYFUNCTION("""COMPUTED_VALUE"""),0)</f>
        <v>0</v>
      </c>
      <c r="I32" s="2">
        <f ca="1">IFERROR(__xludf.DUMMYFUNCTION("""COMPUTED_VALUE"""),0)</f>
        <v>0</v>
      </c>
      <c r="J32" s="2">
        <f ca="1">IFERROR(__xludf.DUMMYFUNCTION("""COMPUTED_VALUE"""),0)</f>
        <v>0</v>
      </c>
      <c r="K32" s="2" t="str">
        <f ca="1">IFERROR(__xludf.DUMMYFUNCTION("""COMPUTED_VALUE"""),"")</f>
        <v/>
      </c>
    </row>
    <row r="33" spans="1:11">
      <c r="A33" s="2" t="str">
        <f ca="1">IFERROR(__xludf.DUMMYFUNCTION("""COMPUTED_VALUE"""),"Meghalaya")</f>
        <v>Meghalaya</v>
      </c>
      <c r="B33" s="2">
        <f ca="1">IFERROR(__xludf.DUMMYFUNCTION("""COMPUTED_VALUE"""),20)</f>
        <v>20</v>
      </c>
      <c r="C33" s="2">
        <f ca="1">IFERROR(__xludf.DUMMYFUNCTION("""COMPUTED_VALUE"""),12)</f>
        <v>12</v>
      </c>
      <c r="D33" s="2">
        <f ca="1">IFERROR(__xludf.DUMMYFUNCTION("""COMPUTED_VALUE"""),1)</f>
        <v>1</v>
      </c>
      <c r="E33" s="2">
        <f ca="1">IFERROR(__xludf.DUMMYFUNCTION("""COMPUTED_VALUE"""),7)</f>
        <v>7</v>
      </c>
      <c r="F33" s="2" t="str">
        <f ca="1">IFERROR(__xludf.DUMMYFUNCTION("""COMPUTED_VALUE"""),"27/05/2020 01:12:06")</f>
        <v>27/05/2020 01:12:06</v>
      </c>
      <c r="G33" s="2" t="str">
        <f ca="1">IFERROR(__xludf.DUMMYFUNCTION("""COMPUTED_VALUE"""),"ML")</f>
        <v>ML</v>
      </c>
      <c r="H33" s="2">
        <f ca="1">IFERROR(__xludf.DUMMYFUNCTION("""COMPUTED_VALUE"""),0)</f>
        <v>0</v>
      </c>
      <c r="I33" s="2">
        <f ca="1">IFERROR(__xludf.DUMMYFUNCTION("""COMPUTED_VALUE"""),0)</f>
        <v>0</v>
      </c>
      <c r="J33" s="2">
        <f ca="1">IFERROR(__xludf.DUMMYFUNCTION("""COMPUTED_VALUE"""),0)</f>
        <v>0</v>
      </c>
      <c r="K33" s="2" t="str">
        <f ca="1">IFERROR(__xludf.DUMMYFUNCTION("""COMPUTED_VALUE"""),"")</f>
        <v/>
      </c>
    </row>
    <row r="34" spans="1:11">
      <c r="A34" s="2" t="str">
        <f ca="1">IFERROR(__xludf.DUMMYFUNCTION("""COMPUTED_VALUE"""),"Nagaland")</f>
        <v>Nagaland</v>
      </c>
      <c r="B34" s="2">
        <f ca="1">IFERROR(__xludf.DUMMYFUNCTION("""COMPUTED_VALUE"""),9)</f>
        <v>9</v>
      </c>
      <c r="C34" s="2">
        <f ca="1">IFERROR(__xludf.DUMMYFUNCTION("""COMPUTED_VALUE"""),0)</f>
        <v>0</v>
      </c>
      <c r="D34" s="2">
        <f ca="1">IFERROR(__xludf.DUMMYFUNCTION("""COMPUTED_VALUE"""),0)</f>
        <v>0</v>
      </c>
      <c r="E34" s="2">
        <f ca="1">IFERROR(__xludf.DUMMYFUNCTION("""COMPUTED_VALUE"""),9)</f>
        <v>9</v>
      </c>
      <c r="F34" s="2" t="str">
        <f ca="1">IFERROR(__xludf.DUMMYFUNCTION("""COMPUTED_VALUE"""),"27/05/2020 09:43:07")</f>
        <v>27/05/2020 09:43:07</v>
      </c>
      <c r="G34" s="2" t="str">
        <f ca="1">IFERROR(__xludf.DUMMYFUNCTION("""COMPUTED_VALUE"""),"NL")</f>
        <v>NL</v>
      </c>
      <c r="H34" s="2">
        <f ca="1">IFERROR(__xludf.DUMMYFUNCTION("""COMPUTED_VALUE"""),5)</f>
        <v>5</v>
      </c>
      <c r="I34" s="2">
        <f ca="1">IFERROR(__xludf.DUMMYFUNCTION("""COMPUTED_VALUE"""),0)</f>
        <v>0</v>
      </c>
      <c r="J34" s="2">
        <f ca="1">IFERROR(__xludf.DUMMYFUNCTION("""COMPUTED_VALUE"""),0)</f>
        <v>0</v>
      </c>
      <c r="K34" s="2" t="str">
        <f ca="1">IFERROR(__xludf.DUMMYFUNCTION("""COMPUTED_VALUE"""),"")</f>
        <v/>
      </c>
    </row>
    <row r="35" spans="1:11">
      <c r="A35" s="2" t="str">
        <f ca="1">IFERROR(__xludf.DUMMYFUNCTION("""COMPUTED_VALUE"""),"Dadra and Nagar Haveli and Daman and Diu")</f>
        <v>Dadra and Nagar Haveli and Daman and Diu</v>
      </c>
      <c r="B35" s="2">
        <f ca="1">IFERROR(__xludf.DUMMYFUNCTION("""COMPUTED_VALUE"""),2)</f>
        <v>2</v>
      </c>
      <c r="C35" s="2">
        <f ca="1">IFERROR(__xludf.DUMMYFUNCTION("""COMPUTED_VALUE"""),1)</f>
        <v>1</v>
      </c>
      <c r="D35" s="2">
        <f ca="1">IFERROR(__xludf.DUMMYFUNCTION("""COMPUTED_VALUE"""),0)</f>
        <v>0</v>
      </c>
      <c r="E35" s="2">
        <f ca="1">IFERROR(__xludf.DUMMYFUNCTION("""COMPUTED_VALUE"""),1)</f>
        <v>1</v>
      </c>
      <c r="F35" s="2" t="str">
        <f ca="1">IFERROR(__xludf.DUMMYFUNCTION("""COMPUTED_VALUE"""),"23/05/2020 23:47:25")</f>
        <v>23/05/2020 23:47:25</v>
      </c>
      <c r="G35" s="2" t="str">
        <f ca="1">IFERROR(__xludf.DUMMYFUNCTION("""COMPUTED_VALUE"""),"DN")</f>
        <v>DN</v>
      </c>
      <c r="H35" s="2">
        <f ca="1">IFERROR(__xludf.DUMMYFUNCTION("""COMPUTED_VALUE"""),0)</f>
        <v>0</v>
      </c>
      <c r="I35" s="2">
        <f ca="1">IFERROR(__xludf.DUMMYFUNCTION("""COMPUTED_VALUE"""),0)</f>
        <v>0</v>
      </c>
      <c r="J35" s="2">
        <f ca="1">IFERROR(__xludf.DUMMYFUNCTION("""COMPUTED_VALUE"""),0)</f>
        <v>0</v>
      </c>
      <c r="K35" s="2" t="str">
        <f ca="1">IFERROR(__xludf.DUMMYFUNCTION("""COMPUTED_VALUE"""),"")</f>
        <v/>
      </c>
    </row>
    <row r="36" spans="1:11">
      <c r="A36" s="2" t="str">
        <f ca="1">IFERROR(__xludf.DUMMYFUNCTION("""COMPUTED_VALUE"""),"Arunachal Pradesh")</f>
        <v>Arunachal Pradesh</v>
      </c>
      <c r="B36" s="2">
        <f ca="1">IFERROR(__xludf.DUMMYFUNCTION("""COMPUTED_VALUE"""),2)</f>
        <v>2</v>
      </c>
      <c r="C36" s="2">
        <f ca="1">IFERROR(__xludf.DUMMYFUNCTION("""COMPUTED_VALUE"""),1)</f>
        <v>1</v>
      </c>
      <c r="D36" s="2">
        <f ca="1">IFERROR(__xludf.DUMMYFUNCTION("""COMPUTED_VALUE"""),0)</f>
        <v>0</v>
      </c>
      <c r="E36" s="2">
        <f ca="1">IFERROR(__xludf.DUMMYFUNCTION("""COMPUTED_VALUE"""),1)</f>
        <v>1</v>
      </c>
      <c r="F36" s="2" t="str">
        <f ca="1">IFERROR(__xludf.DUMMYFUNCTION("""COMPUTED_VALUE"""),"24/05/2020 23:43:06")</f>
        <v>24/05/2020 23:43:06</v>
      </c>
      <c r="G36" s="2" t="str">
        <f ca="1">IFERROR(__xludf.DUMMYFUNCTION("""COMPUTED_VALUE"""),"AR")</f>
        <v>AR</v>
      </c>
      <c r="H36" s="2">
        <f ca="1">IFERROR(__xludf.DUMMYFUNCTION("""COMPUTED_VALUE"""),0)</f>
        <v>0</v>
      </c>
      <c r="I36" s="2">
        <f ca="1">IFERROR(__xludf.DUMMYFUNCTION("""COMPUTED_VALUE"""),0)</f>
        <v>0</v>
      </c>
      <c r="J36" s="2">
        <f ca="1">IFERROR(__xludf.DUMMYFUNCTION("""COMPUTED_VALUE"""),0)</f>
        <v>0</v>
      </c>
      <c r="K36" s="2" t="str">
        <f ca="1">IFERROR(__xludf.DUMMYFUNCTION("""COMPUTED_VALUE"""),"")</f>
        <v/>
      </c>
    </row>
    <row r="37" spans="1:11">
      <c r="A37" s="2" t="str">
        <f ca="1">IFERROR(__xludf.DUMMYFUNCTION("""COMPUTED_VALUE"""),"Mizoram")</f>
        <v>Mizoram</v>
      </c>
      <c r="B37" s="2">
        <f ca="1">IFERROR(__xludf.DUMMYFUNCTION("""COMPUTED_VALUE"""),1)</f>
        <v>1</v>
      </c>
      <c r="C37" s="2">
        <f ca="1">IFERROR(__xludf.DUMMYFUNCTION("""COMPUTED_VALUE"""),1)</f>
        <v>1</v>
      </c>
      <c r="D37" s="2">
        <f ca="1">IFERROR(__xludf.DUMMYFUNCTION("""COMPUTED_VALUE"""),0)</f>
        <v>0</v>
      </c>
      <c r="E37" s="2">
        <f ca="1">IFERROR(__xludf.DUMMYFUNCTION("""COMPUTED_VALUE"""),0)</f>
        <v>0</v>
      </c>
      <c r="F37" s="2">
        <f ca="1">IFERROR(__xludf.DUMMYFUNCTION("""COMPUTED_VALUE"""),43956.9394328703)</f>
        <v>43956.939432870298</v>
      </c>
      <c r="G37" s="2" t="str">
        <f ca="1">IFERROR(__xludf.DUMMYFUNCTION("""COMPUTED_VALUE"""),"MZ")</f>
        <v>MZ</v>
      </c>
      <c r="H37" s="2">
        <f ca="1">IFERROR(__xludf.DUMMYFUNCTION("""COMPUTED_VALUE"""),0)</f>
        <v>0</v>
      </c>
      <c r="I37" s="2">
        <f ca="1">IFERROR(__xludf.DUMMYFUNCTION("""COMPUTED_VALUE"""),0)</f>
        <v>0</v>
      </c>
      <c r="J37" s="2">
        <f ca="1">IFERROR(__xludf.DUMMYFUNCTION("""COMPUTED_VALUE"""),0)</f>
        <v>0</v>
      </c>
      <c r="K37" s="2" t="str">
        <f ca="1">IFERROR(__xludf.DUMMYFUNCTION("""COMPUTED_VALUE"""),"")</f>
        <v/>
      </c>
    </row>
    <row r="38" spans="1:11">
      <c r="A38" s="2" t="str">
        <f ca="1">IFERROR(__xludf.DUMMYFUNCTION("""COMPUTED_VALUE"""),"Sikkim")</f>
        <v>Sikkim</v>
      </c>
      <c r="B38" s="2">
        <f ca="1">IFERROR(__xludf.DUMMYFUNCTION("""COMPUTED_VALUE"""),1)</f>
        <v>1</v>
      </c>
      <c r="C38" s="2">
        <f ca="1">IFERROR(__xludf.DUMMYFUNCTION("""COMPUTED_VALUE"""),0)</f>
        <v>0</v>
      </c>
      <c r="D38" s="2">
        <f ca="1">IFERROR(__xludf.DUMMYFUNCTION("""COMPUTED_VALUE"""),0)</f>
        <v>0</v>
      </c>
      <c r="E38" s="2">
        <f ca="1">IFERROR(__xludf.DUMMYFUNCTION("""COMPUTED_VALUE"""),1)</f>
        <v>1</v>
      </c>
      <c r="F38" s="2" t="str">
        <f ca="1">IFERROR(__xludf.DUMMYFUNCTION("""COMPUTED_VALUE"""),"23/05/2020 19:42:35")</f>
        <v>23/05/2020 19:42:35</v>
      </c>
      <c r="G38" s="2" t="str">
        <f ca="1">IFERROR(__xludf.DUMMYFUNCTION("""COMPUTED_VALUE"""),"SK")</f>
        <v>SK</v>
      </c>
      <c r="H38" s="2">
        <f ca="1">IFERROR(__xludf.DUMMYFUNCTION("""COMPUTED_VALUE"""),0)</f>
        <v>0</v>
      </c>
      <c r="I38" s="2">
        <f ca="1">IFERROR(__xludf.DUMMYFUNCTION("""COMPUTED_VALUE"""),0)</f>
        <v>0</v>
      </c>
      <c r="J38" s="2">
        <f ca="1">IFERROR(__xludf.DUMMYFUNCTION("""COMPUTED_VALUE"""),0)</f>
        <v>0</v>
      </c>
      <c r="K38" s="2" t="str">
        <f ca="1">IFERROR(__xludf.DUMMYFUNCTION("""COMPUTED_VALUE"""),"")</f>
        <v/>
      </c>
    </row>
    <row r="39" spans="1:11">
      <c r="A39" s="2" t="str">
        <f ca="1">IFERROR(__xludf.DUMMYFUNCTION("""COMPUTED_VALUE"""),"Lakshadweep")</f>
        <v>Lakshadweep</v>
      </c>
      <c r="B39" s="2">
        <f ca="1">IFERROR(__xludf.DUMMYFUNCTION("""COMPUTED_VALUE"""),0)</f>
        <v>0</v>
      </c>
      <c r="C39" s="2">
        <f ca="1">IFERROR(__xludf.DUMMYFUNCTION("""COMPUTED_VALUE"""),0)</f>
        <v>0</v>
      </c>
      <c r="D39" s="2">
        <f ca="1">IFERROR(__xludf.DUMMYFUNCTION("""COMPUTED_VALUE"""),0)</f>
        <v>0</v>
      </c>
      <c r="E39" s="2">
        <f ca="1">IFERROR(__xludf.DUMMYFUNCTION("""COMPUTED_VALUE"""),0)</f>
        <v>0</v>
      </c>
      <c r="F39" s="2" t="str">
        <f ca="1">IFERROR(__xludf.DUMMYFUNCTION("""COMPUTED_VALUE"""),"26/03/2020 07:19:29")</f>
        <v>26/03/2020 07:19:29</v>
      </c>
      <c r="G39" s="2" t="str">
        <f ca="1">IFERROR(__xludf.DUMMYFUNCTION("""COMPUTED_VALUE"""),"LD")</f>
        <v>LD</v>
      </c>
      <c r="H39" s="2">
        <f ca="1">IFERROR(__xludf.DUMMYFUNCTION("""COMPUTED_VALUE"""),0)</f>
        <v>0</v>
      </c>
      <c r="I39" s="2">
        <f ca="1">IFERROR(__xludf.DUMMYFUNCTION("""COMPUTED_VALUE"""),0)</f>
        <v>0</v>
      </c>
      <c r="J39" s="2">
        <f ca="1">IFERROR(__xludf.DUMMYFUNCTION("""COMPUTED_VALUE"""),0)</f>
        <v>0</v>
      </c>
      <c r="K39" s="2" t="str">
        <f ca="1">IFERROR(__xludf.DUMMYFUNCTION("""COMPUTED_VALUE"""),"")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nidhi sharma</dc:creator>
  <cp:lastModifiedBy>nidhi sharma</cp:lastModifiedBy>
  <dcterms:created xsi:type="dcterms:W3CDTF">2020-05-27T13:05:08Z</dcterms:created>
  <dcterms:modified xsi:type="dcterms:W3CDTF">2020-05-27T13:05:08Z</dcterms:modified>
</cp:coreProperties>
</file>