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9739bcbdc3cd7d61/Documents/"/>
    </mc:Choice>
  </mc:AlternateContent>
  <xr:revisionPtr revIDLastSave="1398" documentId="8_{7064B88D-84A4-423E-B542-4D7F80A283F0}" xr6:coauthVersionLast="47" xr6:coauthVersionMax="47" xr10:uidLastSave="{0D0E1FD7-C366-48A4-B480-0D66215B9038}"/>
  <bookViews>
    <workbookView xWindow="-108" yWindow="-108" windowWidth="23256" windowHeight="12456" activeTab="3" xr2:uid="{EE2E69C1-D759-4B4C-A9D3-A05091CA8886}"/>
  </bookViews>
  <sheets>
    <sheet name="Summary" sheetId="2" r:id="rId1"/>
    <sheet name="Dashboard" sheetId="6" r:id="rId2"/>
    <sheet name="Calculations" sheetId="4" r:id="rId3"/>
    <sheet name="Raw Data" sheetId="1" r:id="rId4"/>
  </sheets>
  <definedNames>
    <definedName name="_xlnm._FilterDatabase" localSheetId="2" hidden="1">Calculations!$D$172:$F$833</definedName>
    <definedName name="_xlnm._FilterDatabase" localSheetId="3" hidden="1">'Raw Data'!$A$1:$X$662</definedName>
    <definedName name="_xlchart.v2.0" hidden="1">Calculations!$C$4:$C$7</definedName>
    <definedName name="_xlchart.v2.1" hidden="1">Calculations!$E$4:$E$7</definedName>
    <definedName name="_xlchart.v2.2" hidden="1">Calculations!$C$4:$C$7</definedName>
    <definedName name="_xlchart.v2.3" hidden="1">Calculations!$E$4:$E$7</definedName>
    <definedName name="Slicer_Destination_Country">#N/A</definedName>
    <definedName name="Slicer_KAM">#N/A</definedName>
    <definedName name="Slicer_Region">#N/A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79" i="4" l="1"/>
  <c r="J178" i="4"/>
  <c r="J177" i="4"/>
  <c r="AB2" i="1"/>
  <c r="AB3"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A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Z2"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Y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P3" i="1"/>
  <c r="P4" i="1"/>
  <c r="P2"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D6" i="4"/>
  <c r="D5" i="4"/>
  <c r="D4" i="4"/>
  <c r="D7" i="4"/>
  <c r="D8" i="4"/>
  <c r="E8" i="4" l="1"/>
  <c r="E7" i="4"/>
  <c r="E6" i="4"/>
  <c r="E5" i="4"/>
</calcChain>
</file>

<file path=xl/sharedStrings.xml><?xml version="1.0" encoding="utf-8"?>
<sst xmlns="http://schemas.openxmlformats.org/spreadsheetml/2006/main" count="9270" uniqueCount="1202">
  <si>
    <t>Student Name</t>
  </si>
  <si>
    <t>Partner Name</t>
  </si>
  <si>
    <t>Destination Country</t>
  </si>
  <si>
    <t>Source Market</t>
  </si>
  <si>
    <t>First App University Name</t>
  </si>
  <si>
    <t>Region</t>
  </si>
  <si>
    <t>KAM</t>
  </si>
  <si>
    <t>Intake Category</t>
  </si>
  <si>
    <t>App Submission Date</t>
  </si>
  <si>
    <t>App Offer Date</t>
  </si>
  <si>
    <t>App Deposit Date</t>
  </si>
  <si>
    <t>Highest Student Stage</t>
  </si>
  <si>
    <t>Deposit Willingness</t>
  </si>
  <si>
    <t>Preferred University</t>
  </si>
  <si>
    <t>Deposit Dependency</t>
  </si>
  <si>
    <t>KAM Remarks</t>
  </si>
  <si>
    <t>Preferred University Stage</t>
  </si>
  <si>
    <t>Preferred App Submitted On</t>
  </si>
  <si>
    <t>Preferred App Offer Date</t>
  </si>
  <si>
    <t>Student 163</t>
  </si>
  <si>
    <t>Partner 26</t>
  </si>
  <si>
    <t>United Kingdom</t>
  </si>
  <si>
    <t>Global</t>
  </si>
  <si>
    <t>The University of Sunderland</t>
  </si>
  <si>
    <t>South Asia</t>
  </si>
  <si>
    <t>KAM 36</t>
  </si>
  <si>
    <t>Jul'2025</t>
  </si>
  <si>
    <t>Deposit Made (Conditional)</t>
  </si>
  <si>
    <t>Will Pay</t>
  </si>
  <si>
    <t>No Dependency</t>
  </si>
  <si>
    <t>RAU in June</t>
  </si>
  <si>
    <t>Student 234</t>
  </si>
  <si>
    <t>Partner 14</t>
  </si>
  <si>
    <t>India</t>
  </si>
  <si>
    <t>Middlesex University</t>
  </si>
  <si>
    <t>South India</t>
  </si>
  <si>
    <t>KAM 58</t>
  </si>
  <si>
    <t>Offer Received (Conditional)</t>
  </si>
  <si>
    <t>Ravensbourne University London</t>
  </si>
  <si>
    <t>Loan</t>
  </si>
  <si>
    <t>waiting for loan approval</t>
  </si>
  <si>
    <t>School App does not exist</t>
  </si>
  <si>
    <t>Student 577</t>
  </si>
  <si>
    <t>Partner 20</t>
  </si>
  <si>
    <t>University of Roehampton</t>
  </si>
  <si>
    <t>KAM 55</t>
  </si>
  <si>
    <t>Submitted to University</t>
  </si>
  <si>
    <t>No</t>
  </si>
  <si>
    <t>Arranging Funds</t>
  </si>
  <si>
    <t>Student 333</t>
  </si>
  <si>
    <t>Partner 11</t>
  </si>
  <si>
    <t>KAM 31</t>
  </si>
  <si>
    <t>Preferred University not filled</t>
  </si>
  <si>
    <t>Student 576</t>
  </si>
  <si>
    <t>Partner 25</t>
  </si>
  <si>
    <t>Coventry University - CU London Campus</t>
  </si>
  <si>
    <t>KAM 45</t>
  </si>
  <si>
    <t>Student 24</t>
  </si>
  <si>
    <t>Partner 18</t>
  </si>
  <si>
    <t>Edinburgh Napier University</t>
  </si>
  <si>
    <t>KAM 30</t>
  </si>
  <si>
    <t>RAU</t>
  </si>
  <si>
    <t>Student 393</t>
  </si>
  <si>
    <t>Partner 6</t>
  </si>
  <si>
    <t>The University of Law</t>
  </si>
  <si>
    <t>North India</t>
  </si>
  <si>
    <t>KAM 24</t>
  </si>
  <si>
    <t>Student 411</t>
  </si>
  <si>
    <t>Partner 1</t>
  </si>
  <si>
    <t>BPP University</t>
  </si>
  <si>
    <t>Student 1</t>
  </si>
  <si>
    <t>Partner 12</t>
  </si>
  <si>
    <t>KAM 21</t>
  </si>
  <si>
    <t>Other Conditions</t>
  </si>
  <si>
    <t>Loan processing going on</t>
  </si>
  <si>
    <t>Student 349</t>
  </si>
  <si>
    <t>Partner 7</t>
  </si>
  <si>
    <t>KAM 2</t>
  </si>
  <si>
    <t>Paid</t>
  </si>
  <si>
    <t>Student 285</t>
  </si>
  <si>
    <t>Coventry University - CU Coventry Campus</t>
  </si>
  <si>
    <t>KAM 47</t>
  </si>
  <si>
    <t>Application Rejected</t>
  </si>
  <si>
    <t>Offer Letter</t>
  </si>
  <si>
    <t>Student Not proceeding</t>
  </si>
  <si>
    <t>Student 658</t>
  </si>
  <si>
    <t>Partner 23</t>
  </si>
  <si>
    <t>University of Sunderland in London</t>
  </si>
  <si>
    <t>Visa received</t>
  </si>
  <si>
    <t>Student 431</t>
  </si>
  <si>
    <t>Partner 38</t>
  </si>
  <si>
    <t>Canada</t>
  </si>
  <si>
    <t>University of Niagara Falls Canada</t>
  </si>
  <si>
    <t>Africa</t>
  </si>
  <si>
    <t>KAM 26</t>
  </si>
  <si>
    <t>Student 652</t>
  </si>
  <si>
    <t>Partner 3</t>
  </si>
  <si>
    <t>United Arab Emirates</t>
  </si>
  <si>
    <t>Gedu - Global University College</t>
  </si>
  <si>
    <t>KAM 57</t>
  </si>
  <si>
    <t>Waiting for pending documents - Gedu Ajman, will go in sept 2025</t>
  </si>
  <si>
    <t>Student 50</t>
  </si>
  <si>
    <t>Partner 36</t>
  </si>
  <si>
    <t>KAM 32</t>
  </si>
  <si>
    <t>Deposit paid</t>
  </si>
  <si>
    <t>Student 518</t>
  </si>
  <si>
    <t>KAM 48</t>
  </si>
  <si>
    <t>not getting proper update from student</t>
  </si>
  <si>
    <t>Student 94</t>
  </si>
  <si>
    <t>KAM 56</t>
  </si>
  <si>
    <t>Insufficient funds</t>
  </si>
  <si>
    <t>Student 383</t>
  </si>
  <si>
    <t>Partner 13</t>
  </si>
  <si>
    <t>KAM 15</t>
  </si>
  <si>
    <t>Student 596</t>
  </si>
  <si>
    <t>Partner 15</t>
  </si>
  <si>
    <t>Student dropped</t>
  </si>
  <si>
    <t>Student 354</t>
  </si>
  <si>
    <t>KAM 4</t>
  </si>
  <si>
    <t>Dropped</t>
  </si>
  <si>
    <t>Student 369</t>
  </si>
  <si>
    <t>KAM 11</t>
  </si>
  <si>
    <t>Insufficient support from family</t>
  </si>
  <si>
    <t>Student 70</t>
  </si>
  <si>
    <t>Partner 4</t>
  </si>
  <si>
    <t>KAM 12</t>
  </si>
  <si>
    <t>Anglia Ruskin University</t>
  </si>
  <si>
    <t>Student repeat PTE</t>
  </si>
  <si>
    <t>Student 23</t>
  </si>
  <si>
    <t>Coventry University</t>
  </si>
  <si>
    <t>Student 166</t>
  </si>
  <si>
    <t>Partner 29</t>
  </si>
  <si>
    <t>Interview Outcome</t>
  </si>
  <si>
    <t>He will record his interview by 7th</t>
  </si>
  <si>
    <t>Student 450</t>
  </si>
  <si>
    <t>KAM 27</t>
  </si>
  <si>
    <t>Student 614</t>
  </si>
  <si>
    <t>Interview to be given</t>
  </si>
  <si>
    <t>Interview before 10th July</t>
  </si>
  <si>
    <t>Student 417</t>
  </si>
  <si>
    <t>KAM 25</t>
  </si>
  <si>
    <t>awaiting Confirmation</t>
  </si>
  <si>
    <t>Student 540</t>
  </si>
  <si>
    <t>KAM 1</t>
  </si>
  <si>
    <t>Student 294</t>
  </si>
  <si>
    <t>Student 284</t>
  </si>
  <si>
    <t>Partner 21</t>
  </si>
  <si>
    <t>KAM 39</t>
  </si>
  <si>
    <t>Student 162</t>
  </si>
  <si>
    <t>cas received for june intake;sunderland</t>
  </si>
  <si>
    <t>Student 517</t>
  </si>
  <si>
    <t>KAM 46</t>
  </si>
  <si>
    <t>dropped</t>
  </si>
  <si>
    <t>Student 437</t>
  </si>
  <si>
    <t>Student 509</t>
  </si>
  <si>
    <t>Student 196</t>
  </si>
  <si>
    <t>Deposit Made (Unconditional)</t>
  </si>
  <si>
    <t>Visa Recieved</t>
  </si>
  <si>
    <t>Student 467</t>
  </si>
  <si>
    <t>Partner 28</t>
  </si>
  <si>
    <t>University of West London</t>
  </si>
  <si>
    <t>Student 88</t>
  </si>
  <si>
    <t>Partner 5</t>
  </si>
  <si>
    <t>Dropped Out</t>
  </si>
  <si>
    <t>Student 470</t>
  </si>
  <si>
    <t>Giving regular mocks once they will clear the interview they will make the deposit no fixed time line for this.</t>
  </si>
  <si>
    <t>Student 649</t>
  </si>
  <si>
    <t>Student is in mock interview prepration stage, will give final by 21st july</t>
  </si>
  <si>
    <t>Student 335</t>
  </si>
  <si>
    <t>Updated Offer Letter</t>
  </si>
  <si>
    <t>need roehampton defered offer letter,</t>
  </si>
  <si>
    <t>Student 659</t>
  </si>
  <si>
    <t>Partner 24</t>
  </si>
  <si>
    <t>Student 89</t>
  </si>
  <si>
    <t>Navitas - Brunel University London Pathway College</t>
  </si>
  <si>
    <t>Student 84</t>
  </si>
  <si>
    <t>Registered At University</t>
  </si>
  <si>
    <t>Visa Received</t>
  </si>
  <si>
    <t>Student 454</t>
  </si>
  <si>
    <t>KAM 34</t>
  </si>
  <si>
    <t>Follow up taken</t>
  </si>
  <si>
    <t>Student 297</t>
  </si>
  <si>
    <t>Partner 22</t>
  </si>
  <si>
    <t>will pay 300 gbp within 25 July</t>
  </si>
  <si>
    <t>Student 441</t>
  </si>
  <si>
    <t>Partner 8</t>
  </si>
  <si>
    <t>Student 490</t>
  </si>
  <si>
    <t>KAM 50</t>
  </si>
  <si>
    <t>Maybe</t>
  </si>
  <si>
    <t>ELT</t>
  </si>
  <si>
    <t>Student 635</t>
  </si>
  <si>
    <t>KAM 41</t>
  </si>
  <si>
    <t>Dropped.</t>
  </si>
  <si>
    <t>Student 36</t>
  </si>
  <si>
    <t>Registered at ULAW</t>
  </si>
  <si>
    <t>Student 434</t>
  </si>
  <si>
    <t>Student 76</t>
  </si>
  <si>
    <t>KAM 44</t>
  </si>
  <si>
    <t>Depend on usa visa</t>
  </si>
  <si>
    <t>Student 610</t>
  </si>
  <si>
    <t>Partner 10</t>
  </si>
  <si>
    <t>Student 224</t>
  </si>
  <si>
    <t>Partner 19</t>
  </si>
  <si>
    <t>interview pending</t>
  </si>
  <si>
    <t>Student 570</t>
  </si>
  <si>
    <t>Student 191</t>
  </si>
  <si>
    <t>Drop</t>
  </si>
  <si>
    <t>Student 498</t>
  </si>
  <si>
    <t>Partner 17</t>
  </si>
  <si>
    <t>yet to decide</t>
  </si>
  <si>
    <t>Student 68</t>
  </si>
  <si>
    <t>KAM 51</t>
  </si>
  <si>
    <t>Student 472</t>
  </si>
  <si>
    <t>Student 123</t>
  </si>
  <si>
    <t>KAM 23</t>
  </si>
  <si>
    <t>Student 414</t>
  </si>
  <si>
    <t>Student 621</t>
  </si>
  <si>
    <t>KAM 54</t>
  </si>
  <si>
    <t>Student 251</t>
  </si>
  <si>
    <t>300 pound waiting for cas shield</t>
  </si>
  <si>
    <t>Student 53</t>
  </si>
  <si>
    <t>Coventry University - London Campus</t>
  </si>
  <si>
    <t>on hold pending</t>
  </si>
  <si>
    <t>Student 501</t>
  </si>
  <si>
    <t>Student 254</t>
  </si>
  <si>
    <t>Student 593</t>
  </si>
  <si>
    <t>Student 159</t>
  </si>
  <si>
    <t>Student 248</t>
  </si>
  <si>
    <t>Partner 9</t>
  </si>
  <si>
    <t>KAM 29</t>
  </si>
  <si>
    <t>Student 370</t>
  </si>
  <si>
    <t>Student 429</t>
  </si>
  <si>
    <t>Student 148</t>
  </si>
  <si>
    <t>Student 398</t>
  </si>
  <si>
    <t>Student 158</t>
  </si>
  <si>
    <t>Partner 16</t>
  </si>
  <si>
    <t>Wrexham University</t>
  </si>
  <si>
    <t>Student 419</t>
  </si>
  <si>
    <t>Student 14</t>
  </si>
  <si>
    <t>KAM 20</t>
  </si>
  <si>
    <t>Student 73</t>
  </si>
  <si>
    <t>Interview section received. will confirm dte with partner on 31st july</t>
  </si>
  <si>
    <t>Student 21</t>
  </si>
  <si>
    <t>KAM 35</t>
  </si>
  <si>
    <t>Student 536</t>
  </si>
  <si>
    <t>Student 211</t>
  </si>
  <si>
    <t>KAM 9</t>
  </si>
  <si>
    <t>Interview failed</t>
  </si>
  <si>
    <t>Student 602</t>
  </si>
  <si>
    <t>Student 515</t>
  </si>
  <si>
    <t>University of Salford</t>
  </si>
  <si>
    <t>Student 566</t>
  </si>
  <si>
    <t>Student 241</t>
  </si>
  <si>
    <t>Partner 31</t>
  </si>
  <si>
    <t>United States</t>
  </si>
  <si>
    <t>University of Texas at San Antonio</t>
  </si>
  <si>
    <t>KAM 18</t>
  </si>
  <si>
    <t>Cleveland State University</t>
  </si>
  <si>
    <t>declined the offer</t>
  </si>
  <si>
    <t>Student 69</t>
  </si>
  <si>
    <t>University of Portsmouth</t>
  </si>
  <si>
    <t>Waiting For Pre-sessional Offer Letter</t>
  </si>
  <si>
    <t>Student 49</t>
  </si>
  <si>
    <t>University of East London</t>
  </si>
  <si>
    <t>Student 320</t>
  </si>
  <si>
    <t>Student 644</t>
  </si>
  <si>
    <t>LP will ask for the CI once other students feedback will be provided</t>
  </si>
  <si>
    <t>Student 343</t>
  </si>
  <si>
    <t>KAM 5</t>
  </si>
  <si>
    <t>Preparing for IELTS will give ielts in june</t>
  </si>
  <si>
    <t>Student 442</t>
  </si>
  <si>
    <t>KAM 49</t>
  </si>
  <si>
    <t>Already Paid</t>
  </si>
  <si>
    <t>Student 85</t>
  </si>
  <si>
    <t>Partner 39</t>
  </si>
  <si>
    <t>Germany</t>
  </si>
  <si>
    <t>Berlin School of Business and Innovation (BSBI)</t>
  </si>
  <si>
    <t>KAM 22</t>
  </si>
  <si>
    <t>dropped, no money</t>
  </si>
  <si>
    <t>Student 532</t>
  </si>
  <si>
    <t>Student 592</t>
  </si>
  <si>
    <t>Mock interviews are going on, student will make the 300 GBP deposit once we will get the confidence that he will clear the interview. Partner's waiting for the university to start releasing cashield then only he will make the student pay. Already has one student stuck because of cas shield issue</t>
  </si>
  <si>
    <t>Student 97</t>
  </si>
  <si>
    <t>Student 310</t>
  </si>
  <si>
    <t>Student 559</t>
  </si>
  <si>
    <t>Partner 34</t>
  </si>
  <si>
    <t>Refund requested from Roehampton</t>
  </si>
  <si>
    <t>Student 281</t>
  </si>
  <si>
    <t>Student 432</t>
  </si>
  <si>
    <t>Student 92</t>
  </si>
  <si>
    <t>Yet to confirm</t>
  </si>
  <si>
    <t>Student 267</t>
  </si>
  <si>
    <t>KAM 6</t>
  </si>
  <si>
    <t>COA CASE- not catered</t>
  </si>
  <si>
    <t>Student 641</t>
  </si>
  <si>
    <t>Partner 37</t>
  </si>
  <si>
    <t>KAM 3</t>
  </si>
  <si>
    <t>Align deposit for for 2nd week july as student is still gathering funds</t>
  </si>
  <si>
    <t>Student 459</t>
  </si>
  <si>
    <t>visa received</t>
  </si>
  <si>
    <t>Student 146</t>
  </si>
  <si>
    <t>KAM 17</t>
  </si>
  <si>
    <t>Paid as per column N</t>
  </si>
  <si>
    <t>Student 5</t>
  </si>
  <si>
    <t>Cas Received</t>
  </si>
  <si>
    <t>Student 503</t>
  </si>
  <si>
    <t>Student 636</t>
  </si>
  <si>
    <t>KAM 42</t>
  </si>
  <si>
    <t>Student 65</t>
  </si>
  <si>
    <t>Aston University</t>
  </si>
  <si>
    <t>Student 504</t>
  </si>
  <si>
    <t>Student 177</t>
  </si>
  <si>
    <t>University of Bedfordshire</t>
  </si>
  <si>
    <t>failed in interview (UEL), proceeding with BPP</t>
  </si>
  <si>
    <t>Student 63</t>
  </si>
  <si>
    <t>University of Chester</t>
  </si>
  <si>
    <t>Student 421</t>
  </si>
  <si>
    <t>Student 11</t>
  </si>
  <si>
    <t>Already paid deposit</t>
  </si>
  <si>
    <t>Student 485</t>
  </si>
  <si>
    <t>Partner 33</t>
  </si>
  <si>
    <t>Kaplan-University of Liverpool International College</t>
  </si>
  <si>
    <t>Student 2</t>
  </si>
  <si>
    <t>Student 461</t>
  </si>
  <si>
    <t>deposit paid and marked</t>
  </si>
  <si>
    <t>Student 443</t>
  </si>
  <si>
    <t>Need Interview Slot - Funds ready</t>
  </si>
  <si>
    <t>Student 157</t>
  </si>
  <si>
    <t>Northumbria University London</t>
  </si>
  <si>
    <t>Student 538</t>
  </si>
  <si>
    <t>Partner 32</t>
  </si>
  <si>
    <t>University of Wyoming</t>
  </si>
  <si>
    <t>Lynn University</t>
  </si>
  <si>
    <t>have not received the offer</t>
  </si>
  <si>
    <t>Student 321</t>
  </si>
  <si>
    <t>University of Bolton</t>
  </si>
  <si>
    <t>Offer Received (Unconditional)</t>
  </si>
  <si>
    <t>Student 656</t>
  </si>
  <si>
    <t>Student 489</t>
  </si>
  <si>
    <t>KAM 43</t>
  </si>
  <si>
    <t>Student 45</t>
  </si>
  <si>
    <t>Ulster University London</t>
  </si>
  <si>
    <t>Student 180</t>
  </si>
  <si>
    <t>Personal issues</t>
  </si>
  <si>
    <t>Student 347</t>
  </si>
  <si>
    <t>KAM 19</t>
  </si>
  <si>
    <t>Student 357</t>
  </si>
  <si>
    <t>KAM 33</t>
  </si>
  <si>
    <t>Student 548</t>
  </si>
  <si>
    <t>Student 143</t>
  </si>
  <si>
    <t>Student 263</t>
  </si>
  <si>
    <t>Student 444</t>
  </si>
  <si>
    <t>Student 171</t>
  </si>
  <si>
    <t>Defer to june</t>
  </si>
  <si>
    <t>Student 562</t>
  </si>
  <si>
    <t>Student 15</t>
  </si>
  <si>
    <t>Student 466</t>
  </si>
  <si>
    <t>Partner 27</t>
  </si>
  <si>
    <t>She is a week student working on her interview prepration but she is not prepared yet</t>
  </si>
  <si>
    <t>Student 278</t>
  </si>
  <si>
    <t>KAM 13</t>
  </si>
  <si>
    <t>Student 58</t>
  </si>
  <si>
    <t>Submitted to ULaw on 21 March</t>
  </si>
  <si>
    <t>Student 360</t>
  </si>
  <si>
    <t>student got elt conditions</t>
  </si>
  <si>
    <t>Student 589</t>
  </si>
  <si>
    <t>Student 426</t>
  </si>
  <si>
    <t>case dropped</t>
  </si>
  <si>
    <t>Student 304</t>
  </si>
  <si>
    <t>Student 376</t>
  </si>
  <si>
    <t>can be expected payment in the coming week</t>
  </si>
  <si>
    <t>Student 605</t>
  </si>
  <si>
    <t>Student 135</t>
  </si>
  <si>
    <t>Student 462</t>
  </si>
  <si>
    <t>Student 346</t>
  </si>
  <si>
    <t>Student 603</t>
  </si>
  <si>
    <t>University Canada West</t>
  </si>
  <si>
    <t>no response</t>
  </si>
  <si>
    <t>Student 60</t>
  </si>
  <si>
    <t>Partner 2</t>
  </si>
  <si>
    <t>University of Derby</t>
  </si>
  <si>
    <t>Applied to ULaw and UEL</t>
  </si>
  <si>
    <t>Student 544</t>
  </si>
  <si>
    <t>University of East Anglia</t>
  </si>
  <si>
    <t>Student 274</t>
  </si>
  <si>
    <t>Student 153</t>
  </si>
  <si>
    <t>FAILED COVENTRY'S INTERVIEW. UWL APPLYING FOR EXTENDED JUNE INTAKE</t>
  </si>
  <si>
    <t>Student 469</t>
  </si>
  <si>
    <t>Partner 30</t>
  </si>
  <si>
    <t>Student 7</t>
  </si>
  <si>
    <t>Interview cleared, verification pending - Siddharth and team to chase</t>
  </si>
  <si>
    <t>Student 632</t>
  </si>
  <si>
    <t>Paid for June 25</t>
  </si>
  <si>
    <t>Student 373</t>
  </si>
  <si>
    <t>Student 639</t>
  </si>
  <si>
    <t>Student 52</t>
  </si>
  <si>
    <t>deposit made</t>
  </si>
  <si>
    <t>Student 4</t>
  </si>
  <si>
    <t>Student 150</t>
  </si>
  <si>
    <t>Visa Applied</t>
  </si>
  <si>
    <t>Student 545</t>
  </si>
  <si>
    <t>Student 17</t>
  </si>
  <si>
    <t>Student 120</t>
  </si>
  <si>
    <t>Student 381</t>
  </si>
  <si>
    <t>no money</t>
  </si>
  <si>
    <t>Student 519</t>
  </si>
  <si>
    <t>deposit confirmed/ 500 GBP paid / loan process</t>
  </si>
  <si>
    <t>Student 105</t>
  </si>
  <si>
    <t>rejected</t>
  </si>
  <si>
    <t>Student 151</t>
  </si>
  <si>
    <t>Student 404</t>
  </si>
  <si>
    <t>Student 13</t>
  </si>
  <si>
    <t>Student 178</t>
  </si>
  <si>
    <t>Student 126</t>
  </si>
  <si>
    <t>Dropped, proceeding with other consultancy</t>
  </si>
  <si>
    <t>Student 473</t>
  </si>
  <si>
    <t>Student 522</t>
  </si>
  <si>
    <t>Student 542</t>
  </si>
  <si>
    <t>Resit : Interview pushed to be done until</t>
  </si>
  <si>
    <t>Student 91</t>
  </si>
  <si>
    <t>Refund</t>
  </si>
  <si>
    <t>Resit Failed and already requested for refund on 25th june</t>
  </si>
  <si>
    <t>Student 290</t>
  </si>
  <si>
    <t>application is closed</t>
  </si>
  <si>
    <t>Student 563</t>
  </si>
  <si>
    <t>Bloomsbury Institute</t>
  </si>
  <si>
    <t>Student 446</t>
  </si>
  <si>
    <t>Student 280</t>
  </si>
  <si>
    <t>Student 46</t>
  </si>
  <si>
    <t>University of Bradford International College</t>
  </si>
  <si>
    <t>Student 595</t>
  </si>
  <si>
    <t>Payment confirmed case/ Deferred to sep intake</t>
  </si>
  <si>
    <t>Student 197</t>
  </si>
  <si>
    <t>applying for USA , drop</t>
  </si>
  <si>
    <t>Student 209</t>
  </si>
  <si>
    <t>Student 203</t>
  </si>
  <si>
    <t>KAM 7</t>
  </si>
  <si>
    <t>Student 445</t>
  </si>
  <si>
    <t>Coventry University - Scarborough Campus</t>
  </si>
  <si>
    <t>Final CI on 22nd July - Result Awiated</t>
  </si>
  <si>
    <t>Student 401</t>
  </si>
  <si>
    <t>Student 452</t>
  </si>
  <si>
    <t>Student 79</t>
  </si>
  <si>
    <t>Sheffield Hallam University</t>
  </si>
  <si>
    <t>app submitted</t>
  </si>
  <si>
    <t>Student 378</t>
  </si>
  <si>
    <t>dropped the plan</t>
  </si>
  <si>
    <t>Student 160</t>
  </si>
  <si>
    <t>Dropped (got married)</t>
  </si>
  <si>
    <t>Student 660</t>
  </si>
  <si>
    <t>Student 468</t>
  </si>
  <si>
    <t>Student 206</t>
  </si>
  <si>
    <t>Student 174</t>
  </si>
  <si>
    <t>Dropped after failed CUG 3 attempts interview</t>
  </si>
  <si>
    <t>Student 387</t>
  </si>
  <si>
    <t>Student 255</t>
  </si>
  <si>
    <t>Student 611</t>
  </si>
  <si>
    <t>Student 66</t>
  </si>
  <si>
    <t>Student 51</t>
  </si>
  <si>
    <t>Student enrolled for June intake</t>
  </si>
  <si>
    <t>Student 117</t>
  </si>
  <si>
    <t>QA - Northumbria University Newcastle</t>
  </si>
  <si>
    <t>Student 257</t>
  </si>
  <si>
    <t>paid in UK already</t>
  </si>
  <si>
    <t>Student 486</t>
  </si>
  <si>
    <t>University of Europe For Applied Sciences</t>
  </si>
  <si>
    <t>Not my LP student, LP-Nigeria students</t>
  </si>
  <si>
    <t>Student 113</t>
  </si>
  <si>
    <t>Student 355</t>
  </si>
  <si>
    <t>Student 627</t>
  </si>
  <si>
    <t>Student 527</t>
  </si>
  <si>
    <t>the leads from zen were all initially applying for USA.. so the students are ropping from UK</t>
  </si>
  <si>
    <t>Student 83</t>
  </si>
  <si>
    <t>Paid for July intake</t>
  </si>
  <si>
    <t>Student 3</t>
  </si>
  <si>
    <t>De Montfort University</t>
  </si>
  <si>
    <t>not marked waiting for deffer offer</t>
  </si>
  <si>
    <t>Student 338</t>
  </si>
  <si>
    <t>Student 61</t>
  </si>
  <si>
    <t>uwtsd and ulaw</t>
  </si>
  <si>
    <t>Student 375</t>
  </si>
  <si>
    <t>Regent College London</t>
  </si>
  <si>
    <t>Student 642</t>
  </si>
  <si>
    <t>VISA received</t>
  </si>
  <si>
    <t>Student 289</t>
  </si>
  <si>
    <t>London Metropolitan University</t>
  </si>
  <si>
    <t>Student 306</t>
  </si>
  <si>
    <t>Student 395</t>
  </si>
  <si>
    <t>Student 16</t>
  </si>
  <si>
    <t>US - Visa approved</t>
  </si>
  <si>
    <t>Student 82</t>
  </si>
  <si>
    <t>Student 179</t>
  </si>
  <si>
    <t>Visa Rejceted on 13th JUne</t>
  </si>
  <si>
    <t>Student 93</t>
  </si>
  <si>
    <t>Student 28</t>
  </si>
  <si>
    <t>Visa approved, RAU</t>
  </si>
  <si>
    <t>Student 260</t>
  </si>
  <si>
    <t>Student 526</t>
  </si>
  <si>
    <t>Student 374</t>
  </si>
  <si>
    <t>Student 327</t>
  </si>
  <si>
    <t>Student has paid deposit</t>
  </si>
  <si>
    <t>Student 80</t>
  </si>
  <si>
    <t>Student 637</t>
  </si>
  <si>
    <t>Dropped his plans</t>
  </si>
  <si>
    <t>Student 30</t>
  </si>
  <si>
    <t>Partner 40</t>
  </si>
  <si>
    <t>Ulster University Birmingham</t>
  </si>
  <si>
    <t>Gathering funds</t>
  </si>
  <si>
    <t>Student 353</t>
  </si>
  <si>
    <t>Loan rejected</t>
  </si>
  <si>
    <t>Student 643</t>
  </si>
  <si>
    <t>arranging funds to make 300 pund deposit</t>
  </si>
  <si>
    <t>Student 492</t>
  </si>
  <si>
    <t>Student 226</t>
  </si>
  <si>
    <t>Student 239</t>
  </si>
  <si>
    <t>Droped</t>
  </si>
  <si>
    <t>Student 386</t>
  </si>
  <si>
    <t>Student 475</t>
  </si>
  <si>
    <t>On hold, as asked!</t>
  </si>
  <si>
    <t>Student 624</t>
  </si>
  <si>
    <t>Student 418</t>
  </si>
  <si>
    <t>Student 247</t>
  </si>
  <si>
    <t>Anglia Ruskin University (London Campus)</t>
  </si>
  <si>
    <t>Not meeting entry requirement</t>
  </si>
  <si>
    <t>Student 622</t>
  </si>
  <si>
    <t>will pay 300 GBP by 25th july</t>
  </si>
  <si>
    <t>Student 546</t>
  </si>
  <si>
    <t>Student 292</t>
  </si>
  <si>
    <t>Student 64</t>
  </si>
  <si>
    <t>provided the pending documents and waiting for the offer letter to proceed.</t>
  </si>
  <si>
    <t>Student 407</t>
  </si>
  <si>
    <t>Student 612</t>
  </si>
  <si>
    <t>Student 590</t>
  </si>
  <si>
    <t>Deposit Paid The Partner is asking for Refund as the Docs provided were fake</t>
  </si>
  <si>
    <t>Student 114</t>
  </si>
  <si>
    <t>Student 231</t>
  </si>
  <si>
    <t>student has got an offer from another uni</t>
  </si>
  <si>
    <t>Student 214</t>
  </si>
  <si>
    <t>defer</t>
  </si>
  <si>
    <t>Student 598</t>
  </si>
  <si>
    <t>Student 585</t>
  </si>
  <si>
    <t>Paid for June Itake BUt failed the interview so defering for the sep intake</t>
  </si>
  <si>
    <t>Student 165</t>
  </si>
  <si>
    <t>Visa receivced</t>
  </si>
  <si>
    <t>Student 291</t>
  </si>
  <si>
    <t>drop</t>
  </si>
  <si>
    <t>Student 609</t>
  </si>
  <si>
    <t>Will pay 300 by 22 July</t>
  </si>
  <si>
    <t>Student 384</t>
  </si>
  <si>
    <t>Student 142</t>
  </si>
  <si>
    <t>Student 579</t>
  </si>
  <si>
    <t>Student 154</t>
  </si>
  <si>
    <t>Student 215</t>
  </si>
  <si>
    <t>CAS issued, Visa approved</t>
  </si>
  <si>
    <t>Student 244</t>
  </si>
  <si>
    <t>Will defer</t>
  </si>
  <si>
    <t>Student 600</t>
  </si>
  <si>
    <t>Student 187</t>
  </si>
  <si>
    <t>VISA GRANTED</t>
  </si>
  <si>
    <t>Student 646</t>
  </si>
  <si>
    <t>Student 447</t>
  </si>
  <si>
    <t>Student 551</t>
  </si>
  <si>
    <t>Student 556</t>
  </si>
  <si>
    <t>moi gven now</t>
  </si>
  <si>
    <t>Student 615</t>
  </si>
  <si>
    <t>Student 510</t>
  </si>
  <si>
    <t>Student 402</t>
  </si>
  <si>
    <t>Student 433</t>
  </si>
  <si>
    <t>Student 385</t>
  </si>
  <si>
    <t>rejcted</t>
  </si>
  <si>
    <t>Student 116</t>
  </si>
  <si>
    <t>Student 607</t>
  </si>
  <si>
    <t>COA needs to confirmed by student</t>
  </si>
  <si>
    <t>Student 500</t>
  </si>
  <si>
    <t>Student 62</t>
  </si>
  <si>
    <t>Student 40</t>
  </si>
  <si>
    <t>Student 599</t>
  </si>
  <si>
    <t>Student 460</t>
  </si>
  <si>
    <t>Student 39</t>
  </si>
  <si>
    <t>VISA refused</t>
  </si>
  <si>
    <t>Student 534</t>
  </si>
  <si>
    <t>Student 584</t>
  </si>
  <si>
    <t>Student 252</t>
  </si>
  <si>
    <t>Student 212</t>
  </si>
  <si>
    <t>Deferred</t>
  </si>
  <si>
    <t>Student 340</t>
  </si>
  <si>
    <t>Already Paid but failed in interview</t>
  </si>
  <si>
    <t>Student 98</t>
  </si>
  <si>
    <t>Student 47</t>
  </si>
  <si>
    <t>Deferred to Sep</t>
  </si>
  <si>
    <t>Student 420</t>
  </si>
  <si>
    <t>Case dropped</t>
  </si>
  <si>
    <t>Student 194</t>
  </si>
  <si>
    <t>Visa GRANT.</t>
  </si>
  <si>
    <t>Student 561</t>
  </si>
  <si>
    <t>Student 508</t>
  </si>
  <si>
    <t>Student 33</t>
  </si>
  <si>
    <t>Student 655</t>
  </si>
  <si>
    <t>Malta</t>
  </si>
  <si>
    <t>Global College Malta</t>
  </si>
  <si>
    <t>received the offer and is arraging funds will pay on 13th</t>
  </si>
  <si>
    <t>Student 424</t>
  </si>
  <si>
    <t>Student 558</t>
  </si>
  <si>
    <t>visa eceived</t>
  </si>
  <si>
    <t>Student 168</t>
  </si>
  <si>
    <t>Student 149</t>
  </si>
  <si>
    <t>Student 613</t>
  </si>
  <si>
    <t>Student 313</t>
  </si>
  <si>
    <t>KAM 28</t>
  </si>
  <si>
    <t>Student 22</t>
  </si>
  <si>
    <t>Partner yet to confirm</t>
  </si>
  <si>
    <t>Student 54</t>
  </si>
  <si>
    <t>Student 430</t>
  </si>
  <si>
    <t>Abertay University</t>
  </si>
  <si>
    <t>Student 560</t>
  </si>
  <si>
    <t>Student 95</t>
  </si>
  <si>
    <t>Student Dropped, went with coventry</t>
  </si>
  <si>
    <t>Student 319</t>
  </si>
  <si>
    <t>Partner 35</t>
  </si>
  <si>
    <t>Student 118</t>
  </si>
  <si>
    <t>Student 439</t>
  </si>
  <si>
    <t>Student 661</t>
  </si>
  <si>
    <t>Student 453</t>
  </si>
  <si>
    <t>Student 229</t>
  </si>
  <si>
    <t>Student 512</t>
  </si>
  <si>
    <t>fees concern</t>
  </si>
  <si>
    <t>Student 523</t>
  </si>
  <si>
    <t>she's also applied for bpp university</t>
  </si>
  <si>
    <t>Student 541</t>
  </si>
  <si>
    <t>Student 451</t>
  </si>
  <si>
    <t>Student 564</t>
  </si>
  <si>
    <t>Case Dropped</t>
  </si>
  <si>
    <t>Student 591</t>
  </si>
  <si>
    <t>Student 18</t>
  </si>
  <si>
    <t>ULaw interview on 25, Salford need to book</t>
  </si>
  <si>
    <t>Student 413</t>
  </si>
  <si>
    <t>Student 190</t>
  </si>
  <si>
    <t>Student 497</t>
  </si>
  <si>
    <t>Already got Visa</t>
  </si>
  <si>
    <t>Student 130</t>
  </si>
  <si>
    <t>Student 9</t>
  </si>
  <si>
    <t>Student 245</t>
  </si>
  <si>
    <t>Student 282</t>
  </si>
  <si>
    <t>Student 302</t>
  </si>
  <si>
    <t>Student 34</t>
  </si>
  <si>
    <t>Student 315</t>
  </si>
  <si>
    <t>Student 167</t>
  </si>
  <si>
    <t>Student 134</t>
  </si>
  <si>
    <t>Will Pay in Aug 2025 ( hold due to service issue)</t>
  </si>
  <si>
    <t>Student 367</t>
  </si>
  <si>
    <t>Student 507</t>
  </si>
  <si>
    <t>Student 371</t>
  </si>
  <si>
    <t>Student 547</t>
  </si>
  <si>
    <t>Student 225</t>
  </si>
  <si>
    <t>Student 412</t>
  </si>
  <si>
    <t>Student 405</t>
  </si>
  <si>
    <t>University of Wales Trinity Saint David</t>
  </si>
  <si>
    <t>Student 328</t>
  </si>
  <si>
    <t>Student 482</t>
  </si>
  <si>
    <t>KAM 40</t>
  </si>
  <si>
    <t>Student 115</t>
  </si>
  <si>
    <t>Student 351</t>
  </si>
  <si>
    <t>Also Repeating PTE</t>
  </si>
  <si>
    <t>Student 317</t>
  </si>
  <si>
    <t>Spain</t>
  </si>
  <si>
    <t>EU Business School Barcelona</t>
  </si>
  <si>
    <t>Student 104</t>
  </si>
  <si>
    <t>Student 8</t>
  </si>
  <si>
    <t>Visa Grant.</t>
  </si>
  <si>
    <t>Student 96</t>
  </si>
  <si>
    <t>Student 359</t>
  </si>
  <si>
    <t>Student 173</t>
  </si>
  <si>
    <t>Visa Rejected.</t>
  </si>
  <si>
    <t>Student 296</t>
  </si>
  <si>
    <t>Student 554</t>
  </si>
  <si>
    <t>student missed the pre-call will get it done in coming week</t>
  </si>
  <si>
    <t>Student 25</t>
  </si>
  <si>
    <t>Student 19</t>
  </si>
  <si>
    <t>paid</t>
  </si>
  <si>
    <t>Student 516</t>
  </si>
  <si>
    <t>Student 477</t>
  </si>
  <si>
    <t>Student 111</t>
  </si>
  <si>
    <t>Student 152</t>
  </si>
  <si>
    <t>Student 582</t>
  </si>
  <si>
    <t>Defer offer needed - have raised the issue</t>
  </si>
  <si>
    <t>Student 272</t>
  </si>
  <si>
    <t>Student 529</t>
  </si>
  <si>
    <t>Student 41</t>
  </si>
  <si>
    <t>Student 300</t>
  </si>
  <si>
    <t>will pay 300 gbp within 28th June</t>
  </si>
  <si>
    <t>Student 202</t>
  </si>
  <si>
    <t>Student 513</t>
  </si>
  <si>
    <t>The student university is not listed in the moi waiver. so appearing for the elt exam.</t>
  </si>
  <si>
    <t>Student 476</t>
  </si>
  <si>
    <t>Visa Lodge.</t>
  </si>
  <si>
    <t>Student 264</t>
  </si>
  <si>
    <t>Student 531</t>
  </si>
  <si>
    <t>Student 119</t>
  </si>
  <si>
    <t>Student 42</t>
  </si>
  <si>
    <t>The student got surgery recently.</t>
  </si>
  <si>
    <t>Student 597</t>
  </si>
  <si>
    <t>Student 78</t>
  </si>
  <si>
    <t>OIEG - International College Dundee</t>
  </si>
  <si>
    <t>Student 77</t>
  </si>
  <si>
    <t>from sub agent</t>
  </si>
  <si>
    <t>Student 352</t>
  </si>
  <si>
    <t>Student 394</t>
  </si>
  <si>
    <t>Student 638</t>
  </si>
  <si>
    <t>Student 309</t>
  </si>
  <si>
    <t>Student 318</t>
  </si>
  <si>
    <t>France</t>
  </si>
  <si>
    <t>Berlin School of Business and Innovation (BSBI) - (France)</t>
  </si>
  <si>
    <t>Student 286</t>
  </si>
  <si>
    <t>Student 37</t>
  </si>
  <si>
    <t>Student 106</t>
  </si>
  <si>
    <t>Student 103</t>
  </si>
  <si>
    <t>Student 90</t>
  </si>
  <si>
    <t>Student 316</t>
  </si>
  <si>
    <t>Student 337</t>
  </si>
  <si>
    <t>Student 20</t>
  </si>
  <si>
    <t>KAM 37</t>
  </si>
  <si>
    <t>Student 575</t>
  </si>
  <si>
    <t>Student 415</t>
  </si>
  <si>
    <t>loan issue</t>
  </si>
  <si>
    <t>Student 110</t>
  </si>
  <si>
    <t>Dropped Plans</t>
  </si>
  <si>
    <t>Student 572</t>
  </si>
  <si>
    <t>Student 298</t>
  </si>
  <si>
    <t>Student 156</t>
  </si>
  <si>
    <t>Student is not responding</t>
  </si>
  <si>
    <t>Student 392</t>
  </si>
  <si>
    <t>Student 479</t>
  </si>
  <si>
    <t>Student 574</t>
  </si>
  <si>
    <t>KAM 53</t>
  </si>
  <si>
    <t>preparing for interview. will book by 16 june..</t>
  </si>
  <si>
    <t>Student 511</t>
  </si>
  <si>
    <t>Student 256</t>
  </si>
  <si>
    <t>Student 573</t>
  </si>
  <si>
    <t>Student 438</t>
  </si>
  <si>
    <t>Student 122</t>
  </si>
  <si>
    <t>University of Greenwich</t>
  </si>
  <si>
    <t>No money to proceed</t>
  </si>
  <si>
    <t>Student 172</t>
  </si>
  <si>
    <t>Student 199</t>
  </si>
  <si>
    <t>unable to get loan sanctioned, Dropped</t>
  </si>
  <si>
    <t>Student 301</t>
  </si>
  <si>
    <t>Student 505</t>
  </si>
  <si>
    <t>Student 240</t>
  </si>
  <si>
    <t>Student 235</t>
  </si>
  <si>
    <t>KAM 10</t>
  </si>
  <si>
    <t>Dropped plans</t>
  </si>
  <si>
    <t>Student 133</t>
  </si>
  <si>
    <t>Student 57</t>
  </si>
  <si>
    <t>For September Intake</t>
  </si>
  <si>
    <t>Student 230</t>
  </si>
  <si>
    <t>Teesside University</t>
  </si>
  <si>
    <t>Student 535</t>
  </si>
  <si>
    <t>Applied to another university through other agent</t>
  </si>
  <si>
    <t>Student 380</t>
  </si>
  <si>
    <t>Paid and got CAS</t>
  </si>
  <si>
    <t>Student 550</t>
  </si>
  <si>
    <t>Student 440</t>
  </si>
  <si>
    <t>Student 372</t>
  </si>
  <si>
    <t>Student 606</t>
  </si>
  <si>
    <t>Will pay 300 by 30 June</t>
  </si>
  <si>
    <t>Student 448</t>
  </si>
  <si>
    <t>Navitas - International College Portsmouth</t>
  </si>
  <si>
    <t>Student 175</t>
  </si>
  <si>
    <t>Aston University � London</t>
  </si>
  <si>
    <t>failed in interview, Dropped (student got job)</t>
  </si>
  <si>
    <t>Student 75</t>
  </si>
  <si>
    <t>Student 604</t>
  </si>
  <si>
    <t>Student 396</t>
  </si>
  <si>
    <t>Student 657</t>
  </si>
  <si>
    <t>Student 521</t>
  </si>
  <si>
    <t>Student 112</t>
  </si>
  <si>
    <t>Student 99</t>
  </si>
  <si>
    <t>Student 192</t>
  </si>
  <si>
    <t>Student 494</t>
  </si>
  <si>
    <t>Decisison pending from LP</t>
  </si>
  <si>
    <t>Student 539</t>
  </si>
  <si>
    <t>The University of Texas at Austin</t>
  </si>
  <si>
    <t>Student declined the offer</t>
  </si>
  <si>
    <t>Student 271</t>
  </si>
  <si>
    <t>Student 107</t>
  </si>
  <si>
    <t>Student 325</t>
  </si>
  <si>
    <t>Student 654</t>
  </si>
  <si>
    <t>Student 324</t>
  </si>
  <si>
    <t>Student 653</t>
  </si>
  <si>
    <t>Student 136</t>
  </si>
  <si>
    <t>Student 533</t>
  </si>
  <si>
    <t>Student 389</t>
  </si>
  <si>
    <t>Student 524</t>
  </si>
  <si>
    <t>also she's fixing her loan problems .. interview passed</t>
  </si>
  <si>
    <t>Student 48</t>
  </si>
  <si>
    <t>Student 594</t>
  </si>
  <si>
    <t>Offer pending</t>
  </si>
  <si>
    <t>Student 322</t>
  </si>
  <si>
    <t>Student 640</t>
  </si>
  <si>
    <t>University of Hull</t>
  </si>
  <si>
    <t>Tagging Case|| Student already holds the offer letter</t>
  </si>
  <si>
    <t>Student 618</t>
  </si>
  <si>
    <t>Students are Giving regular mock with BPP team once we received the aprroval for the final interview from the BPP team will book the final date for the interview and ask the student to sit for it.</t>
  </si>
  <si>
    <t>Student 487</t>
  </si>
  <si>
    <t>visa rejected, refund</t>
  </si>
  <si>
    <t>Student 422</t>
  </si>
  <si>
    <t>Student 633</t>
  </si>
  <si>
    <t>Oxford International Education Group</t>
  </si>
  <si>
    <t>Student 345</t>
  </si>
  <si>
    <t>Student 465</t>
  </si>
  <si>
    <t>Student 217</t>
  </si>
  <si>
    <t>Student 586</t>
  </si>
  <si>
    <t>Offer rejected due to Academics</t>
  </si>
  <si>
    <t>Student 628</t>
  </si>
  <si>
    <t>KAM 38</t>
  </si>
  <si>
    <t>Student 478</t>
  </si>
  <si>
    <t>Student 213</t>
  </si>
  <si>
    <t>Student 435</t>
  </si>
  <si>
    <t>Already Paid for May 25</t>
  </si>
  <si>
    <t>Student 553</t>
  </si>
  <si>
    <t>Student 144</t>
  </si>
  <si>
    <t>offer awaited</t>
  </si>
  <si>
    <t>Student 188</t>
  </si>
  <si>
    <t>Cas Letter pending</t>
  </si>
  <si>
    <t>Student 222</t>
  </si>
  <si>
    <t>Student 428</t>
  </si>
  <si>
    <t>Student 363</t>
  </si>
  <si>
    <t>student is preparing for interview taking CI daily</t>
  </si>
  <si>
    <t>Student 626</t>
  </si>
  <si>
    <t>Raised to BPP for interview slot on 24 june</t>
  </si>
  <si>
    <t>Student 388</t>
  </si>
  <si>
    <t>Student 221</t>
  </si>
  <si>
    <t>Student 31</t>
  </si>
  <si>
    <t>Student 651</t>
  </si>
  <si>
    <t>Student nolonger interested</t>
  </si>
  <si>
    <t>Student 259</t>
  </si>
  <si>
    <t>student doesn't have funds</t>
  </si>
  <si>
    <t>Student 195</t>
  </si>
  <si>
    <t>Student 81</t>
  </si>
  <si>
    <t>waiting for patner conformation</t>
  </si>
  <si>
    <t>Student 342</t>
  </si>
  <si>
    <t>Student 645</t>
  </si>
  <si>
    <t>chase offer</t>
  </si>
  <si>
    <t>Student 140</t>
  </si>
  <si>
    <t>Refund Waiting from CU</t>
  </si>
  <si>
    <t>Student 161</t>
  </si>
  <si>
    <t>failed in interview, planning for US</t>
  </si>
  <si>
    <t>Student 147</t>
  </si>
  <si>
    <t>Student 169</t>
  </si>
  <si>
    <t>Student 647</t>
  </si>
  <si>
    <t>File in high commission</t>
  </si>
  <si>
    <t>Student 216</t>
  </si>
  <si>
    <t>CAS issued, applied for refund due to health issues</t>
  </si>
  <si>
    <t>Student 249</t>
  </si>
  <si>
    <t>Student 514</t>
  </si>
  <si>
    <t>The student received the info requested and student given the agent confirmation.</t>
  </si>
  <si>
    <t>Student 269</t>
  </si>
  <si>
    <t>Student 423</t>
  </si>
  <si>
    <t>Student 270</t>
  </si>
  <si>
    <t>Student 129</t>
  </si>
  <si>
    <t>Student 326</t>
  </si>
  <si>
    <t>QA - Ulster University Birmingham</t>
  </si>
  <si>
    <t>Student 634</t>
  </si>
  <si>
    <t>TD done</t>
  </si>
  <si>
    <t>Student 307</t>
  </si>
  <si>
    <t>Student 72</t>
  </si>
  <si>
    <t>Student 555</t>
  </si>
  <si>
    <t>student preparing on ci daly</t>
  </si>
  <si>
    <t>Student 397</t>
  </si>
  <si>
    <t>Student 223</t>
  </si>
  <si>
    <t>Student 109</t>
  </si>
  <si>
    <t>Paying for Bolton</t>
  </si>
  <si>
    <t>Student 184</t>
  </si>
  <si>
    <t>LP Not answereding</t>
  </si>
  <si>
    <t>Student 332</t>
  </si>
  <si>
    <t>Student 100</t>
  </si>
  <si>
    <t>Student is undergoing her Youth service</t>
  </si>
  <si>
    <t>Student 276</t>
  </si>
  <si>
    <t>Student 457</t>
  </si>
  <si>
    <t>Student 218</t>
  </si>
  <si>
    <t>Student 29</t>
  </si>
  <si>
    <t>Student 496</t>
  </si>
  <si>
    <t>Student 483</t>
  </si>
  <si>
    <t>Student 390</t>
  </si>
  <si>
    <t>Student 265</t>
  </si>
  <si>
    <t>Student 273</t>
  </si>
  <si>
    <t>Student 427</t>
  </si>
  <si>
    <t>awaiting confirmation</t>
  </si>
  <si>
    <t>Student 275</t>
  </si>
  <si>
    <t>Visa Reecived</t>
  </si>
  <si>
    <t>Student 583</t>
  </si>
  <si>
    <t>Student is not in contact anymore - might defer</t>
  </si>
  <si>
    <t>Student 56</t>
  </si>
  <si>
    <t>Student 625</t>
  </si>
  <si>
    <t>Preparing interview</t>
  </si>
  <si>
    <t>Student 220</t>
  </si>
  <si>
    <t>Student 565</t>
  </si>
  <si>
    <t>Student 537</t>
  </si>
  <si>
    <t>dropped the plans</t>
  </si>
  <si>
    <t>Student 568</t>
  </si>
  <si>
    <t>Student 567</t>
  </si>
  <si>
    <t>Student 219</t>
  </si>
  <si>
    <t>Student 569</t>
  </si>
  <si>
    <t>Dropped plans (planning for NZ)</t>
  </si>
  <si>
    <t>Student 409</t>
  </si>
  <si>
    <t>Student 350</t>
  </si>
  <si>
    <t>on hold</t>
  </si>
  <si>
    <t>Student 243</t>
  </si>
  <si>
    <t>KAM 14</t>
  </si>
  <si>
    <t>Student 164</t>
  </si>
  <si>
    <t>Student 193</t>
  </si>
  <si>
    <t>Student 67</t>
  </si>
  <si>
    <t>Student 491</t>
  </si>
  <si>
    <t>Student 155</t>
  </si>
  <si>
    <t>Student 228</t>
  </si>
  <si>
    <t>no offer letter from our side</t>
  </si>
  <si>
    <t>Student 406</t>
  </si>
  <si>
    <t>Student 299</t>
  </si>
  <si>
    <t>Student 183</t>
  </si>
  <si>
    <t>CAS issued, Visa approved - RAU</t>
  </si>
  <si>
    <t>Student 253</t>
  </si>
  <si>
    <t>Student 361</t>
  </si>
  <si>
    <t>Student 366</t>
  </si>
  <si>
    <t>financial issue - Dropped plans</t>
  </si>
  <si>
    <t>Student 358</t>
  </si>
  <si>
    <t>Student 266</t>
  </si>
  <si>
    <t>CUET Booking</t>
  </si>
  <si>
    <t>Student 242</t>
  </si>
  <si>
    <t>STEP BACK</t>
  </si>
  <si>
    <t>Student 525</t>
  </si>
  <si>
    <t>Student 200</t>
  </si>
  <si>
    <t>Visa Refusal</t>
  </si>
  <si>
    <t>Student 334</t>
  </si>
  <si>
    <t>Student 495</t>
  </si>
  <si>
    <t>Preparing Interview</t>
  </si>
  <si>
    <t>Student 364</t>
  </si>
  <si>
    <t>Student 250</t>
  </si>
  <si>
    <t>Student 305</t>
  </si>
  <si>
    <t>Student 344</t>
  </si>
  <si>
    <t>Student 391</t>
  </si>
  <si>
    <t>21st elt</t>
  </si>
  <si>
    <t>Student 137</t>
  </si>
  <si>
    <t>step back</t>
  </si>
  <si>
    <t>Student 44</t>
  </si>
  <si>
    <t>Student 145</t>
  </si>
  <si>
    <t>Student drop out</t>
  </si>
  <si>
    <t>Student 455</t>
  </si>
  <si>
    <t>Student deferred to September</t>
  </si>
  <si>
    <t>Student 336</t>
  </si>
  <si>
    <t>Student 323</t>
  </si>
  <si>
    <t>Student 331</t>
  </si>
  <si>
    <t>Student 38</t>
  </si>
  <si>
    <t>UKVI Rejections</t>
  </si>
  <si>
    <t>Student 71</t>
  </si>
  <si>
    <t>Student 348</t>
  </si>
  <si>
    <t>UCOL</t>
  </si>
  <si>
    <t>Student 102</t>
  </si>
  <si>
    <t>Student 236</t>
  </si>
  <si>
    <t>Student 189</t>
  </si>
  <si>
    <t>Student 480</t>
  </si>
  <si>
    <t>Student 617</t>
  </si>
  <si>
    <t>TAGGING BEEN CONFIRMED .. 300 pounds will be paid after the cas shields will be updated for september intake</t>
  </si>
  <si>
    <t>Student 207</t>
  </si>
  <si>
    <t>Student 182</t>
  </si>
  <si>
    <t>visa reeived on 29th may</t>
  </si>
  <si>
    <t>Student 587</t>
  </si>
  <si>
    <t>Student 650</t>
  </si>
  <si>
    <t>Gote UKVI and rejected</t>
  </si>
  <si>
    <t>Student 124</t>
  </si>
  <si>
    <t>Student 293</t>
  </si>
  <si>
    <t>Defer offer needed - not received yet</t>
  </si>
  <si>
    <t>Student 425</t>
  </si>
  <si>
    <t>Student 108</t>
  </si>
  <si>
    <t>Gedu - Schiller International University - France</t>
  </si>
  <si>
    <t>Student 246</t>
  </si>
  <si>
    <t>Student 279</t>
  </si>
  <si>
    <t>Student 26</t>
  </si>
  <si>
    <t>Loan process to be disbursed by 27 March</t>
  </si>
  <si>
    <t>Student 528</t>
  </si>
  <si>
    <t>Student 557</t>
  </si>
  <si>
    <t>Student 283</t>
  </si>
  <si>
    <t>Student 308</t>
  </si>
  <si>
    <t>Student 258</t>
  </si>
  <si>
    <t>Student 86</t>
  </si>
  <si>
    <t>KAM 16</t>
  </si>
  <si>
    <t>Student 261</t>
  </si>
  <si>
    <t>Student might have paid the deposit but partner is not active on calls or message</t>
  </si>
  <si>
    <t>Student 43</t>
  </si>
  <si>
    <t>Student 623</t>
  </si>
  <si>
    <t>Student 543</t>
  </si>
  <si>
    <t>Student 458</t>
  </si>
  <si>
    <t>Student 356</t>
  </si>
  <si>
    <t>Student 481</t>
  </si>
  <si>
    <t>Student 181</t>
  </si>
  <si>
    <t>visa received on 30th may</t>
  </si>
  <si>
    <t>Student 571</t>
  </si>
  <si>
    <t>paid for coventry march</t>
  </si>
  <si>
    <t>Student 341</t>
  </si>
  <si>
    <t>Dropped Plan</t>
  </si>
  <si>
    <t>Student 499</t>
  </si>
  <si>
    <t>Student 488</t>
  </si>
  <si>
    <t>Steinbeis University</t>
  </si>
  <si>
    <t>Student 506</t>
  </si>
  <si>
    <t>Student 10</t>
  </si>
  <si>
    <t>Plan Drop</t>
  </si>
  <si>
    <t>Student 238</t>
  </si>
  <si>
    <t>University of Nevada Reno</t>
  </si>
  <si>
    <t>No interview dates for USA wanted loan</t>
  </si>
  <si>
    <t>Student 581</t>
  </si>
  <si>
    <t>Will pay 300 gbp by 30 Jun</t>
  </si>
  <si>
    <t>Student 35</t>
  </si>
  <si>
    <t>Student 400</t>
  </si>
  <si>
    <t>Student 170</t>
  </si>
  <si>
    <t>Student 128</t>
  </si>
  <si>
    <t>Repurpose</t>
  </si>
  <si>
    <t>Student 601</t>
  </si>
  <si>
    <t>Applicant dropped</t>
  </si>
  <si>
    <t>Student 27</t>
  </si>
  <si>
    <t>KAM 8</t>
  </si>
  <si>
    <t>Deposit paid.</t>
  </si>
  <si>
    <t>Student 287</t>
  </si>
  <si>
    <t>Student 312</t>
  </si>
  <si>
    <t>Student 382</t>
  </si>
  <si>
    <t>Student 12</t>
  </si>
  <si>
    <t>dropped the plan, he moved to other university</t>
  </si>
  <si>
    <t>Student 87</t>
  </si>
  <si>
    <t>Student 288</t>
  </si>
  <si>
    <t>Student 474</t>
  </si>
  <si>
    <t>Student 549</t>
  </si>
  <si>
    <t>Loan awaiting</t>
  </si>
  <si>
    <t>Student 648</t>
  </si>
  <si>
    <t>She has received the VISA</t>
  </si>
  <si>
    <t>Student 629</t>
  </si>
  <si>
    <t>Student 377</t>
  </si>
  <si>
    <t>Email from univ is on hold</t>
  </si>
  <si>
    <t>Student 379</t>
  </si>
  <si>
    <t>Conditional docs pending</t>
  </si>
  <si>
    <t>Student 227</t>
  </si>
  <si>
    <t>Student step back</t>
  </si>
  <si>
    <t>Student 210</t>
  </si>
  <si>
    <t>Student 329</t>
  </si>
  <si>
    <t>Student 580</t>
  </si>
  <si>
    <t>University has closed the file - student has confirmed different agent</t>
  </si>
  <si>
    <t>Student 399</t>
  </si>
  <si>
    <t>Student 530</t>
  </si>
  <si>
    <t>Student 74</t>
  </si>
  <si>
    <t>Visa refused</t>
  </si>
  <si>
    <t>Student 408</t>
  </si>
  <si>
    <t>Student 125</t>
  </si>
  <si>
    <t>Student Not Active with the Partner</t>
  </si>
  <si>
    <t>Student 464</t>
  </si>
  <si>
    <t>Student 186</t>
  </si>
  <si>
    <t>Family Issue Because - Student lie about the IELTS SCore</t>
  </si>
  <si>
    <t>Student 620</t>
  </si>
  <si>
    <t>Waiting for offer letter</t>
  </si>
  <si>
    <t>Student 362</t>
  </si>
  <si>
    <t>Student 416</t>
  </si>
  <si>
    <t>Student 311</t>
  </si>
  <si>
    <t>Student 204</t>
  </si>
  <si>
    <t>student Confirmation pending even not pushing due to service issue</t>
  </si>
  <si>
    <t>Student 449</t>
  </si>
  <si>
    <t>CI given on 23rd June - result awaited</t>
  </si>
  <si>
    <t>Student 619</t>
  </si>
  <si>
    <t>student is preparing for interview</t>
  </si>
  <si>
    <t>Student 141</t>
  </si>
  <si>
    <t>Student 578</t>
  </si>
  <si>
    <t>Auburn University</t>
  </si>
  <si>
    <t>Not intereted anymore</t>
  </si>
  <si>
    <t>Student 198</t>
  </si>
  <si>
    <t>Student 552</t>
  </si>
  <si>
    <t>Dropped,no response</t>
  </si>
  <si>
    <t>Student 365</t>
  </si>
  <si>
    <t>dropped due to personal reasons</t>
  </si>
  <si>
    <t>Student 463</t>
  </si>
  <si>
    <t>Student 262</t>
  </si>
  <si>
    <t>Student 520</t>
  </si>
  <si>
    <t>Partner ask to close the case</t>
  </si>
  <si>
    <t>Student 277</t>
  </si>
  <si>
    <t>Oxford International College - Greenwich</t>
  </si>
  <si>
    <t>Student 484</t>
  </si>
  <si>
    <t>Student 295</t>
  </si>
  <si>
    <t>Student 139</t>
  </si>
  <si>
    <t>Student 55</t>
  </si>
  <si>
    <t>Interview pass will pay in CU, we have june offer - need may offer</t>
  </si>
  <si>
    <t>Student 205</t>
  </si>
  <si>
    <t>Student 410</t>
  </si>
  <si>
    <t>Student 314</t>
  </si>
  <si>
    <t>Student 268</t>
  </si>
  <si>
    <t>Student 185</t>
  </si>
  <si>
    <t>Wants to go for Healtcare for Sept-25 Intake</t>
  </si>
  <si>
    <t>Student 368</t>
  </si>
  <si>
    <t>Student 403</t>
  </si>
  <si>
    <t>Student 59</t>
  </si>
  <si>
    <t>Student 208</t>
  </si>
  <si>
    <t>Student 471</t>
  </si>
  <si>
    <t>Student 132</t>
  </si>
  <si>
    <t>Student 493</t>
  </si>
  <si>
    <t>Oxford International - Health Science University</t>
  </si>
  <si>
    <t>Health Science University</t>
  </si>
  <si>
    <t>Dropped we missed to raise UCOL on time</t>
  </si>
  <si>
    <t>Student 631</t>
  </si>
  <si>
    <t>Student 127</t>
  </si>
  <si>
    <t>Dropped, proceeding with BPP</t>
  </si>
  <si>
    <t>Student 616</t>
  </si>
  <si>
    <t>Student 237</t>
  </si>
  <si>
    <t>Student 436</t>
  </si>
  <si>
    <t>Student 502</t>
  </si>
  <si>
    <t>Student 339</t>
  </si>
  <si>
    <t>Student 201</t>
  </si>
  <si>
    <t>QA - Ulster University Manchester</t>
  </si>
  <si>
    <t>KAM 52</t>
  </si>
  <si>
    <t>Student paid. Get a closer interview date</t>
  </si>
  <si>
    <t>Student 138</t>
  </si>
  <si>
    <t>Student 233</t>
  </si>
  <si>
    <t>proceeding with BPP</t>
  </si>
  <si>
    <t>Student 176</t>
  </si>
  <si>
    <t>Aston University ï¿½ London</t>
  </si>
  <si>
    <t>Student 121</t>
  </si>
  <si>
    <t>Dropped, proceeding with other consultancy - BPP</t>
  </si>
  <si>
    <t>Student 303</t>
  </si>
  <si>
    <t>Student 6</t>
  </si>
  <si>
    <t>Student looking for interview</t>
  </si>
  <si>
    <t>Student 588</t>
  </si>
  <si>
    <t>Student 630</t>
  </si>
  <si>
    <t>Student 101</t>
  </si>
  <si>
    <t>University of The West of Scotland</t>
  </si>
  <si>
    <t>Student 232</t>
  </si>
  <si>
    <t>RAU this pp has been transferred to another account of the same gent B and B study abroad .. so the student is not showing in deposit mark status.</t>
  </si>
  <si>
    <t>Student 131</t>
  </si>
  <si>
    <t>LOAN</t>
  </si>
  <si>
    <t>Student 330</t>
  </si>
  <si>
    <t>University of Northampton</t>
  </si>
  <si>
    <t>Student 32</t>
  </si>
  <si>
    <t>deferred</t>
  </si>
  <si>
    <t>Student 456</t>
  </si>
  <si>
    <t>deposit paid</t>
  </si>
  <si>
    <t>Student 608</t>
  </si>
  <si>
    <t>Student had some situation someone death happened in her family so she is taking time</t>
  </si>
  <si>
    <t>Row Labels</t>
  </si>
  <si>
    <t>Grand Total</t>
  </si>
  <si>
    <t>Count of Student Name</t>
  </si>
  <si>
    <t xml:space="preserve">Registered at University </t>
  </si>
  <si>
    <t xml:space="preserve">Application Rejected </t>
  </si>
  <si>
    <t>Total Applications</t>
  </si>
  <si>
    <t>Total Offers</t>
  </si>
  <si>
    <t xml:space="preserve">Deposits Made </t>
  </si>
  <si>
    <t>Conversion Rate</t>
  </si>
  <si>
    <t>B2B Student Conversion &amp; Partner Performance Dashboard</t>
  </si>
  <si>
    <t>Group1</t>
  </si>
  <si>
    <t>Offer received</t>
  </si>
  <si>
    <t>Count of App Submission Date</t>
  </si>
  <si>
    <t>Count of App Offer Date</t>
  </si>
  <si>
    <t>Sum of Deposit Rate</t>
  </si>
  <si>
    <t>Application submissions</t>
  </si>
  <si>
    <t>Conversion rate</t>
  </si>
  <si>
    <t xml:space="preserve">Sum of Offer Rate </t>
  </si>
  <si>
    <t>Deposit Rate</t>
  </si>
  <si>
    <t>Deposit</t>
  </si>
  <si>
    <t>B2B Student Conversion &amp; Partner Performance — Summary</t>
  </si>
  <si>
    <t>Overall funnel</t>
  </si>
  <si>
    <t>Notes &amp; assumptions</t>
  </si>
  <si>
    <t>Metrics are based on visible charts; exact values should be read from the pivots in the workbook.</t>
  </si>
  <si>
    <t>N/A</t>
  </si>
  <si>
    <t>Days_App_to_Offer</t>
  </si>
  <si>
    <t>Days_Offer_to_Deposit</t>
  </si>
  <si>
    <t>Days_App_to_Deposit</t>
  </si>
  <si>
    <t>HasApp</t>
  </si>
  <si>
    <t>HasOffer</t>
  </si>
  <si>
    <t>Application</t>
  </si>
  <si>
    <t>Offer</t>
  </si>
  <si>
    <t>Registered</t>
  </si>
  <si>
    <t>(All)</t>
  </si>
  <si>
    <t>Deposit Made</t>
  </si>
  <si>
    <t>Offer Received</t>
  </si>
  <si>
    <t xml:space="preserve">Average Days Application to Deposit </t>
  </si>
  <si>
    <t>Application → Offer</t>
  </si>
  <si>
    <t>Offer → Deposit</t>
  </si>
  <si>
    <t xml:space="preserve">Offer Rate </t>
  </si>
  <si>
    <t>University Performance</t>
  </si>
  <si>
    <t>Recommendation: Double down on high-performing universities by prioritizing them in student shortlists.</t>
  </si>
  <si>
    <t>Engage with low-conversion universities to understand bottlenecks (admission criteria, timelines, document gaps) and retrain counselors accordingly.</t>
  </si>
  <si>
    <t>Partner (Agent) Performance</t>
  </si>
  <si>
    <t>Recommendation: Share best practices from top-performing partners (application quality checks, follow-up SOPs).</t>
  </si>
  <si>
    <t>Conduct performance reviews with low-performing partners and provide targeted enablement (training, access to deposit financing resources).</t>
  </si>
  <si>
    <t>Bottlenecks in Student Journey</t>
  </si>
  <si>
    <t>Insight: A large number of students are stuck at “Interview to be given” and “Other conditions” after receiving an offer.</t>
  </si>
  <si>
    <t>Deposit willingness = “No” or dependency on Loans/Funds correlates strongly with stalled progress.</t>
  </si>
  <si>
    <t>Recommendation: Create a fast-track support lane for loan/scholarship dependent students (tie-ups with NBFCs, early parent counseling).</t>
  </si>
  <si>
    <t>Standardize conditional offer tracking (interview, ELT, updated offer letter) with KAM accountability.</t>
  </si>
  <si>
    <t>Time-to-Convert</t>
  </si>
  <si>
    <t>Insight: Average time from Application → Offer = ~10 days, which is reasonable.</t>
  </si>
  <si>
    <t>But Offer → Deposit = ~45 days, creating delays and high dropout risk.</t>
  </si>
  <si>
    <t>Recommendation: Define SLA for KAMs: deposits to be secured within 30 days of offer.</t>
  </si>
  <si>
    <t>Top-15 lists are based on maximum deposits and number of applications.</t>
  </si>
  <si>
    <t>Insight: Out of all applications, 84.9% progressed to offers, which is a strong application-to-offer conversion rate. However, only 21.2% converted into deposits, showing a sharp drop after offers. Registrations are negligible, indicating students are not completing the final step even after deposits.</t>
  </si>
  <si>
    <t>Interpretation: The funnel is healthy up to the offer stage but weak thereafter. The biggest leakage is between Offer → Deposit, where nearly 4 out of 5 students drop off. This suggests issues with deposit willingness, financial readiness, or lack of follow-through.</t>
  </si>
  <si>
    <t>Recommendation: Strengthen post-offer engagement — immediate follow-ups, counseling sessions with parents, and financial aid guidance.</t>
  </si>
  <si>
    <t>Closely track deposit-dependent cases (loan, funds) with a dedicated support team to reduce delays.</t>
  </si>
  <si>
    <t>Insight: High-volume universities like The University of Law (89%) and CU London (90%) combine scale with strong conversion.</t>
  </si>
  <si>
    <t>Coventry University (13%) and Wrexham (43%) are low-yield outliers despite getting decent application volumes.</t>
  </si>
  <si>
    <t>Insight: Top partners (e.g., Partner 24, Partner 21, Partner 37) achieve strong offer and deposit rates, showing both quality applications and effective student support.</t>
  </si>
  <si>
    <t>Low-performing partners (e.g., Partner 29, Partner 19, Partner 40) show poor deposit conversion despite decent offers, signaling weak follow-up or poor financial preparedness among their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</si>
</sst>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Tw Cen MT"/>
      <family val="2"/>
      <scheme val="minor"/>
    </font>
    <font>
      <sz val="11"/>
      <color theme="1"/>
      <name val="Tw Cen MT"/>
      <family val="2"/>
      <scheme val="minor"/>
    </font>
    <font>
      <b/>
      <sz val="11"/>
      <color theme="1"/>
      <name val="Tw Cen MT"/>
      <family val="2"/>
      <scheme val="minor"/>
    </font>
    <font>
      <b/>
      <sz val="10"/>
      <color theme="1"/>
      <name val="Arial"/>
      <family val="2"/>
    </font>
    <font>
      <sz val="10"/>
      <color theme="1"/>
      <name val="Arial"/>
      <family val="2"/>
    </font>
    <font>
      <sz val="10"/>
      <color rgb="FF434343"/>
      <name val="Roboto"/>
    </font>
    <font>
      <sz val="10"/>
      <color theme="1"/>
      <name val="Roboto"/>
    </font>
    <font>
      <b/>
      <sz val="22"/>
      <color theme="0"/>
      <name val="Tw Cen MT"/>
      <family val="2"/>
      <scheme val="minor"/>
    </font>
    <font>
      <sz val="16"/>
      <color theme="0"/>
      <name val="Tw Cen MT"/>
      <family val="2"/>
      <scheme val="minor"/>
    </font>
    <font>
      <sz val="12"/>
      <color theme="1"/>
      <name val="Tw Cen MT"/>
      <family val="2"/>
      <scheme val="minor"/>
    </font>
  </fonts>
  <fills count="11">
    <fill>
      <patternFill patternType="none"/>
    </fill>
    <fill>
      <patternFill patternType="gray125"/>
    </fill>
    <fill>
      <patternFill patternType="solid">
        <fgColor rgb="FF93C47D"/>
        <bgColor indexed="64"/>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F9900"/>
        <bgColor indexed="64"/>
      </patternFill>
    </fill>
    <fill>
      <patternFill patternType="solid">
        <fgColor theme="4" tint="0.79998168889431442"/>
        <bgColor theme="4" tint="0.79998168889431442"/>
      </patternFill>
    </fill>
    <fill>
      <patternFill patternType="solid">
        <fgColor theme="8" tint="-0.249977111117893"/>
        <bgColor indexed="64"/>
      </patternFill>
    </fill>
    <fill>
      <patternFill patternType="solid">
        <fgColor theme="3"/>
        <bgColor indexed="64"/>
      </patternFill>
    </fill>
    <fill>
      <patternFill patternType="solid">
        <fgColor theme="2" tint="-0.499984740745262"/>
        <bgColor indexed="64"/>
      </patternFill>
    </fill>
  </fills>
  <borders count="12">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top/>
      <bottom style="medium">
        <color rgb="FF000000"/>
      </bottom>
      <diagonal/>
    </border>
  </borders>
  <cellStyleXfs count="2">
    <xf numFmtId="0" fontId="0" fillId="0" borderId="0"/>
    <xf numFmtId="9" fontId="1" fillId="0" borderId="0" applyFont="0" applyFill="0" applyBorder="0" applyAlignment="0" applyProtection="0"/>
  </cellStyleXfs>
  <cellXfs count="52">
    <xf numFmtId="0" fontId="0" fillId="0" borderId="0" xfId="0"/>
    <xf numFmtId="0" fontId="4" fillId="0" borderId="2" xfId="0" applyFont="1" applyBorder="1" applyAlignment="1">
      <alignment vertical="center"/>
    </xf>
    <xf numFmtId="0" fontId="4" fillId="3" borderId="2" xfId="0" applyFont="1" applyFill="1" applyBorder="1" applyAlignment="1">
      <alignment vertical="center"/>
    </xf>
    <xf numFmtId="0" fontId="0" fillId="0" borderId="0" xfId="0" applyAlignment="1">
      <alignment wrapText="1"/>
    </xf>
    <xf numFmtId="0" fontId="4" fillId="0" borderId="1" xfId="0" applyFont="1" applyBorder="1" applyAlignment="1">
      <alignment vertical="center"/>
    </xf>
    <xf numFmtId="0" fontId="4" fillId="3" borderId="1" xfId="0" applyFont="1" applyFill="1" applyBorder="1" applyAlignment="1">
      <alignment vertical="center"/>
    </xf>
    <xf numFmtId="15" fontId="4" fillId="3" borderId="1" xfId="0" applyNumberFormat="1" applyFont="1" applyFill="1" applyBorder="1" applyAlignment="1">
      <alignment horizontal="right" vertical="center"/>
    </xf>
    <xf numFmtId="0" fontId="4" fillId="4" borderId="1" xfId="0" applyFont="1" applyFill="1" applyBorder="1" applyAlignment="1">
      <alignment vertical="center"/>
    </xf>
    <xf numFmtId="0" fontId="4" fillId="0" borderId="3" xfId="0" applyFont="1" applyBorder="1" applyAlignment="1">
      <alignment vertical="center"/>
    </xf>
    <xf numFmtId="0" fontId="5" fillId="3" borderId="1" xfId="0" applyFont="1" applyFill="1" applyBorder="1" applyAlignment="1">
      <alignment vertical="center"/>
    </xf>
    <xf numFmtId="16" fontId="4" fillId="0" borderId="1" xfId="0" applyNumberFormat="1" applyFont="1" applyBorder="1" applyAlignment="1">
      <alignment horizontal="right" vertical="center"/>
    </xf>
    <xf numFmtId="0" fontId="6" fillId="0" borderId="1" xfId="0" applyFont="1" applyBorder="1" applyAlignment="1">
      <alignment vertical="center"/>
    </xf>
    <xf numFmtId="0" fontId="4" fillId="5" borderId="1" xfId="0" applyFont="1" applyFill="1" applyBorder="1" applyAlignment="1">
      <alignment vertical="center"/>
    </xf>
    <xf numFmtId="0" fontId="4" fillId="6" borderId="1" xfId="0" applyFont="1" applyFill="1" applyBorder="1" applyAlignment="1">
      <alignment vertical="center"/>
    </xf>
    <xf numFmtId="0" fontId="0" fillId="0" borderId="0" xfId="0" pivotButton="1"/>
    <xf numFmtId="0" fontId="0" fillId="0" borderId="0" xfId="0" applyAlignment="1">
      <alignment horizontal="left"/>
    </xf>
    <xf numFmtId="0" fontId="2" fillId="7" borderId="4" xfId="0" applyFont="1" applyFill="1" applyBorder="1"/>
    <xf numFmtId="9" fontId="0" fillId="0" borderId="0" xfId="1" applyFont="1"/>
    <xf numFmtId="9" fontId="0" fillId="0" borderId="0" xfId="0" applyNumberFormat="1"/>
    <xf numFmtId="0" fontId="0" fillId="0" borderId="0" xfId="0" applyAlignment="1">
      <alignment horizontal="left" indent="1"/>
    </xf>
    <xf numFmtId="14" fontId="0" fillId="0" borderId="0" xfId="0" applyNumberFormat="1"/>
    <xf numFmtId="0" fontId="0" fillId="0" borderId="5" xfId="0" applyBorder="1"/>
    <xf numFmtId="0" fontId="4" fillId="3" borderId="6" xfId="0" applyFont="1" applyFill="1" applyBorder="1" applyAlignment="1">
      <alignment vertical="center"/>
    </xf>
    <xf numFmtId="0" fontId="0" fillId="0" borderId="0" xfId="1" applyNumberFormat="1" applyFont="1"/>
    <xf numFmtId="14" fontId="4" fillId="0" borderId="1" xfId="0" applyNumberFormat="1" applyFont="1" applyBorder="1" applyAlignment="1">
      <alignment horizontal="right" vertical="center"/>
    </xf>
    <xf numFmtId="14" fontId="4" fillId="0" borderId="1" xfId="0" applyNumberFormat="1" applyFont="1" applyBorder="1" applyAlignment="1">
      <alignment vertical="center"/>
    </xf>
    <xf numFmtId="0" fontId="4" fillId="0" borderId="7" xfId="0" applyFont="1" applyBorder="1" applyAlignment="1">
      <alignment vertical="center"/>
    </xf>
    <xf numFmtId="15" fontId="4" fillId="3" borderId="6" xfId="0" applyNumberFormat="1" applyFont="1" applyFill="1" applyBorder="1" applyAlignment="1">
      <alignment horizontal="right"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3" fillId="2" borderId="10" xfId="0" applyFont="1" applyFill="1" applyBorder="1" applyAlignment="1">
      <alignment horizontal="center" vertical="center"/>
    </xf>
    <xf numFmtId="0" fontId="7" fillId="8" borderId="0" xfId="0" applyFont="1" applyFill="1" applyAlignment="1">
      <alignment vertical="center"/>
    </xf>
    <xf numFmtId="164" fontId="3" fillId="2" borderId="9" xfId="0" applyNumberFormat="1" applyFont="1" applyFill="1" applyBorder="1" applyAlignment="1">
      <alignment horizontal="center" vertical="center"/>
    </xf>
    <xf numFmtId="164" fontId="4" fillId="0" borderId="1" xfId="0" applyNumberFormat="1" applyFont="1" applyBorder="1" applyAlignment="1">
      <alignment horizontal="right" vertical="center"/>
    </xf>
    <xf numFmtId="164" fontId="4" fillId="0" borderId="1" xfId="0" applyNumberFormat="1" applyFont="1" applyBorder="1" applyAlignment="1">
      <alignment vertical="center"/>
    </xf>
    <xf numFmtId="164" fontId="4" fillId="0" borderId="6" xfId="0" applyNumberFormat="1" applyFont="1" applyBorder="1" applyAlignment="1">
      <alignment horizontal="right" vertical="center"/>
    </xf>
    <xf numFmtId="164" fontId="4" fillId="0" borderId="6" xfId="0" applyNumberFormat="1" applyFont="1" applyBorder="1" applyAlignment="1">
      <alignment vertical="center"/>
    </xf>
    <xf numFmtId="164" fontId="0" fillId="0" borderId="0" xfId="0" applyNumberFormat="1"/>
    <xf numFmtId="0" fontId="3" fillId="2" borderId="11" xfId="0" applyFont="1" applyFill="1" applyBorder="1" applyAlignment="1">
      <alignment horizontal="center" vertical="center"/>
    </xf>
    <xf numFmtId="0" fontId="2" fillId="0" borderId="0" xfId="0" applyFont="1"/>
    <xf numFmtId="164" fontId="0" fillId="0" borderId="5" xfId="0" applyNumberFormat="1" applyBorder="1"/>
    <xf numFmtId="9" fontId="2" fillId="7" borderId="4" xfId="0" applyNumberFormat="1" applyFont="1" applyFill="1" applyBorder="1"/>
    <xf numFmtId="0" fontId="0" fillId="0" borderId="5" xfId="0" applyBorder="1" applyAlignment="1">
      <alignment wrapText="1"/>
    </xf>
    <xf numFmtId="165" fontId="0" fillId="0" borderId="0" xfId="0" applyNumberFormat="1"/>
    <xf numFmtId="165" fontId="0" fillId="0" borderId="0" xfId="1" applyNumberFormat="1" applyFont="1"/>
    <xf numFmtId="0" fontId="9" fillId="10" borderId="0" xfId="0" applyFont="1" applyFill="1"/>
    <xf numFmtId="0" fontId="0" fillId="0" borderId="5" xfId="0" applyBorder="1" applyAlignment="1">
      <alignment vertical="center" wrapText="1"/>
    </xf>
    <xf numFmtId="0" fontId="0" fillId="10" borderId="5" xfId="0" applyFill="1" applyBorder="1" applyAlignment="1">
      <alignment wrapText="1"/>
    </xf>
    <xf numFmtId="0" fontId="0" fillId="10" borderId="5" xfId="0" applyFill="1" applyBorder="1"/>
    <xf numFmtId="0" fontId="8" fillId="9" borderId="0" xfId="0" applyFont="1" applyFill="1" applyAlignment="1">
      <alignment horizontal="center" wrapText="1"/>
    </xf>
    <xf numFmtId="0" fontId="0" fillId="0" borderId="5" xfId="0" applyBorder="1" applyAlignment="1">
      <alignment horizontal="center"/>
    </xf>
  </cellXfs>
  <cellStyles count="2">
    <cellStyle name="Normal" xfId="0" builtinId="0"/>
    <cellStyle name="Percent" xfId="1" builtinId="5"/>
  </cellStyles>
  <dxfs count="37">
    <dxf>
      <font>
        <color rgb="FF006100"/>
      </font>
      <fill>
        <patternFill>
          <bgColor rgb="FFC6EFCE"/>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E6B8A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64" formatCode="0.0"/>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64" formatCode="0.0"/>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64" formatCode="0.0"/>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64" formatCode="0.0"/>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64" formatCode="0.0"/>
      <alignment horizontal="general" vertical="center" textRotation="0" wrapText="0"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0"/>
        <color theme="1"/>
        <name val="Arial"/>
        <family val="2"/>
        <scheme val="none"/>
      </font>
      <numFmt numFmtId="19" formatCode="dd/mm/yyyy"/>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9" formatCode="dd/mm/yyyy"/>
      <alignment horizontal="right"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numFmt numFmtId="19" formatCode="dd/mm/yyyy"/>
      <alignment horizontal="right"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rgb="FFFFFFFF"/>
        </patternFill>
      </fill>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0" indent="0" justifyLastLine="0" shrinkToFit="0" readingOrder="0"/>
      <border diagonalUp="0" diagonalDown="0">
        <left/>
        <right style="medium">
          <color rgb="FF000000"/>
        </right>
        <top style="medium">
          <color rgb="FFCCCCCC"/>
        </top>
        <bottom style="medium">
          <color rgb="FF000000"/>
        </bottom>
        <vertical/>
        <horizontal/>
      </border>
    </dxf>
    <dxf>
      <border outline="0">
        <top style="medium">
          <color rgb="FFCCCCCC"/>
        </top>
      </border>
    </dxf>
    <dxf>
      <border outline="0">
        <left style="medium">
          <color rgb="FF000000"/>
        </left>
        <right style="medium">
          <color rgb="FF000000"/>
        </right>
        <top style="medium">
          <color rgb="FF000000"/>
        </top>
      </border>
    </dxf>
    <dxf>
      <border outline="0">
        <bottom style="medium">
          <color rgb="FF000000"/>
        </bottom>
      </border>
    </dxf>
    <dxf>
      <font>
        <b/>
        <i val="0"/>
        <strike val="0"/>
        <condense val="0"/>
        <extend val="0"/>
        <outline val="0"/>
        <shadow val="0"/>
        <u val="none"/>
        <vertAlign val="baseline"/>
        <sz val="10"/>
        <color theme="1"/>
        <name val="Arial"/>
        <family val="2"/>
        <scheme val="none"/>
      </font>
      <fill>
        <patternFill patternType="solid">
          <fgColor indexed="64"/>
          <bgColor rgb="FF93C47D"/>
        </patternFill>
      </fill>
      <alignment horizontal="center" vertical="center" textRotation="0" wrapText="0" indent="0" justifyLastLine="0" shrinkToFit="0" readingOrder="0"/>
    </dxf>
    <dxf>
      <numFmt numFmtId="13" formatCode="0%"/>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[Student_funnel_analysis.xlsx]Calculations!PivotTable7</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Bottlenecks in Student Journey by Deposit Willingness &amp; Dependency</a:t>
            </a:r>
            <a:endParaRPr lang="en-IN">
              <a:solidFill>
                <a:schemeClr val="tx1"/>
              </a:solidFill>
            </a:endParaRPr>
          </a:p>
        </c:rich>
      </c:tx>
      <c:layout>
        <c:manualLayout>
          <c:xMode val="edge"/>
          <c:yMode val="edge"/>
          <c:x val="0.29353851901875894"/>
          <c:y val="5.4234337244308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173003024097981E-2"/>
          <c:y val="0.18043107662068264"/>
          <c:w val="0.83927371544358043"/>
          <c:h val="0.5890738536951029"/>
        </c:manualLayout>
      </c:layout>
      <c:barChart>
        <c:barDir val="col"/>
        <c:grouping val="clustered"/>
        <c:varyColors val="0"/>
        <c:ser>
          <c:idx val="0"/>
          <c:order val="0"/>
          <c:tx>
            <c:strRef>
              <c:f>Calculations!$B$135:$B$137</c:f>
              <c:strCache>
                <c:ptCount val="1"/>
                <c:pt idx="0">
                  <c:v>Deposit Made</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Calculations!$B$138:$B$164</c:f>
              <c:numCache>
                <c:formatCode>General</c:formatCode>
                <c:ptCount val="23"/>
                <c:pt idx="14">
                  <c:v>3</c:v>
                </c:pt>
                <c:pt idx="17">
                  <c:v>1</c:v>
                </c:pt>
                <c:pt idx="18">
                  <c:v>1</c:v>
                </c:pt>
                <c:pt idx="20">
                  <c:v>2</c:v>
                </c:pt>
                <c:pt idx="22">
                  <c:v>1</c:v>
                </c:pt>
              </c:numCache>
            </c:numRef>
          </c:val>
          <c:extLst>
            <c:ext xmlns:c16="http://schemas.microsoft.com/office/drawing/2014/chart" uri="{C3380CC4-5D6E-409C-BE32-E72D297353CC}">
              <c16:uniqueId val="{00000000-976D-48CE-B1EE-A336D7C022CB}"/>
            </c:ext>
          </c:extLst>
        </c:ser>
        <c:ser>
          <c:idx val="1"/>
          <c:order val="1"/>
          <c:tx>
            <c:strRef>
              <c:f>Calculations!$C$135:$C$137</c:f>
              <c:strCache>
                <c:ptCount val="1"/>
                <c:pt idx="0">
                  <c:v>Offer Received</c:v>
                </c:pt>
              </c:strCache>
            </c:strRef>
          </c:tx>
          <c:spPr>
            <a:solidFill>
              <a:schemeClr val="accent2"/>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Calculations!$C$138:$C$164</c:f>
              <c:numCache>
                <c:formatCode>General</c:formatCode>
                <c:ptCount val="23"/>
                <c:pt idx="0">
                  <c:v>1</c:v>
                </c:pt>
                <c:pt idx="1">
                  <c:v>2</c:v>
                </c:pt>
                <c:pt idx="2">
                  <c:v>2</c:v>
                </c:pt>
                <c:pt idx="3">
                  <c:v>3</c:v>
                </c:pt>
                <c:pt idx="4">
                  <c:v>3</c:v>
                </c:pt>
                <c:pt idx="5">
                  <c:v>1</c:v>
                </c:pt>
                <c:pt idx="6">
                  <c:v>2</c:v>
                </c:pt>
                <c:pt idx="7">
                  <c:v>6</c:v>
                </c:pt>
                <c:pt idx="8">
                  <c:v>6</c:v>
                </c:pt>
                <c:pt idx="9">
                  <c:v>1</c:v>
                </c:pt>
                <c:pt idx="10">
                  <c:v>43</c:v>
                </c:pt>
                <c:pt idx="11">
                  <c:v>16</c:v>
                </c:pt>
                <c:pt idx="12">
                  <c:v>17</c:v>
                </c:pt>
                <c:pt idx="13">
                  <c:v>21</c:v>
                </c:pt>
                <c:pt idx="14">
                  <c:v>4</c:v>
                </c:pt>
                <c:pt idx="15">
                  <c:v>2</c:v>
                </c:pt>
                <c:pt idx="16">
                  <c:v>11</c:v>
                </c:pt>
                <c:pt idx="17">
                  <c:v>1</c:v>
                </c:pt>
                <c:pt idx="18">
                  <c:v>4</c:v>
                </c:pt>
                <c:pt idx="19">
                  <c:v>3</c:v>
                </c:pt>
              </c:numCache>
            </c:numRef>
          </c:val>
          <c:extLst>
            <c:ext xmlns:c16="http://schemas.microsoft.com/office/drawing/2014/chart" uri="{C3380CC4-5D6E-409C-BE32-E72D297353CC}">
              <c16:uniqueId val="{00000006-976D-48CE-B1EE-A336D7C022CB}"/>
            </c:ext>
          </c:extLst>
        </c:ser>
        <c:ser>
          <c:idx val="2"/>
          <c:order val="2"/>
          <c:tx>
            <c:strRef>
              <c:f>Calculations!$D$135:$D$137</c:f>
              <c:strCache>
                <c:ptCount val="1"/>
                <c:pt idx="0">
                  <c:v>Submitted to University</c:v>
                </c:pt>
              </c:strCache>
            </c:strRef>
          </c:tx>
          <c:spPr>
            <a:solidFill>
              <a:schemeClr val="accent3"/>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Calculations!$D$138:$D$164</c:f>
              <c:numCache>
                <c:formatCode>General</c:formatCode>
                <c:ptCount val="23"/>
                <c:pt idx="1">
                  <c:v>1</c:v>
                </c:pt>
                <c:pt idx="4">
                  <c:v>1</c:v>
                </c:pt>
                <c:pt idx="7">
                  <c:v>1</c:v>
                </c:pt>
                <c:pt idx="8">
                  <c:v>1</c:v>
                </c:pt>
                <c:pt idx="10">
                  <c:v>2</c:v>
                </c:pt>
                <c:pt idx="11">
                  <c:v>1</c:v>
                </c:pt>
                <c:pt idx="12">
                  <c:v>10</c:v>
                </c:pt>
                <c:pt idx="13">
                  <c:v>3</c:v>
                </c:pt>
                <c:pt idx="16">
                  <c:v>3</c:v>
                </c:pt>
                <c:pt idx="21">
                  <c:v>1</c:v>
                </c:pt>
              </c:numCache>
            </c:numRef>
          </c:val>
          <c:extLst>
            <c:ext xmlns:c16="http://schemas.microsoft.com/office/drawing/2014/chart" uri="{C3380CC4-5D6E-409C-BE32-E72D297353CC}">
              <c16:uniqueId val="{00000007-976D-48CE-B1EE-A336D7C022CB}"/>
            </c:ext>
          </c:extLst>
        </c:ser>
        <c:dLbls>
          <c:showLegendKey val="0"/>
          <c:showVal val="1"/>
          <c:showCatName val="0"/>
          <c:showSerName val="0"/>
          <c:showPercent val="0"/>
          <c:showBubbleSize val="0"/>
        </c:dLbls>
        <c:gapWidth val="0"/>
        <c:overlap val="18"/>
        <c:axId val="1358778304"/>
        <c:axId val="1358778784"/>
      </c:barChart>
      <c:catAx>
        <c:axId val="135877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358778784"/>
        <c:crosses val="autoZero"/>
        <c:auto val="1"/>
        <c:lblAlgn val="ctr"/>
        <c:lblOffset val="100"/>
        <c:noMultiLvlLbl val="0"/>
      </c:catAx>
      <c:valAx>
        <c:axId val="135877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78304"/>
        <c:crosses val="autoZero"/>
        <c:crossBetween val="between"/>
      </c:valAx>
      <c:spPr>
        <a:noFill/>
        <a:ln>
          <a:noFill/>
        </a:ln>
        <a:effectLst/>
      </c:spPr>
    </c:plotArea>
    <c:legend>
      <c:legendPos val="r"/>
      <c:layout>
        <c:manualLayout>
          <c:xMode val="edge"/>
          <c:yMode val="edge"/>
          <c:x val="0.89435650165396252"/>
          <c:y val="0.38841608963519636"/>
          <c:w val="9.6356699298142945E-2"/>
          <c:h val="0.20678352381561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ysClr val="windowText" lastClr="000000"/>
                </a:solidFill>
              </a:rPr>
              <a:t>Top 15 Universities by Application Volume and Conversion Rate</a:t>
            </a:r>
            <a:endParaRPr lang="en-IN">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1"/>
          <c:order val="1"/>
          <c:tx>
            <c:strRef>
              <c:f>Calculations!$C$109</c:f>
              <c:strCache>
                <c:ptCount val="1"/>
                <c:pt idx="0">
                  <c:v>Application submissions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Calculations!$C$110:$C$124</c:f>
              <c:numCache>
                <c:formatCode>General</c:formatCode>
                <c:ptCount val="15"/>
                <c:pt idx="0">
                  <c:v>156</c:v>
                </c:pt>
                <c:pt idx="1">
                  <c:v>149</c:v>
                </c:pt>
                <c:pt idx="2">
                  <c:v>60</c:v>
                </c:pt>
                <c:pt idx="3">
                  <c:v>59</c:v>
                </c:pt>
                <c:pt idx="4">
                  <c:v>46</c:v>
                </c:pt>
                <c:pt idx="5">
                  <c:v>29</c:v>
                </c:pt>
                <c:pt idx="6">
                  <c:v>22</c:v>
                </c:pt>
                <c:pt idx="7">
                  <c:v>16</c:v>
                </c:pt>
                <c:pt idx="8">
                  <c:v>14</c:v>
                </c:pt>
                <c:pt idx="9">
                  <c:v>8</c:v>
                </c:pt>
                <c:pt idx="10">
                  <c:v>8</c:v>
                </c:pt>
                <c:pt idx="11">
                  <c:v>7</c:v>
                </c:pt>
                <c:pt idx="12">
                  <c:v>7</c:v>
                </c:pt>
                <c:pt idx="13">
                  <c:v>7</c:v>
                </c:pt>
                <c:pt idx="14">
                  <c:v>6</c:v>
                </c:pt>
              </c:numCache>
            </c:numRef>
          </c:val>
          <c:extLst>
            <c:ext xmlns:c16="http://schemas.microsoft.com/office/drawing/2014/chart" uri="{C3380CC4-5D6E-409C-BE32-E72D297353CC}">
              <c16:uniqueId val="{00000000-9A9C-44C4-BF75-E39165777893}"/>
            </c:ext>
          </c:extLst>
        </c:ser>
        <c:dLbls>
          <c:dLblPos val="ctr"/>
          <c:showLegendKey val="0"/>
          <c:showVal val="1"/>
          <c:showCatName val="0"/>
          <c:showSerName val="0"/>
          <c:showPercent val="0"/>
          <c:showBubbleSize val="0"/>
        </c:dLbls>
        <c:gapWidth val="182"/>
        <c:axId val="1394845072"/>
        <c:axId val="1394848912"/>
      </c:barChart>
      <c:lineChart>
        <c:grouping val="standard"/>
        <c:varyColors val="0"/>
        <c:ser>
          <c:idx val="0"/>
          <c:order val="0"/>
          <c:tx>
            <c:strRef>
              <c:f>Calculations!$B$109</c:f>
              <c:strCache>
                <c:ptCount val="1"/>
                <c:pt idx="0">
                  <c:v>Conversion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Calculations!$A$110:$A$124</c:f>
              <c:strCache>
                <c:ptCount val="15"/>
                <c:pt idx="0">
                  <c:v>The University of Law</c:v>
                </c:pt>
                <c:pt idx="1">
                  <c:v>Coventry University - CU London Campus</c:v>
                </c:pt>
                <c:pt idx="2">
                  <c:v>BPP University</c:v>
                </c:pt>
                <c:pt idx="3">
                  <c:v>University of Roehampton</c:v>
                </c:pt>
                <c:pt idx="4">
                  <c:v>Edinburgh Napier University</c:v>
                </c:pt>
                <c:pt idx="5">
                  <c:v>University of West London</c:v>
                </c:pt>
                <c:pt idx="6">
                  <c:v>Coventry University - CU Coventry Campus</c:v>
                </c:pt>
                <c:pt idx="7">
                  <c:v>University of Sunderland in London</c:v>
                </c:pt>
                <c:pt idx="8">
                  <c:v>Coventry University</c:v>
                </c:pt>
                <c:pt idx="9">
                  <c:v>Wrexham University</c:v>
                </c:pt>
                <c:pt idx="10">
                  <c:v>The University of Sunderland</c:v>
                </c:pt>
                <c:pt idx="11">
                  <c:v>Coventry University - London Campus</c:v>
                </c:pt>
                <c:pt idx="12">
                  <c:v>University of Bedfordshire</c:v>
                </c:pt>
                <c:pt idx="13">
                  <c:v>University of Salford</c:v>
                </c:pt>
                <c:pt idx="14">
                  <c:v>Ravensbourne University London</c:v>
                </c:pt>
              </c:strCache>
            </c:strRef>
          </c:cat>
          <c:val>
            <c:numRef>
              <c:f>Calculations!$B$110:$B$124</c:f>
              <c:numCache>
                <c:formatCode>0%</c:formatCode>
                <c:ptCount val="15"/>
                <c:pt idx="0">
                  <c:v>0.89114632453377851</c:v>
                </c:pt>
                <c:pt idx="1">
                  <c:v>0.8994354375714616</c:v>
                </c:pt>
                <c:pt idx="2">
                  <c:v>0.85023055997091268</c:v>
                </c:pt>
                <c:pt idx="3">
                  <c:v>0.83071319970614765</c:v>
                </c:pt>
                <c:pt idx="4">
                  <c:v>0.84795539740833059</c:v>
                </c:pt>
                <c:pt idx="5">
                  <c:v>0.82803917930430038</c:v>
                </c:pt>
                <c:pt idx="6">
                  <c:v>0.81826396862557971</c:v>
                </c:pt>
                <c:pt idx="7">
                  <c:v>0.68738904348468821</c:v>
                </c:pt>
                <c:pt idx="8">
                  <c:v>0.42850716404435413</c:v>
                </c:pt>
                <c:pt idx="9">
                  <c:v>0.12513806112964077</c:v>
                </c:pt>
                <c:pt idx="10">
                  <c:v>0.50005335201109724</c:v>
                </c:pt>
                <c:pt idx="11">
                  <c:v>0.71436199278699786</c:v>
                </c:pt>
                <c:pt idx="12">
                  <c:v>0.85738110928233013</c:v>
                </c:pt>
                <c:pt idx="13">
                  <c:v>1.0004941963210525</c:v>
                </c:pt>
                <c:pt idx="14">
                  <c:v>0.83350947907024209</c:v>
                </c:pt>
              </c:numCache>
            </c:numRef>
          </c:val>
          <c:smooth val="0"/>
          <c:extLst>
            <c:ext xmlns:c16="http://schemas.microsoft.com/office/drawing/2014/chart" uri="{C3380CC4-5D6E-409C-BE32-E72D297353CC}">
              <c16:uniqueId val="{00000001-9A9C-44C4-BF75-E39165777893}"/>
            </c:ext>
          </c:extLst>
        </c:ser>
        <c:dLbls>
          <c:dLblPos val="ctr"/>
          <c:showLegendKey val="0"/>
          <c:showVal val="1"/>
          <c:showCatName val="0"/>
          <c:showSerName val="0"/>
          <c:showPercent val="0"/>
          <c:showBubbleSize val="0"/>
        </c:dLbls>
        <c:marker val="1"/>
        <c:smooth val="0"/>
        <c:axId val="1380580288"/>
        <c:axId val="1380585088"/>
      </c:lineChart>
      <c:catAx>
        <c:axId val="138058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380585088"/>
        <c:crosses val="autoZero"/>
        <c:auto val="1"/>
        <c:lblAlgn val="ctr"/>
        <c:lblOffset val="100"/>
        <c:noMultiLvlLbl val="0"/>
      </c:catAx>
      <c:valAx>
        <c:axId val="1380585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80288"/>
        <c:crosses val="autoZero"/>
        <c:crossBetween val="between"/>
      </c:valAx>
      <c:valAx>
        <c:axId val="139484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845072"/>
        <c:crosses val="max"/>
        <c:crossBetween val="between"/>
      </c:valAx>
      <c:catAx>
        <c:axId val="1394845072"/>
        <c:scaling>
          <c:orientation val="minMax"/>
        </c:scaling>
        <c:delete val="1"/>
        <c:axPos val="b"/>
        <c:majorTickMark val="out"/>
        <c:minorTickMark val="none"/>
        <c:tickLblPos val="nextTo"/>
        <c:crossAx val="13948489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sz="1400" b="0" i="0" u="none" strike="noStrike" baseline="0">
                <a:solidFill>
                  <a:sysClr val="windowText" lastClr="000000"/>
                </a:solidFill>
              </a:rPr>
              <a:t>Average Time Taken Across Application Stages</a:t>
            </a:r>
            <a:endParaRPr lang="en-IN" baseline="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IN"/>
        </a:p>
      </c:txPr>
    </c:title>
    <c:autoTitleDeleted val="0"/>
    <c:plotArea>
      <c:layout>
        <c:manualLayout>
          <c:layoutTarget val="inner"/>
          <c:xMode val="edge"/>
          <c:yMode val="edge"/>
          <c:x val="0.20999856997523633"/>
          <c:y val="0.16991159227947708"/>
          <c:w val="0.58000286004952739"/>
          <c:h val="0.66861447545797503"/>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B2-406A-890F-052917AD2F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EB2-406A-890F-052917AD2F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Calculations!$I$177:$I$178</c:f>
              <c:strCache>
                <c:ptCount val="2"/>
                <c:pt idx="0">
                  <c:v>Application → Offer</c:v>
                </c:pt>
                <c:pt idx="1">
                  <c:v>Offer → Deposit</c:v>
                </c:pt>
              </c:strCache>
            </c:strRef>
          </c:cat>
          <c:val>
            <c:numRef>
              <c:f>Calculations!$J$177:$J$178</c:f>
              <c:numCache>
                <c:formatCode>0.0</c:formatCode>
                <c:ptCount val="2"/>
                <c:pt idx="0">
                  <c:v>10.371268656716419</c:v>
                </c:pt>
                <c:pt idx="1">
                  <c:v>45.297709923664122</c:v>
                </c:pt>
              </c:numCache>
            </c:numRef>
          </c:val>
          <c:extLst>
            <c:ext xmlns:c16="http://schemas.microsoft.com/office/drawing/2014/chart" uri="{C3380CC4-5D6E-409C-BE32-E72D297353CC}">
              <c16:uniqueId val="{00000004-CEB2-406A-890F-052917AD2F7B}"/>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aseline="0">
                <a:solidFill>
                  <a:sysClr val="windowText" lastClr="000000"/>
                </a:solidFill>
              </a:rPr>
              <a:t>Top 15 performing partners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stacked"/>
        <c:varyColors val="0"/>
        <c:ser>
          <c:idx val="0"/>
          <c:order val="0"/>
          <c:tx>
            <c:strRef>
              <c:f>Calculations!$I$43</c:f>
              <c:strCache>
                <c:ptCount val="1"/>
                <c:pt idx="0">
                  <c:v>Offer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Calculations!$G$44:$G$58</c:f>
              <c:strCache>
                <c:ptCount val="15"/>
                <c:pt idx="0">
                  <c:v>Partner 37</c:v>
                </c:pt>
                <c:pt idx="1">
                  <c:v>Partner 24</c:v>
                </c:pt>
                <c:pt idx="2">
                  <c:v>Partner 17</c:v>
                </c:pt>
                <c:pt idx="3">
                  <c:v>Partner 31</c:v>
                </c:pt>
                <c:pt idx="4">
                  <c:v>Partner 21</c:v>
                </c:pt>
                <c:pt idx="5">
                  <c:v>Partner 11</c:v>
                </c:pt>
                <c:pt idx="6">
                  <c:v>Partner 16</c:v>
                </c:pt>
                <c:pt idx="7">
                  <c:v>Partner 38</c:v>
                </c:pt>
                <c:pt idx="8">
                  <c:v>Partner 34</c:v>
                </c:pt>
                <c:pt idx="9">
                  <c:v>Partner 35</c:v>
                </c:pt>
                <c:pt idx="10">
                  <c:v>Partner 22</c:v>
                </c:pt>
                <c:pt idx="11">
                  <c:v>Partner 30</c:v>
                </c:pt>
                <c:pt idx="12">
                  <c:v>Partner 25</c:v>
                </c:pt>
                <c:pt idx="13">
                  <c:v>Partner 26</c:v>
                </c:pt>
                <c:pt idx="14">
                  <c:v>Partner 23</c:v>
                </c:pt>
              </c:strCache>
            </c:strRef>
          </c:cat>
          <c:val>
            <c:numRef>
              <c:f>Calculations!$I$44:$I$58</c:f>
              <c:numCache>
                <c:formatCode>0%</c:formatCode>
                <c:ptCount val="15"/>
                <c:pt idx="0">
                  <c:v>0.77791045211685828</c:v>
                </c:pt>
                <c:pt idx="1">
                  <c:v>0.86960392649240958</c:v>
                </c:pt>
                <c:pt idx="2">
                  <c:v>0.93349685092532775</c:v>
                </c:pt>
                <c:pt idx="3">
                  <c:v>1.0004753101563049</c:v>
                </c:pt>
                <c:pt idx="4">
                  <c:v>0.91338303530525466</c:v>
                </c:pt>
                <c:pt idx="5">
                  <c:v>0.93341146357177629</c:v>
                </c:pt>
                <c:pt idx="6">
                  <c:v>0.80024552507227975</c:v>
                </c:pt>
                <c:pt idx="7">
                  <c:v>0.33335115860194797</c:v>
                </c:pt>
                <c:pt idx="8">
                  <c:v>0.60022585862388189</c:v>
                </c:pt>
                <c:pt idx="9">
                  <c:v>0.59962971635660156</c:v>
                </c:pt>
                <c:pt idx="10">
                  <c:v>0.91311222137183223</c:v>
                </c:pt>
                <c:pt idx="11">
                  <c:v>0.90938107919239997</c:v>
                </c:pt>
                <c:pt idx="12">
                  <c:v>0.82622481372639434</c:v>
                </c:pt>
                <c:pt idx="13">
                  <c:v>0.82641704205096223</c:v>
                </c:pt>
                <c:pt idx="14">
                  <c:v>0.82645641799474567</c:v>
                </c:pt>
              </c:numCache>
            </c:numRef>
          </c:val>
          <c:extLst>
            <c:ext xmlns:c16="http://schemas.microsoft.com/office/drawing/2014/chart" uri="{C3380CC4-5D6E-409C-BE32-E72D297353CC}">
              <c16:uniqueId val="{00000000-A299-44E5-AB6B-ACA329AFF3BA}"/>
            </c:ext>
          </c:extLst>
        </c:ser>
        <c:ser>
          <c:idx val="2"/>
          <c:order val="2"/>
          <c:tx>
            <c:strRef>
              <c:f>Calculations!$J$43</c:f>
              <c:strCache>
                <c:ptCount val="1"/>
                <c:pt idx="0">
                  <c:v>Deposit Rate</c:v>
                </c:pt>
              </c:strCache>
            </c:strRef>
          </c:tx>
          <c:spPr>
            <a:solidFill>
              <a:schemeClr val="accent3"/>
            </a:solidFill>
            <a:ln>
              <a:noFill/>
            </a:ln>
            <a:effectLst/>
          </c:spPr>
          <c:invertIfNegative val="0"/>
          <c:val>
            <c:numRef>
              <c:f>Calculations!$J$44:$J$58</c:f>
              <c:numCache>
                <c:formatCode>0%</c:formatCode>
                <c:ptCount val="15"/>
                <c:pt idx="0">
                  <c:v>0.55662829919333456</c:v>
                </c:pt>
                <c:pt idx="1">
                  <c:v>0.43499220028155083</c:v>
                </c:pt>
                <c:pt idx="2">
                  <c:v>0.40045963803504742</c:v>
                </c:pt>
                <c:pt idx="3">
                  <c:v>0.40006439685988643</c:v>
                </c:pt>
                <c:pt idx="4">
                  <c:v>0.34814349448456383</c:v>
                </c:pt>
                <c:pt idx="5">
                  <c:v>0.3337443916773804</c:v>
                </c:pt>
                <c:pt idx="6">
                  <c:v>0.33363562271369357</c:v>
                </c:pt>
                <c:pt idx="7">
                  <c:v>0.33340220368934448</c:v>
                </c:pt>
                <c:pt idx="8">
                  <c:v>0.30031755897602003</c:v>
                </c:pt>
                <c:pt idx="9">
                  <c:v>0.29953583238318665</c:v>
                </c:pt>
                <c:pt idx="10">
                  <c:v>0.26091528372654627</c:v>
                </c:pt>
                <c:pt idx="11">
                  <c:v>0.22755327323351157</c:v>
                </c:pt>
                <c:pt idx="12">
                  <c:v>0.21753771820656334</c:v>
                </c:pt>
                <c:pt idx="13">
                  <c:v>0.21752834749480293</c:v>
                </c:pt>
                <c:pt idx="14">
                  <c:v>0.21739514902914975</c:v>
                </c:pt>
              </c:numCache>
            </c:numRef>
          </c:val>
          <c:extLst>
            <c:ext xmlns:c16="http://schemas.microsoft.com/office/drawing/2014/chart" uri="{C3380CC4-5D6E-409C-BE32-E72D297353CC}">
              <c16:uniqueId val="{00000001-A299-44E5-AB6B-ACA329AFF3BA}"/>
            </c:ext>
          </c:extLst>
        </c:ser>
        <c:dLbls>
          <c:showLegendKey val="0"/>
          <c:showVal val="0"/>
          <c:showCatName val="0"/>
          <c:showSerName val="0"/>
          <c:showPercent val="0"/>
          <c:showBubbleSize val="0"/>
        </c:dLbls>
        <c:gapWidth val="56"/>
        <c:overlap val="100"/>
        <c:axId val="148808799"/>
        <c:axId val="148815999"/>
      </c:barChart>
      <c:lineChart>
        <c:grouping val="standard"/>
        <c:varyColors val="0"/>
        <c:ser>
          <c:idx val="1"/>
          <c:order val="1"/>
          <c:tx>
            <c:strRef>
              <c:f>Calculations!$H$43</c:f>
              <c:strCache>
                <c:ptCount val="1"/>
                <c:pt idx="0">
                  <c:v>Total Applications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Calculations!$G$44:$G$58</c:f>
              <c:strCache>
                <c:ptCount val="15"/>
                <c:pt idx="0">
                  <c:v>Partner 37</c:v>
                </c:pt>
                <c:pt idx="1">
                  <c:v>Partner 24</c:v>
                </c:pt>
                <c:pt idx="2">
                  <c:v>Partner 17</c:v>
                </c:pt>
                <c:pt idx="3">
                  <c:v>Partner 31</c:v>
                </c:pt>
                <c:pt idx="4">
                  <c:v>Partner 21</c:v>
                </c:pt>
                <c:pt idx="5">
                  <c:v>Partner 11</c:v>
                </c:pt>
                <c:pt idx="6">
                  <c:v>Partner 16</c:v>
                </c:pt>
                <c:pt idx="7">
                  <c:v>Partner 38</c:v>
                </c:pt>
                <c:pt idx="8">
                  <c:v>Partner 34</c:v>
                </c:pt>
                <c:pt idx="9">
                  <c:v>Partner 35</c:v>
                </c:pt>
                <c:pt idx="10">
                  <c:v>Partner 22</c:v>
                </c:pt>
                <c:pt idx="11">
                  <c:v>Partner 30</c:v>
                </c:pt>
                <c:pt idx="12">
                  <c:v>Partner 25</c:v>
                </c:pt>
                <c:pt idx="13">
                  <c:v>Partner 26</c:v>
                </c:pt>
                <c:pt idx="14">
                  <c:v>Partner 23</c:v>
                </c:pt>
              </c:strCache>
            </c:strRef>
          </c:cat>
          <c:val>
            <c:numRef>
              <c:f>Calculations!$H$44:$H$58</c:f>
              <c:numCache>
                <c:formatCode>General</c:formatCode>
                <c:ptCount val="15"/>
                <c:pt idx="0">
                  <c:v>9</c:v>
                </c:pt>
                <c:pt idx="1">
                  <c:v>23</c:v>
                </c:pt>
                <c:pt idx="2">
                  <c:v>15</c:v>
                </c:pt>
                <c:pt idx="3">
                  <c:v>10</c:v>
                </c:pt>
                <c:pt idx="4">
                  <c:v>23</c:v>
                </c:pt>
                <c:pt idx="5">
                  <c:v>15</c:v>
                </c:pt>
                <c:pt idx="6">
                  <c:v>15</c:v>
                </c:pt>
                <c:pt idx="7">
                  <c:v>9</c:v>
                </c:pt>
                <c:pt idx="8">
                  <c:v>10</c:v>
                </c:pt>
                <c:pt idx="9">
                  <c:v>10</c:v>
                </c:pt>
                <c:pt idx="10">
                  <c:v>23</c:v>
                </c:pt>
                <c:pt idx="11">
                  <c:v>22</c:v>
                </c:pt>
                <c:pt idx="12">
                  <c:v>23</c:v>
                </c:pt>
                <c:pt idx="13">
                  <c:v>23</c:v>
                </c:pt>
                <c:pt idx="14">
                  <c:v>23</c:v>
                </c:pt>
              </c:numCache>
            </c:numRef>
          </c:val>
          <c:smooth val="0"/>
          <c:extLst>
            <c:ext xmlns:c16="http://schemas.microsoft.com/office/drawing/2014/chart" uri="{C3380CC4-5D6E-409C-BE32-E72D297353CC}">
              <c16:uniqueId val="{00000002-A299-44E5-AB6B-ACA329AFF3BA}"/>
            </c:ext>
          </c:extLst>
        </c:ser>
        <c:dLbls>
          <c:showLegendKey val="0"/>
          <c:showVal val="0"/>
          <c:showCatName val="0"/>
          <c:showSerName val="0"/>
          <c:showPercent val="0"/>
          <c:showBubbleSize val="0"/>
        </c:dLbls>
        <c:marker val="1"/>
        <c:smooth val="0"/>
        <c:axId val="148812159"/>
        <c:axId val="148811679"/>
      </c:lineChart>
      <c:catAx>
        <c:axId val="14880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5999"/>
        <c:crosses val="autoZero"/>
        <c:auto val="1"/>
        <c:lblAlgn val="ctr"/>
        <c:lblOffset val="100"/>
        <c:noMultiLvlLbl val="0"/>
      </c:catAx>
      <c:valAx>
        <c:axId val="14881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08799"/>
        <c:crosses val="autoZero"/>
        <c:crossBetween val="between"/>
      </c:valAx>
      <c:valAx>
        <c:axId val="14881167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159"/>
        <c:crosses val="max"/>
        <c:crossBetween val="between"/>
      </c:valAx>
      <c:catAx>
        <c:axId val="148812159"/>
        <c:scaling>
          <c:orientation val="minMax"/>
        </c:scaling>
        <c:delete val="1"/>
        <c:axPos val="b"/>
        <c:numFmt formatCode="General" sourceLinked="1"/>
        <c:majorTickMark val="none"/>
        <c:minorTickMark val="none"/>
        <c:tickLblPos val="nextTo"/>
        <c:crossAx val="1488116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aseline="0">
                <a:solidFill>
                  <a:sysClr val="windowText" lastClr="000000"/>
                </a:solidFill>
              </a:rPr>
              <a:t>Low performing partners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stacked"/>
        <c:varyColors val="0"/>
        <c:ser>
          <c:idx val="0"/>
          <c:order val="0"/>
          <c:tx>
            <c:strRef>
              <c:f>Calculations!$I$69</c:f>
              <c:strCache>
                <c:ptCount val="1"/>
                <c:pt idx="0">
                  <c:v>Offer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1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Calculations!$G$70:$G$84</c:f>
              <c:strCache>
                <c:ptCount val="15"/>
                <c:pt idx="0">
                  <c:v>Partner 40</c:v>
                </c:pt>
                <c:pt idx="1">
                  <c:v>Partner 9</c:v>
                </c:pt>
                <c:pt idx="2">
                  <c:v>Partner 12</c:v>
                </c:pt>
                <c:pt idx="3">
                  <c:v>Partner 19</c:v>
                </c:pt>
                <c:pt idx="4">
                  <c:v>Partner 29</c:v>
                </c:pt>
                <c:pt idx="5">
                  <c:v>Partner 32</c:v>
                </c:pt>
                <c:pt idx="6">
                  <c:v>Partner 4</c:v>
                </c:pt>
                <c:pt idx="7">
                  <c:v>Partner 6</c:v>
                </c:pt>
                <c:pt idx="8">
                  <c:v>Partner 1</c:v>
                </c:pt>
                <c:pt idx="9">
                  <c:v>Partner 5</c:v>
                </c:pt>
                <c:pt idx="10">
                  <c:v>Partner 39</c:v>
                </c:pt>
                <c:pt idx="11">
                  <c:v>Partner 10</c:v>
                </c:pt>
                <c:pt idx="12">
                  <c:v>Partner 14</c:v>
                </c:pt>
                <c:pt idx="13">
                  <c:v>Partner 13</c:v>
                </c:pt>
                <c:pt idx="14">
                  <c:v>Partner 18</c:v>
                </c:pt>
              </c:strCache>
            </c:strRef>
          </c:cat>
          <c:val>
            <c:numRef>
              <c:f>Calculations!$I$70:$I$84</c:f>
              <c:numCache>
                <c:formatCode>0%</c:formatCode>
                <c:ptCount val="15"/>
                <c:pt idx="0">
                  <c:v>0.77826574086000855</c:v>
                </c:pt>
                <c:pt idx="1">
                  <c:v>0.83344201934975404</c:v>
                </c:pt>
                <c:pt idx="2">
                  <c:v>0.73351397150719611</c:v>
                </c:pt>
                <c:pt idx="3">
                  <c:v>0.60011601993327401</c:v>
                </c:pt>
                <c:pt idx="4">
                  <c:v>0.95474471120790727</c:v>
                </c:pt>
                <c:pt idx="5">
                  <c:v>0.60030334931790175</c:v>
                </c:pt>
                <c:pt idx="6">
                  <c:v>0.68419956002767379</c:v>
                </c:pt>
                <c:pt idx="7">
                  <c:v>0.78967585928953887</c:v>
                </c:pt>
                <c:pt idx="8">
                  <c:v>0.73713330079923389</c:v>
                </c:pt>
                <c:pt idx="9">
                  <c:v>0.84222793633546811</c:v>
                </c:pt>
                <c:pt idx="10">
                  <c:v>0.66650862425294566</c:v>
                </c:pt>
                <c:pt idx="11">
                  <c:v>0.72236877582399961</c:v>
                </c:pt>
                <c:pt idx="12">
                  <c:v>0.59985653236988401</c:v>
                </c:pt>
                <c:pt idx="13">
                  <c:v>0.86678356027016701</c:v>
                </c:pt>
                <c:pt idx="14">
                  <c:v>0.8667328707794878</c:v>
                </c:pt>
              </c:numCache>
            </c:numRef>
          </c:val>
          <c:extLst>
            <c:ext xmlns:c16="http://schemas.microsoft.com/office/drawing/2014/chart" uri="{C3380CC4-5D6E-409C-BE32-E72D297353CC}">
              <c16:uniqueId val="{00000000-4039-4F05-AA39-558272648AF4}"/>
            </c:ext>
          </c:extLst>
        </c:ser>
        <c:ser>
          <c:idx val="2"/>
          <c:order val="2"/>
          <c:tx>
            <c:strRef>
              <c:f>Calculations!$J$69</c:f>
              <c:strCache>
                <c:ptCount val="1"/>
                <c:pt idx="0">
                  <c:v>Deposit Rate</c:v>
                </c:pt>
              </c:strCache>
            </c:strRef>
          </c:tx>
          <c:spPr>
            <a:solidFill>
              <a:schemeClr val="accent3"/>
            </a:solidFill>
            <a:ln>
              <a:noFill/>
            </a:ln>
            <a:effectLst/>
          </c:spPr>
          <c:invertIfNegative val="0"/>
          <c:val>
            <c:numRef>
              <c:f>Calculations!$J$70:$J$84</c:f>
              <c:numCache>
                <c:formatCode>0%</c:formatCode>
                <c:ptCount val="15"/>
                <c:pt idx="0">
                  <c:v>0</c:v>
                </c:pt>
                <c:pt idx="1">
                  <c:v>5.561566681603404E-2</c:v>
                </c:pt>
                <c:pt idx="2">
                  <c:v>6.6668902768926536E-2</c:v>
                </c:pt>
                <c:pt idx="3">
                  <c:v>6.6844097485894691E-2</c:v>
                </c:pt>
                <c:pt idx="4">
                  <c:v>9.1003390073007784E-2</c:v>
                </c:pt>
                <c:pt idx="5">
                  <c:v>0.10012059558020482</c:v>
                </c:pt>
                <c:pt idx="6">
                  <c:v>0.10515361618803463</c:v>
                </c:pt>
                <c:pt idx="7">
                  <c:v>0.10521734124014048</c:v>
                </c:pt>
                <c:pt idx="8">
                  <c:v>0.10540242532503406</c:v>
                </c:pt>
                <c:pt idx="9">
                  <c:v>0.10540927527957974</c:v>
                </c:pt>
                <c:pt idx="10">
                  <c:v>0.11115244528085352</c:v>
                </c:pt>
                <c:pt idx="11">
                  <c:v>0.111246329075182</c:v>
                </c:pt>
                <c:pt idx="12">
                  <c:v>0.13313037912487663</c:v>
                </c:pt>
                <c:pt idx="13">
                  <c:v>0.13339280040344326</c:v>
                </c:pt>
                <c:pt idx="14">
                  <c:v>0.13342024445941572</c:v>
                </c:pt>
              </c:numCache>
            </c:numRef>
          </c:val>
          <c:extLst>
            <c:ext xmlns:c16="http://schemas.microsoft.com/office/drawing/2014/chart" uri="{C3380CC4-5D6E-409C-BE32-E72D297353CC}">
              <c16:uniqueId val="{00000001-4039-4F05-AA39-558272648AF4}"/>
            </c:ext>
          </c:extLst>
        </c:ser>
        <c:dLbls>
          <c:showLegendKey val="0"/>
          <c:showVal val="0"/>
          <c:showCatName val="0"/>
          <c:showSerName val="0"/>
          <c:showPercent val="0"/>
          <c:showBubbleSize val="0"/>
        </c:dLbls>
        <c:gapWidth val="56"/>
        <c:overlap val="100"/>
        <c:axId val="453714495"/>
        <c:axId val="453708255"/>
      </c:barChart>
      <c:lineChart>
        <c:grouping val="standard"/>
        <c:varyColors val="0"/>
        <c:ser>
          <c:idx val="1"/>
          <c:order val="1"/>
          <c:tx>
            <c:strRef>
              <c:f>Calculations!$H$69</c:f>
              <c:strCache>
                <c:ptCount val="1"/>
                <c:pt idx="0">
                  <c:v>Total Applications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Calculations!$G$70:$G$84</c:f>
              <c:strCache>
                <c:ptCount val="15"/>
                <c:pt idx="0">
                  <c:v>Partner 40</c:v>
                </c:pt>
                <c:pt idx="1">
                  <c:v>Partner 9</c:v>
                </c:pt>
                <c:pt idx="2">
                  <c:v>Partner 12</c:v>
                </c:pt>
                <c:pt idx="3">
                  <c:v>Partner 19</c:v>
                </c:pt>
                <c:pt idx="4">
                  <c:v>Partner 29</c:v>
                </c:pt>
                <c:pt idx="5">
                  <c:v>Partner 32</c:v>
                </c:pt>
                <c:pt idx="6">
                  <c:v>Partner 4</c:v>
                </c:pt>
                <c:pt idx="7">
                  <c:v>Partner 6</c:v>
                </c:pt>
                <c:pt idx="8">
                  <c:v>Partner 1</c:v>
                </c:pt>
                <c:pt idx="9">
                  <c:v>Partner 5</c:v>
                </c:pt>
                <c:pt idx="10">
                  <c:v>Partner 39</c:v>
                </c:pt>
                <c:pt idx="11">
                  <c:v>Partner 10</c:v>
                </c:pt>
                <c:pt idx="12">
                  <c:v>Partner 14</c:v>
                </c:pt>
                <c:pt idx="13">
                  <c:v>Partner 13</c:v>
                </c:pt>
                <c:pt idx="14">
                  <c:v>Partner 18</c:v>
                </c:pt>
              </c:strCache>
            </c:strRef>
          </c:cat>
          <c:val>
            <c:numRef>
              <c:f>Calculations!$H$70:$H$84</c:f>
              <c:numCache>
                <c:formatCode>General</c:formatCode>
                <c:ptCount val="15"/>
                <c:pt idx="0">
                  <c:v>9</c:v>
                </c:pt>
                <c:pt idx="1">
                  <c:v>18</c:v>
                </c:pt>
                <c:pt idx="2">
                  <c:v>15</c:v>
                </c:pt>
                <c:pt idx="3">
                  <c:v>15</c:v>
                </c:pt>
                <c:pt idx="4">
                  <c:v>22</c:v>
                </c:pt>
                <c:pt idx="5">
                  <c:v>10</c:v>
                </c:pt>
                <c:pt idx="6">
                  <c:v>19</c:v>
                </c:pt>
                <c:pt idx="7">
                  <c:v>19</c:v>
                </c:pt>
                <c:pt idx="8">
                  <c:v>19</c:v>
                </c:pt>
                <c:pt idx="9">
                  <c:v>19</c:v>
                </c:pt>
                <c:pt idx="10">
                  <c:v>9</c:v>
                </c:pt>
                <c:pt idx="11">
                  <c:v>18</c:v>
                </c:pt>
                <c:pt idx="12">
                  <c:v>15</c:v>
                </c:pt>
                <c:pt idx="13">
                  <c:v>15</c:v>
                </c:pt>
                <c:pt idx="14">
                  <c:v>15</c:v>
                </c:pt>
              </c:numCache>
            </c:numRef>
          </c:val>
          <c:smooth val="0"/>
          <c:extLst>
            <c:ext xmlns:c16="http://schemas.microsoft.com/office/drawing/2014/chart" uri="{C3380CC4-5D6E-409C-BE32-E72D297353CC}">
              <c16:uniqueId val="{00000002-4039-4F05-AA39-558272648AF4}"/>
            </c:ext>
          </c:extLst>
        </c:ser>
        <c:dLbls>
          <c:showLegendKey val="0"/>
          <c:showVal val="0"/>
          <c:showCatName val="0"/>
          <c:showSerName val="0"/>
          <c:showPercent val="0"/>
          <c:showBubbleSize val="0"/>
        </c:dLbls>
        <c:marker val="1"/>
        <c:smooth val="0"/>
        <c:axId val="453707775"/>
        <c:axId val="453715455"/>
      </c:lineChart>
      <c:catAx>
        <c:axId val="45371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08255"/>
        <c:crosses val="autoZero"/>
        <c:auto val="1"/>
        <c:lblAlgn val="ctr"/>
        <c:lblOffset val="100"/>
        <c:noMultiLvlLbl val="0"/>
      </c:catAx>
      <c:valAx>
        <c:axId val="4537082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14495"/>
        <c:crosses val="autoZero"/>
        <c:crossBetween val="between"/>
      </c:valAx>
      <c:valAx>
        <c:axId val="45371545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07775"/>
        <c:crosses val="max"/>
        <c:crossBetween val="between"/>
      </c:valAx>
      <c:catAx>
        <c:axId val="453707775"/>
        <c:scaling>
          <c:orientation val="minMax"/>
        </c:scaling>
        <c:delete val="1"/>
        <c:axPos val="b"/>
        <c:numFmt formatCode="General" sourceLinked="1"/>
        <c:majorTickMark val="none"/>
        <c:minorTickMark val="none"/>
        <c:tickLblPos val="nextTo"/>
        <c:crossAx val="4537154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15 performing partners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Calculations!$I$43</c:f>
              <c:strCache>
                <c:ptCount val="1"/>
                <c:pt idx="0">
                  <c:v>Offer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Calculations!$G$44:$G$58</c:f>
              <c:strCache>
                <c:ptCount val="15"/>
                <c:pt idx="0">
                  <c:v>Partner 37</c:v>
                </c:pt>
                <c:pt idx="1">
                  <c:v>Partner 24</c:v>
                </c:pt>
                <c:pt idx="2">
                  <c:v>Partner 17</c:v>
                </c:pt>
                <c:pt idx="3">
                  <c:v>Partner 31</c:v>
                </c:pt>
                <c:pt idx="4">
                  <c:v>Partner 21</c:v>
                </c:pt>
                <c:pt idx="5">
                  <c:v>Partner 11</c:v>
                </c:pt>
                <c:pt idx="6">
                  <c:v>Partner 16</c:v>
                </c:pt>
                <c:pt idx="7">
                  <c:v>Partner 38</c:v>
                </c:pt>
                <c:pt idx="8">
                  <c:v>Partner 34</c:v>
                </c:pt>
                <c:pt idx="9">
                  <c:v>Partner 35</c:v>
                </c:pt>
                <c:pt idx="10">
                  <c:v>Partner 22</c:v>
                </c:pt>
                <c:pt idx="11">
                  <c:v>Partner 30</c:v>
                </c:pt>
                <c:pt idx="12">
                  <c:v>Partner 25</c:v>
                </c:pt>
                <c:pt idx="13">
                  <c:v>Partner 26</c:v>
                </c:pt>
                <c:pt idx="14">
                  <c:v>Partner 23</c:v>
                </c:pt>
              </c:strCache>
            </c:strRef>
          </c:cat>
          <c:val>
            <c:numRef>
              <c:f>Calculations!$I$44:$I$58</c:f>
              <c:numCache>
                <c:formatCode>0%</c:formatCode>
                <c:ptCount val="15"/>
                <c:pt idx="0">
                  <c:v>0.77791045211685828</c:v>
                </c:pt>
                <c:pt idx="1">
                  <c:v>0.86960392649240958</c:v>
                </c:pt>
                <c:pt idx="2">
                  <c:v>0.93349685092532775</c:v>
                </c:pt>
                <c:pt idx="3">
                  <c:v>1.0004753101563049</c:v>
                </c:pt>
                <c:pt idx="4">
                  <c:v>0.91338303530525466</c:v>
                </c:pt>
                <c:pt idx="5">
                  <c:v>0.93341146357177629</c:v>
                </c:pt>
                <c:pt idx="6">
                  <c:v>0.80024552507227975</c:v>
                </c:pt>
                <c:pt idx="7">
                  <c:v>0.33335115860194797</c:v>
                </c:pt>
                <c:pt idx="8">
                  <c:v>0.60022585862388189</c:v>
                </c:pt>
                <c:pt idx="9">
                  <c:v>0.59962971635660156</c:v>
                </c:pt>
                <c:pt idx="10">
                  <c:v>0.91311222137183223</c:v>
                </c:pt>
                <c:pt idx="11">
                  <c:v>0.90938107919239997</c:v>
                </c:pt>
                <c:pt idx="12">
                  <c:v>0.82622481372639434</c:v>
                </c:pt>
                <c:pt idx="13">
                  <c:v>0.82641704205096223</c:v>
                </c:pt>
                <c:pt idx="14">
                  <c:v>0.82645641799474567</c:v>
                </c:pt>
              </c:numCache>
            </c:numRef>
          </c:val>
          <c:extLst>
            <c:ext xmlns:c16="http://schemas.microsoft.com/office/drawing/2014/chart" uri="{C3380CC4-5D6E-409C-BE32-E72D297353CC}">
              <c16:uniqueId val="{00000000-3A7D-4109-92E5-D9C025767E8A}"/>
            </c:ext>
          </c:extLst>
        </c:ser>
        <c:ser>
          <c:idx val="2"/>
          <c:order val="2"/>
          <c:tx>
            <c:strRef>
              <c:f>Calculations!$J$43</c:f>
              <c:strCache>
                <c:ptCount val="1"/>
                <c:pt idx="0">
                  <c:v>Deposit Rate</c:v>
                </c:pt>
              </c:strCache>
            </c:strRef>
          </c:tx>
          <c:spPr>
            <a:solidFill>
              <a:schemeClr val="accent3"/>
            </a:solidFill>
            <a:ln>
              <a:noFill/>
            </a:ln>
            <a:effectLst/>
          </c:spPr>
          <c:invertIfNegative val="0"/>
          <c:val>
            <c:numRef>
              <c:f>Calculations!$J$44:$J$58</c:f>
              <c:numCache>
                <c:formatCode>0%</c:formatCode>
                <c:ptCount val="15"/>
                <c:pt idx="0">
                  <c:v>0.55662829919333456</c:v>
                </c:pt>
                <c:pt idx="1">
                  <c:v>0.43499220028155083</c:v>
                </c:pt>
                <c:pt idx="2">
                  <c:v>0.40045963803504742</c:v>
                </c:pt>
                <c:pt idx="3">
                  <c:v>0.40006439685988643</c:v>
                </c:pt>
                <c:pt idx="4">
                  <c:v>0.34814349448456383</c:v>
                </c:pt>
                <c:pt idx="5">
                  <c:v>0.3337443916773804</c:v>
                </c:pt>
                <c:pt idx="6">
                  <c:v>0.33363562271369357</c:v>
                </c:pt>
                <c:pt idx="7">
                  <c:v>0.33340220368934448</c:v>
                </c:pt>
                <c:pt idx="8">
                  <c:v>0.30031755897602003</c:v>
                </c:pt>
                <c:pt idx="9">
                  <c:v>0.29953583238318665</c:v>
                </c:pt>
                <c:pt idx="10">
                  <c:v>0.26091528372654627</c:v>
                </c:pt>
                <c:pt idx="11">
                  <c:v>0.22755327323351157</c:v>
                </c:pt>
                <c:pt idx="12">
                  <c:v>0.21753771820656334</c:v>
                </c:pt>
                <c:pt idx="13">
                  <c:v>0.21752834749480293</c:v>
                </c:pt>
                <c:pt idx="14">
                  <c:v>0.21739514902914975</c:v>
                </c:pt>
              </c:numCache>
            </c:numRef>
          </c:val>
          <c:extLst>
            <c:ext xmlns:c16="http://schemas.microsoft.com/office/drawing/2014/chart" uri="{C3380CC4-5D6E-409C-BE32-E72D297353CC}">
              <c16:uniqueId val="{00000001-6C27-40D8-BD44-7E2A45D10EF8}"/>
            </c:ext>
          </c:extLst>
        </c:ser>
        <c:dLbls>
          <c:showLegendKey val="0"/>
          <c:showVal val="0"/>
          <c:showCatName val="0"/>
          <c:showSerName val="0"/>
          <c:showPercent val="0"/>
          <c:showBubbleSize val="0"/>
        </c:dLbls>
        <c:gapWidth val="150"/>
        <c:overlap val="100"/>
        <c:axId val="148808799"/>
        <c:axId val="148815999"/>
      </c:barChart>
      <c:lineChart>
        <c:grouping val="standard"/>
        <c:varyColors val="0"/>
        <c:ser>
          <c:idx val="1"/>
          <c:order val="1"/>
          <c:tx>
            <c:strRef>
              <c:f>Calculations!$H$43</c:f>
              <c:strCache>
                <c:ptCount val="1"/>
                <c:pt idx="0">
                  <c:v>Total Applications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Calculations!$G$44:$G$58</c:f>
              <c:strCache>
                <c:ptCount val="15"/>
                <c:pt idx="0">
                  <c:v>Partner 37</c:v>
                </c:pt>
                <c:pt idx="1">
                  <c:v>Partner 24</c:v>
                </c:pt>
                <c:pt idx="2">
                  <c:v>Partner 17</c:v>
                </c:pt>
                <c:pt idx="3">
                  <c:v>Partner 31</c:v>
                </c:pt>
                <c:pt idx="4">
                  <c:v>Partner 21</c:v>
                </c:pt>
                <c:pt idx="5">
                  <c:v>Partner 11</c:v>
                </c:pt>
                <c:pt idx="6">
                  <c:v>Partner 16</c:v>
                </c:pt>
                <c:pt idx="7">
                  <c:v>Partner 38</c:v>
                </c:pt>
                <c:pt idx="8">
                  <c:v>Partner 34</c:v>
                </c:pt>
                <c:pt idx="9">
                  <c:v>Partner 35</c:v>
                </c:pt>
                <c:pt idx="10">
                  <c:v>Partner 22</c:v>
                </c:pt>
                <c:pt idx="11">
                  <c:v>Partner 30</c:v>
                </c:pt>
                <c:pt idx="12">
                  <c:v>Partner 25</c:v>
                </c:pt>
                <c:pt idx="13">
                  <c:v>Partner 26</c:v>
                </c:pt>
                <c:pt idx="14">
                  <c:v>Partner 23</c:v>
                </c:pt>
              </c:strCache>
            </c:strRef>
          </c:cat>
          <c:val>
            <c:numRef>
              <c:f>Calculations!$H$44:$H$58</c:f>
              <c:numCache>
                <c:formatCode>General</c:formatCode>
                <c:ptCount val="15"/>
                <c:pt idx="0">
                  <c:v>9</c:v>
                </c:pt>
                <c:pt idx="1">
                  <c:v>23</c:v>
                </c:pt>
                <c:pt idx="2">
                  <c:v>15</c:v>
                </c:pt>
                <c:pt idx="3">
                  <c:v>10</c:v>
                </c:pt>
                <c:pt idx="4">
                  <c:v>23</c:v>
                </c:pt>
                <c:pt idx="5">
                  <c:v>15</c:v>
                </c:pt>
                <c:pt idx="6">
                  <c:v>15</c:v>
                </c:pt>
                <c:pt idx="7">
                  <c:v>9</c:v>
                </c:pt>
                <c:pt idx="8">
                  <c:v>10</c:v>
                </c:pt>
                <c:pt idx="9">
                  <c:v>10</c:v>
                </c:pt>
                <c:pt idx="10">
                  <c:v>23</c:v>
                </c:pt>
                <c:pt idx="11">
                  <c:v>22</c:v>
                </c:pt>
                <c:pt idx="12">
                  <c:v>23</c:v>
                </c:pt>
                <c:pt idx="13">
                  <c:v>23</c:v>
                </c:pt>
                <c:pt idx="14">
                  <c:v>23</c:v>
                </c:pt>
              </c:numCache>
            </c:numRef>
          </c:val>
          <c:smooth val="0"/>
          <c:extLst>
            <c:ext xmlns:c16="http://schemas.microsoft.com/office/drawing/2014/chart" uri="{C3380CC4-5D6E-409C-BE32-E72D297353CC}">
              <c16:uniqueId val="{00000001-3A7D-4109-92E5-D9C025767E8A}"/>
            </c:ext>
          </c:extLst>
        </c:ser>
        <c:dLbls>
          <c:showLegendKey val="0"/>
          <c:showVal val="0"/>
          <c:showCatName val="0"/>
          <c:showSerName val="0"/>
          <c:showPercent val="0"/>
          <c:showBubbleSize val="0"/>
        </c:dLbls>
        <c:marker val="1"/>
        <c:smooth val="0"/>
        <c:axId val="148812159"/>
        <c:axId val="148811679"/>
      </c:lineChart>
      <c:catAx>
        <c:axId val="148808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5999"/>
        <c:crosses val="autoZero"/>
        <c:auto val="1"/>
        <c:lblAlgn val="ctr"/>
        <c:lblOffset val="100"/>
        <c:noMultiLvlLbl val="0"/>
      </c:catAx>
      <c:valAx>
        <c:axId val="148815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08799"/>
        <c:crosses val="autoZero"/>
        <c:crossBetween val="between"/>
      </c:valAx>
      <c:valAx>
        <c:axId val="148811679"/>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12159"/>
        <c:crosses val="max"/>
        <c:crossBetween val="between"/>
      </c:valAx>
      <c:catAx>
        <c:axId val="148812159"/>
        <c:scaling>
          <c:orientation val="minMax"/>
        </c:scaling>
        <c:delete val="1"/>
        <c:axPos val="b"/>
        <c:numFmt formatCode="General" sourceLinked="1"/>
        <c:majorTickMark val="none"/>
        <c:minorTickMark val="none"/>
        <c:tickLblPos val="nextTo"/>
        <c:crossAx val="1488116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Low performing agents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Calculations!$I$69</c:f>
              <c:strCache>
                <c:ptCount val="1"/>
                <c:pt idx="0">
                  <c:v>Offer Rate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1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Calculations!$G$70:$G$84</c:f>
              <c:strCache>
                <c:ptCount val="15"/>
                <c:pt idx="0">
                  <c:v>Partner 40</c:v>
                </c:pt>
                <c:pt idx="1">
                  <c:v>Partner 9</c:v>
                </c:pt>
                <c:pt idx="2">
                  <c:v>Partner 12</c:v>
                </c:pt>
                <c:pt idx="3">
                  <c:v>Partner 19</c:v>
                </c:pt>
                <c:pt idx="4">
                  <c:v>Partner 29</c:v>
                </c:pt>
                <c:pt idx="5">
                  <c:v>Partner 32</c:v>
                </c:pt>
                <c:pt idx="6">
                  <c:v>Partner 4</c:v>
                </c:pt>
                <c:pt idx="7">
                  <c:v>Partner 6</c:v>
                </c:pt>
                <c:pt idx="8">
                  <c:v>Partner 1</c:v>
                </c:pt>
                <c:pt idx="9">
                  <c:v>Partner 5</c:v>
                </c:pt>
                <c:pt idx="10">
                  <c:v>Partner 39</c:v>
                </c:pt>
                <c:pt idx="11">
                  <c:v>Partner 10</c:v>
                </c:pt>
                <c:pt idx="12">
                  <c:v>Partner 14</c:v>
                </c:pt>
                <c:pt idx="13">
                  <c:v>Partner 13</c:v>
                </c:pt>
                <c:pt idx="14">
                  <c:v>Partner 18</c:v>
                </c:pt>
              </c:strCache>
            </c:strRef>
          </c:cat>
          <c:val>
            <c:numRef>
              <c:f>Calculations!$I$70:$I$84</c:f>
              <c:numCache>
                <c:formatCode>0%</c:formatCode>
                <c:ptCount val="15"/>
                <c:pt idx="0">
                  <c:v>0.77826574086000855</c:v>
                </c:pt>
                <c:pt idx="1">
                  <c:v>0.83344201934975404</c:v>
                </c:pt>
                <c:pt idx="2">
                  <c:v>0.73351397150719611</c:v>
                </c:pt>
                <c:pt idx="3">
                  <c:v>0.60011601993327401</c:v>
                </c:pt>
                <c:pt idx="4">
                  <c:v>0.95474471120790727</c:v>
                </c:pt>
                <c:pt idx="5">
                  <c:v>0.60030334931790175</c:v>
                </c:pt>
                <c:pt idx="6">
                  <c:v>0.68419956002767379</c:v>
                </c:pt>
                <c:pt idx="7">
                  <c:v>0.78967585928953887</c:v>
                </c:pt>
                <c:pt idx="8">
                  <c:v>0.73713330079923389</c:v>
                </c:pt>
                <c:pt idx="9">
                  <c:v>0.84222793633546811</c:v>
                </c:pt>
                <c:pt idx="10">
                  <c:v>0.66650862425294566</c:v>
                </c:pt>
                <c:pt idx="11">
                  <c:v>0.72236877582399961</c:v>
                </c:pt>
                <c:pt idx="12">
                  <c:v>0.59985653236988401</c:v>
                </c:pt>
                <c:pt idx="13">
                  <c:v>0.86678356027016701</c:v>
                </c:pt>
                <c:pt idx="14">
                  <c:v>0.8667328707794878</c:v>
                </c:pt>
              </c:numCache>
            </c:numRef>
          </c:val>
          <c:extLst>
            <c:ext xmlns:c16="http://schemas.microsoft.com/office/drawing/2014/chart" uri="{C3380CC4-5D6E-409C-BE32-E72D297353CC}">
              <c16:uniqueId val="{00000000-59A0-401B-A23C-D3C6026D8AB8}"/>
            </c:ext>
          </c:extLst>
        </c:ser>
        <c:ser>
          <c:idx val="2"/>
          <c:order val="2"/>
          <c:tx>
            <c:strRef>
              <c:f>Calculations!$J$69</c:f>
              <c:strCache>
                <c:ptCount val="1"/>
                <c:pt idx="0">
                  <c:v>Deposit Rate</c:v>
                </c:pt>
              </c:strCache>
            </c:strRef>
          </c:tx>
          <c:spPr>
            <a:solidFill>
              <a:schemeClr val="accent3"/>
            </a:solidFill>
            <a:ln>
              <a:noFill/>
            </a:ln>
            <a:effectLst/>
          </c:spPr>
          <c:invertIfNegative val="0"/>
          <c:val>
            <c:numRef>
              <c:f>Calculations!$J$70:$J$84</c:f>
              <c:numCache>
                <c:formatCode>0%</c:formatCode>
                <c:ptCount val="15"/>
                <c:pt idx="0">
                  <c:v>0</c:v>
                </c:pt>
                <c:pt idx="1">
                  <c:v>5.561566681603404E-2</c:v>
                </c:pt>
                <c:pt idx="2">
                  <c:v>6.6668902768926536E-2</c:v>
                </c:pt>
                <c:pt idx="3">
                  <c:v>6.6844097485894691E-2</c:v>
                </c:pt>
                <c:pt idx="4">
                  <c:v>9.1003390073007784E-2</c:v>
                </c:pt>
                <c:pt idx="5">
                  <c:v>0.10012059558020482</c:v>
                </c:pt>
                <c:pt idx="6">
                  <c:v>0.10515361618803463</c:v>
                </c:pt>
                <c:pt idx="7">
                  <c:v>0.10521734124014048</c:v>
                </c:pt>
                <c:pt idx="8">
                  <c:v>0.10540242532503406</c:v>
                </c:pt>
                <c:pt idx="9">
                  <c:v>0.10540927527957974</c:v>
                </c:pt>
                <c:pt idx="10">
                  <c:v>0.11115244528085352</c:v>
                </c:pt>
                <c:pt idx="11">
                  <c:v>0.111246329075182</c:v>
                </c:pt>
                <c:pt idx="12">
                  <c:v>0.13313037912487663</c:v>
                </c:pt>
                <c:pt idx="13">
                  <c:v>0.13339280040344326</c:v>
                </c:pt>
                <c:pt idx="14">
                  <c:v>0.13342024445941572</c:v>
                </c:pt>
              </c:numCache>
            </c:numRef>
          </c:val>
          <c:extLst>
            <c:ext xmlns:c16="http://schemas.microsoft.com/office/drawing/2014/chart" uri="{C3380CC4-5D6E-409C-BE32-E72D297353CC}">
              <c16:uniqueId val="{00000000-758A-4DF9-868F-EC03DA638012}"/>
            </c:ext>
          </c:extLst>
        </c:ser>
        <c:dLbls>
          <c:showLegendKey val="0"/>
          <c:showVal val="0"/>
          <c:showCatName val="0"/>
          <c:showSerName val="0"/>
          <c:showPercent val="0"/>
          <c:showBubbleSize val="0"/>
        </c:dLbls>
        <c:gapWidth val="150"/>
        <c:overlap val="100"/>
        <c:axId val="453714495"/>
        <c:axId val="453708255"/>
      </c:barChart>
      <c:lineChart>
        <c:grouping val="standard"/>
        <c:varyColors val="0"/>
        <c:ser>
          <c:idx val="1"/>
          <c:order val="1"/>
          <c:tx>
            <c:strRef>
              <c:f>Calculations!$H$69</c:f>
              <c:strCache>
                <c:ptCount val="1"/>
                <c:pt idx="0">
                  <c:v>Total Applications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Calculations!$G$70:$G$84</c:f>
              <c:strCache>
                <c:ptCount val="15"/>
                <c:pt idx="0">
                  <c:v>Partner 40</c:v>
                </c:pt>
                <c:pt idx="1">
                  <c:v>Partner 9</c:v>
                </c:pt>
                <c:pt idx="2">
                  <c:v>Partner 12</c:v>
                </c:pt>
                <c:pt idx="3">
                  <c:v>Partner 19</c:v>
                </c:pt>
                <c:pt idx="4">
                  <c:v>Partner 29</c:v>
                </c:pt>
                <c:pt idx="5">
                  <c:v>Partner 32</c:v>
                </c:pt>
                <c:pt idx="6">
                  <c:v>Partner 4</c:v>
                </c:pt>
                <c:pt idx="7">
                  <c:v>Partner 6</c:v>
                </c:pt>
                <c:pt idx="8">
                  <c:v>Partner 1</c:v>
                </c:pt>
                <c:pt idx="9">
                  <c:v>Partner 5</c:v>
                </c:pt>
                <c:pt idx="10">
                  <c:v>Partner 39</c:v>
                </c:pt>
                <c:pt idx="11">
                  <c:v>Partner 10</c:v>
                </c:pt>
                <c:pt idx="12">
                  <c:v>Partner 14</c:v>
                </c:pt>
                <c:pt idx="13">
                  <c:v>Partner 13</c:v>
                </c:pt>
                <c:pt idx="14">
                  <c:v>Partner 18</c:v>
                </c:pt>
              </c:strCache>
            </c:strRef>
          </c:cat>
          <c:val>
            <c:numRef>
              <c:f>Calculations!$H$70:$H$84</c:f>
              <c:numCache>
                <c:formatCode>General</c:formatCode>
                <c:ptCount val="15"/>
                <c:pt idx="0">
                  <c:v>9</c:v>
                </c:pt>
                <c:pt idx="1">
                  <c:v>18</c:v>
                </c:pt>
                <c:pt idx="2">
                  <c:v>15</c:v>
                </c:pt>
                <c:pt idx="3">
                  <c:v>15</c:v>
                </c:pt>
                <c:pt idx="4">
                  <c:v>22</c:v>
                </c:pt>
                <c:pt idx="5">
                  <c:v>10</c:v>
                </c:pt>
                <c:pt idx="6">
                  <c:v>19</c:v>
                </c:pt>
                <c:pt idx="7">
                  <c:v>19</c:v>
                </c:pt>
                <c:pt idx="8">
                  <c:v>19</c:v>
                </c:pt>
                <c:pt idx="9">
                  <c:v>19</c:v>
                </c:pt>
                <c:pt idx="10">
                  <c:v>9</c:v>
                </c:pt>
                <c:pt idx="11">
                  <c:v>18</c:v>
                </c:pt>
                <c:pt idx="12">
                  <c:v>15</c:v>
                </c:pt>
                <c:pt idx="13">
                  <c:v>15</c:v>
                </c:pt>
                <c:pt idx="14">
                  <c:v>15</c:v>
                </c:pt>
              </c:numCache>
            </c:numRef>
          </c:val>
          <c:smooth val="0"/>
          <c:extLst>
            <c:ext xmlns:c16="http://schemas.microsoft.com/office/drawing/2014/chart" uri="{C3380CC4-5D6E-409C-BE32-E72D297353CC}">
              <c16:uniqueId val="{00000001-59A0-401B-A23C-D3C6026D8AB8}"/>
            </c:ext>
          </c:extLst>
        </c:ser>
        <c:dLbls>
          <c:showLegendKey val="0"/>
          <c:showVal val="0"/>
          <c:showCatName val="0"/>
          <c:showSerName val="0"/>
          <c:showPercent val="0"/>
          <c:showBubbleSize val="0"/>
        </c:dLbls>
        <c:marker val="1"/>
        <c:smooth val="0"/>
        <c:axId val="453707775"/>
        <c:axId val="453715455"/>
      </c:lineChart>
      <c:catAx>
        <c:axId val="45371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08255"/>
        <c:crosses val="autoZero"/>
        <c:auto val="1"/>
        <c:lblAlgn val="ctr"/>
        <c:lblOffset val="100"/>
        <c:noMultiLvlLbl val="0"/>
      </c:catAx>
      <c:valAx>
        <c:axId val="4537082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14495"/>
        <c:crosses val="autoZero"/>
        <c:crossBetween val="between"/>
      </c:valAx>
      <c:valAx>
        <c:axId val="45371545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707775"/>
        <c:crosses val="max"/>
        <c:crossBetween val="between"/>
      </c:valAx>
      <c:catAx>
        <c:axId val="453707775"/>
        <c:scaling>
          <c:orientation val="minMax"/>
        </c:scaling>
        <c:delete val="1"/>
        <c:axPos val="b"/>
        <c:numFmt formatCode="General" sourceLinked="1"/>
        <c:majorTickMark val="none"/>
        <c:minorTickMark val="none"/>
        <c:tickLblPos val="nextTo"/>
        <c:crossAx val="45371545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[Student_funnel_analysis.xlsx]Calculations!PivotTable7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tx1"/>
                </a:solidFill>
              </a:rPr>
              <a:t>Bottlenecks in Student Journey by Deposit Willingness &amp; Dependency</a:t>
            </a:r>
            <a:endParaRPr lang="en-IN">
              <a:solidFill>
                <a:schemeClr val="tx1"/>
              </a:solidFill>
            </a:endParaRPr>
          </a:p>
        </c:rich>
      </c:tx>
      <c:layout>
        <c:manualLayout>
          <c:xMode val="edge"/>
          <c:yMode val="edge"/>
          <c:x val="0.29353851901875894"/>
          <c:y val="5.4234337244308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5727730981514667E-2"/>
          <c:y val="0.18725504108478055"/>
          <c:w val="0.8290679931307664"/>
          <c:h val="0.46793851619893723"/>
        </c:manualLayout>
      </c:layout>
      <c:barChart>
        <c:barDir val="col"/>
        <c:grouping val="clustered"/>
        <c:varyColors val="0"/>
        <c:ser>
          <c:idx val="0"/>
          <c:order val="0"/>
          <c:tx>
            <c:strRef>
              <c:f>Calculations!$B$135:$B$137</c:f>
              <c:strCache>
                <c:ptCount val="1"/>
                <c:pt idx="0">
                  <c:v>Deposit Made</c:v>
                </c:pt>
              </c:strCache>
            </c:strRef>
          </c:tx>
          <c:spPr>
            <a:solidFill>
              <a:schemeClr val="accent1"/>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Calculations!$B$138:$B$164</c:f>
              <c:numCache>
                <c:formatCode>General</c:formatCode>
                <c:ptCount val="23"/>
                <c:pt idx="14">
                  <c:v>3</c:v>
                </c:pt>
                <c:pt idx="17">
                  <c:v>1</c:v>
                </c:pt>
                <c:pt idx="18">
                  <c:v>1</c:v>
                </c:pt>
                <c:pt idx="20">
                  <c:v>2</c:v>
                </c:pt>
                <c:pt idx="22">
                  <c:v>1</c:v>
                </c:pt>
              </c:numCache>
            </c:numRef>
          </c:val>
          <c:extLst>
            <c:ext xmlns:c16="http://schemas.microsoft.com/office/drawing/2014/chart" uri="{C3380CC4-5D6E-409C-BE32-E72D297353CC}">
              <c16:uniqueId val="{00000000-E412-4928-839F-CFB41DF48633}"/>
            </c:ext>
          </c:extLst>
        </c:ser>
        <c:ser>
          <c:idx val="1"/>
          <c:order val="1"/>
          <c:tx>
            <c:strRef>
              <c:f>Calculations!$C$135:$C$137</c:f>
              <c:strCache>
                <c:ptCount val="1"/>
                <c:pt idx="0">
                  <c:v>Offer Received</c:v>
                </c:pt>
              </c:strCache>
            </c:strRef>
          </c:tx>
          <c:spPr>
            <a:solidFill>
              <a:schemeClr val="accent2"/>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Calculations!$C$138:$C$164</c:f>
              <c:numCache>
                <c:formatCode>General</c:formatCode>
                <c:ptCount val="23"/>
                <c:pt idx="0">
                  <c:v>1</c:v>
                </c:pt>
                <c:pt idx="1">
                  <c:v>2</c:v>
                </c:pt>
                <c:pt idx="2">
                  <c:v>2</c:v>
                </c:pt>
                <c:pt idx="3">
                  <c:v>3</c:v>
                </c:pt>
                <c:pt idx="4">
                  <c:v>3</c:v>
                </c:pt>
                <c:pt idx="5">
                  <c:v>1</c:v>
                </c:pt>
                <c:pt idx="6">
                  <c:v>2</c:v>
                </c:pt>
                <c:pt idx="7">
                  <c:v>6</c:v>
                </c:pt>
                <c:pt idx="8">
                  <c:v>6</c:v>
                </c:pt>
                <c:pt idx="9">
                  <c:v>1</c:v>
                </c:pt>
                <c:pt idx="10">
                  <c:v>43</c:v>
                </c:pt>
                <c:pt idx="11">
                  <c:v>16</c:v>
                </c:pt>
                <c:pt idx="12">
                  <c:v>17</c:v>
                </c:pt>
                <c:pt idx="13">
                  <c:v>21</c:v>
                </c:pt>
                <c:pt idx="14">
                  <c:v>4</c:v>
                </c:pt>
                <c:pt idx="15">
                  <c:v>2</c:v>
                </c:pt>
                <c:pt idx="16">
                  <c:v>11</c:v>
                </c:pt>
                <c:pt idx="17">
                  <c:v>1</c:v>
                </c:pt>
                <c:pt idx="18">
                  <c:v>4</c:v>
                </c:pt>
                <c:pt idx="19">
                  <c:v>3</c:v>
                </c:pt>
              </c:numCache>
            </c:numRef>
          </c:val>
          <c:extLst>
            <c:ext xmlns:c16="http://schemas.microsoft.com/office/drawing/2014/chart" uri="{C3380CC4-5D6E-409C-BE32-E72D297353CC}">
              <c16:uniqueId val="{00000053-E412-4928-839F-CFB41DF48633}"/>
            </c:ext>
          </c:extLst>
        </c:ser>
        <c:ser>
          <c:idx val="2"/>
          <c:order val="2"/>
          <c:tx>
            <c:strRef>
              <c:f>Calculations!$D$135:$D$137</c:f>
              <c:strCache>
                <c:ptCount val="1"/>
                <c:pt idx="0">
                  <c:v>Submitted to University</c:v>
                </c:pt>
              </c:strCache>
            </c:strRef>
          </c:tx>
          <c:spPr>
            <a:solidFill>
              <a:schemeClr val="accent3"/>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Calculations!$A$138:$A$164</c:f>
              <c:multiLvlStrCache>
                <c:ptCount val="23"/>
                <c:lvl>
                  <c:pt idx="0">
                    <c:v>Arranging Funds</c:v>
                  </c:pt>
                  <c:pt idx="1">
                    <c:v>ELT</c:v>
                  </c:pt>
                  <c:pt idx="2">
                    <c:v>Interview to be given</c:v>
                  </c:pt>
                  <c:pt idx="3">
                    <c:v>Loan</c:v>
                  </c:pt>
                  <c:pt idx="4">
                    <c:v>Offer Letter</c:v>
                  </c:pt>
                  <c:pt idx="5">
                    <c:v>Other Conditions</c:v>
                  </c:pt>
                  <c:pt idx="6">
                    <c:v>Updated Offer Letter</c:v>
                  </c:pt>
                  <c:pt idx="7">
                    <c:v>Arranging Funds</c:v>
                  </c:pt>
                  <c:pt idx="8">
                    <c:v>ELT</c:v>
                  </c:pt>
                  <c:pt idx="9">
                    <c:v>Interview Outcome</c:v>
                  </c:pt>
                  <c:pt idx="10">
                    <c:v>Interview to be given</c:v>
                  </c:pt>
                  <c:pt idx="11">
                    <c:v>Loan</c:v>
                  </c:pt>
                  <c:pt idx="12">
                    <c:v>Offer Letter</c:v>
                  </c:pt>
                  <c:pt idx="13">
                    <c:v>Other Conditions</c:v>
                  </c:pt>
                  <c:pt idx="14">
                    <c:v>Refund</c:v>
                  </c:pt>
                  <c:pt idx="15">
                    <c:v>UCOL</c:v>
                  </c:pt>
                  <c:pt idx="16">
                    <c:v>Updated Offer Letter</c:v>
                  </c:pt>
                  <c:pt idx="17">
                    <c:v>Interview Outcome</c:v>
                  </c:pt>
                  <c:pt idx="18">
                    <c:v>Interview to be given</c:v>
                  </c:pt>
                  <c:pt idx="19">
                    <c:v>Loan</c:v>
                  </c:pt>
                  <c:pt idx="20">
                    <c:v>Offer Letter</c:v>
                  </c:pt>
                  <c:pt idx="21">
                    <c:v>Other Conditions</c:v>
                  </c:pt>
                  <c:pt idx="22">
                    <c:v>Refund</c:v>
                  </c:pt>
                </c:lvl>
                <c:lvl>
                  <c:pt idx="0">
                    <c:v>Maybe</c:v>
                  </c:pt>
                  <c:pt idx="7">
                    <c:v>No</c:v>
                  </c:pt>
                  <c:pt idx="17">
                    <c:v>Will Pay</c:v>
                  </c:pt>
                </c:lvl>
              </c:multiLvlStrCache>
            </c:multiLvlStrRef>
          </c:cat>
          <c:val>
            <c:numRef>
              <c:f>Calculations!$D$138:$D$164</c:f>
              <c:numCache>
                <c:formatCode>General</c:formatCode>
                <c:ptCount val="23"/>
                <c:pt idx="1">
                  <c:v>1</c:v>
                </c:pt>
                <c:pt idx="4">
                  <c:v>1</c:v>
                </c:pt>
                <c:pt idx="7">
                  <c:v>1</c:v>
                </c:pt>
                <c:pt idx="8">
                  <c:v>1</c:v>
                </c:pt>
                <c:pt idx="10">
                  <c:v>2</c:v>
                </c:pt>
                <c:pt idx="11">
                  <c:v>1</c:v>
                </c:pt>
                <c:pt idx="12">
                  <c:v>10</c:v>
                </c:pt>
                <c:pt idx="13">
                  <c:v>3</c:v>
                </c:pt>
                <c:pt idx="16">
                  <c:v>3</c:v>
                </c:pt>
                <c:pt idx="21">
                  <c:v>1</c:v>
                </c:pt>
              </c:numCache>
            </c:numRef>
          </c:val>
          <c:extLst>
            <c:ext xmlns:c16="http://schemas.microsoft.com/office/drawing/2014/chart" uri="{C3380CC4-5D6E-409C-BE32-E72D297353CC}">
              <c16:uniqueId val="{00000054-E412-4928-839F-CFB41DF48633}"/>
            </c:ext>
          </c:extLst>
        </c:ser>
        <c:dLbls>
          <c:showLegendKey val="0"/>
          <c:showVal val="1"/>
          <c:showCatName val="0"/>
          <c:showSerName val="0"/>
          <c:showPercent val="0"/>
          <c:showBubbleSize val="0"/>
        </c:dLbls>
        <c:gapWidth val="0"/>
        <c:overlap val="18"/>
        <c:axId val="1358778304"/>
        <c:axId val="1358778784"/>
      </c:barChart>
      <c:catAx>
        <c:axId val="135877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358778784"/>
        <c:crosses val="autoZero"/>
        <c:auto val="1"/>
        <c:lblAlgn val="ctr"/>
        <c:lblOffset val="100"/>
        <c:noMultiLvlLbl val="0"/>
      </c:catAx>
      <c:valAx>
        <c:axId val="135877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778304"/>
        <c:crosses val="autoZero"/>
        <c:crossBetween val="between"/>
      </c:valAx>
      <c:spPr>
        <a:noFill/>
        <a:ln>
          <a:noFill/>
        </a:ln>
        <a:effectLst/>
      </c:spPr>
    </c:plotArea>
    <c:legend>
      <c:legendPos val="r"/>
      <c:layout>
        <c:manualLayout>
          <c:xMode val="edge"/>
          <c:yMode val="edge"/>
          <c:x val="0.87335180931098433"/>
          <c:y val="0.32664201934977055"/>
          <c:w val="0.11163218056052096"/>
          <c:h val="0.289661823189273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5">
        <a:lumMod val="20000"/>
        <a:lumOff val="80000"/>
      </a:schemeClr>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ysClr val="windowText" lastClr="000000"/>
                </a:solidFill>
              </a:rPr>
              <a:t>Top 15 Universities by Application Volume and Conversion Rate</a:t>
            </a:r>
            <a:endParaRPr lang="en-IN">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col"/>
        <c:grouping val="clustered"/>
        <c:varyColors val="0"/>
        <c:ser>
          <c:idx val="1"/>
          <c:order val="1"/>
          <c:tx>
            <c:strRef>
              <c:f>Calculations!$C$109</c:f>
              <c:strCache>
                <c:ptCount val="1"/>
                <c:pt idx="0">
                  <c:v>Application submissions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Calculations!$C$110:$C$124</c:f>
              <c:numCache>
                <c:formatCode>General</c:formatCode>
                <c:ptCount val="15"/>
                <c:pt idx="0">
                  <c:v>156</c:v>
                </c:pt>
                <c:pt idx="1">
                  <c:v>149</c:v>
                </c:pt>
                <c:pt idx="2">
                  <c:v>60</c:v>
                </c:pt>
                <c:pt idx="3">
                  <c:v>59</c:v>
                </c:pt>
                <c:pt idx="4">
                  <c:v>46</c:v>
                </c:pt>
                <c:pt idx="5">
                  <c:v>29</c:v>
                </c:pt>
                <c:pt idx="6">
                  <c:v>22</c:v>
                </c:pt>
                <c:pt idx="7">
                  <c:v>16</c:v>
                </c:pt>
                <c:pt idx="8">
                  <c:v>14</c:v>
                </c:pt>
                <c:pt idx="9">
                  <c:v>8</c:v>
                </c:pt>
                <c:pt idx="10">
                  <c:v>8</c:v>
                </c:pt>
                <c:pt idx="11">
                  <c:v>7</c:v>
                </c:pt>
                <c:pt idx="12">
                  <c:v>7</c:v>
                </c:pt>
                <c:pt idx="13">
                  <c:v>7</c:v>
                </c:pt>
                <c:pt idx="14">
                  <c:v>6</c:v>
                </c:pt>
              </c:numCache>
            </c:numRef>
          </c:val>
          <c:extLst>
            <c:ext xmlns:c16="http://schemas.microsoft.com/office/drawing/2014/chart" uri="{C3380CC4-5D6E-409C-BE32-E72D297353CC}">
              <c16:uniqueId val="{00000003-07DF-4C6B-9447-4877DF1A8CD3}"/>
            </c:ext>
          </c:extLst>
        </c:ser>
        <c:dLbls>
          <c:dLblPos val="ctr"/>
          <c:showLegendKey val="0"/>
          <c:showVal val="1"/>
          <c:showCatName val="0"/>
          <c:showSerName val="0"/>
          <c:showPercent val="0"/>
          <c:showBubbleSize val="0"/>
        </c:dLbls>
        <c:gapWidth val="182"/>
        <c:axId val="1394845072"/>
        <c:axId val="1394848912"/>
      </c:barChart>
      <c:lineChart>
        <c:grouping val="standard"/>
        <c:varyColors val="0"/>
        <c:ser>
          <c:idx val="0"/>
          <c:order val="0"/>
          <c:tx>
            <c:strRef>
              <c:f>Calculations!$B$109</c:f>
              <c:strCache>
                <c:ptCount val="1"/>
                <c:pt idx="0">
                  <c:v>Conversion rate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Calculations!$A$110:$A$124</c:f>
              <c:strCache>
                <c:ptCount val="15"/>
                <c:pt idx="0">
                  <c:v>The University of Law</c:v>
                </c:pt>
                <c:pt idx="1">
                  <c:v>Coventry University - CU London Campus</c:v>
                </c:pt>
                <c:pt idx="2">
                  <c:v>BPP University</c:v>
                </c:pt>
                <c:pt idx="3">
                  <c:v>University of Roehampton</c:v>
                </c:pt>
                <c:pt idx="4">
                  <c:v>Edinburgh Napier University</c:v>
                </c:pt>
                <c:pt idx="5">
                  <c:v>University of West London</c:v>
                </c:pt>
                <c:pt idx="6">
                  <c:v>Coventry University - CU Coventry Campus</c:v>
                </c:pt>
                <c:pt idx="7">
                  <c:v>University of Sunderland in London</c:v>
                </c:pt>
                <c:pt idx="8">
                  <c:v>Coventry University</c:v>
                </c:pt>
                <c:pt idx="9">
                  <c:v>Wrexham University</c:v>
                </c:pt>
                <c:pt idx="10">
                  <c:v>The University of Sunderland</c:v>
                </c:pt>
                <c:pt idx="11">
                  <c:v>Coventry University - London Campus</c:v>
                </c:pt>
                <c:pt idx="12">
                  <c:v>University of Bedfordshire</c:v>
                </c:pt>
                <c:pt idx="13">
                  <c:v>University of Salford</c:v>
                </c:pt>
                <c:pt idx="14">
                  <c:v>Ravensbourne University London</c:v>
                </c:pt>
              </c:strCache>
            </c:strRef>
          </c:cat>
          <c:val>
            <c:numRef>
              <c:f>Calculations!$B$110:$B$124</c:f>
              <c:numCache>
                <c:formatCode>0%</c:formatCode>
                <c:ptCount val="15"/>
                <c:pt idx="0">
                  <c:v>0.89114632453377851</c:v>
                </c:pt>
                <c:pt idx="1">
                  <c:v>0.8994354375714616</c:v>
                </c:pt>
                <c:pt idx="2">
                  <c:v>0.85023055997091268</c:v>
                </c:pt>
                <c:pt idx="3">
                  <c:v>0.83071319970614765</c:v>
                </c:pt>
                <c:pt idx="4">
                  <c:v>0.84795539740833059</c:v>
                </c:pt>
                <c:pt idx="5">
                  <c:v>0.82803917930430038</c:v>
                </c:pt>
                <c:pt idx="6">
                  <c:v>0.81826396862557971</c:v>
                </c:pt>
                <c:pt idx="7">
                  <c:v>0.68738904348468821</c:v>
                </c:pt>
                <c:pt idx="8">
                  <c:v>0.42850716404435413</c:v>
                </c:pt>
                <c:pt idx="9">
                  <c:v>0.12513806112964077</c:v>
                </c:pt>
                <c:pt idx="10">
                  <c:v>0.50005335201109724</c:v>
                </c:pt>
                <c:pt idx="11">
                  <c:v>0.71436199278699786</c:v>
                </c:pt>
                <c:pt idx="12">
                  <c:v>0.85738110928233013</c:v>
                </c:pt>
                <c:pt idx="13">
                  <c:v>1.0004941963210525</c:v>
                </c:pt>
                <c:pt idx="14">
                  <c:v>0.83350947907024209</c:v>
                </c:pt>
              </c:numCache>
            </c:numRef>
          </c:val>
          <c:smooth val="0"/>
          <c:extLst>
            <c:ext xmlns:c16="http://schemas.microsoft.com/office/drawing/2014/chart" uri="{C3380CC4-5D6E-409C-BE32-E72D297353CC}">
              <c16:uniqueId val="{00000000-07DF-4C6B-9447-4877DF1A8CD3}"/>
            </c:ext>
          </c:extLst>
        </c:ser>
        <c:dLbls>
          <c:dLblPos val="ctr"/>
          <c:showLegendKey val="0"/>
          <c:showVal val="1"/>
          <c:showCatName val="0"/>
          <c:showSerName val="0"/>
          <c:showPercent val="0"/>
          <c:showBubbleSize val="0"/>
        </c:dLbls>
        <c:marker val="1"/>
        <c:smooth val="0"/>
        <c:axId val="1380580288"/>
        <c:axId val="1380585088"/>
      </c:lineChart>
      <c:catAx>
        <c:axId val="138058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1380585088"/>
        <c:crosses val="autoZero"/>
        <c:auto val="1"/>
        <c:lblAlgn val="ctr"/>
        <c:lblOffset val="100"/>
        <c:noMultiLvlLbl val="0"/>
      </c:catAx>
      <c:valAx>
        <c:axId val="1380585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580288"/>
        <c:crosses val="autoZero"/>
        <c:crossBetween val="between"/>
      </c:valAx>
      <c:valAx>
        <c:axId val="139484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845072"/>
        <c:crosses val="max"/>
        <c:crossBetween val="between"/>
      </c:valAx>
      <c:catAx>
        <c:axId val="1394845072"/>
        <c:scaling>
          <c:orientation val="minMax"/>
        </c:scaling>
        <c:delete val="1"/>
        <c:axPos val="b"/>
        <c:majorTickMark val="out"/>
        <c:minorTickMark val="none"/>
        <c:tickLblPos val="nextTo"/>
        <c:crossAx val="13948489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sz="1400" b="0" i="0" u="none" strike="noStrike" baseline="0">
                <a:solidFill>
                  <a:sysClr val="windowText" lastClr="000000"/>
                </a:solidFill>
              </a:rPr>
              <a:t>Average Time Taken Across Application Stages</a:t>
            </a:r>
            <a:endParaRPr lang="en-IN" baseline="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IN"/>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BBC-46BC-A983-09AB8F6C8B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BBC-46BC-A983-09AB8F6C8B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Calculations!$I$177:$I$178</c:f>
              <c:strCache>
                <c:ptCount val="2"/>
                <c:pt idx="0">
                  <c:v>Application → Offer</c:v>
                </c:pt>
                <c:pt idx="1">
                  <c:v>Offer → Deposit</c:v>
                </c:pt>
              </c:strCache>
            </c:strRef>
          </c:cat>
          <c:val>
            <c:numRef>
              <c:f>Calculations!$J$177:$J$178</c:f>
              <c:numCache>
                <c:formatCode>0.0</c:formatCode>
                <c:ptCount val="2"/>
                <c:pt idx="0">
                  <c:v>10.371268656716419</c:v>
                </c:pt>
                <c:pt idx="1">
                  <c:v>45.297709923664122</c:v>
                </c:pt>
              </c:numCache>
            </c:numRef>
          </c:val>
          <c:extLst>
            <c:ext xmlns:c16="http://schemas.microsoft.com/office/drawing/2014/chart" uri="{C3380CC4-5D6E-409C-BE32-E72D297353CC}">
              <c16:uniqueId val="{00000000-6FC5-47C0-A7AF-0F3F8C36230A}"/>
            </c:ext>
          </c:extLst>
        </c:ser>
        <c:dLbls>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Conversion rate between Application Stages</cx:v>
        </cx:txData>
      </cx:tx>
      <cx:txPr>
        <a:bodyPr spcFirstLastPara="1" vertOverflow="ellipsis" horzOverflow="overflow" wrap="square" lIns="0" tIns="0" rIns="0" bIns="0" anchor="ctr" anchorCtr="1"/>
        <a:lstStyle/>
        <a:p>
          <a:pPr algn="ctr" rtl="0">
            <a:defRPr sz="1350" baseline="0"/>
          </a:pPr>
          <a:r>
            <a:rPr lang="en-US" sz="1350" b="0" i="0" u="none" strike="noStrike" baseline="0">
              <a:solidFill>
                <a:schemeClr val="tx1"/>
              </a:solidFill>
              <a:latin typeface="Calibri" panose="020F0502020204030204"/>
            </a:rPr>
            <a:t>Conversion rate between Application Stages</a:t>
          </a:r>
        </a:p>
      </cx:txPr>
    </cx:title>
    <cx:plotArea>
      <cx:plotAreaRegion>
        <cx:series layoutId="funnel" uniqueId="{9798F36D-8CDE-436A-B64C-47F0B21AAF99}">
          <cx:dataLabels>
            <cx:visibility seriesName="0" categoryName="0" value="1"/>
          </cx:dataLabels>
          <cx:dataId val="0"/>
        </cx:series>
      </cx:plotAreaRegion>
      <cx:axis id="0">
        <cx:catScaling/>
        <cx:tickLabels/>
        <cx:txPr>
          <a:bodyPr spcFirstLastPara="1" vertOverflow="ellipsis" horzOverflow="overflow" wrap="square" lIns="0" tIns="0" rIns="0" bIns="0" anchor="ctr" anchorCtr="1"/>
          <a:lstStyle/>
          <a:p>
            <a:pPr algn="ctr" rtl="0">
              <a:defRPr sz="1350" baseline="0">
                <a:solidFill>
                  <a:schemeClr val="tx1"/>
                </a:solidFill>
              </a:defRPr>
            </a:pPr>
            <a:endParaRPr lang="en-US" sz="1350" b="0" i="0" u="none" strike="noStrike" baseline="0">
              <a:solidFill>
                <a:schemeClr val="tx1"/>
              </a:solidFill>
              <a:latin typeface="Calibri" panose="020F0502020204030204"/>
            </a:endParaRPr>
          </a:p>
        </cx:txPr>
      </cx:axis>
    </cx:plotArea>
  </cx:chart>
  <cx:spPr>
    <a:solidFill>
      <a:schemeClr val="accent5">
        <a:lumMod val="20000"/>
        <a:lumOff val="8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Conversion rate between Application Stages</cx:v>
        </cx:txData>
      </cx:tx>
      <cx:txPr>
        <a:bodyPr spcFirstLastPara="1" vertOverflow="ellipsis" horzOverflow="overflow" wrap="square" lIns="0" tIns="0" rIns="0" bIns="0" anchor="ctr" anchorCtr="1"/>
        <a:lstStyle/>
        <a:p>
          <a:pPr algn="ctr" rtl="0">
            <a:defRPr sz="1350" baseline="0"/>
          </a:pPr>
          <a:r>
            <a:rPr lang="en-US" sz="1350" b="0" i="0" u="none" strike="noStrike" baseline="0">
              <a:solidFill>
                <a:schemeClr val="tx1"/>
              </a:solidFill>
              <a:latin typeface="Calibri" panose="020F0502020204030204"/>
            </a:rPr>
            <a:t>Conversion rate between Application Stages</a:t>
          </a:r>
        </a:p>
      </cx:txPr>
    </cx:title>
    <cx:plotArea>
      <cx:plotAreaRegion>
        <cx:series layoutId="funnel" uniqueId="{9798F36D-8CDE-436A-B64C-47F0B21AAF99}">
          <cx:dataLabels>
            <cx:visibility seriesName="0" categoryName="0" value="1"/>
          </cx:dataLabels>
          <cx:dataId val="0"/>
        </cx:series>
      </cx:plotAreaRegion>
      <cx:axis id="0">
        <cx:catScaling/>
        <cx:tickLabels/>
        <cx:txPr>
          <a:bodyPr spcFirstLastPara="1" vertOverflow="ellipsis" horzOverflow="overflow" wrap="square" lIns="0" tIns="0" rIns="0" bIns="0" anchor="ctr" anchorCtr="1"/>
          <a:lstStyle/>
          <a:p>
            <a:pPr algn="ctr" rtl="0">
              <a:defRPr sz="1350" baseline="0">
                <a:solidFill>
                  <a:schemeClr val="tx1"/>
                </a:solidFill>
              </a:defRPr>
            </a:pPr>
            <a:endParaRPr lang="en-US" sz="1350" b="0" i="0" u="none" strike="noStrike" baseline="0">
              <a:solidFill>
                <a:schemeClr val="tx1"/>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microsoft.com/office/2014/relationships/chartEx" Target="../charts/chartEx2.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168348</xdr:colOff>
      <xdr:row>44</xdr:row>
      <xdr:rowOff>53163</xdr:rowOff>
    </xdr:from>
    <xdr:to>
      <xdr:col>21</xdr:col>
      <xdr:colOff>558210</xdr:colOff>
      <xdr:row>69</xdr:row>
      <xdr:rowOff>33171</xdr:rowOff>
    </xdr:to>
    <xdr:graphicFrame macro="">
      <xdr:nvGraphicFramePr>
        <xdr:cNvPr id="2" name="Chart 1">
          <a:extLst>
            <a:ext uri="{FF2B5EF4-FFF2-40B4-BE49-F238E27FC236}">
              <a16:creationId xmlns:a16="http://schemas.microsoft.com/office/drawing/2014/main" id="{762E41AD-535A-4556-95F9-A6BA8928D9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389859</xdr:colOff>
      <xdr:row>2</xdr:row>
      <xdr:rowOff>8861</xdr:rowOff>
    </xdr:from>
    <xdr:to>
      <xdr:col>27</xdr:col>
      <xdr:colOff>487325</xdr:colOff>
      <xdr:row>23</xdr:row>
      <xdr:rowOff>44303</xdr:rowOff>
    </xdr:to>
    <xdr:graphicFrame macro="">
      <xdr:nvGraphicFramePr>
        <xdr:cNvPr id="7" name="Chart 6">
          <a:extLst>
            <a:ext uri="{FF2B5EF4-FFF2-40B4-BE49-F238E27FC236}">
              <a16:creationId xmlns:a16="http://schemas.microsoft.com/office/drawing/2014/main" id="{22192327-F879-4411-9F9F-190AFA7ACF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256954</xdr:colOff>
      <xdr:row>44</xdr:row>
      <xdr:rowOff>53164</xdr:rowOff>
    </xdr:from>
    <xdr:to>
      <xdr:col>28</xdr:col>
      <xdr:colOff>629093</xdr:colOff>
      <xdr:row>64</xdr:row>
      <xdr:rowOff>159489</xdr:rowOff>
    </xdr:to>
    <xdr:graphicFrame macro="">
      <xdr:nvGraphicFramePr>
        <xdr:cNvPr id="8" name="Chart 7">
          <a:extLst>
            <a:ext uri="{FF2B5EF4-FFF2-40B4-BE49-F238E27FC236}">
              <a16:creationId xmlns:a16="http://schemas.microsoft.com/office/drawing/2014/main" id="{2AB97373-20E1-4AC8-A7DA-17AC45A455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159487</xdr:colOff>
      <xdr:row>24</xdr:row>
      <xdr:rowOff>35442</xdr:rowOff>
    </xdr:from>
    <xdr:to>
      <xdr:col>13</xdr:col>
      <xdr:colOff>451882</xdr:colOff>
      <xdr:row>42</xdr:row>
      <xdr:rowOff>132907</xdr:rowOff>
    </xdr:to>
    <xdr:graphicFrame macro="">
      <xdr:nvGraphicFramePr>
        <xdr:cNvPr id="9" name="Chart 8">
          <a:extLst>
            <a:ext uri="{FF2B5EF4-FFF2-40B4-BE49-F238E27FC236}">
              <a16:creationId xmlns:a16="http://schemas.microsoft.com/office/drawing/2014/main" id="{E54F6C59-DA44-43BA-AF61-9600B3A570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132907</xdr:colOff>
      <xdr:row>24</xdr:row>
      <xdr:rowOff>70885</xdr:rowOff>
    </xdr:from>
    <xdr:to>
      <xdr:col>27</xdr:col>
      <xdr:colOff>513907</xdr:colOff>
      <xdr:row>42</xdr:row>
      <xdr:rowOff>115186</xdr:rowOff>
    </xdr:to>
    <xdr:graphicFrame macro="">
      <xdr:nvGraphicFramePr>
        <xdr:cNvPr id="10" name="Chart 9">
          <a:extLst>
            <a:ext uri="{FF2B5EF4-FFF2-40B4-BE49-F238E27FC236}">
              <a16:creationId xmlns:a16="http://schemas.microsoft.com/office/drawing/2014/main" id="{ECB9FE3C-E3A8-4167-9B55-2DC8E977CC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152401</xdr:colOff>
      <xdr:row>2</xdr:row>
      <xdr:rowOff>12818</xdr:rowOff>
    </xdr:from>
    <xdr:to>
      <xdr:col>11</xdr:col>
      <xdr:colOff>106326</xdr:colOff>
      <xdr:row>23</xdr:row>
      <xdr:rowOff>8861</xdr:rowOff>
    </xdr:to>
    <mc:AlternateContent xmlns:mc="http://schemas.openxmlformats.org/markup-compatibility/2006">
      <mc:Choice xmlns:cx2="http://schemas.microsoft.com/office/drawing/2015/10/21/chartex" Requires="cx2">
        <xdr:graphicFrame macro="">
          <xdr:nvGraphicFramePr>
            <xdr:cNvPr id="11" name="Chart 10">
              <a:extLst>
                <a:ext uri="{FF2B5EF4-FFF2-40B4-BE49-F238E27FC236}">
                  <a16:creationId xmlns:a16="http://schemas.microsoft.com/office/drawing/2014/main" id="{14B3B9F0-917C-4E9E-B165-E275218D29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2401" y="424298"/>
              <a:ext cx="7330085" cy="38441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335278</xdr:colOff>
      <xdr:row>1</xdr:row>
      <xdr:rowOff>148590</xdr:rowOff>
    </xdr:from>
    <xdr:to>
      <xdr:col>12</xdr:col>
      <xdr:colOff>31750</xdr:colOff>
      <xdr:row>20</xdr:row>
      <xdr:rowOff>0</xdr:rowOff>
    </xdr:to>
    <mc:AlternateContent xmlns:mc="http://schemas.openxmlformats.org/markup-compatibility/2006">
      <mc:Choice xmlns:cx2="http://schemas.microsoft.com/office/drawing/2015/10/21/chartex" Requires="cx2">
        <xdr:graphicFrame macro="">
          <xdr:nvGraphicFramePr>
            <xdr:cNvPr id="5" name="Chart 4">
              <a:extLst>
                <a:ext uri="{FF2B5EF4-FFF2-40B4-BE49-F238E27FC236}">
                  <a16:creationId xmlns:a16="http://schemas.microsoft.com/office/drawing/2014/main" id="{F638387A-63E2-F443-DF98-FAF5292AF4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962898" y="323850"/>
              <a:ext cx="8421372" cy="31813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9</xdr:col>
      <xdr:colOff>777240</xdr:colOff>
      <xdr:row>25</xdr:row>
      <xdr:rowOff>0</xdr:rowOff>
    </xdr:from>
    <xdr:to>
      <xdr:col>11</xdr:col>
      <xdr:colOff>927542</xdr:colOff>
      <xdr:row>38</xdr:row>
      <xdr:rowOff>89535</xdr:rowOff>
    </xdr:to>
    <mc:AlternateContent xmlns:mc="http://schemas.openxmlformats.org/markup-compatibility/2006" xmlns:a14="http://schemas.microsoft.com/office/drawing/2010/main">
      <mc:Choice Requires="a14">
        <xdr:graphicFrame macro="">
          <xdr:nvGraphicFramePr>
            <xdr:cNvPr id="13" name="Destination Country">
              <a:extLst>
                <a:ext uri="{FF2B5EF4-FFF2-40B4-BE49-F238E27FC236}">
                  <a16:creationId xmlns:a16="http://schemas.microsoft.com/office/drawing/2014/main" id="{E1BF7F09-3B3F-7FD8-52D5-B0178AE04B03}"/>
                </a:ext>
              </a:extLst>
            </xdr:cNvPr>
            <xdr:cNvGraphicFramePr/>
          </xdr:nvGraphicFramePr>
          <xdr:xfrm>
            <a:off x="0" y="0"/>
            <a:ext cx="0" cy="0"/>
          </xdr:xfrm>
          <a:graphic>
            <a:graphicData uri="http://schemas.microsoft.com/office/drawing/2010/slicer">
              <sle:slicer xmlns:sle="http://schemas.microsoft.com/office/drawing/2010/slicer" name="Destination Country"/>
            </a:graphicData>
          </a:graphic>
        </xdr:graphicFrame>
      </mc:Choice>
      <mc:Fallback xmlns="">
        <xdr:sp macro="" textlink="">
          <xdr:nvSpPr>
            <xdr:cNvPr id="0" name=""/>
            <xdr:cNvSpPr>
              <a:spLocks noTextEdit="1"/>
            </xdr:cNvSpPr>
          </xdr:nvSpPr>
          <xdr:spPr>
            <a:xfrm>
              <a:off x="12687300" y="4572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831510</xdr:colOff>
      <xdr:row>25</xdr:row>
      <xdr:rowOff>7991</xdr:rowOff>
    </xdr:from>
    <xdr:to>
      <xdr:col>8</xdr:col>
      <xdr:colOff>988144</xdr:colOff>
      <xdr:row>38</xdr:row>
      <xdr:rowOff>91207</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1E80AF85-17DA-14DA-BB16-8187976951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9385" y="4373616"/>
              <a:ext cx="1839384" cy="235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1135566</xdr:colOff>
      <xdr:row>25</xdr:row>
      <xdr:rowOff>7992</xdr:rowOff>
    </xdr:from>
    <xdr:to>
      <xdr:col>9</xdr:col>
      <xdr:colOff>417929</xdr:colOff>
      <xdr:row>38</xdr:row>
      <xdr:rowOff>91208</xdr:rowOff>
    </xdr:to>
    <mc:AlternateContent xmlns:mc="http://schemas.openxmlformats.org/markup-compatibility/2006" xmlns:a14="http://schemas.microsoft.com/office/drawing/2010/main">
      <mc:Choice Requires="a14">
        <xdr:graphicFrame macro="">
          <xdr:nvGraphicFramePr>
            <xdr:cNvPr id="15" name="KAM">
              <a:extLst>
                <a:ext uri="{FF2B5EF4-FFF2-40B4-BE49-F238E27FC236}">
                  <a16:creationId xmlns:a16="http://schemas.microsoft.com/office/drawing/2014/main" id="{E72671B3-04CC-A5AA-F252-CBDC1FA1BB15}"/>
                </a:ext>
              </a:extLst>
            </xdr:cNvPr>
            <xdr:cNvGraphicFramePr/>
          </xdr:nvGraphicFramePr>
          <xdr:xfrm>
            <a:off x="0" y="0"/>
            <a:ext cx="0" cy="0"/>
          </xdr:xfrm>
          <a:graphic>
            <a:graphicData uri="http://schemas.microsoft.com/office/drawing/2010/slicer">
              <sle:slicer xmlns:sle="http://schemas.microsoft.com/office/drawing/2010/slicer" name="KAM"/>
            </a:graphicData>
          </a:graphic>
        </xdr:graphicFrame>
      </mc:Choice>
      <mc:Fallback xmlns="">
        <xdr:sp macro="" textlink="">
          <xdr:nvSpPr>
            <xdr:cNvPr id="0" name=""/>
            <xdr:cNvSpPr>
              <a:spLocks noTextEdit="1"/>
            </xdr:cNvSpPr>
          </xdr:nvSpPr>
          <xdr:spPr>
            <a:xfrm>
              <a:off x="11216191" y="4373617"/>
              <a:ext cx="1830301" cy="23533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766832</xdr:colOff>
      <xdr:row>41</xdr:row>
      <xdr:rowOff>123128</xdr:rowOff>
    </xdr:from>
    <xdr:to>
      <xdr:col>16</xdr:col>
      <xdr:colOff>1412674</xdr:colOff>
      <xdr:row>56</xdr:row>
      <xdr:rowOff>123128</xdr:rowOff>
    </xdr:to>
    <xdr:graphicFrame macro="">
      <xdr:nvGraphicFramePr>
        <xdr:cNvPr id="21" name="Chart 20">
          <a:extLst>
            <a:ext uri="{FF2B5EF4-FFF2-40B4-BE49-F238E27FC236}">
              <a16:creationId xmlns:a16="http://schemas.microsoft.com/office/drawing/2014/main" id="{E52E0443-7E8D-2F6E-3629-7D7EEA367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333465</xdr:colOff>
      <xdr:row>62</xdr:row>
      <xdr:rowOff>54428</xdr:rowOff>
    </xdr:from>
    <xdr:to>
      <xdr:col>16</xdr:col>
      <xdr:colOff>1447800</xdr:colOff>
      <xdr:row>87</xdr:row>
      <xdr:rowOff>163286</xdr:rowOff>
    </xdr:to>
    <xdr:graphicFrame macro="">
      <xdr:nvGraphicFramePr>
        <xdr:cNvPr id="22" name="Chart 21">
          <a:extLst>
            <a:ext uri="{FF2B5EF4-FFF2-40B4-BE49-F238E27FC236}">
              <a16:creationId xmlns:a16="http://schemas.microsoft.com/office/drawing/2014/main" id="{E94790DA-9EC1-0F3A-191A-C0D922A3D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871518</xdr:colOff>
      <xdr:row>136</xdr:row>
      <xdr:rowOff>181386</xdr:rowOff>
    </xdr:from>
    <xdr:to>
      <xdr:col>15</xdr:col>
      <xdr:colOff>974202</xdr:colOff>
      <xdr:row>162</xdr:row>
      <xdr:rowOff>48227</xdr:rowOff>
    </xdr:to>
    <xdr:graphicFrame macro="">
      <xdr:nvGraphicFramePr>
        <xdr:cNvPr id="2" name="Chart 1">
          <a:extLst>
            <a:ext uri="{FF2B5EF4-FFF2-40B4-BE49-F238E27FC236}">
              <a16:creationId xmlns:a16="http://schemas.microsoft.com/office/drawing/2014/main" id="{C74E8AA1-7367-3839-24E5-E07515F888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448518</xdr:colOff>
      <xdr:row>107</xdr:row>
      <xdr:rowOff>118642</xdr:rowOff>
    </xdr:from>
    <xdr:to>
      <xdr:col>13</xdr:col>
      <xdr:colOff>1929114</xdr:colOff>
      <xdr:row>132</xdr:row>
      <xdr:rowOff>67520</xdr:rowOff>
    </xdr:to>
    <xdr:graphicFrame macro="">
      <xdr:nvGraphicFramePr>
        <xdr:cNvPr id="4" name="Chart 3">
          <a:extLst>
            <a:ext uri="{FF2B5EF4-FFF2-40B4-BE49-F238E27FC236}">
              <a16:creationId xmlns:a16="http://schemas.microsoft.com/office/drawing/2014/main" id="{4564DD93-DE5E-93E3-A332-8128674BBF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602848</xdr:colOff>
      <xdr:row>183</xdr:row>
      <xdr:rowOff>176514</xdr:rowOff>
    </xdr:from>
    <xdr:to>
      <xdr:col>11</xdr:col>
      <xdr:colOff>1355203</xdr:colOff>
      <xdr:row>203</xdr:row>
      <xdr:rowOff>170726</xdr:rowOff>
    </xdr:to>
    <xdr:graphicFrame macro="">
      <xdr:nvGraphicFramePr>
        <xdr:cNvPr id="7" name="Chart 6">
          <a:extLst>
            <a:ext uri="{FF2B5EF4-FFF2-40B4-BE49-F238E27FC236}">
              <a16:creationId xmlns:a16="http://schemas.microsoft.com/office/drawing/2014/main" id="{76EE1A2F-6DF6-BF07-33B0-CD88BA27C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chaudhary" refreshedDate="45891.027119212966" createdVersion="8" refreshedVersion="8" minRefreshableVersion="3" recordCount="661" xr:uid="{9E98E3D2-A9CF-4D83-AB85-B12DFD2707A7}">
  <cacheSource type="worksheet">
    <worksheetSource ref="A1:X662" sheet="Raw Data"/>
  </cacheSource>
  <cacheFields count="23">
    <cacheField name="Student Name" numFmtId="0">
      <sharedItems count="661">
        <s v="Student 163"/>
        <s v="Student 234"/>
        <s v="Student 577"/>
        <s v="Student 333"/>
        <s v="Student 576"/>
        <s v="Student 24"/>
        <s v="Student 393"/>
        <s v="Student 411"/>
        <s v="Student 1"/>
        <s v="Student 349"/>
        <s v="Student 285"/>
        <s v="Student 658"/>
        <s v="Student 431"/>
        <s v="Student 652"/>
        <s v="Student 50"/>
        <s v="Student 518"/>
        <s v="Student 94"/>
        <s v="Student 383"/>
        <s v="Student 596"/>
        <s v="Student 354"/>
        <s v="Student 369"/>
        <s v="Student 70"/>
        <s v="Student 23"/>
        <s v="Student 166"/>
        <s v="Student 450"/>
        <s v="Student 614"/>
        <s v="Student 417"/>
        <s v="Student 540"/>
        <s v="Student 294"/>
        <s v="Student 284"/>
        <s v="Student 162"/>
        <s v="Student 517"/>
        <s v="Student 437"/>
        <s v="Student 509"/>
        <s v="Student 196"/>
        <s v="Student 467"/>
        <s v="Student 88"/>
        <s v="Student 470"/>
        <s v="Student 649"/>
        <s v="Student 335"/>
        <s v="Student 659"/>
        <s v="Student 89"/>
        <s v="Student 84"/>
        <s v="Student 454"/>
        <s v="Student 297"/>
        <s v="Student 441"/>
        <s v="Student 490"/>
        <s v="Student 635"/>
        <s v="Student 36"/>
        <s v="Student 434"/>
        <s v="Student 76"/>
        <s v="Student 610"/>
        <s v="Student 224"/>
        <s v="Student 570"/>
        <s v="Student 191"/>
        <s v="Student 498"/>
        <s v="Student 68"/>
        <s v="Student 472"/>
        <s v="Student 123"/>
        <s v="Student 414"/>
        <s v="Student 621"/>
        <s v="Student 251"/>
        <s v="Student 53"/>
        <s v="Student 501"/>
        <s v="Student 254"/>
        <s v="Student 593"/>
        <s v="Student 159"/>
        <s v="Student 248"/>
        <s v="Student 370"/>
        <s v="Student 429"/>
        <s v="Student 148"/>
        <s v="Student 398"/>
        <s v="Student 158"/>
        <s v="Student 419"/>
        <s v="Student 14"/>
        <s v="Student 73"/>
        <s v="Student 21"/>
        <s v="Student 536"/>
        <s v="Student 211"/>
        <s v="Student 602"/>
        <s v="Student 515"/>
        <s v="Student 566"/>
        <s v="Student 241"/>
        <s v="Student 69"/>
        <s v="Student 49"/>
        <s v="Student 320"/>
        <s v="Student 644"/>
        <s v="Student 343"/>
        <s v="Student 442"/>
        <s v="Student 85"/>
        <s v="Student 532"/>
        <s v="Student 592"/>
        <s v="Student 97"/>
        <s v="Student 310"/>
        <s v="Student 559"/>
        <s v="Student 281"/>
        <s v="Student 432"/>
        <s v="Student 92"/>
        <s v="Student 267"/>
        <s v="Student 641"/>
        <s v="Student 459"/>
        <s v="Student 146"/>
        <s v="Student 5"/>
        <s v="Student 503"/>
        <s v="Student 636"/>
        <s v="Student 65"/>
        <s v="Student 504"/>
        <s v="Student 177"/>
        <s v="Student 63"/>
        <s v="Student 421"/>
        <s v="Student 11"/>
        <s v="Student 485"/>
        <s v="Student 2"/>
        <s v="Student 461"/>
        <s v="Student 443"/>
        <s v="Student 157"/>
        <s v="Student 538"/>
        <s v="Student 321"/>
        <s v="Student 656"/>
        <s v="Student 489"/>
        <s v="Student 45"/>
        <s v="Student 180"/>
        <s v="Student 347"/>
        <s v="Student 357"/>
        <s v="Student 548"/>
        <s v="Student 143"/>
        <s v="Student 263"/>
        <s v="Student 444"/>
        <s v="Student 171"/>
        <s v="Student 562"/>
        <s v="Student 15"/>
        <s v="Student 466"/>
        <s v="Student 278"/>
        <s v="Student 58"/>
        <s v="Student 360"/>
        <s v="Student 589"/>
        <s v="Student 426"/>
        <s v="Student 304"/>
        <s v="Student 376"/>
        <s v="Student 605"/>
        <s v="Student 135"/>
        <s v="Student 462"/>
        <s v="Student 346"/>
        <s v="Student 603"/>
        <s v="Student 60"/>
        <s v="Student 544"/>
        <s v="Student 274"/>
        <s v="Student 153"/>
        <s v="Student 469"/>
        <s v="Student 7"/>
        <s v="Student 632"/>
        <s v="Student 373"/>
        <s v="Student 639"/>
        <s v="Student 52"/>
        <s v="Student 4"/>
        <s v="Student 150"/>
        <s v="Student 545"/>
        <s v="Student 17"/>
        <s v="Student 120"/>
        <s v="Student 381"/>
        <s v="Student 519"/>
        <s v="Student 105"/>
        <s v="Student 151"/>
        <s v="Student 404"/>
        <s v="Student 13"/>
        <s v="Student 178"/>
        <s v="Student 126"/>
        <s v="Student 473"/>
        <s v="Student 522"/>
        <s v="Student 542"/>
        <s v="Student 91"/>
        <s v="Student 290"/>
        <s v="Student 563"/>
        <s v="Student 446"/>
        <s v="Student 280"/>
        <s v="Student 46"/>
        <s v="Student 595"/>
        <s v="Student 197"/>
        <s v="Student 209"/>
        <s v="Student 203"/>
        <s v="Student 445"/>
        <s v="Student 401"/>
        <s v="Student 452"/>
        <s v="Student 79"/>
        <s v="Student 378"/>
        <s v="Student 160"/>
        <s v="Student 660"/>
        <s v="Student 468"/>
        <s v="Student 206"/>
        <s v="Student 174"/>
        <s v="Student 387"/>
        <s v="Student 255"/>
        <s v="Student 611"/>
        <s v="Student 66"/>
        <s v="Student 51"/>
        <s v="Student 117"/>
        <s v="Student 257"/>
        <s v="Student 486"/>
        <s v="Student 113"/>
        <s v="Student 355"/>
        <s v="Student 627"/>
        <s v="Student 527"/>
        <s v="Student 83"/>
        <s v="Student 3"/>
        <s v="Student 338"/>
        <s v="Student 61"/>
        <s v="Student 375"/>
        <s v="Student 642"/>
        <s v="Student 289"/>
        <s v="Student 306"/>
        <s v="Student 395"/>
        <s v="Student 16"/>
        <s v="Student 82"/>
        <s v="Student 179"/>
        <s v="Student 93"/>
        <s v="Student 28"/>
        <s v="Student 260"/>
        <s v="Student 526"/>
        <s v="Student 374"/>
        <s v="Student 327"/>
        <s v="Student 80"/>
        <s v="Student 637"/>
        <s v="Student 30"/>
        <s v="Student 353"/>
        <s v="Student 643"/>
        <s v="Student 492"/>
        <s v="Student 226"/>
        <s v="Student 239"/>
        <s v="Student 386"/>
        <s v="Student 475"/>
        <s v="Student 624"/>
        <s v="Student 418"/>
        <s v="Student 247"/>
        <s v="Student 622"/>
        <s v="Student 546"/>
        <s v="Student 292"/>
        <s v="Student 64"/>
        <s v="Student 407"/>
        <s v="Student 612"/>
        <s v="Student 590"/>
        <s v="Student 114"/>
        <s v="Student 231"/>
        <s v="Student 214"/>
        <s v="Student 598"/>
        <s v="Student 585"/>
        <s v="Student 165"/>
        <s v="Student 291"/>
        <s v="Student 609"/>
        <s v="Student 384"/>
        <s v="Student 142"/>
        <s v="Student 579"/>
        <s v="Student 154"/>
        <s v="Student 215"/>
        <s v="Student 244"/>
        <s v="Student 600"/>
        <s v="Student 187"/>
        <s v="Student 646"/>
        <s v="Student 447"/>
        <s v="Student 551"/>
        <s v="Student 556"/>
        <s v="Student 615"/>
        <s v="Student 510"/>
        <s v="Student 402"/>
        <s v="Student 433"/>
        <s v="Student 385"/>
        <s v="Student 116"/>
        <s v="Student 607"/>
        <s v="Student 500"/>
        <s v="Student 62"/>
        <s v="Student 40"/>
        <s v="Student 599"/>
        <s v="Student 460"/>
        <s v="Student 39"/>
        <s v="Student 534"/>
        <s v="Student 584"/>
        <s v="Student 252"/>
        <s v="Student 212"/>
        <s v="Student 340"/>
        <s v="Student 98"/>
        <s v="Student 47"/>
        <s v="Student 420"/>
        <s v="Student 194"/>
        <s v="Student 561"/>
        <s v="Student 508"/>
        <s v="Student 33"/>
        <s v="Student 655"/>
        <s v="Student 424"/>
        <s v="Student 558"/>
        <s v="Student 168"/>
        <s v="Student 149"/>
        <s v="Student 613"/>
        <s v="Student 313"/>
        <s v="Student 22"/>
        <s v="Student 54"/>
        <s v="Student 430"/>
        <s v="Student 560"/>
        <s v="Student 95"/>
        <s v="Student 319"/>
        <s v="Student 118"/>
        <s v="Student 439"/>
        <s v="Student 661"/>
        <s v="Student 453"/>
        <s v="Student 229"/>
        <s v="Student 512"/>
        <s v="Student 523"/>
        <s v="Student 541"/>
        <s v="Student 451"/>
        <s v="Student 564"/>
        <s v="Student 591"/>
        <s v="Student 18"/>
        <s v="Student 413"/>
        <s v="Student 190"/>
        <s v="Student 497"/>
        <s v="Student 130"/>
        <s v="Student 9"/>
        <s v="Student 245"/>
        <s v="Student 282"/>
        <s v="Student 302"/>
        <s v="Student 34"/>
        <s v="Student 315"/>
        <s v="Student 167"/>
        <s v="Student 134"/>
        <s v="Student 367"/>
        <s v="Student 507"/>
        <s v="Student 371"/>
        <s v="Student 547"/>
        <s v="Student 225"/>
        <s v="Student 412"/>
        <s v="Student 405"/>
        <s v="Student 328"/>
        <s v="Student 482"/>
        <s v="Student 115"/>
        <s v="Student 351"/>
        <s v="Student 317"/>
        <s v="Student 104"/>
        <s v="Student 8"/>
        <s v="Student 96"/>
        <s v="Student 359"/>
        <s v="Student 173"/>
        <s v="Student 296"/>
        <s v="Student 554"/>
        <s v="Student 25"/>
        <s v="Student 19"/>
        <s v="Student 516"/>
        <s v="Student 477"/>
        <s v="Student 111"/>
        <s v="Student 152"/>
        <s v="Student 582"/>
        <s v="Student 272"/>
        <s v="Student 529"/>
        <s v="Student 41"/>
        <s v="Student 300"/>
        <s v="Student 202"/>
        <s v="Student 513"/>
        <s v="Student 476"/>
        <s v="Student 264"/>
        <s v="Student 531"/>
        <s v="Student 119"/>
        <s v="Student 42"/>
        <s v="Student 597"/>
        <s v="Student 78"/>
        <s v="Student 77"/>
        <s v="Student 352"/>
        <s v="Student 394"/>
        <s v="Student 638"/>
        <s v="Student 309"/>
        <s v="Student 318"/>
        <s v="Student 286"/>
        <s v="Student 37"/>
        <s v="Student 106"/>
        <s v="Student 103"/>
        <s v="Student 90"/>
        <s v="Student 316"/>
        <s v="Student 337"/>
        <s v="Student 20"/>
        <s v="Student 575"/>
        <s v="Student 415"/>
        <s v="Student 110"/>
        <s v="Student 572"/>
        <s v="Student 298"/>
        <s v="Student 156"/>
        <s v="Student 392"/>
        <s v="Student 479"/>
        <s v="Student 574"/>
        <s v="Student 511"/>
        <s v="Student 256"/>
        <s v="Student 573"/>
        <s v="Student 438"/>
        <s v="Student 122"/>
        <s v="Student 172"/>
        <s v="Student 199"/>
        <s v="Student 301"/>
        <s v="Student 505"/>
        <s v="Student 240"/>
        <s v="Student 235"/>
        <s v="Student 133"/>
        <s v="Student 57"/>
        <s v="Student 230"/>
        <s v="Student 535"/>
        <s v="Student 380"/>
        <s v="Student 550"/>
        <s v="Student 440"/>
        <s v="Student 372"/>
        <s v="Student 606"/>
        <s v="Student 448"/>
        <s v="Student 175"/>
        <s v="Student 75"/>
        <s v="Student 604"/>
        <s v="Student 396"/>
        <s v="Student 657"/>
        <s v="Student 521"/>
        <s v="Student 112"/>
        <s v="Student 99"/>
        <s v="Student 192"/>
        <s v="Student 494"/>
        <s v="Student 539"/>
        <s v="Student 271"/>
        <s v="Student 107"/>
        <s v="Student 325"/>
        <s v="Student 654"/>
        <s v="Student 324"/>
        <s v="Student 653"/>
        <s v="Student 136"/>
        <s v="Student 533"/>
        <s v="Student 389"/>
        <s v="Student 524"/>
        <s v="Student 48"/>
        <s v="Student 594"/>
        <s v="Student 322"/>
        <s v="Student 640"/>
        <s v="Student 618"/>
        <s v="Student 487"/>
        <s v="Student 422"/>
        <s v="Student 633"/>
        <s v="Student 345"/>
        <s v="Student 465"/>
        <s v="Student 217"/>
        <s v="Student 586"/>
        <s v="Student 628"/>
        <s v="Student 478"/>
        <s v="Student 213"/>
        <s v="Student 435"/>
        <s v="Student 553"/>
        <s v="Student 144"/>
        <s v="Student 188"/>
        <s v="Student 222"/>
        <s v="Student 428"/>
        <s v="Student 363"/>
        <s v="Student 626"/>
        <s v="Student 388"/>
        <s v="Student 221"/>
        <s v="Student 31"/>
        <s v="Student 651"/>
        <s v="Student 259"/>
        <s v="Student 195"/>
        <s v="Student 81"/>
        <s v="Student 342"/>
        <s v="Student 645"/>
        <s v="Student 140"/>
        <s v="Student 161"/>
        <s v="Student 147"/>
        <s v="Student 169"/>
        <s v="Student 647"/>
        <s v="Student 216"/>
        <s v="Student 249"/>
        <s v="Student 514"/>
        <s v="Student 269"/>
        <s v="Student 423"/>
        <s v="Student 270"/>
        <s v="Student 129"/>
        <s v="Student 326"/>
        <s v="Student 634"/>
        <s v="Student 307"/>
        <s v="Student 72"/>
        <s v="Student 555"/>
        <s v="Student 397"/>
        <s v="Student 223"/>
        <s v="Student 109"/>
        <s v="Student 184"/>
        <s v="Student 332"/>
        <s v="Student 100"/>
        <s v="Student 276"/>
        <s v="Student 457"/>
        <s v="Student 218"/>
        <s v="Student 29"/>
        <s v="Student 496"/>
        <s v="Student 483"/>
        <s v="Student 390"/>
        <s v="Student 265"/>
        <s v="Student 273"/>
        <s v="Student 427"/>
        <s v="Student 275"/>
        <s v="Student 583"/>
        <s v="Student 56"/>
        <s v="Student 625"/>
        <s v="Student 220"/>
        <s v="Student 565"/>
        <s v="Student 537"/>
        <s v="Student 568"/>
        <s v="Student 567"/>
        <s v="Student 219"/>
        <s v="Student 569"/>
        <s v="Student 409"/>
        <s v="Student 350"/>
        <s v="Student 243"/>
        <s v="Student 164"/>
        <s v="Student 193"/>
        <s v="Student 67"/>
        <s v="Student 491"/>
        <s v="Student 155"/>
        <s v="Student 228"/>
        <s v="Student 406"/>
        <s v="Student 299"/>
        <s v="Student 183"/>
        <s v="Student 253"/>
        <s v="Student 361"/>
        <s v="Student 366"/>
        <s v="Student 358"/>
        <s v="Student 266"/>
        <s v="Student 242"/>
        <s v="Student 525"/>
        <s v="Student 200"/>
        <s v="Student 334"/>
        <s v="Student 495"/>
        <s v="Student 364"/>
        <s v="Student 250"/>
        <s v="Student 305"/>
        <s v="Student 344"/>
        <s v="Student 391"/>
        <s v="Student 137"/>
        <s v="Student 44"/>
        <s v="Student 145"/>
        <s v="Student 455"/>
        <s v="Student 336"/>
        <s v="Student 323"/>
        <s v="Student 331"/>
        <s v="Student 38"/>
        <s v="Student 71"/>
        <s v="Student 348"/>
        <s v="Student 102"/>
        <s v="Student 236"/>
        <s v="Student 189"/>
        <s v="Student 480"/>
        <s v="Student 617"/>
        <s v="Student 207"/>
        <s v="Student 182"/>
        <s v="Student 587"/>
        <s v="Student 650"/>
        <s v="Student 124"/>
        <s v="Student 293"/>
        <s v="Student 425"/>
        <s v="Student 108"/>
        <s v="Student 246"/>
        <s v="Student 279"/>
        <s v="Student 26"/>
        <s v="Student 528"/>
        <s v="Student 557"/>
        <s v="Student 283"/>
        <s v="Student 308"/>
        <s v="Student 258"/>
        <s v="Student 86"/>
        <s v="Student 261"/>
        <s v="Student 43"/>
        <s v="Student 623"/>
        <s v="Student 543"/>
        <s v="Student 458"/>
        <s v="Student 356"/>
        <s v="Student 481"/>
        <s v="Student 181"/>
        <s v="Student 571"/>
        <s v="Student 341"/>
        <s v="Student 499"/>
        <s v="Student 488"/>
        <s v="Student 506"/>
        <s v="Student 10"/>
        <s v="Student 238"/>
        <s v="Student 581"/>
        <s v="Student 35"/>
        <s v="Student 400"/>
        <s v="Student 170"/>
        <s v="Student 128"/>
        <s v="Student 601"/>
        <s v="Student 27"/>
        <s v="Student 287"/>
        <s v="Student 312"/>
        <s v="Student 382"/>
        <s v="Student 12"/>
        <s v="Student 87"/>
        <s v="Student 288"/>
        <s v="Student 474"/>
        <s v="Student 549"/>
        <s v="Student 648"/>
        <s v="Student 629"/>
        <s v="Student 377"/>
        <s v="Student 379"/>
        <s v="Student 227"/>
        <s v="Student 210"/>
        <s v="Student 329"/>
        <s v="Student 580"/>
        <s v="Student 399"/>
        <s v="Student 530"/>
        <s v="Student 74"/>
        <s v="Student 408"/>
        <s v="Student 125"/>
        <s v="Student 464"/>
        <s v="Student 186"/>
        <s v="Student 620"/>
        <s v="Student 362"/>
        <s v="Student 416"/>
        <s v="Student 311"/>
        <s v="Student 204"/>
        <s v="Student 449"/>
        <s v="Student 619"/>
        <s v="Student 141"/>
        <s v="Student 578"/>
        <s v="Student 198"/>
        <s v="Student 552"/>
        <s v="Student 365"/>
        <s v="Student 463"/>
        <s v="Student 262"/>
        <s v="Student 520"/>
        <s v="Student 277"/>
        <s v="Student 484"/>
        <s v="Student 295"/>
        <s v="Student 139"/>
        <s v="Student 55"/>
        <s v="Student 205"/>
        <s v="Student 410"/>
        <s v="Student 314"/>
        <s v="Student 268"/>
        <s v="Student 185"/>
        <s v="Student 368"/>
        <s v="Student 403"/>
        <s v="Student 59"/>
        <s v="Student 208"/>
        <s v="Student 471"/>
        <s v="Student 132"/>
        <s v="Student 493"/>
        <s v="Student 631"/>
        <s v="Student 127"/>
        <s v="Student 616"/>
        <s v="Student 237"/>
        <s v="Student 436"/>
        <s v="Student 502"/>
        <s v="Student 339"/>
        <s v="Student 201"/>
        <s v="Student 138"/>
        <s v="Student 233"/>
        <s v="Student 176"/>
        <s v="Student 121"/>
        <s v="Student 303"/>
        <s v="Student 6"/>
        <s v="Student 588"/>
        <s v="Student 630"/>
        <s v="Student 101"/>
        <s v="Student 232"/>
        <s v="Student 131"/>
        <s v="Student 330"/>
        <s v="Student 32"/>
        <s v="Student 456"/>
        <s v="Student 608"/>
      </sharedItems>
    </cacheField>
    <cacheField name="Partner Name" numFmtId="0">
      <sharedItems count="40">
        <s v="Partner 26"/>
        <s v="Partner 14"/>
        <s v="Partner 20"/>
        <s v="Partner 11"/>
        <s v="Partner 25"/>
        <s v="Partner 18"/>
        <s v="Partner 6"/>
        <s v="Partner 1"/>
        <s v="Partner 12"/>
        <s v="Partner 7"/>
        <s v="Partner 23"/>
        <s v="Partner 38"/>
        <s v="Partner 3"/>
        <s v="Partner 36"/>
        <s v="Partner 13"/>
        <s v="Partner 15"/>
        <s v="Partner 4"/>
        <s v="Partner 29"/>
        <s v="Partner 21"/>
        <s v="Partner 28"/>
        <s v="Partner 5"/>
        <s v="Partner 24"/>
        <s v="Partner 22"/>
        <s v="Partner 8"/>
        <s v="Partner 10"/>
        <s v="Partner 19"/>
        <s v="Partner 17"/>
        <s v="Partner 9"/>
        <s v="Partner 16"/>
        <s v="Partner 31"/>
        <s v="Partner 39"/>
        <s v="Partner 34"/>
        <s v="Partner 37"/>
        <s v="Partner 33"/>
        <s v="Partner 32"/>
        <s v="Partner 27"/>
        <s v="Partner 2"/>
        <s v="Partner 30"/>
        <s v="Partner 40"/>
        <s v="Partner 35"/>
      </sharedItems>
    </cacheField>
    <cacheField name="Destination Country" numFmtId="0">
      <sharedItems count="8">
        <s v="United Kingdom"/>
        <s v="Canada"/>
        <s v="United Arab Emirates"/>
        <s v="United States"/>
        <s v="Germany"/>
        <s v="Malta"/>
        <s v="Spain"/>
        <s v="France"/>
      </sharedItems>
    </cacheField>
    <cacheField name="Source Market" numFmtId="0">
      <sharedItems/>
    </cacheField>
    <cacheField name="First App University Name" numFmtId="0">
      <sharedItems count="54">
        <s v="The University of Sunderland"/>
        <s v="Middlesex University"/>
        <s v="University of Roehampton"/>
        <s v="Coventry University - CU London Campus"/>
        <s v="Edinburgh Napier University"/>
        <s v="The University of Law"/>
        <s v="BPP University"/>
        <s v="Coventry University - CU Coventry Campus"/>
        <s v="University of Sunderland in London"/>
        <s v="University of Niagara Falls Canada"/>
        <s v="Gedu - Global University College"/>
        <s v="University of West London"/>
        <s v="Navitas - Brunel University London Pathway College"/>
        <s v="Coventry University - London Campus"/>
        <s v="Wrexham University"/>
        <s v="University of Salford"/>
        <s v="University of Texas at San Antonio"/>
        <s v="Coventry University"/>
        <s v="Berlin School of Business and Innovation (BSBI)"/>
        <s v="Ravensbourne University London"/>
        <s v="Aston University"/>
        <s v="University of Bedfordshire"/>
        <s v="Kaplan-University of Liverpool International College"/>
        <s v="Northumbria University London"/>
        <s v="University of Wyoming"/>
        <s v="University of Bolton"/>
        <s v="Ulster University London"/>
        <s v="University Canada West"/>
        <s v="University of East Anglia"/>
        <s v="Bloomsbury Institute"/>
        <s v="Coventry University - Scarborough Campus"/>
        <s v="University of Europe For Applied Sciences"/>
        <s v="Regent College London"/>
        <s v="Anglia Ruskin University (London Campus)"/>
        <s v="Global College Malta"/>
        <s v="Abertay University"/>
        <s v="University of Wales Trinity Saint David"/>
        <s v="EU Business School Barcelona"/>
        <s v="OIEG - International College Dundee"/>
        <s v="Berlin School of Business and Innovation (BSBI) - (France)"/>
        <s v="University of Bradford International College"/>
        <s v="Ulster University Birmingham"/>
        <s v="Navitas - International College Portsmouth"/>
        <s v="Aston University � London"/>
        <s v="University of Hull"/>
        <s v="Oxford International Education Group"/>
        <s v="QA - Ulster University Birmingham"/>
        <s v="Gedu - Schiller International University - France"/>
        <s v="Steinbeis University"/>
        <s v="University of Nevada Reno"/>
        <s v="Auburn University"/>
        <s v="Oxford International - Health Science University"/>
        <s v="QA - Ulster University Manchester"/>
        <s v="University of Northampton"/>
      </sharedItems>
    </cacheField>
    <cacheField name="Region" numFmtId="0">
      <sharedItems count="4">
        <s v="South Asia"/>
        <s v="South India"/>
        <s v="North India"/>
        <s v="Africa"/>
      </sharedItems>
    </cacheField>
    <cacheField name="KAM" numFmtId="0">
      <sharedItems containsBlank="1" count="59">
        <s v="KAM 36"/>
        <s v="KAM 58"/>
        <s v="KAM 55"/>
        <s v="KAM 31"/>
        <s v="KAM 45"/>
        <s v="KAM 30"/>
        <s v="KAM 24"/>
        <s v="KAM 21"/>
        <s v="KAM 2"/>
        <s v="KAM 47"/>
        <s v="KAM 26"/>
        <s v="KAM 57"/>
        <s v="KAM 32"/>
        <s v="KAM 48"/>
        <s v="KAM 56"/>
        <s v="KAM 15"/>
        <s v="KAM 4"/>
        <s v="KAM 11"/>
        <s v="KAM 12"/>
        <s v="KAM 27"/>
        <s v="KAM 25"/>
        <s v="KAM 1"/>
        <s v="KAM 39"/>
        <s v="KAM 46"/>
        <s v="KAM 34"/>
        <s v="KAM 50"/>
        <s v="KAM 41"/>
        <s v="KAM 44"/>
        <s v="KAM 51"/>
        <s v="KAM 23"/>
        <s v="KAM 54"/>
        <s v="KAM 29"/>
        <s v="KAM 20"/>
        <s v="KAM 35"/>
        <s v="KAM 9"/>
        <s v="KAM 18"/>
        <s v="KAM 5"/>
        <s v="KAM 49"/>
        <s v="KAM 22"/>
        <s v="KAM 6"/>
        <s v="KAM 3"/>
        <s v="KAM 17"/>
        <s v="KAM 42"/>
        <s v="KAM 43"/>
        <s v="KAM 19"/>
        <s v="KAM 33"/>
        <s v="KAM 13"/>
        <s v="KAM 7"/>
        <s v="KAM 28"/>
        <m/>
        <s v="KAM 40"/>
        <s v="KAM 37"/>
        <s v="KAM 53"/>
        <s v="KAM 10"/>
        <s v="KAM 38"/>
        <s v="KAM 14"/>
        <s v="KAM 16"/>
        <s v="KAM 8"/>
        <s v="KAM 52"/>
      </sharedItems>
    </cacheField>
    <cacheField name="Intake Category" numFmtId="0">
      <sharedItems/>
    </cacheField>
    <cacheField name="App Submission Date" numFmtId="15">
      <sharedItems containsSemiMixedTypes="0" containsNonDate="0" containsDate="1" containsString="0" minDate="2024-04-08T00:00:00" maxDate="2025-08-01T00:00:00" count="187">
        <d v="2024-10-30T00:00:00"/>
        <d v="2025-04-19T00:00:00"/>
        <d v="2025-02-18T00:00:00"/>
        <d v="2025-04-17T00:00:00"/>
        <d v="2025-04-22T00:00:00"/>
        <d v="2025-03-17T00:00:00"/>
        <d v="2025-02-10T00:00:00"/>
        <d v="2025-03-06T00:00:00"/>
        <d v="2025-02-21T00:00:00"/>
        <d v="2025-04-03T00:00:00"/>
        <d v="2025-04-25T00:00:00"/>
        <d v="2024-11-19T00:00:00"/>
        <d v="2025-02-28T00:00:00"/>
        <d v="2025-06-03T00:00:00"/>
        <d v="2025-02-07T00:00:00"/>
        <d v="2025-04-08T00:00:00"/>
        <d v="2025-04-04T00:00:00"/>
        <d v="2025-05-01T00:00:00"/>
        <d v="2025-04-12T00:00:00"/>
        <d v="2025-03-22T00:00:00"/>
        <d v="2025-03-04T00:00:00"/>
        <d v="2025-03-31T00:00:00"/>
        <d v="2025-01-12T00:00:00"/>
        <d v="2025-01-28T00:00:00"/>
        <d v="2025-05-08T00:00:00"/>
        <d v="2025-03-24T00:00:00"/>
        <d v="2025-04-11T00:00:00"/>
        <d v="2025-02-19T00:00:00"/>
        <d v="2024-10-24T00:00:00"/>
        <d v="2025-04-05T00:00:00"/>
        <d v="2025-02-11T00:00:00"/>
        <d v="2025-04-18T00:00:00"/>
        <d v="2025-03-19T00:00:00"/>
        <d v="2025-01-24T00:00:00"/>
        <d v="2025-05-17T00:00:00"/>
        <d v="2025-04-28T00:00:00"/>
        <d v="2025-06-24T00:00:00"/>
        <d v="2025-04-30T00:00:00"/>
        <d v="2025-03-02T00:00:00"/>
        <d v="2024-11-22T00:00:00"/>
        <d v="2025-01-27T00:00:00"/>
        <d v="2025-01-30T00:00:00"/>
        <d v="2025-03-25T00:00:00"/>
        <d v="2025-05-13T00:00:00"/>
        <d v="2025-01-29T00:00:00"/>
        <d v="2025-01-03T00:00:00"/>
        <d v="2025-05-07T00:00:00"/>
        <d v="2025-05-12T00:00:00"/>
        <d v="2025-02-12T00:00:00"/>
        <d v="2025-02-20T00:00:00"/>
        <d v="2025-02-27T00:00:00"/>
        <d v="2024-12-24T00:00:00"/>
        <d v="2025-03-18T00:00:00"/>
        <d v="2025-03-13T00:00:00"/>
        <d v="2025-03-11T00:00:00"/>
        <d v="2025-02-26T00:00:00"/>
        <d v="2025-03-29T00:00:00"/>
        <d v="2025-02-01T00:00:00"/>
        <d v="2025-03-15T00:00:00"/>
        <d v="2025-01-31T00:00:00"/>
        <d v="2024-12-28T00:00:00"/>
        <d v="2025-03-20T00:00:00"/>
        <d v="2025-03-09T00:00:00"/>
        <d v="2024-12-23T00:00:00"/>
        <d v="2024-12-07T00:00:00"/>
        <d v="2025-03-05T00:00:00"/>
        <d v="2025-05-03T00:00:00"/>
        <d v="2025-05-06T00:00:00"/>
        <d v="2025-02-06T00:00:00"/>
        <d v="2024-12-21T00:00:00"/>
        <d v="2025-06-18T00:00:00"/>
        <d v="2024-09-21T00:00:00"/>
        <d v="2024-11-10T00:00:00"/>
        <d v="2025-02-15T00:00:00"/>
        <d v="2025-01-16T00:00:00"/>
        <d v="2025-02-22T00:00:00"/>
        <d v="2025-03-27T00:00:00"/>
        <d v="2025-02-05T00:00:00"/>
        <d v="2024-10-20T00:00:00"/>
        <d v="2025-02-13T00:00:00"/>
        <d v="2025-05-14T00:00:00"/>
        <d v="2025-05-09T00:00:00"/>
        <d v="2025-04-23T00:00:00"/>
        <d v="2025-01-07T00:00:00"/>
        <d v="2024-10-27T00:00:00"/>
        <d v="2025-05-19T00:00:00"/>
        <d v="2025-01-10T00:00:00"/>
        <d v="2025-07-17T00:00:00"/>
        <d v="2025-04-07T00:00:00"/>
        <d v="2025-02-14T00:00:00"/>
        <d v="2025-04-01T00:00:00"/>
        <d v="2025-04-16T00:00:00"/>
        <d v="2025-04-27T00:00:00"/>
        <d v="2025-01-20T00:00:00"/>
        <d v="2025-04-10T00:00:00"/>
        <d v="2025-02-17T00:00:00"/>
        <d v="2025-04-09T00:00:00"/>
        <d v="2025-03-26T00:00:00"/>
        <d v="2025-05-05T00:00:00"/>
        <d v="2025-03-16T00:00:00"/>
        <d v="2024-10-15T00:00:00"/>
        <d v="2024-11-25T00:00:00"/>
        <d v="2025-04-06T00:00:00"/>
        <d v="2024-12-05T00:00:00"/>
        <d v="2024-12-27T00:00:00"/>
        <d v="2025-03-10T00:00:00"/>
        <d v="2024-11-18T00:00:00"/>
        <d v="2025-01-15T00:00:00"/>
        <d v="2025-05-02T00:00:00"/>
        <d v="2025-02-24T00:00:00"/>
        <d v="2025-01-02T00:00:00"/>
        <d v="2025-07-23T00:00:00"/>
        <d v="2025-04-15T00:00:00"/>
        <d v="2025-02-25T00:00:00"/>
        <d v="2024-11-12T00:00:00"/>
        <d v="2025-01-22T00:00:00"/>
        <d v="2025-04-29T00:00:00"/>
        <d v="2025-01-08T00:00:00"/>
        <d v="2025-05-21T00:00:00"/>
        <d v="2025-01-21T00:00:00"/>
        <d v="2025-06-05T00:00:00"/>
        <d v="2025-04-02T00:00:00"/>
        <d v="2025-05-16T00:00:00"/>
        <d v="2025-05-15T00:00:00"/>
        <d v="2025-05-10T00:00:00"/>
        <d v="2025-02-04T00:00:00"/>
        <d v="2024-11-08T00:00:00"/>
        <d v="2025-03-08T00:00:00"/>
        <d v="2025-04-26T00:00:00"/>
        <d v="2025-01-04T00:00:00"/>
        <d v="2024-08-27T00:00:00"/>
        <d v="2025-05-11T00:00:00"/>
        <d v="2025-04-24T00:00:00"/>
        <d v="2025-03-21T00:00:00"/>
        <d v="2024-08-30T00:00:00"/>
        <d v="2025-07-11T00:00:00"/>
        <d v="2025-03-12T00:00:00"/>
        <d v="2025-01-23T00:00:00"/>
        <d v="2025-01-06T00:00:00"/>
        <d v="2025-07-31T00:00:00"/>
        <d v="2025-03-23T00:00:00"/>
        <d v="2024-09-03T00:00:00"/>
        <d v="2025-01-25T00:00:00"/>
        <d v="2025-01-09T00:00:00"/>
        <d v="2025-01-19T00:00:00"/>
        <d v="2025-01-13T00:00:00"/>
        <d v="2024-12-11T00:00:00"/>
        <d v="2025-01-05T00:00:00"/>
        <d v="2025-02-23T00:00:00"/>
        <d v="2025-05-26T00:00:00"/>
        <d v="2024-12-17T00:00:00"/>
        <d v="2024-10-09T00:00:00"/>
        <d v="2025-07-19T00:00:00"/>
        <d v="2025-01-14T00:00:00"/>
        <d v="2024-12-03T00:00:00"/>
        <d v="2024-10-08T00:00:00"/>
        <d v="2025-06-15T00:00:00"/>
        <d v="2024-04-08T00:00:00"/>
        <d v="2025-03-07T00:00:00"/>
        <d v="2025-04-21T00:00:00"/>
        <d v="2025-05-28T00:00:00"/>
        <d v="2024-10-19T00:00:00"/>
        <d v="2025-05-23T00:00:00"/>
        <d v="2025-06-25T00:00:00"/>
        <d v="2025-01-11T00:00:00"/>
        <d v="2025-06-19T00:00:00"/>
        <d v="2024-11-28T00:00:00"/>
        <d v="2024-08-17T00:00:00"/>
        <d v="2025-01-18T00:00:00"/>
        <d v="2024-11-07T00:00:00"/>
        <d v="2025-02-16T00:00:00"/>
        <d v="2025-03-03T00:00:00"/>
        <d v="2025-02-02T00:00:00"/>
        <d v="2024-11-05T00:00:00"/>
        <d v="2025-01-17T00:00:00"/>
        <d v="2025-02-03T00:00:00"/>
        <d v="2025-03-28T00:00:00"/>
        <d v="2024-10-11T00:00:00"/>
        <d v="2025-04-14T00:00:00"/>
        <d v="2024-11-14T00:00:00"/>
        <d v="2025-03-30T00:00:00"/>
        <d v="2024-12-31T00:00:00"/>
        <d v="2025-04-20T00:00:00"/>
        <d v="2024-11-21T00:00:00"/>
        <d v="2024-11-23T00:00:00"/>
        <d v="2024-12-18T00:00:00"/>
        <d v="2025-05-04T00:00:00"/>
      </sharedItems>
    </cacheField>
    <cacheField name="App Offer Date" numFmtId="0">
      <sharedItems containsNonDate="0" containsDate="1" containsString="0" containsBlank="1" minDate="2024-05-04T00:00:00" maxDate="2025-08-01T00:00:00" count="151">
        <d v="2024-11-06T00:00:00"/>
        <m/>
        <d v="2025-05-07T00:00:00"/>
        <d v="2025-03-19T00:00:00"/>
        <d v="2025-03-01T00:00:00"/>
        <d v="2025-03-05T00:00:00"/>
        <d v="2025-04-08T00:00:00"/>
        <d v="2024-11-25T00:00:00"/>
        <d v="2025-02-10T00:00:00"/>
        <d v="2025-04-12T00:00:00"/>
        <d v="2025-04-07T00:00:00"/>
        <d v="2025-05-03T00:00:00"/>
        <d v="2025-04-16T00:00:00"/>
        <d v="2025-03-25T00:00:00"/>
        <d v="2025-03-13T00:00:00"/>
        <d v="2025-04-02T00:00:00"/>
        <d v="2025-01-20T00:00:00"/>
        <d v="2025-05-10T00:00:00"/>
        <d v="2025-03-26T00:00:00"/>
        <d v="2025-05-01T00:00:00"/>
        <d v="2025-04-17T00:00:00"/>
        <d v="2024-10-29T00:00:00"/>
        <d v="2025-04-09T00:00:00"/>
        <d v="2025-04-28T00:00:00"/>
        <d v="2025-03-24T00:00:00"/>
        <d v="2025-02-17T00:00:00"/>
        <d v="2025-05-28T00:00:00"/>
        <d v="2025-05-02T00:00:00"/>
        <d v="2025-06-26T00:00:00"/>
        <d v="2025-05-09T00:00:00"/>
        <d v="2024-12-02T00:00:00"/>
        <d v="2025-02-03T00:00:00"/>
        <d v="2025-02-12T00:00:00"/>
        <d v="2025-03-31T00:00:00"/>
        <d v="2025-05-20T00:00:00"/>
        <d v="2025-02-04T00:00:00"/>
        <d v="2025-05-14T00:00:00"/>
        <d v="2025-02-24T00:00:00"/>
        <d v="2025-02-26T00:00:00"/>
        <d v="2025-03-06T00:00:00"/>
        <d v="2025-03-28T00:00:00"/>
        <d v="2025-03-18T00:00:00"/>
        <d v="2025-03-17T00:00:00"/>
        <d v="2025-04-25T00:00:00"/>
        <d v="2025-04-01T00:00:00"/>
        <d v="2025-02-05T00:00:00"/>
        <d v="2025-03-20T00:00:00"/>
        <d v="2024-12-30T00:00:00"/>
        <d v="2024-12-16T00:00:00"/>
        <d v="2025-03-10T00:00:00"/>
        <d v="2025-04-04T00:00:00"/>
        <d v="2025-03-04T00:00:00"/>
        <d v="2025-06-19T00:00:00"/>
        <d v="2025-01-03T00:00:00"/>
        <d v="2025-04-10T00:00:00"/>
        <d v="2024-11-12T00:00:00"/>
        <d v="2025-04-19T00:00:00"/>
        <d v="2025-01-22T00:00:00"/>
        <d v="2025-02-25T00:00:00"/>
        <d v="2025-02-07T00:00:00"/>
        <d v="2024-10-23T00:00:00"/>
        <d v="2025-05-16T00:00:00"/>
        <d v="2025-04-30T00:00:00"/>
        <d v="2025-04-05T00:00:00"/>
        <d v="2025-01-27T00:00:00"/>
        <d v="2025-03-21T00:00:00"/>
        <d v="2025-02-15T00:00:00"/>
        <d v="2025-03-08T00:00:00"/>
        <d v="2025-04-18T00:00:00"/>
        <d v="2025-04-03T00:00:00"/>
        <d v="2025-02-27T00:00:00"/>
        <d v="2025-04-29T00:00:00"/>
        <d v="2024-10-19T00:00:00"/>
        <d v="2025-02-21T00:00:00"/>
        <d v="2025-01-30T00:00:00"/>
        <d v="2025-05-19T00:00:00"/>
        <d v="2025-02-19T00:00:00"/>
        <d v="2024-12-11T00:00:00"/>
        <d v="2025-03-27T00:00:00"/>
        <d v="2025-03-15T00:00:00"/>
        <d v="2024-11-27T00:00:00"/>
        <d v="2025-03-22T00:00:00"/>
        <d v="2025-03-11T00:00:00"/>
        <d v="2025-01-10T00:00:00"/>
        <d v="2025-07-23T00:00:00"/>
        <d v="2025-04-21T00:00:00"/>
        <d v="2025-02-28T00:00:00"/>
        <d v="2024-11-15T00:00:00"/>
        <d v="2025-04-15T00:00:00"/>
        <d v="2025-02-11T00:00:00"/>
        <d v="2025-03-03T00:00:00"/>
        <d v="2025-01-14T00:00:00"/>
        <d v="2025-05-05T00:00:00"/>
        <d v="2025-02-01T00:00:00"/>
        <d v="2025-01-31T00:00:00"/>
        <d v="2025-01-28T00:00:00"/>
        <d v="2025-06-10T00:00:00"/>
        <d v="2025-05-23T00:00:00"/>
        <d v="2025-05-21T00:00:00"/>
        <d v="2025-05-17T00:00:00"/>
        <d v="2025-01-09T00:00:00"/>
        <d v="2025-01-13T00:00:00"/>
        <d v="2025-05-11T00:00:00"/>
        <d v="2025-02-08T00:00:00"/>
        <d v="2025-05-27T00:00:00"/>
        <d v="2024-11-14T00:00:00"/>
        <d v="2024-09-05T00:00:00"/>
        <d v="2025-03-12T00:00:00"/>
        <d v="2024-09-04T00:00:00"/>
        <d v="2025-07-31T00:00:00"/>
        <d v="2025-03-07T00:00:00"/>
        <d v="2025-03-23T00:00:00"/>
        <d v="2024-09-18T00:00:00"/>
        <d v="2025-02-06T00:00:00"/>
        <d v="2025-04-11T00:00:00"/>
        <d v="2025-02-22T00:00:00"/>
        <d v="2025-03-30T00:00:00"/>
        <d v="2024-10-18T00:00:00"/>
        <d v="2025-05-08T00:00:00"/>
        <d v="2025-01-29T00:00:00"/>
        <d v="2025-02-20T00:00:00"/>
        <d v="2025-02-02T00:00:00"/>
        <d v="2025-05-13T00:00:00"/>
        <d v="2024-05-04T00:00:00"/>
        <d v="2024-11-02T00:00:00"/>
        <d v="2025-01-07T00:00:00"/>
        <d v="2025-05-26T00:00:00"/>
        <d v="2025-06-11T00:00:00"/>
        <d v="2025-07-21T00:00:00"/>
        <d v="2025-03-29T00:00:00"/>
        <d v="2024-12-03T00:00:00"/>
        <d v="2025-04-26T00:00:00"/>
        <d v="2024-12-13T00:00:00"/>
        <d v="2025-05-29T00:00:00"/>
        <d v="2024-11-19T00:00:00"/>
        <d v="2025-05-04T00:00:00"/>
        <d v="2025-01-24T00:00:00"/>
        <d v="2025-02-13T00:00:00"/>
        <d v="2025-07-01T00:00:00"/>
        <d v="2025-04-23T00:00:00"/>
        <d v="2025-04-14T00:00:00"/>
        <d v="2025-05-15T00:00:00"/>
        <d v="2025-07-10T00:00:00"/>
        <d v="2025-06-22T00:00:00"/>
        <d v="2025-06-05T00:00:00"/>
        <d v="2025-06-23T00:00:00"/>
        <d v="2025-04-24T00:00:00"/>
        <d v="2024-11-26T00:00:00"/>
        <d v="2025-01-23T00:00:00"/>
        <d v="2025-05-06T00:00:00"/>
        <d v="2025-05-12T00:00:00"/>
      </sharedItems>
    </cacheField>
    <cacheField name="App Deposit Date" numFmtId="0">
      <sharedItems containsNonDate="0" containsDate="1" containsString="0" containsBlank="1" minDate="2024-06-25T00:00:00" maxDate="2025-08-01T00:00:00"/>
    </cacheField>
    <cacheField name="Highest Student Stage" numFmtId="0">
      <sharedItems count="7">
        <s v="Deposit Made (Conditional)"/>
        <s v="Offer Received (Conditional)"/>
        <s v="Submitted to University"/>
        <s v="Application Rejected"/>
        <s v="Deposit Made (Unconditional)"/>
        <s v="Registered At University"/>
        <s v="Offer Received (Unconditional)"/>
      </sharedItems>
      <fieldGroup par="19"/>
    </cacheField>
    <cacheField name="Deposit Willingness" numFmtId="0">
      <sharedItems containsBlank="1" count="4">
        <s v="Will Pay"/>
        <s v="No"/>
        <s v="Maybe"/>
        <m/>
      </sharedItems>
    </cacheField>
    <cacheField name="Preferred University" numFmtId="0">
      <sharedItems containsBlank="1"/>
    </cacheField>
    <cacheField name="Deposit Dependency" numFmtId="0">
      <sharedItems containsBlank="1" count="12">
        <s v="No Dependency"/>
        <s v="Loan"/>
        <s v="Arranging Funds"/>
        <m/>
        <s v="Other Conditions"/>
        <s v="Offer Letter"/>
        <s v="Interview Outcome"/>
        <s v="Interview to be given"/>
        <s v="Updated Offer Letter"/>
        <s v="ELT"/>
        <s v="Refund"/>
        <s v="UCOL"/>
      </sharedItems>
    </cacheField>
    <cacheField name="KAM Remarks" numFmtId="0">
      <sharedItems containsDate="1" containsBlank="1" containsMixedTypes="1" minDate="2025-04-15T00:00:00" maxDate="2025-04-16T00:00:00" count="237" longText="1">
        <s v="RAU in June"/>
        <s v="waiting for loan approval"/>
        <m/>
        <s v="RAU"/>
        <s v="Loan processing going on"/>
        <s v="Paid"/>
        <s v="Student Not proceeding"/>
        <s v="Visa received"/>
        <s v="Waiting for pending documents - Gedu Ajman, will go in sept 2025"/>
        <s v="Deposit paid"/>
        <s v="not getting proper update from student"/>
        <s v="Insufficient funds"/>
        <s v="Student dropped"/>
        <s v="Dropped"/>
        <s v="Insufficient support from family"/>
        <s v="Student repeat PTE"/>
        <s v="He will record his interview by 7th"/>
        <s v="Interview before 10th July"/>
        <s v="awaiting Confirmation"/>
        <s v="cas received for june intake;sunderland"/>
        <s v="Visa Recieved"/>
        <s v="Dropped Out"/>
        <s v="Giving regular mocks once they will clear the interview they will make the deposit no fixed time line for this."/>
        <s v="Student is in mock interview prepration stage, will give final by 21st july"/>
        <s v="need roehampton defered offer letter,"/>
        <s v="Follow up taken"/>
        <s v="will pay 300 gbp within 25 July"/>
        <s v="Dropped."/>
        <s v="Registered at ULAW"/>
        <s v="Depend on usa visa"/>
        <s v="interview pending"/>
        <s v="Drop"/>
        <s v="yet to decide"/>
        <s v="300 pound waiting for cas shield"/>
        <s v="on hold pending"/>
        <s v="Interview section received. will confirm dte with partner on 31st july"/>
        <s v="Interview failed"/>
        <s v="declined the offer"/>
        <s v="Waiting For Pre-sessional Offer Letter"/>
        <s v="LP will ask for the CI once other students feedback will be provided"/>
        <s v="Preparing for IELTS will give ielts in june"/>
        <s v="Already Paid"/>
        <s v="dropped, no money"/>
        <s v="Mock interviews are going on, student will make the 300 GBP deposit once we will get the confidence that he will clear the interview. Partner's waiting for the university to start releasing cashield then only he will make the student pay. Already has one student stuck because of cas shield issue"/>
        <s v="Refund requested from Roehampton"/>
        <s v="Yet to confirm"/>
        <s v="COA CASE- not catered"/>
        <s v="Align deposit for for 2nd week july as student is still gathering funds"/>
        <s v="Paid as per column N"/>
        <s v="Cas Received"/>
        <s v="failed in interview (UEL), proceeding with BPP"/>
        <s v="Already paid deposit"/>
        <d v="2025-04-15T00:00:00"/>
        <s v="deposit paid and marked"/>
        <s v="Need Interview Slot - Funds ready"/>
        <s v="have not received the offer"/>
        <s v="Personal issues"/>
        <s v="Defer to june"/>
        <s v="She is a week student working on her interview prepration but she is not prepared yet"/>
        <s v="Submitted to ULaw on 21 March"/>
        <s v="student got elt conditions"/>
        <s v="case dropped"/>
        <s v="can be expected payment in the coming week"/>
        <s v="no response"/>
        <s v="Applied to ULaw and UEL"/>
        <s v="FAILED COVENTRY'S INTERVIEW. UWL APPLYING FOR EXTENDED JUNE INTAKE"/>
        <s v="Interview cleared, verification pending - Siddharth and team to chase"/>
        <s v="Paid for June 25"/>
        <s v="deposit made"/>
        <s v="Visa Applied"/>
        <s v="no money"/>
        <s v="deposit confirmed/ 500 GBP paid / loan process"/>
        <s v="rejected"/>
        <s v="Dropped, proceeding with other consultancy"/>
        <s v="Resit : Interview pushed to be done until"/>
        <s v="Resit Failed and already requested for refund on 25th june"/>
        <s v="application is closed"/>
        <s v="Payment confirmed case/ Deferred to sep intake"/>
        <s v="applying for USA , drop"/>
        <s v="Final CI on 22nd July - Result Awiated"/>
        <s v="app submitted"/>
        <s v="dropped the plan"/>
        <s v="Dropped (got married)"/>
        <s v="Dropped after failed CUG 3 attempts interview"/>
        <s v="Student enrolled for June intake"/>
        <s v="paid in UK already"/>
        <s v="Not my LP student, LP-Nigeria students"/>
        <s v="the leads from zen were all initially applying for USA.. so the students are ropping from UK"/>
        <s v="Paid for July intake"/>
        <s v="not marked waiting for deffer offer"/>
        <s v="uwtsd and ulaw"/>
        <s v="US - Visa approved"/>
        <s v="Visa Rejceted on 13th JUne"/>
        <s v="Visa approved, RAU"/>
        <s v="Student has paid deposit"/>
        <s v="Dropped his plans"/>
        <s v="Gathering funds"/>
        <s v="Loan rejected"/>
        <s v="arranging funds to make 300 pund deposit"/>
        <s v="Droped"/>
        <s v="On hold, as asked!"/>
        <s v="Not meeting entry requirement"/>
        <s v="will pay 300 GBP by 25th july"/>
        <s v="provided the pending documents and waiting for the offer letter to proceed."/>
        <s v="Deposit Paid The Partner is asking for Refund as the Docs provided were fake"/>
        <s v="student has got an offer from another uni"/>
        <s v="defer"/>
        <s v="Paid for June Itake BUt failed the interview so defering for the sep intake"/>
        <s v="Visa receivced"/>
        <s v="Will pay 300 by 22 July"/>
        <s v="CAS issued, Visa approved"/>
        <s v="Will defer"/>
        <s v="VISA GRANTED"/>
        <s v="moi gven now"/>
        <s v="rejcted"/>
        <s v="COA needs to confirmed by student"/>
        <s v="VISA refused"/>
        <s v="Deferred"/>
        <s v="Already Paid but failed in interview"/>
        <s v="Deferred to Sep"/>
        <s v="Visa GRANT."/>
        <s v="received the offer and is arraging funds will pay on 13th"/>
        <s v="visa eceived"/>
        <s v="Partner yet to confirm"/>
        <s v="Student Dropped, went with coventry"/>
        <s v="fees concern"/>
        <s v="she's also applied for bpp university"/>
        <s v="ULaw interview on 25, Salford need to book"/>
        <s v="Already got Visa"/>
        <s v="Will Pay in Aug 2025 ( hold due to service issue)"/>
        <s v="Also Repeating PTE"/>
        <s v="Visa Rejected."/>
        <s v="student missed the pre-call will get it done in coming week"/>
        <s v="Defer offer needed - have raised the issue"/>
        <s v="will pay 300 gbp within 28th June"/>
        <s v="The student university is not listed in the moi waiver. so appearing for the elt exam."/>
        <s v="Visa Lodge."/>
        <s v="The student got surgery recently."/>
        <s v="Application Rejected"/>
        <s v="from sub agent"/>
        <s v="loan issue"/>
        <s v="Dropped Plans"/>
        <s v="Student is not responding"/>
        <s v="preparing for interview. will book by 16 june.."/>
        <s v="No money to proceed"/>
        <s v="unable to get loan sanctioned, Dropped"/>
        <s v="For September Intake"/>
        <s v="Applied to another university through other agent"/>
        <s v="Paid and got CAS"/>
        <s v="Will pay 300 by 30 June"/>
        <s v="failed in interview, Dropped (student got job)"/>
        <s v="Decisison pending from LP"/>
        <s v="Student declined the offer"/>
        <s v="also she's fixing her loan problems .. interview passed"/>
        <s v="Offer pending"/>
        <s v="Tagging Case|| Student already holds the offer letter"/>
        <s v="Students are Giving regular mock with BPP team once we received the aprroval for the final interview from the BPP team will book the final date for the interview and ask the student to sit for it."/>
        <s v="visa rejected, refund"/>
        <s v="Offer rejected due to Academics"/>
        <s v="Already Paid for May 25"/>
        <s v="offer awaited"/>
        <s v="Cas Letter pending"/>
        <s v="student is preparing for interview taking CI daily"/>
        <s v="Raised to BPP for interview slot on 24 june"/>
        <s v="Student nolonger interested"/>
        <s v="student doesn't have funds"/>
        <s v="waiting for patner conformation"/>
        <s v="chase offer"/>
        <s v="Refund Waiting from CU"/>
        <s v="failed in interview, planning for US"/>
        <s v="File in high commission"/>
        <s v="CAS issued, applied for refund due to health issues"/>
        <s v="The student received the info requested and student given the agent confirmation."/>
        <s v="TD done"/>
        <s v="student preparing on ci daly"/>
        <s v="Paying for Bolton"/>
        <s v="LP Not answereding"/>
        <s v="Student is undergoing her Youth service"/>
        <s v="Visa Reecived"/>
        <s v="Student is not in contact anymore - might defer"/>
        <s v="Preparing interview"/>
        <s v="dropped the plans"/>
        <s v="Dropped plans (planning for NZ)"/>
        <s v="on hold"/>
        <s v="no offer letter from our side"/>
        <s v="CAS issued, Visa approved - RAU"/>
        <s v="financial issue - Dropped plans"/>
        <s v="CUET Booking"/>
        <s v="STEP BACK"/>
        <s v="Visa Refusal"/>
        <s v="21st elt"/>
        <s v="Student drop out"/>
        <s v="Student deferred to September"/>
        <s v="UKVI Rejections"/>
        <s v="TAGGING BEEN CONFIRMED .. 300 pounds will be paid after the cas shields will be updated for september intake"/>
        <s v="visa reeived on 29th may"/>
        <s v="Gote UKVI and rejected"/>
        <s v="Defer offer needed - not received yet"/>
        <s v="Loan process to be disbursed by 27 March"/>
        <s v="Student might have paid the deposit but partner is not active on calls or message"/>
        <s v="visa received on 30th may"/>
        <s v="paid for coventry march"/>
        <s v="Dropped Plan"/>
        <s v="Plan Drop"/>
        <s v="No interview dates for USA wanted loan"/>
        <s v="Will pay 300 gbp by 30 Jun"/>
        <s v="Repurpose"/>
        <s v="Applicant dropped"/>
        <s v="Deposit paid."/>
        <s v="dropped the plan, he moved to other university"/>
        <s v="Loan awaiting"/>
        <s v="She has received the VISA"/>
        <s v="Email from univ is on hold"/>
        <s v="Conditional docs pending"/>
        <s v="Student step back"/>
        <s v="University has closed the file - student has confirmed different agent"/>
        <s v="Student Not Active with the Partner"/>
        <s v="Family Issue Because - Student lie about the IELTS SCore"/>
        <s v="Waiting for offer letter"/>
        <s v="student Confirmation pending even not pushing due to service issue"/>
        <s v="CI given on 23rd June - result awaited"/>
        <s v="student is preparing for interview"/>
        <s v="Not intereted anymore"/>
        <s v="Dropped,no response"/>
        <s v="dropped due to personal reasons"/>
        <s v="Partner ask to close the case"/>
        <s v="Interview pass will pay in CU, we have june offer - need may offer"/>
        <s v="Wants to go for Healtcare for Sept-25 Intake"/>
        <s v="Dropped we missed to raise UCOL on time"/>
        <s v="Dropped, proceeding with BPP"/>
        <s v="Student paid. Get a closer interview date"/>
        <s v="proceeding with BPP"/>
        <s v="Dropped, proceeding with other consultancy - BPP"/>
        <s v="Student looking for interview"/>
        <s v="RAU this pp has been transferred to another account of the same gent B and B study abroad .. so the student is not showing in deposit mark status."/>
        <s v="LOAN"/>
        <s v="Student had some situation someone death happened in her family so she is taking time"/>
      </sharedItems>
    </cacheField>
    <cacheField name="Preferred University Stage" numFmtId="0">
      <sharedItems/>
    </cacheField>
    <cacheField name="Preferred App Submitted On" numFmtId="0">
      <sharedItems containsNonDate="0" containsDate="1" containsString="0" containsBlank="1" minDate="2024-04-08T00:00:00" maxDate="2025-07-12T00:00:00"/>
    </cacheField>
    <cacheField name="Preferred App Offer Date" numFmtId="0">
      <sharedItems containsNonDate="0" containsDate="1" containsString="0" containsBlank="1" minDate="2024-05-04T00:00:00" maxDate="2025-07-22T00:00:00"/>
    </cacheField>
    <cacheField name="Highest Student Stage2" numFmtId="0" databaseField="0">
      <fieldGroup base="11">
        <discretePr count="7">
          <x v="4"/>
          <x v="3"/>
          <x v="0"/>
          <x v="1"/>
          <x v="4"/>
          <x v="2"/>
          <x v="3"/>
        </discretePr>
        <groupItems count="5">
          <s v="Submitted to University"/>
          <s v="Application Rejected"/>
          <s v="Registered At University"/>
          <s v="Group2"/>
          <s v="Group1"/>
        </groupItems>
      </fieldGroup>
    </cacheField>
    <cacheField name="Offer Rate" numFmtId="0" formula="'App Offer Date'/'App Submission Date'" databaseField="0"/>
    <cacheField name="Offer Rate = " numFmtId="0" formula="'App Offer Date'/'App Submission Date'" databaseField="0"/>
    <cacheField name="Deposit Rate" numFmtId="0" formula="'App Deposit Date'/'App Submission Date'" databaseField="0"/>
  </cacheFields>
  <extLst>
    <ext xmlns:x14="http://schemas.microsoft.com/office/spreadsheetml/2009/9/main" uri="{725AE2AE-9491-48be-B2B4-4EB974FC3084}">
      <x14:pivotCacheDefinition pivotCacheId="13727631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chaudhary" refreshedDate="45892.847495833332" createdVersion="8" refreshedVersion="8" minRefreshableVersion="3" recordCount="661" xr:uid="{3FAF2512-A172-4A3E-988F-1D5A442F17B8}">
  <cacheSource type="worksheet">
    <worksheetSource name="Table8"/>
  </cacheSource>
  <cacheFields count="29">
    <cacheField name="Student Name" numFmtId="0">
      <sharedItems/>
    </cacheField>
    <cacheField name="Partner Name" numFmtId="0">
      <sharedItems/>
    </cacheField>
    <cacheField name="Destination Country" numFmtId="0">
      <sharedItems/>
    </cacheField>
    <cacheField name="Source Market" numFmtId="0">
      <sharedItems/>
    </cacheField>
    <cacheField name="First App University Name" numFmtId="0">
      <sharedItems count="54">
        <s v="The University of Sunderland"/>
        <s v="Middlesex University"/>
        <s v="University of Roehampton"/>
        <s v="Coventry University - CU London Campus"/>
        <s v="Edinburgh Napier University"/>
        <s v="The University of Law"/>
        <s v="BPP University"/>
        <s v="Coventry University - CU Coventry Campus"/>
        <s v="University of Sunderland in London"/>
        <s v="University of Niagara Falls Canada"/>
        <s v="Gedu - Global University College"/>
        <s v="University of West London"/>
        <s v="Navitas - Brunel University London Pathway College"/>
        <s v="Coventry University - London Campus"/>
        <s v="Wrexham University"/>
        <s v="University of Salford"/>
        <s v="University of Texas at San Antonio"/>
        <s v="Coventry University"/>
        <s v="Berlin School of Business and Innovation (BSBI)"/>
        <s v="Ravensbourne University London"/>
        <s v="Aston University"/>
        <s v="University of Bedfordshire"/>
        <s v="Kaplan-University of Liverpool International College"/>
        <s v="Northumbria University London"/>
        <s v="University of Wyoming"/>
        <s v="University of Bolton"/>
        <s v="Ulster University London"/>
        <s v="University Canada West"/>
        <s v="University of East Anglia"/>
        <s v="Bloomsbury Institute"/>
        <s v="Coventry University - Scarborough Campus"/>
        <s v="University of Europe For Applied Sciences"/>
        <s v="Regent College London"/>
        <s v="Anglia Ruskin University (London Campus)"/>
        <s v="Global College Malta"/>
        <s v="Abertay University"/>
        <s v="University of Wales Trinity Saint David"/>
        <s v="EU Business School Barcelona"/>
        <s v="OIEG - International College Dundee"/>
        <s v="Berlin School of Business and Innovation (BSBI) - (France)"/>
        <s v="University of Bradford International College"/>
        <s v="Ulster University Birmingham"/>
        <s v="Navitas - International College Portsmouth"/>
        <s v="Aston University � London"/>
        <s v="University of Hull"/>
        <s v="Oxford International Education Group"/>
        <s v="QA - Ulster University Birmingham"/>
        <s v="Gedu - Schiller International University - France"/>
        <s v="Steinbeis University"/>
        <s v="University of Nevada Reno"/>
        <s v="Auburn University"/>
        <s v="Oxford International - Health Science University"/>
        <s v="QA - Ulster University Manchester"/>
        <s v="University of Northampton"/>
      </sharedItems>
    </cacheField>
    <cacheField name="Region" numFmtId="0">
      <sharedItems count="4">
        <s v="South Asia"/>
        <s v="South India"/>
        <s v="North India"/>
        <s v="Africa"/>
      </sharedItems>
    </cacheField>
    <cacheField name="KAM" numFmtId="0">
      <sharedItems containsBlank="1"/>
    </cacheField>
    <cacheField name="Intake Category" numFmtId="0">
      <sharedItems/>
    </cacheField>
    <cacheField name="App Submission Date" numFmtId="14">
      <sharedItems containsSemiMixedTypes="0" containsNonDate="0" containsDate="1" containsString="0" minDate="2024-04-08T00:00:00" maxDate="2025-08-01T00:00:00"/>
    </cacheField>
    <cacheField name="App Offer Date" numFmtId="14">
      <sharedItems containsDate="1" containsMixedTypes="1" minDate="2024-05-04T00:00:00" maxDate="2025-08-01T00:00:00"/>
    </cacheField>
    <cacheField name="App Deposit Date" numFmtId="14">
      <sharedItems containsDate="1" containsMixedTypes="1" minDate="2024-06-25T00:00:00" maxDate="2025-08-01T00:00:00"/>
    </cacheField>
    <cacheField name="Days_App_to_Offer" numFmtId="164">
      <sharedItems containsMixedTypes="1" containsNumber="1" containsInteger="1" minValue="0" maxValue="136"/>
    </cacheField>
    <cacheField name="Days_Offer_to_Deposit" numFmtId="164">
      <sharedItems containsMixedTypes="1" containsNumber="1" containsInteger="1" minValue="0" maxValue="234"/>
    </cacheField>
    <cacheField name="Days_App_to_Deposit" numFmtId="164">
      <sharedItems containsMixedTypes="1" containsNumber="1" containsInteger="1" minValue="0" maxValue="237"/>
    </cacheField>
    <cacheField name="HasApp" numFmtId="164">
      <sharedItems containsSemiMixedTypes="0" containsString="0" containsNumber="1" containsInteger="1" minValue="1" maxValue="1"/>
    </cacheField>
    <cacheField name="HasOffer" numFmtId="164">
      <sharedItems containsSemiMixedTypes="0" containsString="0" containsNumber="1" containsInteger="1" minValue="1" maxValue="1"/>
    </cacheField>
    <cacheField name="Highest Student Stage" numFmtId="0">
      <sharedItems count="7">
        <s v="Deposit Made (Conditional)"/>
        <s v="Offer Received (Conditional)"/>
        <s v="Submitted to University"/>
        <s v="Application Rejected"/>
        <s v="Deposit Made (Unconditional)"/>
        <s v="Registered At University"/>
        <s v="Offer Received (Unconditional)"/>
      </sharedItems>
      <fieldGroup par="28"/>
    </cacheField>
    <cacheField name="Deposit Willingness" numFmtId="0">
      <sharedItems containsBlank="1" count="4">
        <s v="Will Pay"/>
        <s v="No"/>
        <s v="Maybe"/>
        <m/>
      </sharedItems>
    </cacheField>
    <cacheField name="Preferred University" numFmtId="0">
      <sharedItems containsBlank="1"/>
    </cacheField>
    <cacheField name="Deposit Dependency" numFmtId="0">
      <sharedItems containsBlank="1" count="12">
        <s v="No Dependency"/>
        <s v="Loan"/>
        <s v="Arranging Funds"/>
        <m/>
        <s v="Other Conditions"/>
        <s v="Offer Letter"/>
        <s v="Interview Outcome"/>
        <s v="Interview to be given"/>
        <s v="Updated Offer Letter"/>
        <s v="ELT"/>
        <s v="Refund"/>
        <s v="UCOL"/>
      </sharedItems>
    </cacheField>
    <cacheField name="KAM Remarks" numFmtId="0">
      <sharedItems containsDate="1" containsBlank="1" containsMixedTypes="1" minDate="2025-04-15T00:00:00" maxDate="2025-04-16T00:00:00" longText="1"/>
    </cacheField>
    <cacheField name="Preferred University Stage" numFmtId="0">
      <sharedItems/>
    </cacheField>
    <cacheField name="Preferred App Submitted On" numFmtId="0">
      <sharedItems containsNonDate="0" containsDate="1" containsString="0" containsBlank="1" minDate="2024-04-08T00:00:00" maxDate="2025-07-12T00:00:00"/>
    </cacheField>
    <cacheField name="Preferred App Offer Date" numFmtId="0">
      <sharedItems containsNonDate="0" containsDate="1" containsString="0" containsBlank="1" minDate="2024-05-04T00:00:00" maxDate="2025-07-22T00:00:00"/>
    </cacheField>
    <cacheField name="Application" numFmtId="0">
      <sharedItems containsSemiMixedTypes="0" containsString="0" containsNumber="1" containsInteger="1" minValue="1" maxValue="1"/>
    </cacheField>
    <cacheField name="Offer" numFmtId="0">
      <sharedItems containsSemiMixedTypes="0" containsString="0" containsNumber="1" containsInteger="1" minValue="0" maxValue="1" count="2">
        <n v="1"/>
        <n v="0"/>
      </sharedItems>
    </cacheField>
    <cacheField name="Deposit" numFmtId="0">
      <sharedItems containsSemiMixedTypes="0" containsString="0" containsNumber="1" containsInteger="1" minValue="0" maxValue="1" count="2">
        <n v="1"/>
        <n v="0"/>
      </sharedItems>
    </cacheField>
    <cacheField name="Registered" numFmtId="0">
      <sharedItems containsSemiMixedTypes="0" containsString="0" containsNumber="1" containsInteger="1" minValue="0" maxValue="1" count="2">
        <n v="0"/>
        <n v="1"/>
      </sharedItems>
    </cacheField>
    <cacheField name="Highest Student Stage2" numFmtId="0" databaseField="0">
      <fieldGroup base="16">
        <discretePr count="7">
          <x v="3"/>
          <x v="4"/>
          <x v="0"/>
          <x v="1"/>
          <x v="3"/>
          <x v="2"/>
          <x v="4"/>
        </discretePr>
        <groupItems count="5">
          <s v="Submitted to University"/>
          <s v="Application Rejected"/>
          <s v="Registered At University"/>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1">
  <r>
    <x v="0"/>
    <x v="0"/>
    <x v="0"/>
    <s v="Global"/>
    <x v="0"/>
    <x v="0"/>
    <x v="0"/>
    <s v="Jul'2025"/>
    <x v="0"/>
    <x v="0"/>
    <d v="2024-11-15T00:00:00"/>
    <x v="0"/>
    <x v="0"/>
    <s v="The University of Sunderland"/>
    <x v="0"/>
    <x v="0"/>
    <s v="Deposit Made (Conditional)"/>
    <d v="2024-10-30T00:00:00"/>
    <d v="2024-11-06T00:00:00"/>
  </r>
  <r>
    <x v="1"/>
    <x v="1"/>
    <x v="0"/>
    <s v="India"/>
    <x v="1"/>
    <x v="1"/>
    <x v="1"/>
    <s v="Jul'2025"/>
    <x v="1"/>
    <x v="1"/>
    <m/>
    <x v="1"/>
    <x v="0"/>
    <s v="Ravensbourne University London"/>
    <x v="1"/>
    <x v="1"/>
    <s v="School App does not exist"/>
    <m/>
    <m/>
  </r>
  <r>
    <x v="2"/>
    <x v="2"/>
    <x v="0"/>
    <s v="India"/>
    <x v="2"/>
    <x v="1"/>
    <x v="2"/>
    <s v="Jul'2025"/>
    <x v="2"/>
    <x v="1"/>
    <m/>
    <x v="2"/>
    <x v="1"/>
    <s v="University of Roehampton"/>
    <x v="2"/>
    <x v="2"/>
    <s v="Submitted to University"/>
    <d v="2025-02-18T00:00:00"/>
    <m/>
  </r>
  <r>
    <x v="3"/>
    <x v="3"/>
    <x v="0"/>
    <s v="India"/>
    <x v="2"/>
    <x v="1"/>
    <x v="3"/>
    <s v="Jul'2025"/>
    <x v="3"/>
    <x v="1"/>
    <m/>
    <x v="2"/>
    <x v="1"/>
    <m/>
    <x v="3"/>
    <x v="2"/>
    <s v="Preferred University not filled"/>
    <m/>
    <m/>
  </r>
  <r>
    <x v="4"/>
    <x v="4"/>
    <x v="0"/>
    <s v="Global"/>
    <x v="3"/>
    <x v="0"/>
    <x v="4"/>
    <s v="Jul'2025"/>
    <x v="4"/>
    <x v="2"/>
    <m/>
    <x v="1"/>
    <x v="1"/>
    <m/>
    <x v="3"/>
    <x v="2"/>
    <s v="Preferred University not filled"/>
    <m/>
    <m/>
  </r>
  <r>
    <x v="5"/>
    <x v="5"/>
    <x v="0"/>
    <s v="India"/>
    <x v="4"/>
    <x v="1"/>
    <x v="5"/>
    <s v="Jul'2025"/>
    <x v="5"/>
    <x v="3"/>
    <d v="2025-04-16T00:00:00"/>
    <x v="0"/>
    <x v="0"/>
    <s v="Edinburgh Napier University"/>
    <x v="0"/>
    <x v="3"/>
    <s v="Deposit Made (Conditional)"/>
    <d v="2025-03-17T00:00:00"/>
    <d v="2025-03-19T00:00:00"/>
  </r>
  <r>
    <x v="6"/>
    <x v="6"/>
    <x v="0"/>
    <s v="India"/>
    <x v="5"/>
    <x v="2"/>
    <x v="6"/>
    <s v="Jul'2025"/>
    <x v="6"/>
    <x v="4"/>
    <m/>
    <x v="1"/>
    <x v="1"/>
    <s v="The University of Law"/>
    <x v="3"/>
    <x v="2"/>
    <s v="Offer Received (Conditional)"/>
    <d v="2025-02-10T00:00:00"/>
    <d v="2025-03-01T00:00:00"/>
  </r>
  <r>
    <x v="7"/>
    <x v="7"/>
    <x v="0"/>
    <s v="India"/>
    <x v="6"/>
    <x v="2"/>
    <x v="6"/>
    <s v="Jul'2025"/>
    <x v="7"/>
    <x v="3"/>
    <m/>
    <x v="1"/>
    <x v="1"/>
    <m/>
    <x v="3"/>
    <x v="2"/>
    <s v="Preferred University not filled"/>
    <m/>
    <m/>
  </r>
  <r>
    <x v="8"/>
    <x v="8"/>
    <x v="0"/>
    <s v="India"/>
    <x v="3"/>
    <x v="1"/>
    <x v="7"/>
    <s v="Jul'2025"/>
    <x v="8"/>
    <x v="5"/>
    <m/>
    <x v="1"/>
    <x v="1"/>
    <s v="Coventry University - CU London Campus"/>
    <x v="4"/>
    <x v="4"/>
    <s v="Offer Received (Conditional)"/>
    <d v="2025-02-21T00:00:00"/>
    <d v="2025-03-05T00:00:00"/>
  </r>
  <r>
    <x v="9"/>
    <x v="9"/>
    <x v="0"/>
    <s v="India"/>
    <x v="3"/>
    <x v="2"/>
    <x v="8"/>
    <s v="Jul'2025"/>
    <x v="9"/>
    <x v="6"/>
    <d v="2025-04-19T00:00:00"/>
    <x v="0"/>
    <x v="0"/>
    <s v="Coventry University - CU London Campus"/>
    <x v="0"/>
    <x v="5"/>
    <s v="Deposit Made (Conditional)"/>
    <d v="2025-04-03T00:00:00"/>
    <d v="2025-04-08T00:00:00"/>
  </r>
  <r>
    <x v="10"/>
    <x v="0"/>
    <x v="0"/>
    <s v="Global"/>
    <x v="7"/>
    <x v="0"/>
    <x v="9"/>
    <s v="Jul'2025"/>
    <x v="10"/>
    <x v="1"/>
    <m/>
    <x v="3"/>
    <x v="1"/>
    <m/>
    <x v="5"/>
    <x v="6"/>
    <s v="Preferred University not filled"/>
    <m/>
    <m/>
  </r>
  <r>
    <x v="11"/>
    <x v="10"/>
    <x v="0"/>
    <s v="Global"/>
    <x v="8"/>
    <x v="0"/>
    <x v="0"/>
    <s v="Jul'2025"/>
    <x v="11"/>
    <x v="7"/>
    <d v="2024-12-05T00:00:00"/>
    <x v="0"/>
    <x v="0"/>
    <s v="University of Sunderland in London"/>
    <x v="0"/>
    <x v="7"/>
    <s v="Deposit Made (Conditional)"/>
    <d v="2024-11-19T00:00:00"/>
    <d v="2024-11-25T00:00:00"/>
  </r>
  <r>
    <x v="12"/>
    <x v="11"/>
    <x v="1"/>
    <s v="Global"/>
    <x v="9"/>
    <x v="3"/>
    <x v="10"/>
    <s v="Jul'2025"/>
    <x v="12"/>
    <x v="1"/>
    <m/>
    <x v="2"/>
    <x v="1"/>
    <m/>
    <x v="3"/>
    <x v="2"/>
    <s v="Preferred University not filled"/>
    <m/>
    <m/>
  </r>
  <r>
    <x v="13"/>
    <x v="12"/>
    <x v="2"/>
    <s v="India"/>
    <x v="10"/>
    <x v="2"/>
    <x v="11"/>
    <s v="Jul'2025"/>
    <x v="13"/>
    <x v="1"/>
    <m/>
    <x v="2"/>
    <x v="0"/>
    <m/>
    <x v="4"/>
    <x v="8"/>
    <s v="Preferred University not filled"/>
    <m/>
    <m/>
  </r>
  <r>
    <x v="14"/>
    <x v="13"/>
    <x v="0"/>
    <s v="Global"/>
    <x v="2"/>
    <x v="3"/>
    <x v="12"/>
    <s v="Jul'2025"/>
    <x v="14"/>
    <x v="8"/>
    <d v="2025-02-22T00:00:00"/>
    <x v="0"/>
    <x v="0"/>
    <s v="University of Roehampton"/>
    <x v="0"/>
    <x v="9"/>
    <s v="Deposit Made (Conditional)"/>
    <d v="2025-02-07T00:00:00"/>
    <d v="2025-02-10T00:00:00"/>
  </r>
  <r>
    <x v="15"/>
    <x v="2"/>
    <x v="0"/>
    <s v="India"/>
    <x v="2"/>
    <x v="1"/>
    <x v="13"/>
    <s v="Jul'2025"/>
    <x v="15"/>
    <x v="9"/>
    <m/>
    <x v="1"/>
    <x v="1"/>
    <s v="University of Roehampton"/>
    <x v="3"/>
    <x v="10"/>
    <s v="Offer Received (Conditional)"/>
    <d v="2025-04-08T00:00:00"/>
    <d v="2025-04-12T00:00:00"/>
  </r>
  <r>
    <x v="16"/>
    <x v="2"/>
    <x v="0"/>
    <s v="India"/>
    <x v="5"/>
    <x v="1"/>
    <x v="14"/>
    <s v="Jul'2025"/>
    <x v="12"/>
    <x v="1"/>
    <m/>
    <x v="2"/>
    <x v="1"/>
    <s v="The University of Law"/>
    <x v="3"/>
    <x v="11"/>
    <s v="Submitted to University"/>
    <d v="2025-02-28T00:00:00"/>
    <m/>
  </r>
  <r>
    <x v="17"/>
    <x v="14"/>
    <x v="0"/>
    <s v="India"/>
    <x v="5"/>
    <x v="1"/>
    <x v="15"/>
    <s v="Jul'2025"/>
    <x v="16"/>
    <x v="10"/>
    <m/>
    <x v="1"/>
    <x v="1"/>
    <m/>
    <x v="3"/>
    <x v="2"/>
    <s v="Preferred University not filled"/>
    <m/>
    <m/>
  </r>
  <r>
    <x v="18"/>
    <x v="15"/>
    <x v="0"/>
    <s v="India"/>
    <x v="2"/>
    <x v="1"/>
    <x v="13"/>
    <s v="Jul'2025"/>
    <x v="17"/>
    <x v="11"/>
    <m/>
    <x v="1"/>
    <x v="1"/>
    <m/>
    <x v="3"/>
    <x v="12"/>
    <s v="Preferred University not filled"/>
    <m/>
    <m/>
  </r>
  <r>
    <x v="19"/>
    <x v="1"/>
    <x v="0"/>
    <s v="India"/>
    <x v="5"/>
    <x v="1"/>
    <x v="16"/>
    <s v="Jul'2025"/>
    <x v="18"/>
    <x v="12"/>
    <m/>
    <x v="1"/>
    <x v="1"/>
    <s v="The University of Law"/>
    <x v="5"/>
    <x v="13"/>
    <s v="Offer Received (Conditional)"/>
    <d v="2025-04-12T00:00:00"/>
    <d v="2025-04-16T00:00:00"/>
  </r>
  <r>
    <x v="20"/>
    <x v="5"/>
    <x v="0"/>
    <s v="India"/>
    <x v="5"/>
    <x v="1"/>
    <x v="17"/>
    <s v="Jul'2025"/>
    <x v="19"/>
    <x v="13"/>
    <m/>
    <x v="1"/>
    <x v="1"/>
    <s v="The University of Law"/>
    <x v="3"/>
    <x v="14"/>
    <s v="Offer Received (Conditional)"/>
    <d v="2025-03-22T00:00:00"/>
    <d v="2025-03-25T00:00:00"/>
  </r>
  <r>
    <x v="21"/>
    <x v="16"/>
    <x v="0"/>
    <s v="India"/>
    <x v="3"/>
    <x v="2"/>
    <x v="18"/>
    <s v="Jul'2025"/>
    <x v="20"/>
    <x v="14"/>
    <m/>
    <x v="1"/>
    <x v="1"/>
    <s v="Anglia Ruskin University"/>
    <x v="3"/>
    <x v="15"/>
    <s v="School App does not exist"/>
    <m/>
    <m/>
  </r>
  <r>
    <x v="22"/>
    <x v="8"/>
    <x v="0"/>
    <s v="India"/>
    <x v="5"/>
    <x v="1"/>
    <x v="17"/>
    <s v="Jul'2025"/>
    <x v="21"/>
    <x v="15"/>
    <m/>
    <x v="1"/>
    <x v="1"/>
    <s v="Coventry University"/>
    <x v="1"/>
    <x v="11"/>
    <s v="School App does not exist"/>
    <m/>
    <m/>
  </r>
  <r>
    <x v="23"/>
    <x v="17"/>
    <x v="0"/>
    <s v="Global"/>
    <x v="3"/>
    <x v="0"/>
    <x v="0"/>
    <s v="Jul'2025"/>
    <x v="22"/>
    <x v="16"/>
    <m/>
    <x v="1"/>
    <x v="0"/>
    <s v="Coventry University - CU London Campus"/>
    <x v="6"/>
    <x v="16"/>
    <s v="Offer Received (Conditional)"/>
    <d v="2025-01-12T00:00:00"/>
    <d v="2025-01-20T00:00:00"/>
  </r>
  <r>
    <x v="24"/>
    <x v="6"/>
    <x v="0"/>
    <s v="India"/>
    <x v="0"/>
    <x v="2"/>
    <x v="19"/>
    <s v="Jul'2025"/>
    <x v="23"/>
    <x v="1"/>
    <m/>
    <x v="2"/>
    <x v="1"/>
    <m/>
    <x v="3"/>
    <x v="2"/>
    <s v="Preferred University not filled"/>
    <m/>
    <m/>
  </r>
  <r>
    <x v="25"/>
    <x v="16"/>
    <x v="0"/>
    <s v="India"/>
    <x v="6"/>
    <x v="2"/>
    <x v="19"/>
    <s v="Jul'2025"/>
    <x v="24"/>
    <x v="17"/>
    <m/>
    <x v="1"/>
    <x v="1"/>
    <s v="BPP University"/>
    <x v="7"/>
    <x v="17"/>
    <s v="Offer Received (Conditional)"/>
    <d v="2025-05-08T00:00:00"/>
    <d v="2025-05-10T00:00:00"/>
  </r>
  <r>
    <x v="26"/>
    <x v="12"/>
    <x v="0"/>
    <s v="India"/>
    <x v="5"/>
    <x v="2"/>
    <x v="20"/>
    <s v="Jul'2025"/>
    <x v="25"/>
    <x v="18"/>
    <m/>
    <x v="1"/>
    <x v="1"/>
    <s v="The University of Law"/>
    <x v="3"/>
    <x v="18"/>
    <s v="Offer Received (Conditional)"/>
    <d v="2025-03-24T00:00:00"/>
    <d v="2025-03-26T00:00:00"/>
  </r>
  <r>
    <x v="27"/>
    <x v="4"/>
    <x v="0"/>
    <s v="Global"/>
    <x v="3"/>
    <x v="0"/>
    <x v="21"/>
    <s v="Jul'2025"/>
    <x v="4"/>
    <x v="19"/>
    <m/>
    <x v="1"/>
    <x v="1"/>
    <m/>
    <x v="3"/>
    <x v="2"/>
    <s v="Preferred University not filled"/>
    <m/>
    <m/>
  </r>
  <r>
    <x v="28"/>
    <x v="17"/>
    <x v="0"/>
    <s v="Global"/>
    <x v="3"/>
    <x v="0"/>
    <x v="10"/>
    <s v="Jul'2025"/>
    <x v="26"/>
    <x v="20"/>
    <m/>
    <x v="1"/>
    <x v="1"/>
    <m/>
    <x v="3"/>
    <x v="2"/>
    <s v="Preferred University not filled"/>
    <m/>
    <m/>
  </r>
  <r>
    <x v="29"/>
    <x v="18"/>
    <x v="0"/>
    <s v="Global"/>
    <x v="5"/>
    <x v="0"/>
    <x v="22"/>
    <s v="Jul'2025"/>
    <x v="27"/>
    <x v="1"/>
    <m/>
    <x v="3"/>
    <x v="1"/>
    <m/>
    <x v="3"/>
    <x v="2"/>
    <s v="Preferred University not filled"/>
    <m/>
    <m/>
  </r>
  <r>
    <x v="30"/>
    <x v="4"/>
    <x v="0"/>
    <s v="Global"/>
    <x v="8"/>
    <x v="0"/>
    <x v="0"/>
    <s v="Jul'2025"/>
    <x v="28"/>
    <x v="21"/>
    <d v="2024-11-26T00:00:00"/>
    <x v="0"/>
    <x v="0"/>
    <s v="University of Sunderland in London"/>
    <x v="0"/>
    <x v="19"/>
    <s v="Deposit Made (Conditional)"/>
    <d v="2024-10-24T00:00:00"/>
    <d v="2024-10-29T00:00:00"/>
  </r>
  <r>
    <x v="31"/>
    <x v="5"/>
    <x v="0"/>
    <s v="India"/>
    <x v="5"/>
    <x v="1"/>
    <x v="23"/>
    <s v="Jul'2025"/>
    <x v="29"/>
    <x v="22"/>
    <m/>
    <x v="1"/>
    <x v="1"/>
    <m/>
    <x v="3"/>
    <x v="13"/>
    <s v="Preferred University not filled"/>
    <m/>
    <m/>
  </r>
  <r>
    <x v="32"/>
    <x v="16"/>
    <x v="0"/>
    <s v="India"/>
    <x v="8"/>
    <x v="2"/>
    <x v="19"/>
    <s v="Jul'2025"/>
    <x v="30"/>
    <x v="1"/>
    <m/>
    <x v="2"/>
    <x v="1"/>
    <m/>
    <x v="3"/>
    <x v="2"/>
    <s v="Preferred University not filled"/>
    <m/>
    <m/>
  </r>
  <r>
    <x v="33"/>
    <x v="18"/>
    <x v="0"/>
    <s v="Global"/>
    <x v="3"/>
    <x v="0"/>
    <x v="4"/>
    <s v="Jul'2025"/>
    <x v="31"/>
    <x v="23"/>
    <m/>
    <x v="1"/>
    <x v="1"/>
    <m/>
    <x v="3"/>
    <x v="2"/>
    <s v="Preferred University not filled"/>
    <m/>
    <m/>
  </r>
  <r>
    <x v="34"/>
    <x v="4"/>
    <x v="0"/>
    <s v="Global"/>
    <x v="6"/>
    <x v="0"/>
    <x v="4"/>
    <s v="Jul'2025"/>
    <x v="32"/>
    <x v="24"/>
    <d v="2025-05-26T00:00:00"/>
    <x v="4"/>
    <x v="0"/>
    <s v="BPP University"/>
    <x v="0"/>
    <x v="20"/>
    <s v="Deposit Made (Unconditional)"/>
    <d v="2025-03-19T00:00:00"/>
    <d v="2025-03-24T00:00:00"/>
  </r>
  <r>
    <x v="35"/>
    <x v="19"/>
    <x v="0"/>
    <s v="Global"/>
    <x v="11"/>
    <x v="0"/>
    <x v="0"/>
    <s v="Jul'2025"/>
    <x v="33"/>
    <x v="25"/>
    <m/>
    <x v="1"/>
    <x v="1"/>
    <m/>
    <x v="3"/>
    <x v="2"/>
    <s v="Preferred University not filled"/>
    <m/>
    <m/>
  </r>
  <r>
    <x v="36"/>
    <x v="20"/>
    <x v="0"/>
    <s v="India"/>
    <x v="11"/>
    <x v="2"/>
    <x v="19"/>
    <s v="Jul'2025"/>
    <x v="34"/>
    <x v="26"/>
    <m/>
    <x v="1"/>
    <x v="1"/>
    <s v="University of West London"/>
    <x v="5"/>
    <x v="21"/>
    <s v="Offer Received (Conditional)"/>
    <d v="2025-05-17T00:00:00"/>
    <d v="2025-05-28T00:00:00"/>
  </r>
  <r>
    <x v="37"/>
    <x v="18"/>
    <x v="0"/>
    <s v="Global"/>
    <x v="6"/>
    <x v="0"/>
    <x v="0"/>
    <s v="Jul'2025"/>
    <x v="35"/>
    <x v="27"/>
    <m/>
    <x v="1"/>
    <x v="1"/>
    <s v="BPP University"/>
    <x v="7"/>
    <x v="22"/>
    <s v="Offer Received (Conditional)"/>
    <d v="2025-04-28T00:00:00"/>
    <d v="2025-05-02T00:00:00"/>
  </r>
  <r>
    <x v="38"/>
    <x v="18"/>
    <x v="0"/>
    <s v="Global"/>
    <x v="6"/>
    <x v="0"/>
    <x v="21"/>
    <s v="Jul'2025"/>
    <x v="36"/>
    <x v="28"/>
    <m/>
    <x v="1"/>
    <x v="1"/>
    <s v="BPP University"/>
    <x v="7"/>
    <x v="23"/>
    <s v="Offer Received (Conditional)"/>
    <d v="2025-06-24T00:00:00"/>
    <d v="2025-06-26T00:00:00"/>
  </r>
  <r>
    <x v="39"/>
    <x v="14"/>
    <x v="0"/>
    <s v="India"/>
    <x v="2"/>
    <x v="1"/>
    <x v="3"/>
    <s v="Jul'2025"/>
    <x v="37"/>
    <x v="29"/>
    <m/>
    <x v="1"/>
    <x v="1"/>
    <s v="University of Roehampton"/>
    <x v="8"/>
    <x v="24"/>
    <s v="Offer Received (Conditional)"/>
    <d v="2025-04-30T00:00:00"/>
    <d v="2025-05-09T00:00:00"/>
  </r>
  <r>
    <x v="40"/>
    <x v="21"/>
    <x v="0"/>
    <s v="Global"/>
    <x v="8"/>
    <x v="0"/>
    <x v="0"/>
    <s v="Jul'2025"/>
    <x v="11"/>
    <x v="7"/>
    <d v="2024-11-30T00:00:00"/>
    <x v="0"/>
    <x v="0"/>
    <s v="University of Sunderland in London"/>
    <x v="0"/>
    <x v="7"/>
    <s v="Deposit Made (Conditional)"/>
    <d v="2024-11-19T00:00:00"/>
    <d v="2024-11-25T00:00:00"/>
  </r>
  <r>
    <x v="41"/>
    <x v="6"/>
    <x v="0"/>
    <s v="India"/>
    <x v="12"/>
    <x v="2"/>
    <x v="19"/>
    <s v="Jul'2025"/>
    <x v="38"/>
    <x v="24"/>
    <m/>
    <x v="1"/>
    <x v="1"/>
    <m/>
    <x v="3"/>
    <x v="2"/>
    <s v="Preferred University not filled"/>
    <m/>
    <m/>
  </r>
  <r>
    <x v="42"/>
    <x v="10"/>
    <x v="0"/>
    <s v="Global"/>
    <x v="8"/>
    <x v="0"/>
    <x v="0"/>
    <s v="Jul'2025"/>
    <x v="39"/>
    <x v="30"/>
    <d v="2024-12-12T00:00:00"/>
    <x v="5"/>
    <x v="0"/>
    <s v="University of Sunderland in London"/>
    <x v="0"/>
    <x v="7"/>
    <s v="Registered At University"/>
    <d v="2024-11-22T00:00:00"/>
    <d v="2024-12-02T00:00:00"/>
  </r>
  <r>
    <x v="43"/>
    <x v="13"/>
    <x v="0"/>
    <s v="Global"/>
    <x v="2"/>
    <x v="3"/>
    <x v="24"/>
    <s v="Jul'2025"/>
    <x v="40"/>
    <x v="31"/>
    <m/>
    <x v="1"/>
    <x v="1"/>
    <s v="University of Roehampton"/>
    <x v="0"/>
    <x v="25"/>
    <s v="Offer Received (Conditional)"/>
    <d v="2025-01-27T00:00:00"/>
    <d v="2025-02-03T00:00:00"/>
  </r>
  <r>
    <x v="44"/>
    <x v="22"/>
    <x v="0"/>
    <s v="Global"/>
    <x v="3"/>
    <x v="0"/>
    <x v="10"/>
    <s v="Jul'2025"/>
    <x v="26"/>
    <x v="20"/>
    <m/>
    <x v="1"/>
    <x v="1"/>
    <s v="Coventry University - CU London Campus"/>
    <x v="4"/>
    <x v="26"/>
    <s v="Offer Received (Conditional)"/>
    <d v="2025-04-11T00:00:00"/>
    <d v="2025-04-17T00:00:00"/>
  </r>
  <r>
    <x v="45"/>
    <x v="23"/>
    <x v="0"/>
    <s v="India"/>
    <x v="8"/>
    <x v="2"/>
    <x v="19"/>
    <s v="Jul'2025"/>
    <x v="41"/>
    <x v="32"/>
    <m/>
    <x v="1"/>
    <x v="1"/>
    <m/>
    <x v="3"/>
    <x v="2"/>
    <s v="Preferred University not filled"/>
    <m/>
    <m/>
  </r>
  <r>
    <x v="46"/>
    <x v="22"/>
    <x v="0"/>
    <s v="Global"/>
    <x v="3"/>
    <x v="0"/>
    <x v="25"/>
    <s v="Jul'2025"/>
    <x v="42"/>
    <x v="33"/>
    <m/>
    <x v="1"/>
    <x v="2"/>
    <s v="Coventry University - CU London Campus"/>
    <x v="9"/>
    <x v="2"/>
    <s v="Offer Received (Conditional)"/>
    <d v="2025-03-25T00:00:00"/>
    <d v="2025-03-31T00:00:00"/>
  </r>
  <r>
    <x v="47"/>
    <x v="10"/>
    <x v="0"/>
    <s v="Global"/>
    <x v="3"/>
    <x v="0"/>
    <x v="26"/>
    <s v="Jul'2025"/>
    <x v="43"/>
    <x v="34"/>
    <m/>
    <x v="1"/>
    <x v="1"/>
    <s v="Coventry University - CU London Campus"/>
    <x v="0"/>
    <x v="27"/>
    <s v="Offer Received (Conditional)"/>
    <d v="2025-05-13T00:00:00"/>
    <d v="2025-05-20T00:00:00"/>
  </r>
  <r>
    <x v="48"/>
    <x v="3"/>
    <x v="0"/>
    <s v="India"/>
    <x v="5"/>
    <x v="1"/>
    <x v="14"/>
    <s v="Jul'2025"/>
    <x v="19"/>
    <x v="18"/>
    <d v="2025-04-18T00:00:00"/>
    <x v="5"/>
    <x v="0"/>
    <s v="The University of Law"/>
    <x v="0"/>
    <x v="28"/>
    <s v="Registered At University"/>
    <d v="2025-03-22T00:00:00"/>
    <d v="2025-03-26T00:00:00"/>
  </r>
  <r>
    <x v="49"/>
    <x v="7"/>
    <x v="0"/>
    <s v="India"/>
    <x v="4"/>
    <x v="2"/>
    <x v="19"/>
    <s v="Jul'2025"/>
    <x v="44"/>
    <x v="35"/>
    <m/>
    <x v="1"/>
    <x v="1"/>
    <m/>
    <x v="3"/>
    <x v="2"/>
    <s v="Preferred University not filled"/>
    <m/>
    <m/>
  </r>
  <r>
    <x v="50"/>
    <x v="2"/>
    <x v="0"/>
    <s v="India"/>
    <x v="4"/>
    <x v="1"/>
    <x v="27"/>
    <s v="Jul'2025"/>
    <x v="45"/>
    <x v="35"/>
    <m/>
    <x v="1"/>
    <x v="1"/>
    <s v="Ravensbourne University London"/>
    <x v="3"/>
    <x v="29"/>
    <s v="School App does not exist"/>
    <m/>
    <m/>
  </r>
  <r>
    <x v="51"/>
    <x v="24"/>
    <x v="0"/>
    <s v="India"/>
    <x v="6"/>
    <x v="2"/>
    <x v="19"/>
    <s v="Jul'2025"/>
    <x v="46"/>
    <x v="17"/>
    <m/>
    <x v="1"/>
    <x v="1"/>
    <s v="BPP University"/>
    <x v="7"/>
    <x v="17"/>
    <s v="Offer Received (Conditional)"/>
    <d v="2025-05-07T00:00:00"/>
    <d v="2025-05-10T00:00:00"/>
  </r>
  <r>
    <x v="52"/>
    <x v="25"/>
    <x v="0"/>
    <s v="India"/>
    <x v="2"/>
    <x v="1"/>
    <x v="13"/>
    <s v="Jul'2025"/>
    <x v="47"/>
    <x v="36"/>
    <m/>
    <x v="1"/>
    <x v="1"/>
    <s v="University of Roehampton"/>
    <x v="7"/>
    <x v="30"/>
    <s v="Offer Received (Conditional)"/>
    <d v="2025-05-12T00:00:00"/>
    <d v="2025-05-14T00:00:00"/>
  </r>
  <r>
    <x v="53"/>
    <x v="2"/>
    <x v="0"/>
    <s v="India"/>
    <x v="4"/>
    <x v="1"/>
    <x v="5"/>
    <s v="Jul'2025"/>
    <x v="48"/>
    <x v="37"/>
    <d v="2025-03-29T00:00:00"/>
    <x v="5"/>
    <x v="3"/>
    <m/>
    <x v="3"/>
    <x v="2"/>
    <s v="Preferred University not filled"/>
    <m/>
    <m/>
  </r>
  <r>
    <x v="54"/>
    <x v="20"/>
    <x v="0"/>
    <s v="India"/>
    <x v="5"/>
    <x v="2"/>
    <x v="18"/>
    <s v="Jul'2025"/>
    <x v="19"/>
    <x v="13"/>
    <d v="2025-04-30T00:00:00"/>
    <x v="4"/>
    <x v="1"/>
    <s v="The University of Law"/>
    <x v="0"/>
    <x v="31"/>
    <s v="School App does not exist"/>
    <m/>
    <m/>
  </r>
  <r>
    <x v="55"/>
    <x v="26"/>
    <x v="0"/>
    <s v="India"/>
    <x v="5"/>
    <x v="1"/>
    <x v="27"/>
    <s v="Jul'2025"/>
    <x v="49"/>
    <x v="38"/>
    <m/>
    <x v="1"/>
    <x v="2"/>
    <m/>
    <x v="3"/>
    <x v="32"/>
    <s v="Preferred University not filled"/>
    <m/>
    <m/>
  </r>
  <r>
    <x v="56"/>
    <x v="21"/>
    <x v="0"/>
    <s v="Global"/>
    <x v="7"/>
    <x v="0"/>
    <x v="28"/>
    <s v="Jul'2025"/>
    <x v="50"/>
    <x v="39"/>
    <d v="2025-04-15T00:00:00"/>
    <x v="0"/>
    <x v="0"/>
    <s v="Coventry University - CU Coventry Campus"/>
    <x v="0"/>
    <x v="3"/>
    <s v="Deposit Made (Conditional)"/>
    <d v="2025-02-27T00:00:00"/>
    <d v="2025-03-06T00:00:00"/>
  </r>
  <r>
    <x v="57"/>
    <x v="10"/>
    <x v="0"/>
    <s v="Global"/>
    <x v="11"/>
    <x v="0"/>
    <x v="0"/>
    <s v="Jul'2025"/>
    <x v="51"/>
    <x v="1"/>
    <m/>
    <x v="2"/>
    <x v="1"/>
    <m/>
    <x v="3"/>
    <x v="2"/>
    <s v="Preferred University not filled"/>
    <m/>
    <m/>
  </r>
  <r>
    <x v="58"/>
    <x v="26"/>
    <x v="0"/>
    <s v="India"/>
    <x v="11"/>
    <x v="1"/>
    <x v="29"/>
    <s v="Jul'2025"/>
    <x v="52"/>
    <x v="40"/>
    <m/>
    <x v="1"/>
    <x v="1"/>
    <s v="University of West London"/>
    <x v="7"/>
    <x v="2"/>
    <s v="Offer Received (Conditional)"/>
    <d v="2025-03-18T00:00:00"/>
    <d v="2025-03-28T00:00:00"/>
  </r>
  <r>
    <x v="59"/>
    <x v="16"/>
    <x v="0"/>
    <s v="India"/>
    <x v="5"/>
    <x v="2"/>
    <x v="6"/>
    <s v="Jul'2025"/>
    <x v="53"/>
    <x v="41"/>
    <m/>
    <x v="1"/>
    <x v="1"/>
    <s v="The University of Law"/>
    <x v="1"/>
    <x v="2"/>
    <s v="Offer Received (Conditional)"/>
    <d v="2025-03-13T00:00:00"/>
    <d v="2025-03-18T00:00:00"/>
  </r>
  <r>
    <x v="60"/>
    <x v="5"/>
    <x v="0"/>
    <s v="India"/>
    <x v="2"/>
    <x v="1"/>
    <x v="30"/>
    <s v="Jul'2025"/>
    <x v="47"/>
    <x v="1"/>
    <m/>
    <x v="2"/>
    <x v="3"/>
    <m/>
    <x v="3"/>
    <x v="2"/>
    <s v="Preferred University not filled"/>
    <m/>
    <m/>
  </r>
  <r>
    <x v="61"/>
    <x v="17"/>
    <x v="0"/>
    <s v="Global"/>
    <x v="3"/>
    <x v="0"/>
    <x v="21"/>
    <s v="Jul'2025"/>
    <x v="54"/>
    <x v="42"/>
    <m/>
    <x v="1"/>
    <x v="1"/>
    <s v="Coventry University - CU London Campus"/>
    <x v="7"/>
    <x v="33"/>
    <s v="Offer Received (Conditional)"/>
    <d v="2025-03-11T00:00:00"/>
    <d v="2025-03-17T00:00:00"/>
  </r>
  <r>
    <x v="62"/>
    <x v="24"/>
    <x v="0"/>
    <s v="India"/>
    <x v="13"/>
    <x v="2"/>
    <x v="6"/>
    <s v="Jul'2025"/>
    <x v="55"/>
    <x v="1"/>
    <m/>
    <x v="2"/>
    <x v="1"/>
    <s v="Coventry University"/>
    <x v="5"/>
    <x v="34"/>
    <s v="School App does not exist"/>
    <m/>
    <m/>
  </r>
  <r>
    <x v="63"/>
    <x v="10"/>
    <x v="0"/>
    <s v="Global"/>
    <x v="11"/>
    <x v="0"/>
    <x v="4"/>
    <s v="Jul'2025"/>
    <x v="56"/>
    <x v="9"/>
    <m/>
    <x v="1"/>
    <x v="1"/>
    <m/>
    <x v="3"/>
    <x v="2"/>
    <s v="Preferred University not filled"/>
    <m/>
    <m/>
  </r>
  <r>
    <x v="64"/>
    <x v="17"/>
    <x v="0"/>
    <s v="Global"/>
    <x v="3"/>
    <x v="0"/>
    <x v="4"/>
    <s v="Jul'2025"/>
    <x v="1"/>
    <x v="43"/>
    <m/>
    <x v="1"/>
    <x v="1"/>
    <m/>
    <x v="3"/>
    <x v="2"/>
    <s v="Preferred University not filled"/>
    <m/>
    <m/>
  </r>
  <r>
    <x v="65"/>
    <x v="0"/>
    <x v="0"/>
    <s v="Global"/>
    <x v="6"/>
    <x v="0"/>
    <x v="4"/>
    <s v="Jul'2025"/>
    <x v="55"/>
    <x v="44"/>
    <d v="2025-05-01T00:00:00"/>
    <x v="0"/>
    <x v="0"/>
    <s v="BPP University"/>
    <x v="0"/>
    <x v="20"/>
    <s v="Deposit Made (Conditional)"/>
    <d v="2025-02-26T00:00:00"/>
    <d v="2025-04-01T00:00:00"/>
  </r>
  <r>
    <x v="66"/>
    <x v="26"/>
    <x v="0"/>
    <s v="India"/>
    <x v="4"/>
    <x v="1"/>
    <x v="5"/>
    <s v="Jul'2025"/>
    <x v="57"/>
    <x v="45"/>
    <d v="2025-02-26T00:00:00"/>
    <x v="5"/>
    <x v="3"/>
    <m/>
    <x v="3"/>
    <x v="3"/>
    <s v="Preferred University not filled"/>
    <m/>
    <m/>
  </r>
  <r>
    <x v="67"/>
    <x v="27"/>
    <x v="0"/>
    <s v="India"/>
    <x v="5"/>
    <x v="2"/>
    <x v="31"/>
    <s v="Jul'2025"/>
    <x v="19"/>
    <x v="18"/>
    <m/>
    <x v="1"/>
    <x v="1"/>
    <m/>
    <x v="3"/>
    <x v="13"/>
    <s v="Preferred University not filled"/>
    <m/>
    <m/>
  </r>
  <r>
    <x v="68"/>
    <x v="9"/>
    <x v="0"/>
    <s v="India"/>
    <x v="5"/>
    <x v="2"/>
    <x v="20"/>
    <s v="Jul'2025"/>
    <x v="58"/>
    <x v="46"/>
    <m/>
    <x v="1"/>
    <x v="1"/>
    <s v="The University of Law"/>
    <x v="3"/>
    <x v="2"/>
    <s v="Offer Received (Conditional)"/>
    <d v="2025-03-15T00:00:00"/>
    <d v="2025-03-20T00:00:00"/>
  </r>
  <r>
    <x v="69"/>
    <x v="13"/>
    <x v="0"/>
    <s v="Global"/>
    <x v="2"/>
    <x v="3"/>
    <x v="10"/>
    <s v="Jul'2025"/>
    <x v="59"/>
    <x v="1"/>
    <m/>
    <x v="3"/>
    <x v="1"/>
    <m/>
    <x v="3"/>
    <x v="2"/>
    <s v="Preferred University not filled"/>
    <m/>
    <m/>
  </r>
  <r>
    <x v="70"/>
    <x v="23"/>
    <x v="0"/>
    <s v="India"/>
    <x v="7"/>
    <x v="2"/>
    <x v="8"/>
    <s v="Jul'2025"/>
    <x v="14"/>
    <x v="25"/>
    <d v="2025-03-08T00:00:00"/>
    <x v="0"/>
    <x v="0"/>
    <m/>
    <x v="0"/>
    <x v="5"/>
    <s v="Preferred University not filled"/>
    <m/>
    <m/>
  </r>
  <r>
    <x v="71"/>
    <x v="24"/>
    <x v="0"/>
    <s v="India"/>
    <x v="2"/>
    <x v="2"/>
    <x v="6"/>
    <s v="Jul'2025"/>
    <x v="25"/>
    <x v="18"/>
    <m/>
    <x v="1"/>
    <x v="1"/>
    <m/>
    <x v="3"/>
    <x v="2"/>
    <s v="Preferred University not filled"/>
    <m/>
    <m/>
  </r>
  <r>
    <x v="72"/>
    <x v="28"/>
    <x v="0"/>
    <s v="India"/>
    <x v="14"/>
    <x v="1"/>
    <x v="5"/>
    <s v="Jul'2025"/>
    <x v="60"/>
    <x v="1"/>
    <m/>
    <x v="3"/>
    <x v="3"/>
    <m/>
    <x v="3"/>
    <x v="2"/>
    <s v="Preferred University not filled"/>
    <m/>
    <m/>
  </r>
  <r>
    <x v="73"/>
    <x v="20"/>
    <x v="0"/>
    <s v="India"/>
    <x v="5"/>
    <x v="2"/>
    <x v="20"/>
    <s v="Jul'2025"/>
    <x v="61"/>
    <x v="24"/>
    <m/>
    <x v="1"/>
    <x v="1"/>
    <s v="The University of Law"/>
    <x v="3"/>
    <x v="2"/>
    <s v="Offer Received (Conditional)"/>
    <d v="2025-03-20T00:00:00"/>
    <d v="2025-03-24T00:00:00"/>
  </r>
  <r>
    <x v="74"/>
    <x v="27"/>
    <x v="0"/>
    <s v="India"/>
    <x v="2"/>
    <x v="2"/>
    <x v="32"/>
    <s v="Jul'2025"/>
    <x v="62"/>
    <x v="42"/>
    <m/>
    <x v="1"/>
    <x v="1"/>
    <m/>
    <x v="4"/>
    <x v="13"/>
    <s v="Preferred University not filled"/>
    <m/>
    <m/>
  </r>
  <r>
    <x v="75"/>
    <x v="4"/>
    <x v="0"/>
    <s v="Global"/>
    <x v="3"/>
    <x v="0"/>
    <x v="28"/>
    <s v="Jul'2025"/>
    <x v="63"/>
    <x v="47"/>
    <m/>
    <x v="1"/>
    <x v="1"/>
    <s v="Coventry University - CU London Campus"/>
    <x v="7"/>
    <x v="35"/>
    <s v="Offer Received (Conditional)"/>
    <d v="2024-12-23T00:00:00"/>
    <d v="2024-12-30T00:00:00"/>
  </r>
  <r>
    <x v="76"/>
    <x v="13"/>
    <x v="0"/>
    <s v="Global"/>
    <x v="2"/>
    <x v="3"/>
    <x v="33"/>
    <s v="Jul'2025"/>
    <x v="64"/>
    <x v="48"/>
    <m/>
    <x v="1"/>
    <x v="1"/>
    <m/>
    <x v="7"/>
    <x v="2"/>
    <s v="Preferred University not filled"/>
    <m/>
    <m/>
  </r>
  <r>
    <x v="77"/>
    <x v="8"/>
    <x v="0"/>
    <s v="India"/>
    <x v="5"/>
    <x v="1"/>
    <x v="14"/>
    <s v="Jul'2025"/>
    <x v="65"/>
    <x v="49"/>
    <m/>
    <x v="1"/>
    <x v="1"/>
    <s v="The University of Law"/>
    <x v="3"/>
    <x v="14"/>
    <s v="Offer Received (Conditional)"/>
    <d v="2025-03-05T00:00:00"/>
    <d v="2025-03-10T00:00:00"/>
  </r>
  <r>
    <x v="78"/>
    <x v="23"/>
    <x v="0"/>
    <s v="India"/>
    <x v="3"/>
    <x v="2"/>
    <x v="34"/>
    <s v="Jul'2025"/>
    <x v="66"/>
    <x v="2"/>
    <m/>
    <x v="1"/>
    <x v="1"/>
    <m/>
    <x v="5"/>
    <x v="36"/>
    <s v="Preferred University not filled"/>
    <m/>
    <m/>
  </r>
  <r>
    <x v="79"/>
    <x v="24"/>
    <x v="0"/>
    <s v="India"/>
    <x v="6"/>
    <x v="2"/>
    <x v="8"/>
    <s v="Jul'2025"/>
    <x v="67"/>
    <x v="29"/>
    <d v="2025-06-19T00:00:00"/>
    <x v="0"/>
    <x v="0"/>
    <s v="BPP University"/>
    <x v="0"/>
    <x v="5"/>
    <s v="Deposit Made (Conditional)"/>
    <d v="2025-05-06T00:00:00"/>
    <d v="2025-05-09T00:00:00"/>
  </r>
  <r>
    <x v="80"/>
    <x v="28"/>
    <x v="0"/>
    <s v="India"/>
    <x v="15"/>
    <x v="1"/>
    <x v="23"/>
    <s v="Jul'2025"/>
    <x v="68"/>
    <x v="46"/>
    <m/>
    <x v="1"/>
    <x v="1"/>
    <m/>
    <x v="3"/>
    <x v="2"/>
    <s v="Preferred University not filled"/>
    <m/>
    <m/>
  </r>
  <r>
    <x v="81"/>
    <x v="9"/>
    <x v="0"/>
    <s v="India"/>
    <x v="13"/>
    <x v="2"/>
    <x v="19"/>
    <s v="Jul'2025"/>
    <x v="61"/>
    <x v="18"/>
    <m/>
    <x v="1"/>
    <x v="1"/>
    <m/>
    <x v="3"/>
    <x v="2"/>
    <s v="Preferred University not filled"/>
    <m/>
    <m/>
  </r>
  <r>
    <x v="82"/>
    <x v="29"/>
    <x v="3"/>
    <s v="Global"/>
    <x v="16"/>
    <x v="3"/>
    <x v="35"/>
    <s v="Jul'2025"/>
    <x v="16"/>
    <x v="50"/>
    <m/>
    <x v="1"/>
    <x v="1"/>
    <s v="Cleveland State University"/>
    <x v="1"/>
    <x v="37"/>
    <s v="Offer Received (Conditional)"/>
    <d v="2025-04-04T00:00:00"/>
    <d v="2025-04-04T00:00:00"/>
  </r>
  <r>
    <x v="83"/>
    <x v="6"/>
    <x v="0"/>
    <s v="India"/>
    <x v="5"/>
    <x v="2"/>
    <x v="20"/>
    <s v="Jul'2025"/>
    <x v="12"/>
    <x v="51"/>
    <m/>
    <x v="1"/>
    <x v="2"/>
    <s v="University of Portsmouth"/>
    <x v="8"/>
    <x v="38"/>
    <s v="School App does not exist"/>
    <m/>
    <m/>
  </r>
  <r>
    <x v="84"/>
    <x v="6"/>
    <x v="0"/>
    <s v="India"/>
    <x v="4"/>
    <x v="2"/>
    <x v="34"/>
    <s v="Jul'2025"/>
    <x v="34"/>
    <x v="52"/>
    <m/>
    <x v="0"/>
    <x v="1"/>
    <s v="University of East London"/>
    <x v="0"/>
    <x v="2"/>
    <s v="School App does not exist"/>
    <m/>
    <m/>
  </r>
  <r>
    <x v="85"/>
    <x v="13"/>
    <x v="3"/>
    <s v="Global"/>
    <x v="16"/>
    <x v="3"/>
    <x v="12"/>
    <s v="Jul'2025"/>
    <x v="69"/>
    <x v="53"/>
    <m/>
    <x v="1"/>
    <x v="1"/>
    <m/>
    <x v="3"/>
    <x v="2"/>
    <s v="Preferred University not filled"/>
    <m/>
    <m/>
  </r>
  <r>
    <x v="86"/>
    <x v="6"/>
    <x v="0"/>
    <s v="India"/>
    <x v="6"/>
    <x v="2"/>
    <x v="19"/>
    <s v="Jul'2025"/>
    <x v="70"/>
    <x v="1"/>
    <m/>
    <x v="2"/>
    <x v="1"/>
    <s v="BPP University"/>
    <x v="7"/>
    <x v="39"/>
    <s v="Submitted to University"/>
    <d v="2025-06-18T00:00:00"/>
    <m/>
  </r>
  <r>
    <x v="87"/>
    <x v="16"/>
    <x v="0"/>
    <s v="India"/>
    <x v="17"/>
    <x v="2"/>
    <x v="36"/>
    <s v="Jul'2025"/>
    <x v="9"/>
    <x v="54"/>
    <m/>
    <x v="1"/>
    <x v="1"/>
    <s v="Coventry University"/>
    <x v="9"/>
    <x v="40"/>
    <s v="Offer Received (Conditional)"/>
    <d v="2025-04-03T00:00:00"/>
    <d v="2025-04-10T00:00:00"/>
  </r>
  <r>
    <x v="88"/>
    <x v="16"/>
    <x v="0"/>
    <s v="India"/>
    <x v="15"/>
    <x v="2"/>
    <x v="37"/>
    <s v="Jul'2025"/>
    <x v="71"/>
    <x v="0"/>
    <d v="2024-11-06T00:00:00"/>
    <x v="0"/>
    <x v="0"/>
    <m/>
    <x v="0"/>
    <x v="41"/>
    <s v="Preferred University not filled"/>
    <m/>
    <m/>
  </r>
  <r>
    <x v="89"/>
    <x v="30"/>
    <x v="4"/>
    <s v="Global"/>
    <x v="18"/>
    <x v="3"/>
    <x v="38"/>
    <s v="Jul'2025"/>
    <x v="72"/>
    <x v="55"/>
    <m/>
    <x v="1"/>
    <x v="1"/>
    <s v="Berlin School of Business and Innovation (BSBI)"/>
    <x v="0"/>
    <x v="42"/>
    <s v="Offer Received (Conditional)"/>
    <d v="2024-11-10T00:00:00"/>
    <d v="2024-11-12T00:00:00"/>
  </r>
  <r>
    <x v="90"/>
    <x v="5"/>
    <x v="0"/>
    <s v="India"/>
    <x v="2"/>
    <x v="1"/>
    <x v="2"/>
    <s v="Jul'2025"/>
    <x v="26"/>
    <x v="56"/>
    <m/>
    <x v="1"/>
    <x v="1"/>
    <m/>
    <x v="3"/>
    <x v="2"/>
    <s v="Preferred University not filled"/>
    <m/>
    <m/>
  </r>
  <r>
    <x v="91"/>
    <x v="19"/>
    <x v="0"/>
    <s v="Global"/>
    <x v="3"/>
    <x v="0"/>
    <x v="0"/>
    <s v="Jul'2025"/>
    <x v="17"/>
    <x v="17"/>
    <m/>
    <x v="1"/>
    <x v="1"/>
    <s v="Coventry University - CU London Campus"/>
    <x v="4"/>
    <x v="43"/>
    <s v="Offer Received (Conditional)"/>
    <d v="2025-05-01T00:00:00"/>
    <d v="2025-05-10T00:00:00"/>
  </r>
  <r>
    <x v="92"/>
    <x v="22"/>
    <x v="0"/>
    <s v="Global"/>
    <x v="19"/>
    <x v="0"/>
    <x v="21"/>
    <s v="Jul'2025"/>
    <x v="73"/>
    <x v="1"/>
    <m/>
    <x v="1"/>
    <x v="1"/>
    <m/>
    <x v="3"/>
    <x v="2"/>
    <s v="Preferred University not filled"/>
    <m/>
    <m/>
  </r>
  <r>
    <x v="93"/>
    <x v="21"/>
    <x v="0"/>
    <s v="Global"/>
    <x v="3"/>
    <x v="0"/>
    <x v="10"/>
    <s v="Jul'2025"/>
    <x v="3"/>
    <x v="1"/>
    <m/>
    <x v="2"/>
    <x v="1"/>
    <s v="Coventry University - CU London Campus"/>
    <x v="8"/>
    <x v="2"/>
    <s v="Submitted to University"/>
    <d v="2025-04-17T00:00:00"/>
    <m/>
  </r>
  <r>
    <x v="94"/>
    <x v="31"/>
    <x v="0"/>
    <s v="Global"/>
    <x v="2"/>
    <x v="3"/>
    <x v="24"/>
    <s v="Jul'2025"/>
    <x v="74"/>
    <x v="57"/>
    <d v="2025-01-28T00:00:00"/>
    <x v="0"/>
    <x v="0"/>
    <s v="Coventry University"/>
    <x v="0"/>
    <x v="44"/>
    <s v="Offer Received (Conditional)"/>
    <d v="2025-01-16T00:00:00"/>
    <d v="2025-02-05T00:00:00"/>
  </r>
  <r>
    <x v="95"/>
    <x v="19"/>
    <x v="0"/>
    <s v="Global"/>
    <x v="5"/>
    <x v="0"/>
    <x v="22"/>
    <s v="Jul'2025"/>
    <x v="75"/>
    <x v="58"/>
    <m/>
    <x v="1"/>
    <x v="1"/>
    <m/>
    <x v="3"/>
    <x v="2"/>
    <s v="Preferred University not filled"/>
    <m/>
    <m/>
  </r>
  <r>
    <x v="96"/>
    <x v="30"/>
    <x v="0"/>
    <s v="Global"/>
    <x v="2"/>
    <x v="3"/>
    <x v="10"/>
    <s v="Jul'2025"/>
    <x v="40"/>
    <x v="31"/>
    <m/>
    <x v="1"/>
    <x v="1"/>
    <m/>
    <x v="3"/>
    <x v="2"/>
    <s v="Preferred University not filled"/>
    <m/>
    <m/>
  </r>
  <r>
    <x v="97"/>
    <x v="8"/>
    <x v="0"/>
    <s v="India"/>
    <x v="4"/>
    <x v="1"/>
    <x v="27"/>
    <s v="Jul'2025"/>
    <x v="53"/>
    <x v="1"/>
    <m/>
    <x v="3"/>
    <x v="1"/>
    <m/>
    <x v="3"/>
    <x v="45"/>
    <s v="Preferred University not filled"/>
    <m/>
    <m/>
  </r>
  <r>
    <x v="98"/>
    <x v="4"/>
    <x v="0"/>
    <s v="Global"/>
    <x v="11"/>
    <x v="0"/>
    <x v="39"/>
    <s v="Jul'2025"/>
    <x v="76"/>
    <x v="15"/>
    <m/>
    <x v="1"/>
    <x v="1"/>
    <m/>
    <x v="3"/>
    <x v="46"/>
    <s v="Preferred University not filled"/>
    <m/>
    <m/>
  </r>
  <r>
    <x v="99"/>
    <x v="32"/>
    <x v="0"/>
    <s v="Global"/>
    <x v="6"/>
    <x v="3"/>
    <x v="40"/>
    <s v="Jul'2025"/>
    <x v="24"/>
    <x v="17"/>
    <d v="2025-06-05T00:00:00"/>
    <x v="0"/>
    <x v="0"/>
    <s v="Coventry University"/>
    <x v="0"/>
    <x v="47"/>
    <s v="School App does not exist"/>
    <m/>
    <m/>
  </r>
  <r>
    <x v="100"/>
    <x v="29"/>
    <x v="0"/>
    <s v="Global"/>
    <x v="4"/>
    <x v="3"/>
    <x v="24"/>
    <s v="Jul'2025"/>
    <x v="77"/>
    <x v="59"/>
    <d v="2025-02-12T00:00:00"/>
    <x v="0"/>
    <x v="0"/>
    <s v="Edinburgh Napier University"/>
    <x v="0"/>
    <x v="7"/>
    <s v="Deposit Made (Conditional)"/>
    <d v="2025-02-05T00:00:00"/>
    <d v="2025-02-07T00:00:00"/>
  </r>
  <r>
    <x v="101"/>
    <x v="6"/>
    <x v="1"/>
    <s v="India"/>
    <x v="9"/>
    <x v="2"/>
    <x v="41"/>
    <s v="Jul'2025"/>
    <x v="78"/>
    <x v="60"/>
    <d v="2024-10-29T00:00:00"/>
    <x v="4"/>
    <x v="0"/>
    <s v="University of Niagara Falls Canada"/>
    <x v="0"/>
    <x v="48"/>
    <s v="Deposit Made (Unconditional)"/>
    <d v="2024-10-20T00:00:00"/>
    <d v="2024-10-23T00:00:00"/>
  </r>
  <r>
    <x v="102"/>
    <x v="14"/>
    <x v="0"/>
    <s v="India"/>
    <x v="5"/>
    <x v="1"/>
    <x v="7"/>
    <s v="Jul'2025"/>
    <x v="79"/>
    <x v="18"/>
    <d v="2025-04-17T00:00:00"/>
    <x v="4"/>
    <x v="0"/>
    <s v="The University of Law"/>
    <x v="0"/>
    <x v="49"/>
    <s v="Deposit Made (Unconditional)"/>
    <d v="2025-02-13T00:00:00"/>
    <d v="2025-03-26T00:00:00"/>
  </r>
  <r>
    <x v="103"/>
    <x v="4"/>
    <x v="0"/>
    <s v="Global"/>
    <x v="3"/>
    <x v="0"/>
    <x v="4"/>
    <s v="Jul'2025"/>
    <x v="3"/>
    <x v="43"/>
    <m/>
    <x v="1"/>
    <x v="1"/>
    <m/>
    <x v="3"/>
    <x v="2"/>
    <s v="Preferred University not filled"/>
    <m/>
    <m/>
  </r>
  <r>
    <x v="104"/>
    <x v="11"/>
    <x v="0"/>
    <s v="Global"/>
    <x v="4"/>
    <x v="3"/>
    <x v="42"/>
    <s v="Jul'2025"/>
    <x v="80"/>
    <x v="1"/>
    <m/>
    <x v="1"/>
    <x v="1"/>
    <m/>
    <x v="3"/>
    <x v="2"/>
    <s v="Preferred University not filled"/>
    <m/>
    <m/>
  </r>
  <r>
    <x v="105"/>
    <x v="15"/>
    <x v="0"/>
    <s v="India"/>
    <x v="20"/>
    <x v="1"/>
    <x v="23"/>
    <s v="Jul'2025"/>
    <x v="81"/>
    <x v="61"/>
    <m/>
    <x v="4"/>
    <x v="0"/>
    <s v="Aston University"/>
    <x v="5"/>
    <x v="2"/>
    <s v="Offer Received (Conditional)"/>
    <d v="2025-05-09T00:00:00"/>
    <d v="2025-05-16T00:00:00"/>
  </r>
  <r>
    <x v="106"/>
    <x v="0"/>
    <x v="0"/>
    <s v="Global"/>
    <x v="3"/>
    <x v="0"/>
    <x v="4"/>
    <s v="Jul'2025"/>
    <x v="82"/>
    <x v="62"/>
    <m/>
    <x v="1"/>
    <x v="1"/>
    <m/>
    <x v="3"/>
    <x v="2"/>
    <s v="Preferred University not filled"/>
    <m/>
    <m/>
  </r>
  <r>
    <x v="107"/>
    <x v="8"/>
    <x v="0"/>
    <s v="India"/>
    <x v="21"/>
    <x v="1"/>
    <x v="5"/>
    <s v="Jul'2025"/>
    <x v="16"/>
    <x v="63"/>
    <m/>
    <x v="4"/>
    <x v="3"/>
    <m/>
    <x v="3"/>
    <x v="50"/>
    <s v="Preferred University not filled"/>
    <m/>
    <m/>
  </r>
  <r>
    <x v="108"/>
    <x v="5"/>
    <x v="0"/>
    <s v="India"/>
    <x v="4"/>
    <x v="1"/>
    <x v="14"/>
    <s v="Jul'2025"/>
    <x v="83"/>
    <x v="64"/>
    <m/>
    <x v="1"/>
    <x v="1"/>
    <s v="University of Chester"/>
    <x v="3"/>
    <x v="31"/>
    <s v="School App does not exist"/>
    <m/>
    <m/>
  </r>
  <r>
    <x v="109"/>
    <x v="9"/>
    <x v="0"/>
    <s v="India"/>
    <x v="5"/>
    <x v="2"/>
    <x v="20"/>
    <s v="Jul'2025"/>
    <x v="76"/>
    <x v="40"/>
    <m/>
    <x v="1"/>
    <x v="1"/>
    <s v="The University of Law"/>
    <x v="3"/>
    <x v="18"/>
    <s v="Offer Received (Conditional)"/>
    <d v="2025-03-27T00:00:00"/>
    <d v="2025-03-28T00:00:00"/>
  </r>
  <r>
    <x v="110"/>
    <x v="3"/>
    <x v="0"/>
    <s v="India"/>
    <x v="1"/>
    <x v="1"/>
    <x v="17"/>
    <s v="Jul'2025"/>
    <x v="52"/>
    <x v="65"/>
    <d v="2025-04-09T00:00:00"/>
    <x v="4"/>
    <x v="0"/>
    <s v="Middlesex University"/>
    <x v="0"/>
    <x v="51"/>
    <s v="Deposit Made (Unconditional)"/>
    <d v="2025-03-18T00:00:00"/>
    <d v="2025-03-21T00:00:00"/>
  </r>
  <r>
    <x v="111"/>
    <x v="33"/>
    <x v="0"/>
    <s v="Global"/>
    <x v="22"/>
    <x v="3"/>
    <x v="42"/>
    <s v="Jul'2025"/>
    <x v="50"/>
    <x v="1"/>
    <m/>
    <x v="2"/>
    <x v="1"/>
    <m/>
    <x v="3"/>
    <x v="2"/>
    <s v="Preferred University not filled"/>
    <m/>
    <m/>
  </r>
  <r>
    <x v="112"/>
    <x v="30"/>
    <x v="0"/>
    <s v="Global"/>
    <x v="4"/>
    <x v="3"/>
    <x v="24"/>
    <s v="Jul'2025"/>
    <x v="14"/>
    <x v="1"/>
    <m/>
    <x v="1"/>
    <x v="1"/>
    <s v="Coventry University"/>
    <x v="4"/>
    <x v="52"/>
    <s v="School App does not exist"/>
    <m/>
    <m/>
  </r>
  <r>
    <x v="113"/>
    <x v="33"/>
    <x v="0"/>
    <s v="Global"/>
    <x v="2"/>
    <x v="3"/>
    <x v="24"/>
    <s v="Jul'2025"/>
    <x v="48"/>
    <x v="66"/>
    <m/>
    <x v="4"/>
    <x v="0"/>
    <s v="Edinburgh Napier University"/>
    <x v="0"/>
    <x v="53"/>
    <s v="Deposit Made (Unconditional)"/>
    <d v="2025-02-12T00:00:00"/>
    <d v="2025-02-19T00:00:00"/>
  </r>
  <r>
    <x v="114"/>
    <x v="27"/>
    <x v="0"/>
    <s v="India"/>
    <x v="6"/>
    <x v="2"/>
    <x v="19"/>
    <s v="Jul'2025"/>
    <x v="4"/>
    <x v="2"/>
    <m/>
    <x v="1"/>
    <x v="1"/>
    <s v="BPP University"/>
    <x v="7"/>
    <x v="54"/>
    <s v="Offer Received (Conditional)"/>
    <d v="2025-04-22T00:00:00"/>
    <d v="2025-05-07T00:00:00"/>
  </r>
  <r>
    <x v="115"/>
    <x v="15"/>
    <x v="0"/>
    <s v="India"/>
    <x v="23"/>
    <x v="1"/>
    <x v="5"/>
    <s v="Jul'2025"/>
    <x v="84"/>
    <x v="30"/>
    <d v="2025-03-08T00:00:00"/>
    <x v="5"/>
    <x v="3"/>
    <m/>
    <x v="3"/>
    <x v="2"/>
    <s v="Preferred University not filled"/>
    <m/>
    <m/>
  </r>
  <r>
    <x v="116"/>
    <x v="34"/>
    <x v="3"/>
    <s v="Global"/>
    <x v="24"/>
    <x v="3"/>
    <x v="35"/>
    <s v="Jul'2025"/>
    <x v="85"/>
    <x v="1"/>
    <m/>
    <x v="3"/>
    <x v="1"/>
    <s v="Lynn University"/>
    <x v="4"/>
    <x v="55"/>
    <s v="Submitted to University"/>
    <d v="2025-04-24T00:00:00"/>
    <m/>
  </r>
  <r>
    <x v="117"/>
    <x v="32"/>
    <x v="0"/>
    <s v="Global"/>
    <x v="25"/>
    <x v="3"/>
    <x v="12"/>
    <s v="Jul'2025"/>
    <x v="86"/>
    <x v="67"/>
    <m/>
    <x v="6"/>
    <x v="1"/>
    <m/>
    <x v="3"/>
    <x v="2"/>
    <s v="Preferred University not filled"/>
    <m/>
    <m/>
  </r>
  <r>
    <x v="118"/>
    <x v="22"/>
    <x v="0"/>
    <s v="Global"/>
    <x v="6"/>
    <x v="0"/>
    <x v="21"/>
    <s v="Jul'2025"/>
    <x v="87"/>
    <x v="1"/>
    <m/>
    <x v="2"/>
    <x v="1"/>
    <m/>
    <x v="3"/>
    <x v="2"/>
    <s v="Preferred University not filled"/>
    <m/>
    <m/>
  </r>
  <r>
    <x v="119"/>
    <x v="10"/>
    <x v="0"/>
    <s v="Global"/>
    <x v="3"/>
    <x v="0"/>
    <x v="43"/>
    <s v="Jul'2025"/>
    <x v="88"/>
    <x v="1"/>
    <m/>
    <x v="2"/>
    <x v="1"/>
    <s v="Coventry University - CU London Campus"/>
    <x v="3"/>
    <x v="13"/>
    <s v="Submitted to University"/>
    <d v="2025-04-07T00:00:00"/>
    <m/>
  </r>
  <r>
    <x v="120"/>
    <x v="18"/>
    <x v="0"/>
    <s v="Global"/>
    <x v="26"/>
    <x v="0"/>
    <x v="21"/>
    <s v="Jul'2025"/>
    <x v="89"/>
    <x v="6"/>
    <d v="2025-06-04T00:00:00"/>
    <x v="5"/>
    <x v="0"/>
    <s v="Ulster University London"/>
    <x v="0"/>
    <x v="3"/>
    <s v="Registered At University"/>
    <d v="2025-02-14T00:00:00"/>
    <d v="2025-04-08T00:00:00"/>
  </r>
  <r>
    <x v="121"/>
    <x v="1"/>
    <x v="0"/>
    <s v="India"/>
    <x v="5"/>
    <x v="1"/>
    <x v="17"/>
    <s v="Jul'2025"/>
    <x v="90"/>
    <x v="50"/>
    <m/>
    <x v="1"/>
    <x v="1"/>
    <s v="University of East London"/>
    <x v="1"/>
    <x v="56"/>
    <s v="School App does not exist"/>
    <m/>
    <m/>
  </r>
  <r>
    <x v="122"/>
    <x v="12"/>
    <x v="0"/>
    <s v="India"/>
    <x v="19"/>
    <x v="2"/>
    <x v="44"/>
    <s v="Jul'2025"/>
    <x v="91"/>
    <x v="68"/>
    <m/>
    <x v="1"/>
    <x v="1"/>
    <m/>
    <x v="3"/>
    <x v="2"/>
    <s v="Preferred University not filled"/>
    <m/>
    <m/>
  </r>
  <r>
    <x v="123"/>
    <x v="6"/>
    <x v="0"/>
    <s v="India"/>
    <x v="5"/>
    <x v="2"/>
    <x v="45"/>
    <s v="Jul'2025"/>
    <x v="21"/>
    <x v="69"/>
    <m/>
    <x v="1"/>
    <x v="1"/>
    <s v="The University of Law"/>
    <x v="5"/>
    <x v="2"/>
    <s v="Offer Received (Conditional)"/>
    <d v="2025-03-31T00:00:00"/>
    <d v="2025-04-03T00:00:00"/>
  </r>
  <r>
    <x v="124"/>
    <x v="17"/>
    <x v="0"/>
    <s v="Global"/>
    <x v="3"/>
    <x v="0"/>
    <x v="10"/>
    <s v="Jul'2025"/>
    <x v="92"/>
    <x v="11"/>
    <m/>
    <x v="1"/>
    <x v="1"/>
    <m/>
    <x v="3"/>
    <x v="2"/>
    <s v="Preferred University not filled"/>
    <m/>
    <m/>
  </r>
  <r>
    <x v="125"/>
    <x v="17"/>
    <x v="0"/>
    <s v="Global"/>
    <x v="11"/>
    <x v="0"/>
    <x v="39"/>
    <s v="Jul'2025"/>
    <x v="93"/>
    <x v="59"/>
    <m/>
    <x v="1"/>
    <x v="1"/>
    <m/>
    <x v="3"/>
    <x v="2"/>
    <s v="Preferred University not filled"/>
    <m/>
    <m/>
  </r>
  <r>
    <x v="126"/>
    <x v="18"/>
    <x v="0"/>
    <s v="Global"/>
    <x v="3"/>
    <x v="0"/>
    <x v="39"/>
    <s v="Jul'2025"/>
    <x v="94"/>
    <x v="20"/>
    <m/>
    <x v="1"/>
    <x v="1"/>
    <m/>
    <x v="3"/>
    <x v="2"/>
    <s v="Preferred University not filled"/>
    <m/>
    <m/>
  </r>
  <r>
    <x v="127"/>
    <x v="24"/>
    <x v="0"/>
    <s v="India"/>
    <x v="21"/>
    <x v="2"/>
    <x v="19"/>
    <s v="Jul'2025"/>
    <x v="58"/>
    <x v="33"/>
    <m/>
    <x v="1"/>
    <x v="1"/>
    <m/>
    <x v="3"/>
    <x v="2"/>
    <s v="Preferred University not filled"/>
    <m/>
    <m/>
  </r>
  <r>
    <x v="128"/>
    <x v="18"/>
    <x v="0"/>
    <s v="Global"/>
    <x v="7"/>
    <x v="0"/>
    <x v="39"/>
    <s v="Jul'2025"/>
    <x v="26"/>
    <x v="68"/>
    <m/>
    <x v="1"/>
    <x v="1"/>
    <s v="Coventry University - CU London Campus"/>
    <x v="8"/>
    <x v="57"/>
    <s v="Offer Received (Conditional)"/>
    <d v="2025-02-27T00:00:00"/>
    <d v="2025-03-06T00:00:00"/>
  </r>
  <r>
    <x v="129"/>
    <x v="15"/>
    <x v="0"/>
    <s v="India"/>
    <x v="17"/>
    <x v="1"/>
    <x v="29"/>
    <s v="Jul'2025"/>
    <x v="95"/>
    <x v="1"/>
    <m/>
    <x v="3"/>
    <x v="1"/>
    <m/>
    <x v="3"/>
    <x v="2"/>
    <s v="Preferred University not filled"/>
    <m/>
    <m/>
  </r>
  <r>
    <x v="130"/>
    <x v="23"/>
    <x v="0"/>
    <s v="India"/>
    <x v="5"/>
    <x v="2"/>
    <x v="6"/>
    <s v="Jul'2025"/>
    <x v="57"/>
    <x v="59"/>
    <m/>
    <x v="1"/>
    <x v="1"/>
    <s v="The University of Law"/>
    <x v="7"/>
    <x v="2"/>
    <s v="Offer Received (Conditional)"/>
    <d v="2025-02-01T00:00:00"/>
    <d v="2025-02-07T00:00:00"/>
  </r>
  <r>
    <x v="131"/>
    <x v="35"/>
    <x v="0"/>
    <s v="Global"/>
    <x v="11"/>
    <x v="0"/>
    <x v="0"/>
    <s v="Jul'2025"/>
    <x v="76"/>
    <x v="50"/>
    <m/>
    <x v="1"/>
    <x v="1"/>
    <s v="University of West London"/>
    <x v="7"/>
    <x v="58"/>
    <s v="School App does not exist"/>
    <m/>
    <m/>
  </r>
  <r>
    <x v="132"/>
    <x v="26"/>
    <x v="0"/>
    <s v="India"/>
    <x v="5"/>
    <x v="1"/>
    <x v="46"/>
    <s v="Jul'2025"/>
    <x v="75"/>
    <x v="70"/>
    <m/>
    <x v="1"/>
    <x v="1"/>
    <m/>
    <x v="3"/>
    <x v="2"/>
    <s v="Preferred University not filled"/>
    <m/>
    <m/>
  </r>
  <r>
    <x v="133"/>
    <x v="7"/>
    <x v="0"/>
    <s v="India"/>
    <x v="5"/>
    <x v="2"/>
    <x v="6"/>
    <s v="Jul'2025"/>
    <x v="19"/>
    <x v="13"/>
    <m/>
    <x v="1"/>
    <x v="1"/>
    <s v="The University of Law"/>
    <x v="5"/>
    <x v="59"/>
    <s v="Offer Received (Conditional)"/>
    <d v="2025-03-22T00:00:00"/>
    <d v="2025-03-25T00:00:00"/>
  </r>
  <r>
    <x v="134"/>
    <x v="12"/>
    <x v="0"/>
    <s v="India"/>
    <x v="5"/>
    <x v="2"/>
    <x v="34"/>
    <s v="Jul'2025"/>
    <x v="21"/>
    <x v="15"/>
    <m/>
    <x v="1"/>
    <x v="1"/>
    <s v="The University of Law"/>
    <x v="4"/>
    <x v="60"/>
    <s v="Offer Received (Conditional)"/>
    <d v="2025-03-31T00:00:00"/>
    <d v="2025-04-02T00:00:00"/>
  </r>
  <r>
    <x v="135"/>
    <x v="35"/>
    <x v="0"/>
    <s v="Global"/>
    <x v="3"/>
    <x v="0"/>
    <x v="10"/>
    <s v="Jul'2025"/>
    <x v="17"/>
    <x v="2"/>
    <m/>
    <x v="1"/>
    <x v="1"/>
    <s v="Coventry University - CU London Campus"/>
    <x v="3"/>
    <x v="2"/>
    <s v="Offer Received (Conditional)"/>
    <d v="2025-05-01T00:00:00"/>
    <d v="2025-05-07T00:00:00"/>
  </r>
  <r>
    <x v="136"/>
    <x v="7"/>
    <x v="0"/>
    <s v="India"/>
    <x v="5"/>
    <x v="2"/>
    <x v="20"/>
    <s v="Jul'2025"/>
    <x v="96"/>
    <x v="1"/>
    <m/>
    <x v="2"/>
    <x v="1"/>
    <s v="The University of Law"/>
    <x v="3"/>
    <x v="61"/>
    <s v="Submitted to University"/>
    <d v="2025-04-09T00:00:00"/>
    <m/>
  </r>
  <r>
    <x v="137"/>
    <x v="17"/>
    <x v="0"/>
    <s v="Global"/>
    <x v="3"/>
    <x v="0"/>
    <x v="10"/>
    <s v="Jul'2025"/>
    <x v="82"/>
    <x v="71"/>
    <m/>
    <x v="1"/>
    <x v="1"/>
    <s v="Coventry University - CU London Campus"/>
    <x v="8"/>
    <x v="2"/>
    <s v="Offer Received (Conditional)"/>
    <d v="2025-04-23T00:00:00"/>
    <d v="2025-04-29T00:00:00"/>
  </r>
  <r>
    <x v="138"/>
    <x v="1"/>
    <x v="0"/>
    <s v="India"/>
    <x v="2"/>
    <x v="1"/>
    <x v="3"/>
    <s v="Jul'2025"/>
    <x v="97"/>
    <x v="69"/>
    <m/>
    <x v="1"/>
    <x v="1"/>
    <s v="University of Roehampton"/>
    <x v="0"/>
    <x v="62"/>
    <s v="Offer Received (Conditional)"/>
    <d v="2025-03-26T00:00:00"/>
    <d v="2025-04-03T00:00:00"/>
  </r>
  <r>
    <x v="139"/>
    <x v="19"/>
    <x v="0"/>
    <s v="Global"/>
    <x v="3"/>
    <x v="0"/>
    <x v="10"/>
    <s v="Jul'2025"/>
    <x v="98"/>
    <x v="1"/>
    <m/>
    <x v="2"/>
    <x v="1"/>
    <m/>
    <x v="3"/>
    <x v="2"/>
    <s v="Preferred University not filled"/>
    <m/>
    <m/>
  </r>
  <r>
    <x v="140"/>
    <x v="25"/>
    <x v="0"/>
    <s v="India"/>
    <x v="2"/>
    <x v="1"/>
    <x v="3"/>
    <s v="Jul'2025"/>
    <x v="99"/>
    <x v="3"/>
    <m/>
    <x v="1"/>
    <x v="1"/>
    <m/>
    <x v="3"/>
    <x v="2"/>
    <s v="Preferred University not filled"/>
    <m/>
    <m/>
  </r>
  <r>
    <x v="141"/>
    <x v="10"/>
    <x v="0"/>
    <s v="Global"/>
    <x v="11"/>
    <x v="0"/>
    <x v="0"/>
    <s v="Jul'2025"/>
    <x v="60"/>
    <x v="1"/>
    <m/>
    <x v="2"/>
    <x v="1"/>
    <m/>
    <x v="3"/>
    <x v="2"/>
    <s v="Preferred University not filled"/>
    <m/>
    <m/>
  </r>
  <r>
    <x v="142"/>
    <x v="20"/>
    <x v="0"/>
    <s v="India"/>
    <x v="3"/>
    <x v="2"/>
    <x v="8"/>
    <s v="Jul'2025"/>
    <x v="9"/>
    <x v="10"/>
    <m/>
    <x v="1"/>
    <x v="1"/>
    <s v="Coventry University - CU London Campus"/>
    <x v="3"/>
    <x v="2"/>
    <s v="Offer Received (Conditional)"/>
    <d v="2025-04-03T00:00:00"/>
    <d v="2025-04-07T00:00:00"/>
  </r>
  <r>
    <x v="143"/>
    <x v="1"/>
    <x v="1"/>
    <s v="India"/>
    <x v="27"/>
    <x v="1"/>
    <x v="15"/>
    <s v="Jul'2025"/>
    <x v="100"/>
    <x v="72"/>
    <d v="2024-10-29T00:00:00"/>
    <x v="0"/>
    <x v="0"/>
    <s v="University Canada West"/>
    <x v="0"/>
    <x v="63"/>
    <s v="Deposit Made (Conditional)"/>
    <d v="2024-10-15T00:00:00"/>
    <d v="2024-10-19T00:00:00"/>
  </r>
  <r>
    <x v="144"/>
    <x v="36"/>
    <x v="0"/>
    <s v="India"/>
    <x v="5"/>
    <x v="2"/>
    <x v="6"/>
    <s v="Jul'2025"/>
    <x v="19"/>
    <x v="13"/>
    <m/>
    <x v="1"/>
    <x v="1"/>
    <s v="University of Derby"/>
    <x v="5"/>
    <x v="64"/>
    <s v="School App does not exist"/>
    <m/>
    <m/>
  </r>
  <r>
    <x v="145"/>
    <x v="25"/>
    <x v="0"/>
    <s v="India"/>
    <x v="28"/>
    <x v="1"/>
    <x v="2"/>
    <s v="Jul'2025"/>
    <x v="101"/>
    <x v="1"/>
    <m/>
    <x v="3"/>
    <x v="1"/>
    <m/>
    <x v="3"/>
    <x v="2"/>
    <s v="Preferred University not filled"/>
    <m/>
    <m/>
  </r>
  <r>
    <x v="146"/>
    <x v="22"/>
    <x v="0"/>
    <s v="Global"/>
    <x v="3"/>
    <x v="0"/>
    <x v="39"/>
    <s v="Jul'2025"/>
    <x v="56"/>
    <x v="69"/>
    <m/>
    <x v="1"/>
    <x v="1"/>
    <s v="Coventry University - CU Coventry Campus"/>
    <x v="7"/>
    <x v="2"/>
    <s v="School App does not exist"/>
    <m/>
    <m/>
  </r>
  <r>
    <x v="147"/>
    <x v="0"/>
    <x v="0"/>
    <s v="Global"/>
    <x v="11"/>
    <x v="0"/>
    <x v="28"/>
    <s v="Jul'2025"/>
    <x v="26"/>
    <x v="43"/>
    <m/>
    <x v="1"/>
    <x v="1"/>
    <s v="University of West London"/>
    <x v="5"/>
    <x v="65"/>
    <s v="Offer Received (Conditional)"/>
    <d v="2025-04-11T00:00:00"/>
    <d v="2025-04-25T00:00:00"/>
  </r>
  <r>
    <x v="148"/>
    <x v="37"/>
    <x v="0"/>
    <s v="Global"/>
    <x v="0"/>
    <x v="0"/>
    <x v="0"/>
    <s v="Jul'2025"/>
    <x v="49"/>
    <x v="1"/>
    <m/>
    <x v="2"/>
    <x v="1"/>
    <m/>
    <x v="3"/>
    <x v="2"/>
    <s v="Preferred University not filled"/>
    <m/>
    <m/>
  </r>
  <r>
    <x v="149"/>
    <x v="16"/>
    <x v="0"/>
    <s v="India"/>
    <x v="5"/>
    <x v="2"/>
    <x v="20"/>
    <s v="Jul'2025"/>
    <x v="27"/>
    <x v="73"/>
    <m/>
    <x v="1"/>
    <x v="2"/>
    <s v="BPP University"/>
    <x v="7"/>
    <x v="66"/>
    <s v="School App does not exist"/>
    <m/>
    <m/>
  </r>
  <r>
    <x v="150"/>
    <x v="20"/>
    <x v="0"/>
    <s v="India"/>
    <x v="6"/>
    <x v="2"/>
    <x v="19"/>
    <s v="Jul'2025"/>
    <x v="33"/>
    <x v="74"/>
    <d v="2025-05-26T00:00:00"/>
    <x v="0"/>
    <x v="0"/>
    <s v="BPP University"/>
    <x v="0"/>
    <x v="67"/>
    <s v="Deposit Made (Conditional)"/>
    <d v="2025-01-24T00:00:00"/>
    <d v="2025-01-30T00:00:00"/>
  </r>
  <r>
    <x v="151"/>
    <x v="24"/>
    <x v="0"/>
    <s v="India"/>
    <x v="5"/>
    <x v="2"/>
    <x v="20"/>
    <s v="Jul'2025"/>
    <x v="68"/>
    <x v="66"/>
    <m/>
    <x v="1"/>
    <x v="1"/>
    <s v="The University of Law"/>
    <x v="3"/>
    <x v="2"/>
    <s v="Offer Received (Conditional)"/>
    <d v="2025-02-06T00:00:00"/>
    <d v="2025-02-15T00:00:00"/>
  </r>
  <r>
    <x v="152"/>
    <x v="37"/>
    <x v="0"/>
    <s v="Global"/>
    <x v="6"/>
    <x v="0"/>
    <x v="4"/>
    <s v="Jul'2025"/>
    <x v="80"/>
    <x v="75"/>
    <m/>
    <x v="1"/>
    <x v="1"/>
    <m/>
    <x v="3"/>
    <x v="2"/>
    <s v="Preferred University not filled"/>
    <m/>
    <m/>
  </r>
  <r>
    <x v="153"/>
    <x v="30"/>
    <x v="0"/>
    <s v="Global"/>
    <x v="2"/>
    <x v="3"/>
    <x v="40"/>
    <s v="Jul'2025"/>
    <x v="48"/>
    <x v="76"/>
    <d v="2025-02-27T00:00:00"/>
    <x v="4"/>
    <x v="0"/>
    <s v="University of Roehampton"/>
    <x v="0"/>
    <x v="68"/>
    <s v="Deposit Made (Unconditional)"/>
    <d v="2025-02-12T00:00:00"/>
    <d v="2025-02-19T00:00:00"/>
  </r>
  <r>
    <x v="154"/>
    <x v="2"/>
    <x v="0"/>
    <s v="India"/>
    <x v="5"/>
    <x v="1"/>
    <x v="23"/>
    <s v="Jul'2025"/>
    <x v="102"/>
    <x v="10"/>
    <m/>
    <x v="1"/>
    <x v="1"/>
    <s v="The University of Law"/>
    <x v="4"/>
    <x v="13"/>
    <s v="Offer Received (Conditional)"/>
    <d v="2025-04-06T00:00:00"/>
    <d v="2025-04-07T00:00:00"/>
  </r>
  <r>
    <x v="155"/>
    <x v="21"/>
    <x v="0"/>
    <s v="Global"/>
    <x v="8"/>
    <x v="0"/>
    <x v="0"/>
    <s v="Jul'2025"/>
    <x v="103"/>
    <x v="77"/>
    <d v="2025-04-25T00:00:00"/>
    <x v="0"/>
    <x v="0"/>
    <s v="University of Sunderland in London"/>
    <x v="0"/>
    <x v="69"/>
    <s v="Deposit Made (Conditional)"/>
    <d v="2024-12-05T00:00:00"/>
    <d v="2024-12-11T00:00:00"/>
  </r>
  <r>
    <x v="156"/>
    <x v="35"/>
    <x v="0"/>
    <s v="Global"/>
    <x v="3"/>
    <x v="0"/>
    <x v="10"/>
    <s v="Jul'2025"/>
    <x v="94"/>
    <x v="20"/>
    <m/>
    <x v="1"/>
    <x v="1"/>
    <m/>
    <x v="3"/>
    <x v="2"/>
    <s v="Preferred University not filled"/>
    <m/>
    <m/>
  </r>
  <r>
    <x v="157"/>
    <x v="32"/>
    <x v="0"/>
    <s v="Global"/>
    <x v="2"/>
    <x v="3"/>
    <x v="8"/>
    <s v="Jul'2025"/>
    <x v="2"/>
    <x v="70"/>
    <d v="2025-04-03T00:00:00"/>
    <x v="0"/>
    <x v="0"/>
    <s v="University of Roehampton"/>
    <x v="0"/>
    <x v="9"/>
    <s v="Deposit Made (Conditional)"/>
    <d v="2025-02-18T00:00:00"/>
    <d v="2025-02-27T00:00:00"/>
  </r>
  <r>
    <x v="158"/>
    <x v="28"/>
    <x v="0"/>
    <s v="India"/>
    <x v="4"/>
    <x v="1"/>
    <x v="14"/>
    <s v="Jul'2025"/>
    <x v="104"/>
    <x v="64"/>
    <m/>
    <x v="1"/>
    <x v="1"/>
    <s v="University of East London"/>
    <x v="3"/>
    <x v="11"/>
    <s v="School App does not exist"/>
    <m/>
    <m/>
  </r>
  <r>
    <x v="159"/>
    <x v="29"/>
    <x v="4"/>
    <s v="Global"/>
    <x v="18"/>
    <x v="3"/>
    <x v="38"/>
    <s v="Jul'2025"/>
    <x v="72"/>
    <x v="55"/>
    <m/>
    <x v="1"/>
    <x v="1"/>
    <s v="Berlin School of Business and Innovation (BSBI)"/>
    <x v="0"/>
    <x v="70"/>
    <s v="Offer Received (Conditional)"/>
    <d v="2024-11-10T00:00:00"/>
    <d v="2024-11-12T00:00:00"/>
  </r>
  <r>
    <x v="160"/>
    <x v="3"/>
    <x v="0"/>
    <s v="India"/>
    <x v="2"/>
    <x v="1"/>
    <x v="13"/>
    <s v="Jul'2025"/>
    <x v="7"/>
    <x v="41"/>
    <m/>
    <x v="1"/>
    <x v="0"/>
    <s v="University of Roehampton"/>
    <x v="1"/>
    <x v="71"/>
    <s v="Offer Received (Conditional)"/>
    <d v="2025-03-06T00:00:00"/>
    <d v="2025-03-18T00:00:00"/>
  </r>
  <r>
    <x v="161"/>
    <x v="28"/>
    <x v="0"/>
    <s v="India"/>
    <x v="11"/>
    <x v="1"/>
    <x v="29"/>
    <s v="Jul'2025"/>
    <x v="70"/>
    <x v="1"/>
    <m/>
    <x v="3"/>
    <x v="1"/>
    <m/>
    <x v="3"/>
    <x v="72"/>
    <s v="Preferred University not filled"/>
    <m/>
    <m/>
  </r>
  <r>
    <x v="162"/>
    <x v="19"/>
    <x v="0"/>
    <s v="Global"/>
    <x v="26"/>
    <x v="0"/>
    <x v="43"/>
    <s v="Jul'2025"/>
    <x v="95"/>
    <x v="78"/>
    <d v="2025-03-27T00:00:00"/>
    <x v="0"/>
    <x v="1"/>
    <s v="Ulster University London"/>
    <x v="0"/>
    <x v="7"/>
    <s v="Deposit Made (Conditional)"/>
    <d v="2025-02-17T00:00:00"/>
    <d v="2025-03-27T00:00:00"/>
  </r>
  <r>
    <x v="163"/>
    <x v="16"/>
    <x v="0"/>
    <s v="India"/>
    <x v="17"/>
    <x v="2"/>
    <x v="6"/>
    <s v="Jul'2025"/>
    <x v="21"/>
    <x v="1"/>
    <m/>
    <x v="3"/>
    <x v="1"/>
    <m/>
    <x v="3"/>
    <x v="2"/>
    <s v="Preferred University not filled"/>
    <m/>
    <m/>
  </r>
  <r>
    <x v="164"/>
    <x v="9"/>
    <x v="0"/>
    <s v="India"/>
    <x v="5"/>
    <x v="2"/>
    <x v="6"/>
    <s v="Jul'2025"/>
    <x v="12"/>
    <x v="39"/>
    <m/>
    <x v="1"/>
    <x v="1"/>
    <s v="Ravensbourne University London"/>
    <x v="7"/>
    <x v="2"/>
    <s v="School App does not exist"/>
    <m/>
    <m/>
  </r>
  <r>
    <x v="165"/>
    <x v="0"/>
    <x v="0"/>
    <s v="Global"/>
    <x v="3"/>
    <x v="0"/>
    <x v="21"/>
    <s v="Jul'2025"/>
    <x v="105"/>
    <x v="79"/>
    <d v="2025-06-12T00:00:00"/>
    <x v="0"/>
    <x v="0"/>
    <s v="Coventry University - CU London Campus"/>
    <x v="0"/>
    <x v="68"/>
    <s v="School App does not exist"/>
    <m/>
    <m/>
  </r>
  <r>
    <x v="166"/>
    <x v="14"/>
    <x v="0"/>
    <s v="India"/>
    <x v="4"/>
    <x v="1"/>
    <x v="5"/>
    <s v="Jul'2025"/>
    <x v="105"/>
    <x v="1"/>
    <m/>
    <x v="1"/>
    <x v="1"/>
    <m/>
    <x v="3"/>
    <x v="73"/>
    <s v="Preferred University not filled"/>
    <m/>
    <m/>
  </r>
  <r>
    <x v="167"/>
    <x v="21"/>
    <x v="0"/>
    <s v="Global"/>
    <x v="11"/>
    <x v="0"/>
    <x v="0"/>
    <s v="Jul'2025"/>
    <x v="106"/>
    <x v="80"/>
    <d v="2025-02-20T00:00:00"/>
    <x v="0"/>
    <x v="0"/>
    <s v="University of West London"/>
    <x v="0"/>
    <x v="7"/>
    <s v="Deposit Made (Conditional)"/>
    <d v="2024-11-18T00:00:00"/>
    <d v="2024-11-27T00:00:00"/>
  </r>
  <r>
    <x v="168"/>
    <x v="37"/>
    <x v="0"/>
    <s v="Global"/>
    <x v="7"/>
    <x v="0"/>
    <x v="28"/>
    <s v="Jul'2025"/>
    <x v="107"/>
    <x v="1"/>
    <m/>
    <x v="2"/>
    <x v="1"/>
    <m/>
    <x v="3"/>
    <x v="2"/>
    <s v="Preferred University not filled"/>
    <m/>
    <m/>
  </r>
  <r>
    <x v="169"/>
    <x v="21"/>
    <x v="0"/>
    <s v="Global"/>
    <x v="3"/>
    <x v="0"/>
    <x v="39"/>
    <s v="Jul'2025"/>
    <x v="53"/>
    <x v="81"/>
    <m/>
    <x v="1"/>
    <x v="1"/>
    <s v="Coventry University - CU London Campus"/>
    <x v="7"/>
    <x v="74"/>
    <s v="Offer Received (Conditional)"/>
    <d v="2025-03-13T00:00:00"/>
    <d v="2025-03-22T00:00:00"/>
  </r>
  <r>
    <x v="170"/>
    <x v="35"/>
    <x v="0"/>
    <s v="Global"/>
    <x v="3"/>
    <x v="0"/>
    <x v="43"/>
    <s v="Jul'2025"/>
    <x v="2"/>
    <x v="73"/>
    <m/>
    <x v="1"/>
    <x v="1"/>
    <s v="Coventry University - CU London Campus"/>
    <x v="10"/>
    <x v="75"/>
    <s v="Offer Received (Conditional)"/>
    <d v="2025-02-18T00:00:00"/>
    <d v="2025-02-21T00:00:00"/>
  </r>
  <r>
    <x v="171"/>
    <x v="20"/>
    <x v="0"/>
    <s v="India"/>
    <x v="5"/>
    <x v="2"/>
    <x v="32"/>
    <s v="Jul'2025"/>
    <x v="12"/>
    <x v="1"/>
    <m/>
    <x v="2"/>
    <x v="1"/>
    <m/>
    <x v="3"/>
    <x v="76"/>
    <s v="Preferred University not filled"/>
    <m/>
    <m/>
  </r>
  <r>
    <x v="172"/>
    <x v="27"/>
    <x v="0"/>
    <s v="India"/>
    <x v="29"/>
    <x v="2"/>
    <x v="6"/>
    <s v="Jul'2025"/>
    <x v="96"/>
    <x v="1"/>
    <m/>
    <x v="2"/>
    <x v="1"/>
    <s v="Bloomsbury Institute"/>
    <x v="5"/>
    <x v="2"/>
    <s v="Submitted to University"/>
    <d v="2025-04-09T00:00:00"/>
    <m/>
  </r>
  <r>
    <x v="173"/>
    <x v="36"/>
    <x v="0"/>
    <s v="India"/>
    <x v="3"/>
    <x v="2"/>
    <x v="19"/>
    <s v="Jul'2025"/>
    <x v="58"/>
    <x v="1"/>
    <m/>
    <x v="2"/>
    <x v="1"/>
    <m/>
    <x v="3"/>
    <x v="2"/>
    <s v="Preferred University not filled"/>
    <m/>
    <m/>
  </r>
  <r>
    <x v="174"/>
    <x v="35"/>
    <x v="0"/>
    <s v="Global"/>
    <x v="5"/>
    <x v="0"/>
    <x v="22"/>
    <s v="Jul'2025"/>
    <x v="54"/>
    <x v="13"/>
    <d v="2025-04-08T00:00:00"/>
    <x v="4"/>
    <x v="0"/>
    <s v="The University of Law"/>
    <x v="0"/>
    <x v="2"/>
    <s v="Deposit Made (Unconditional)"/>
    <d v="2025-03-11T00:00:00"/>
    <d v="2025-03-25T00:00:00"/>
  </r>
  <r>
    <x v="175"/>
    <x v="11"/>
    <x v="0"/>
    <s v="Global"/>
    <x v="4"/>
    <x v="3"/>
    <x v="33"/>
    <s v="Jul'2025"/>
    <x v="62"/>
    <x v="1"/>
    <m/>
    <x v="1"/>
    <x v="1"/>
    <s v="University of Bradford International College"/>
    <x v="8"/>
    <x v="2"/>
    <s v="School App does not exist"/>
    <m/>
    <m/>
  </r>
  <r>
    <x v="176"/>
    <x v="1"/>
    <x v="0"/>
    <s v="India"/>
    <x v="2"/>
    <x v="1"/>
    <x v="13"/>
    <s v="Jul'2025"/>
    <x v="108"/>
    <x v="11"/>
    <m/>
    <x v="1"/>
    <x v="0"/>
    <s v="University of Roehampton"/>
    <x v="1"/>
    <x v="77"/>
    <s v="Offer Received (Conditional)"/>
    <d v="2025-05-02T00:00:00"/>
    <d v="2025-05-03T00:00:00"/>
  </r>
  <r>
    <x v="177"/>
    <x v="19"/>
    <x v="0"/>
    <s v="Global"/>
    <x v="7"/>
    <x v="0"/>
    <x v="28"/>
    <s v="Jul'2025"/>
    <x v="5"/>
    <x v="65"/>
    <m/>
    <x v="1"/>
    <x v="1"/>
    <s v="Coventry University - CU Coventry Campus"/>
    <x v="7"/>
    <x v="78"/>
    <s v="Offer Received (Conditional)"/>
    <d v="2025-03-17T00:00:00"/>
    <d v="2025-03-21T00:00:00"/>
  </r>
  <r>
    <x v="178"/>
    <x v="2"/>
    <x v="0"/>
    <s v="India"/>
    <x v="2"/>
    <x v="1"/>
    <x v="3"/>
    <s v="Jul'2025"/>
    <x v="76"/>
    <x v="15"/>
    <m/>
    <x v="1"/>
    <x v="1"/>
    <m/>
    <x v="3"/>
    <x v="13"/>
    <s v="Preferred University not filled"/>
    <m/>
    <m/>
  </r>
  <r>
    <x v="179"/>
    <x v="9"/>
    <x v="0"/>
    <s v="India"/>
    <x v="5"/>
    <x v="2"/>
    <x v="47"/>
    <s v="Jul'2025"/>
    <x v="53"/>
    <x v="1"/>
    <m/>
    <x v="3"/>
    <x v="1"/>
    <m/>
    <x v="3"/>
    <x v="13"/>
    <s v="Preferred University not filled"/>
    <m/>
    <m/>
  </r>
  <r>
    <x v="180"/>
    <x v="7"/>
    <x v="0"/>
    <s v="India"/>
    <x v="30"/>
    <x v="2"/>
    <x v="19"/>
    <s v="Jul'2025"/>
    <x v="31"/>
    <x v="43"/>
    <m/>
    <x v="1"/>
    <x v="1"/>
    <s v="Ravensbourne University London"/>
    <x v="7"/>
    <x v="79"/>
    <s v="Offer Received (Conditional)"/>
    <d v="2025-04-18T00:00:00"/>
    <d v="2025-04-21T00:00:00"/>
  </r>
  <r>
    <x v="181"/>
    <x v="36"/>
    <x v="0"/>
    <s v="India"/>
    <x v="5"/>
    <x v="2"/>
    <x v="6"/>
    <s v="Jul'2025"/>
    <x v="109"/>
    <x v="82"/>
    <m/>
    <x v="1"/>
    <x v="1"/>
    <s v="The University of Law"/>
    <x v="7"/>
    <x v="2"/>
    <s v="Offer Received (Conditional)"/>
    <d v="2025-02-24T00:00:00"/>
    <d v="2025-03-11T00:00:00"/>
  </r>
  <r>
    <x v="182"/>
    <x v="31"/>
    <x v="0"/>
    <s v="Global"/>
    <x v="4"/>
    <x v="3"/>
    <x v="24"/>
    <s v="Jul'2025"/>
    <x v="40"/>
    <x v="59"/>
    <m/>
    <x v="1"/>
    <x v="1"/>
    <s v="Edinburgh Napier University"/>
    <x v="0"/>
    <x v="25"/>
    <s v="Offer Received (Conditional)"/>
    <d v="2025-01-27T00:00:00"/>
    <d v="2025-02-07T00:00:00"/>
  </r>
  <r>
    <x v="183"/>
    <x v="5"/>
    <x v="0"/>
    <s v="India"/>
    <x v="5"/>
    <x v="1"/>
    <x v="23"/>
    <s v="Jul'2025"/>
    <x v="90"/>
    <x v="69"/>
    <m/>
    <x v="1"/>
    <x v="1"/>
    <s v="Sheffield Hallam University"/>
    <x v="5"/>
    <x v="80"/>
    <s v="School App does not exist"/>
    <m/>
    <m/>
  </r>
  <r>
    <x v="184"/>
    <x v="15"/>
    <x v="0"/>
    <s v="India"/>
    <x v="3"/>
    <x v="1"/>
    <x v="7"/>
    <s v="Jul'2025"/>
    <x v="76"/>
    <x v="50"/>
    <m/>
    <x v="1"/>
    <x v="1"/>
    <m/>
    <x v="3"/>
    <x v="81"/>
    <s v="Preferred University not filled"/>
    <m/>
    <m/>
  </r>
  <r>
    <x v="185"/>
    <x v="5"/>
    <x v="0"/>
    <s v="India"/>
    <x v="5"/>
    <x v="1"/>
    <x v="5"/>
    <s v="Jul'2025"/>
    <x v="110"/>
    <x v="83"/>
    <m/>
    <x v="1"/>
    <x v="1"/>
    <m/>
    <x v="3"/>
    <x v="82"/>
    <s v="Preferred University not filled"/>
    <m/>
    <m/>
  </r>
  <r>
    <x v="186"/>
    <x v="2"/>
    <x v="0"/>
    <s v="India"/>
    <x v="2"/>
    <x v="1"/>
    <x v="30"/>
    <s v="Jul'2025"/>
    <x v="111"/>
    <x v="84"/>
    <d v="2025-07-23T00:00:00"/>
    <x v="4"/>
    <x v="0"/>
    <m/>
    <x v="3"/>
    <x v="2"/>
    <s v="Preferred University not filled"/>
    <m/>
    <m/>
  </r>
  <r>
    <x v="187"/>
    <x v="17"/>
    <x v="0"/>
    <s v="Global"/>
    <x v="3"/>
    <x v="0"/>
    <x v="0"/>
    <s v="Jul'2025"/>
    <x v="112"/>
    <x v="85"/>
    <m/>
    <x v="1"/>
    <x v="2"/>
    <m/>
    <x v="3"/>
    <x v="2"/>
    <s v="Preferred University not filled"/>
    <m/>
    <m/>
  </r>
  <r>
    <x v="188"/>
    <x v="35"/>
    <x v="0"/>
    <s v="Global"/>
    <x v="3"/>
    <x v="0"/>
    <x v="39"/>
    <s v="Jul'2025"/>
    <x v="76"/>
    <x v="33"/>
    <m/>
    <x v="1"/>
    <x v="1"/>
    <s v="Coventry University - CU London Campus"/>
    <x v="3"/>
    <x v="2"/>
    <s v="Offer Received (Conditional)"/>
    <d v="2025-03-27T00:00:00"/>
    <d v="2025-03-31T00:00:00"/>
  </r>
  <r>
    <x v="189"/>
    <x v="17"/>
    <x v="0"/>
    <s v="Global"/>
    <x v="8"/>
    <x v="0"/>
    <x v="43"/>
    <s v="Jul'2025"/>
    <x v="2"/>
    <x v="10"/>
    <m/>
    <x v="1"/>
    <x v="1"/>
    <s v="Coventry University - CU London Campus"/>
    <x v="10"/>
    <x v="83"/>
    <s v="School App does not exist"/>
    <m/>
    <m/>
  </r>
  <r>
    <x v="190"/>
    <x v="36"/>
    <x v="0"/>
    <s v="India"/>
    <x v="5"/>
    <x v="2"/>
    <x v="6"/>
    <s v="Jul'2025"/>
    <x v="89"/>
    <x v="86"/>
    <m/>
    <x v="1"/>
    <x v="1"/>
    <s v="The University of Law"/>
    <x v="1"/>
    <x v="2"/>
    <s v="Offer Received (Conditional)"/>
    <d v="2025-02-14T00:00:00"/>
    <d v="2025-02-28T00:00:00"/>
  </r>
  <r>
    <x v="191"/>
    <x v="37"/>
    <x v="0"/>
    <s v="Global"/>
    <x v="3"/>
    <x v="0"/>
    <x v="4"/>
    <s v="Jul'2025"/>
    <x v="96"/>
    <x v="12"/>
    <m/>
    <x v="1"/>
    <x v="1"/>
    <m/>
    <x v="3"/>
    <x v="2"/>
    <s v="Preferred University not filled"/>
    <m/>
    <m/>
  </r>
  <r>
    <x v="192"/>
    <x v="7"/>
    <x v="0"/>
    <s v="India"/>
    <x v="6"/>
    <x v="2"/>
    <x v="19"/>
    <s v="Jul'2025"/>
    <x v="81"/>
    <x v="36"/>
    <m/>
    <x v="1"/>
    <x v="1"/>
    <s v="BPP University"/>
    <x v="7"/>
    <x v="17"/>
    <s v="Offer Received (Conditional)"/>
    <d v="2025-05-09T00:00:00"/>
    <d v="2025-05-14T00:00:00"/>
  </r>
  <r>
    <x v="193"/>
    <x v="28"/>
    <x v="0"/>
    <s v="India"/>
    <x v="21"/>
    <x v="1"/>
    <x v="23"/>
    <s v="Jul'2025"/>
    <x v="113"/>
    <x v="85"/>
    <m/>
    <x v="1"/>
    <x v="1"/>
    <m/>
    <x v="5"/>
    <x v="2"/>
    <s v="Preferred University not filled"/>
    <m/>
    <m/>
  </r>
  <r>
    <x v="194"/>
    <x v="32"/>
    <x v="0"/>
    <s v="Global"/>
    <x v="6"/>
    <x v="3"/>
    <x v="12"/>
    <s v="Jul'2025"/>
    <x v="114"/>
    <x v="87"/>
    <d v="2025-07-07T00:00:00"/>
    <x v="0"/>
    <x v="0"/>
    <s v="BPP University"/>
    <x v="0"/>
    <x v="84"/>
    <s v="Deposit Made (Conditional)"/>
    <d v="2024-11-12T00:00:00"/>
    <d v="2024-11-15T00:00:00"/>
  </r>
  <r>
    <x v="195"/>
    <x v="14"/>
    <x v="0"/>
    <s v="India"/>
    <x v="5"/>
    <x v="1"/>
    <x v="14"/>
    <s v="Jul'2025"/>
    <x v="7"/>
    <x v="49"/>
    <m/>
    <x v="1"/>
    <x v="1"/>
    <s v="QA - Northumbria University Newcastle"/>
    <x v="3"/>
    <x v="31"/>
    <s v="School App does not exist"/>
    <m/>
    <m/>
  </r>
  <r>
    <x v="196"/>
    <x v="31"/>
    <x v="0"/>
    <s v="Global"/>
    <x v="6"/>
    <x v="3"/>
    <x v="40"/>
    <s v="Jul'2025"/>
    <x v="56"/>
    <x v="88"/>
    <d v="2025-04-29T00:00:00"/>
    <x v="0"/>
    <x v="0"/>
    <s v="BPP University"/>
    <x v="0"/>
    <x v="85"/>
    <s v="Deposit Made (Conditional)"/>
    <d v="2025-03-29T00:00:00"/>
    <d v="2025-04-15T00:00:00"/>
  </r>
  <r>
    <x v="197"/>
    <x v="31"/>
    <x v="4"/>
    <s v="Global"/>
    <x v="31"/>
    <x v="3"/>
    <x v="42"/>
    <s v="Jul'2025"/>
    <x v="23"/>
    <x v="89"/>
    <m/>
    <x v="1"/>
    <x v="1"/>
    <m/>
    <x v="3"/>
    <x v="86"/>
    <s v="Preferred University not filled"/>
    <m/>
    <m/>
  </r>
  <r>
    <x v="198"/>
    <x v="25"/>
    <x v="0"/>
    <s v="India"/>
    <x v="5"/>
    <x v="1"/>
    <x v="23"/>
    <s v="Jul'2025"/>
    <x v="68"/>
    <x v="8"/>
    <m/>
    <x v="1"/>
    <x v="1"/>
    <m/>
    <x v="3"/>
    <x v="2"/>
    <s v="Preferred University not filled"/>
    <m/>
    <m/>
  </r>
  <r>
    <x v="199"/>
    <x v="15"/>
    <x v="0"/>
    <s v="India"/>
    <x v="5"/>
    <x v="1"/>
    <x v="16"/>
    <s v="Jul'2025"/>
    <x v="113"/>
    <x v="90"/>
    <m/>
    <x v="1"/>
    <x v="1"/>
    <m/>
    <x v="3"/>
    <x v="31"/>
    <s v="Preferred University not filled"/>
    <m/>
    <m/>
  </r>
  <r>
    <x v="200"/>
    <x v="12"/>
    <x v="0"/>
    <s v="India"/>
    <x v="6"/>
    <x v="2"/>
    <x v="34"/>
    <s v="Jul'2025"/>
    <x v="86"/>
    <x v="91"/>
    <d v="2025-05-12T00:00:00"/>
    <x v="0"/>
    <x v="0"/>
    <m/>
    <x v="0"/>
    <x v="2"/>
    <s v="Preferred University not filled"/>
    <m/>
    <m/>
  </r>
  <r>
    <x v="201"/>
    <x v="4"/>
    <x v="0"/>
    <s v="Global"/>
    <x v="3"/>
    <x v="0"/>
    <x v="28"/>
    <s v="Jul'2025"/>
    <x v="82"/>
    <x v="23"/>
    <m/>
    <x v="1"/>
    <x v="1"/>
    <s v="Coventry University - CU London Campus"/>
    <x v="7"/>
    <x v="87"/>
    <s v="Offer Received (Conditional)"/>
    <d v="2025-04-23T00:00:00"/>
    <d v="2025-04-28T00:00:00"/>
  </r>
  <r>
    <x v="202"/>
    <x v="34"/>
    <x v="0"/>
    <s v="Global"/>
    <x v="2"/>
    <x v="3"/>
    <x v="24"/>
    <s v="Jul'2025"/>
    <x v="115"/>
    <x v="74"/>
    <d v="2025-03-29T00:00:00"/>
    <x v="0"/>
    <x v="0"/>
    <s v="University of Roehampton"/>
    <x v="0"/>
    <x v="88"/>
    <s v="Deposit Made (Conditional)"/>
    <d v="2025-01-22T00:00:00"/>
    <d v="2025-01-30T00:00:00"/>
  </r>
  <r>
    <x v="203"/>
    <x v="20"/>
    <x v="0"/>
    <s v="India"/>
    <x v="5"/>
    <x v="2"/>
    <x v="34"/>
    <s v="Jul'2025"/>
    <x v="27"/>
    <x v="73"/>
    <m/>
    <x v="1"/>
    <x v="1"/>
    <s v="De Montfort University"/>
    <x v="0"/>
    <x v="89"/>
    <s v="School App does not exist"/>
    <m/>
    <m/>
  </r>
  <r>
    <x v="204"/>
    <x v="21"/>
    <x v="0"/>
    <s v="Global"/>
    <x v="5"/>
    <x v="0"/>
    <x v="21"/>
    <s v="Jul'2025"/>
    <x v="77"/>
    <x v="8"/>
    <m/>
    <x v="1"/>
    <x v="1"/>
    <m/>
    <x v="3"/>
    <x v="2"/>
    <s v="Preferred University not filled"/>
    <m/>
    <m/>
  </r>
  <r>
    <x v="205"/>
    <x v="12"/>
    <x v="0"/>
    <s v="India"/>
    <x v="5"/>
    <x v="2"/>
    <x v="6"/>
    <s v="Jul'2025"/>
    <x v="19"/>
    <x v="78"/>
    <m/>
    <x v="1"/>
    <x v="1"/>
    <s v="The University of Law"/>
    <x v="5"/>
    <x v="90"/>
    <s v="Offer Received (Conditional)"/>
    <d v="2025-03-22T00:00:00"/>
    <d v="2025-03-27T00:00:00"/>
  </r>
  <r>
    <x v="206"/>
    <x v="36"/>
    <x v="0"/>
    <s v="India"/>
    <x v="32"/>
    <x v="2"/>
    <x v="20"/>
    <s v="Jul'2025"/>
    <x v="68"/>
    <x v="89"/>
    <m/>
    <x v="1"/>
    <x v="1"/>
    <s v="The University of Law"/>
    <x v="3"/>
    <x v="2"/>
    <s v="School App does not exist"/>
    <m/>
    <m/>
  </r>
  <r>
    <x v="207"/>
    <x v="37"/>
    <x v="0"/>
    <s v="Global"/>
    <x v="6"/>
    <x v="0"/>
    <x v="0"/>
    <s v="Jul'2025"/>
    <x v="40"/>
    <x v="62"/>
    <d v="2025-05-21T00:00:00"/>
    <x v="0"/>
    <x v="0"/>
    <s v="BPP University"/>
    <x v="0"/>
    <x v="7"/>
    <s v="Deposit Made (Conditional)"/>
    <d v="2025-01-27T00:00:00"/>
    <d v="2025-04-30T00:00:00"/>
  </r>
  <r>
    <x v="208"/>
    <x v="16"/>
    <x v="0"/>
    <s v="India"/>
    <x v="5"/>
    <x v="2"/>
    <x v="32"/>
    <s v="Jul'2025"/>
    <x v="83"/>
    <x v="91"/>
    <m/>
    <x v="1"/>
    <x v="1"/>
    <s v="London Metropolitan University"/>
    <x v="3"/>
    <x v="2"/>
    <s v="School App does not exist"/>
    <m/>
    <m/>
  </r>
  <r>
    <x v="209"/>
    <x v="18"/>
    <x v="0"/>
    <s v="Global"/>
    <x v="3"/>
    <x v="0"/>
    <x v="10"/>
    <s v="Jul'2025"/>
    <x v="116"/>
    <x v="92"/>
    <m/>
    <x v="1"/>
    <x v="1"/>
    <m/>
    <x v="3"/>
    <x v="2"/>
    <s v="Preferred University not filled"/>
    <m/>
    <m/>
  </r>
  <r>
    <x v="210"/>
    <x v="3"/>
    <x v="0"/>
    <s v="India"/>
    <x v="5"/>
    <x v="1"/>
    <x v="29"/>
    <s v="Jul'2025"/>
    <x v="20"/>
    <x v="67"/>
    <m/>
    <x v="1"/>
    <x v="1"/>
    <m/>
    <x v="3"/>
    <x v="2"/>
    <s v="Preferred University not filled"/>
    <m/>
    <m/>
  </r>
  <r>
    <x v="211"/>
    <x v="26"/>
    <x v="0"/>
    <s v="India"/>
    <x v="5"/>
    <x v="1"/>
    <x v="5"/>
    <s v="Jul'2025"/>
    <x v="113"/>
    <x v="86"/>
    <m/>
    <x v="6"/>
    <x v="1"/>
    <m/>
    <x v="3"/>
    <x v="91"/>
    <s v="Preferred University not filled"/>
    <m/>
    <m/>
  </r>
  <r>
    <x v="212"/>
    <x v="0"/>
    <x v="0"/>
    <s v="Global"/>
    <x v="8"/>
    <x v="0"/>
    <x v="43"/>
    <s v="Jul'2025"/>
    <x v="27"/>
    <x v="1"/>
    <m/>
    <x v="1"/>
    <x v="1"/>
    <s v="University of Roehampton"/>
    <x v="3"/>
    <x v="13"/>
    <s v="School App does not exist"/>
    <m/>
    <m/>
  </r>
  <r>
    <x v="213"/>
    <x v="22"/>
    <x v="0"/>
    <s v="Global"/>
    <x v="7"/>
    <x v="0"/>
    <x v="39"/>
    <s v="Jul'2025"/>
    <x v="54"/>
    <x v="41"/>
    <d v="2025-04-19T00:00:00"/>
    <x v="0"/>
    <x v="1"/>
    <s v="Coventry University - CU Coventry Campus"/>
    <x v="10"/>
    <x v="92"/>
    <s v="Deposit Made (Conditional)"/>
    <d v="2025-03-11T00:00:00"/>
    <d v="2025-03-18T00:00:00"/>
  </r>
  <r>
    <x v="214"/>
    <x v="14"/>
    <x v="0"/>
    <s v="India"/>
    <x v="2"/>
    <x v="1"/>
    <x v="27"/>
    <s v="Jul'2025"/>
    <x v="65"/>
    <x v="49"/>
    <m/>
    <x v="1"/>
    <x v="2"/>
    <m/>
    <x v="3"/>
    <x v="45"/>
    <s v="Preferred University not filled"/>
    <m/>
    <m/>
  </r>
  <r>
    <x v="215"/>
    <x v="25"/>
    <x v="0"/>
    <s v="India"/>
    <x v="5"/>
    <x v="1"/>
    <x v="5"/>
    <s v="Jul'2025"/>
    <x v="109"/>
    <x v="70"/>
    <m/>
    <x v="5"/>
    <x v="0"/>
    <s v="The University of Law"/>
    <x v="0"/>
    <x v="93"/>
    <s v="Offer Received (Conditional)"/>
    <d v="2025-02-24T00:00:00"/>
    <d v="2025-02-27T00:00:00"/>
  </r>
  <r>
    <x v="216"/>
    <x v="10"/>
    <x v="0"/>
    <s v="Global"/>
    <x v="3"/>
    <x v="0"/>
    <x v="21"/>
    <s v="Jul'2025"/>
    <x v="82"/>
    <x v="23"/>
    <m/>
    <x v="1"/>
    <x v="1"/>
    <m/>
    <x v="3"/>
    <x v="2"/>
    <s v="Preferred University not filled"/>
    <m/>
    <m/>
  </r>
  <r>
    <x v="217"/>
    <x v="21"/>
    <x v="0"/>
    <s v="Global"/>
    <x v="3"/>
    <x v="0"/>
    <x v="28"/>
    <s v="Jul'2025"/>
    <x v="40"/>
    <x v="93"/>
    <m/>
    <x v="1"/>
    <x v="1"/>
    <m/>
    <x v="3"/>
    <x v="87"/>
    <s v="Preferred University not filled"/>
    <m/>
    <m/>
  </r>
  <r>
    <x v="218"/>
    <x v="7"/>
    <x v="0"/>
    <s v="India"/>
    <x v="5"/>
    <x v="2"/>
    <x v="20"/>
    <s v="Jul'2025"/>
    <x v="42"/>
    <x v="40"/>
    <m/>
    <x v="1"/>
    <x v="1"/>
    <s v="The University of Law"/>
    <x v="3"/>
    <x v="2"/>
    <s v="School App does not exist"/>
    <m/>
    <m/>
  </r>
  <r>
    <x v="219"/>
    <x v="11"/>
    <x v="0"/>
    <s v="Global"/>
    <x v="0"/>
    <x v="3"/>
    <x v="33"/>
    <s v="Jul'2025"/>
    <x v="48"/>
    <x v="81"/>
    <d v="2025-03-24T00:00:00"/>
    <x v="0"/>
    <x v="0"/>
    <m/>
    <x v="0"/>
    <x v="94"/>
    <s v="Preferred University not filled"/>
    <m/>
    <m/>
  </r>
  <r>
    <x v="220"/>
    <x v="3"/>
    <x v="0"/>
    <s v="India"/>
    <x v="4"/>
    <x v="1"/>
    <x v="27"/>
    <s v="Jul'2025"/>
    <x v="117"/>
    <x v="94"/>
    <m/>
    <x v="6"/>
    <x v="1"/>
    <s v="University of East London"/>
    <x v="3"/>
    <x v="45"/>
    <s v="School App does not exist"/>
    <m/>
    <m/>
  </r>
  <r>
    <x v="221"/>
    <x v="25"/>
    <x v="0"/>
    <s v="India"/>
    <x v="13"/>
    <x v="1"/>
    <x v="27"/>
    <s v="Jul'2025"/>
    <x v="118"/>
    <x v="1"/>
    <m/>
    <x v="3"/>
    <x v="1"/>
    <m/>
    <x v="3"/>
    <x v="95"/>
    <s v="Preferred University not filled"/>
    <m/>
    <m/>
  </r>
  <r>
    <x v="222"/>
    <x v="38"/>
    <x v="0"/>
    <s v="Global"/>
    <x v="2"/>
    <x v="3"/>
    <x v="24"/>
    <s v="Jul'2025"/>
    <x v="119"/>
    <x v="95"/>
    <m/>
    <x v="1"/>
    <x v="1"/>
    <s v="Ulster University Birmingham"/>
    <x v="1"/>
    <x v="96"/>
    <s v="School App does not exist"/>
    <m/>
    <m/>
  </r>
  <r>
    <x v="223"/>
    <x v="14"/>
    <x v="0"/>
    <s v="India"/>
    <x v="5"/>
    <x v="1"/>
    <x v="16"/>
    <s v="Jul'2025"/>
    <x v="105"/>
    <x v="14"/>
    <m/>
    <x v="1"/>
    <x v="1"/>
    <m/>
    <x v="3"/>
    <x v="97"/>
    <s v="Preferred University not filled"/>
    <m/>
    <m/>
  </r>
  <r>
    <x v="224"/>
    <x v="37"/>
    <x v="0"/>
    <s v="Global"/>
    <x v="3"/>
    <x v="0"/>
    <x v="21"/>
    <s v="Jul'2025"/>
    <x v="120"/>
    <x v="96"/>
    <m/>
    <x v="1"/>
    <x v="1"/>
    <s v="Coventry University - CU London Campus"/>
    <x v="2"/>
    <x v="98"/>
    <s v="Offer Received (Conditional)"/>
    <d v="2025-06-05T00:00:00"/>
    <d v="2025-06-10T00:00:00"/>
  </r>
  <r>
    <x v="225"/>
    <x v="4"/>
    <x v="0"/>
    <s v="Global"/>
    <x v="3"/>
    <x v="0"/>
    <x v="43"/>
    <s v="Jul'2025"/>
    <x v="16"/>
    <x v="54"/>
    <m/>
    <x v="1"/>
    <x v="1"/>
    <s v="Coventry University - CU London Campus"/>
    <x v="3"/>
    <x v="13"/>
    <s v="Offer Received (Conditional)"/>
    <d v="2025-04-04T00:00:00"/>
    <d v="2025-04-10T00:00:00"/>
  </r>
  <r>
    <x v="226"/>
    <x v="22"/>
    <x v="0"/>
    <s v="Global"/>
    <x v="3"/>
    <x v="0"/>
    <x v="0"/>
    <s v="Jul'2025"/>
    <x v="21"/>
    <x v="50"/>
    <d v="2025-06-03T00:00:00"/>
    <x v="0"/>
    <x v="0"/>
    <s v="Coventry University - CU London Campus"/>
    <x v="0"/>
    <x v="7"/>
    <s v="Deposit Made (Conditional)"/>
    <d v="2025-03-31T00:00:00"/>
    <d v="2025-04-04T00:00:00"/>
  </r>
  <r>
    <x v="227"/>
    <x v="23"/>
    <x v="0"/>
    <s v="India"/>
    <x v="11"/>
    <x v="2"/>
    <x v="31"/>
    <s v="Jul'2025"/>
    <x v="88"/>
    <x v="54"/>
    <m/>
    <x v="1"/>
    <x v="1"/>
    <s v="University of West London"/>
    <x v="3"/>
    <x v="99"/>
    <s v="Offer Received (Conditional)"/>
    <d v="2025-04-07T00:00:00"/>
    <d v="2025-04-10T00:00:00"/>
  </r>
  <r>
    <x v="228"/>
    <x v="5"/>
    <x v="0"/>
    <s v="India"/>
    <x v="3"/>
    <x v="1"/>
    <x v="29"/>
    <s v="Jul'2025"/>
    <x v="23"/>
    <x v="45"/>
    <m/>
    <x v="1"/>
    <x v="2"/>
    <s v="Coventry University - CU London Campus"/>
    <x v="9"/>
    <x v="2"/>
    <s v="Offer Received (Conditional)"/>
    <d v="2025-01-28T00:00:00"/>
    <d v="2025-02-05T00:00:00"/>
  </r>
  <r>
    <x v="229"/>
    <x v="0"/>
    <x v="0"/>
    <s v="Global"/>
    <x v="3"/>
    <x v="0"/>
    <x v="26"/>
    <s v="Jul'2025"/>
    <x v="121"/>
    <x v="10"/>
    <m/>
    <x v="1"/>
    <x v="1"/>
    <s v="Coventry University"/>
    <x v="7"/>
    <x v="100"/>
    <s v="School App does not exist"/>
    <m/>
    <m/>
  </r>
  <r>
    <x v="230"/>
    <x v="7"/>
    <x v="0"/>
    <s v="India"/>
    <x v="6"/>
    <x v="2"/>
    <x v="8"/>
    <s v="Jul'2025"/>
    <x v="122"/>
    <x v="97"/>
    <m/>
    <x v="1"/>
    <x v="1"/>
    <m/>
    <x v="3"/>
    <x v="2"/>
    <s v="Preferred University not filled"/>
    <m/>
    <m/>
  </r>
  <r>
    <x v="231"/>
    <x v="16"/>
    <x v="0"/>
    <s v="India"/>
    <x v="5"/>
    <x v="2"/>
    <x v="20"/>
    <s v="Jul'2025"/>
    <x v="21"/>
    <x v="69"/>
    <m/>
    <x v="1"/>
    <x v="1"/>
    <s v="The University of Law"/>
    <x v="3"/>
    <x v="18"/>
    <s v="School App does not exist"/>
    <m/>
    <m/>
  </r>
  <r>
    <x v="232"/>
    <x v="20"/>
    <x v="0"/>
    <s v="India"/>
    <x v="33"/>
    <x v="2"/>
    <x v="45"/>
    <s v="Jul'2025"/>
    <x v="52"/>
    <x v="1"/>
    <m/>
    <x v="3"/>
    <x v="1"/>
    <s v="Anglia Ruskin University"/>
    <x v="5"/>
    <x v="101"/>
    <s v="School App does not exist"/>
    <m/>
    <m/>
  </r>
  <r>
    <x v="233"/>
    <x v="35"/>
    <x v="0"/>
    <s v="Global"/>
    <x v="3"/>
    <x v="0"/>
    <x v="21"/>
    <s v="Jul'2025"/>
    <x v="123"/>
    <x v="98"/>
    <m/>
    <x v="1"/>
    <x v="1"/>
    <s v="Coventry University - CU London Campus"/>
    <x v="4"/>
    <x v="102"/>
    <s v="Offer Received (Conditional)"/>
    <d v="2025-05-15T00:00:00"/>
    <d v="2025-05-21T00:00:00"/>
  </r>
  <r>
    <x v="234"/>
    <x v="19"/>
    <x v="0"/>
    <s v="Global"/>
    <x v="3"/>
    <x v="0"/>
    <x v="10"/>
    <s v="Jul'2025"/>
    <x v="35"/>
    <x v="1"/>
    <m/>
    <x v="3"/>
    <x v="1"/>
    <m/>
    <x v="3"/>
    <x v="2"/>
    <s v="Preferred University not filled"/>
    <m/>
    <m/>
  </r>
  <r>
    <x v="235"/>
    <x v="35"/>
    <x v="0"/>
    <s v="Global"/>
    <x v="2"/>
    <x v="0"/>
    <x v="10"/>
    <s v="Jul'2025"/>
    <x v="94"/>
    <x v="85"/>
    <m/>
    <x v="1"/>
    <x v="1"/>
    <m/>
    <x v="3"/>
    <x v="2"/>
    <s v="Preferred University not filled"/>
    <m/>
    <m/>
  </r>
  <r>
    <x v="236"/>
    <x v="1"/>
    <x v="0"/>
    <s v="India"/>
    <x v="14"/>
    <x v="1"/>
    <x v="23"/>
    <s v="Jul'2025"/>
    <x v="10"/>
    <x v="1"/>
    <m/>
    <x v="1"/>
    <x v="2"/>
    <s v="Wrexham University"/>
    <x v="5"/>
    <x v="103"/>
    <s v="Submitted to University"/>
    <d v="2025-04-25T00:00:00"/>
    <m/>
  </r>
  <r>
    <x v="237"/>
    <x v="9"/>
    <x v="0"/>
    <s v="India"/>
    <x v="5"/>
    <x v="2"/>
    <x v="6"/>
    <s v="Jul'2025"/>
    <x v="89"/>
    <x v="73"/>
    <m/>
    <x v="1"/>
    <x v="1"/>
    <s v="The University of Law"/>
    <x v="1"/>
    <x v="2"/>
    <s v="Offer Received (Conditional)"/>
    <d v="2025-02-14T00:00:00"/>
    <d v="2025-02-21T00:00:00"/>
  </r>
  <r>
    <x v="238"/>
    <x v="36"/>
    <x v="0"/>
    <s v="India"/>
    <x v="6"/>
    <x v="2"/>
    <x v="19"/>
    <s v="Jul'2025"/>
    <x v="46"/>
    <x v="99"/>
    <m/>
    <x v="1"/>
    <x v="1"/>
    <s v="BPP University"/>
    <x v="7"/>
    <x v="17"/>
    <s v="Offer Received (Conditional)"/>
    <d v="2025-05-07T00:00:00"/>
    <d v="2025-05-17T00:00:00"/>
  </r>
  <r>
    <x v="239"/>
    <x v="9"/>
    <x v="0"/>
    <s v="India"/>
    <x v="6"/>
    <x v="2"/>
    <x v="45"/>
    <s v="Jul'2025"/>
    <x v="83"/>
    <x v="100"/>
    <d v="2025-05-01T00:00:00"/>
    <x v="0"/>
    <x v="0"/>
    <s v="BPP University"/>
    <x v="0"/>
    <x v="104"/>
    <s v="Deposit Made (Conditional)"/>
    <d v="2025-01-07T00:00:00"/>
    <d v="2025-01-09T00:00:00"/>
  </r>
  <r>
    <x v="240"/>
    <x v="2"/>
    <x v="0"/>
    <s v="India"/>
    <x v="5"/>
    <x v="1"/>
    <x v="23"/>
    <s v="Jul'2025"/>
    <x v="14"/>
    <x v="4"/>
    <m/>
    <x v="6"/>
    <x v="1"/>
    <m/>
    <x v="3"/>
    <x v="2"/>
    <s v="Preferred University not filled"/>
    <m/>
    <m/>
  </r>
  <r>
    <x v="241"/>
    <x v="4"/>
    <x v="0"/>
    <s v="Global"/>
    <x v="21"/>
    <x v="0"/>
    <x v="9"/>
    <s v="Jul'2025"/>
    <x v="9"/>
    <x v="1"/>
    <m/>
    <x v="2"/>
    <x v="1"/>
    <s v="University of Bedfordshire"/>
    <x v="3"/>
    <x v="105"/>
    <s v="Submitted to University"/>
    <d v="2025-04-03T00:00:00"/>
    <m/>
  </r>
  <r>
    <x v="242"/>
    <x v="3"/>
    <x v="0"/>
    <s v="India"/>
    <x v="5"/>
    <x v="1"/>
    <x v="23"/>
    <s v="Jul'2025"/>
    <x v="102"/>
    <x v="6"/>
    <m/>
    <x v="1"/>
    <x v="1"/>
    <m/>
    <x v="3"/>
    <x v="106"/>
    <s v="Preferred University not filled"/>
    <m/>
    <m/>
  </r>
  <r>
    <x v="243"/>
    <x v="16"/>
    <x v="0"/>
    <s v="India"/>
    <x v="7"/>
    <x v="2"/>
    <x v="44"/>
    <s v="Jul'2025"/>
    <x v="124"/>
    <x v="1"/>
    <m/>
    <x v="2"/>
    <x v="1"/>
    <s v="Coventry University - CU Coventry Campus"/>
    <x v="7"/>
    <x v="2"/>
    <s v="Submitted to University"/>
    <d v="2025-05-10T00:00:00"/>
    <m/>
  </r>
  <r>
    <x v="244"/>
    <x v="36"/>
    <x v="0"/>
    <s v="India"/>
    <x v="3"/>
    <x v="2"/>
    <x v="11"/>
    <s v="Jul'2025"/>
    <x v="37"/>
    <x v="11"/>
    <d v="2025-05-15T00:00:00"/>
    <x v="0"/>
    <x v="0"/>
    <s v="Coventry University"/>
    <x v="7"/>
    <x v="107"/>
    <s v="School App does not exist"/>
    <m/>
    <m/>
  </r>
  <r>
    <x v="245"/>
    <x v="19"/>
    <x v="0"/>
    <s v="Global"/>
    <x v="3"/>
    <x v="0"/>
    <x v="0"/>
    <s v="Jul'2025"/>
    <x v="117"/>
    <x v="101"/>
    <d v="2025-04-04T00:00:00"/>
    <x v="5"/>
    <x v="0"/>
    <s v="Coventry University - CU London Campus"/>
    <x v="0"/>
    <x v="108"/>
    <s v="Registered At University"/>
    <d v="2025-01-08T00:00:00"/>
    <d v="2025-01-13T00:00:00"/>
  </r>
  <r>
    <x v="246"/>
    <x v="6"/>
    <x v="0"/>
    <s v="India"/>
    <x v="5"/>
    <x v="2"/>
    <x v="32"/>
    <s v="Jul'2025"/>
    <x v="8"/>
    <x v="1"/>
    <m/>
    <x v="2"/>
    <x v="1"/>
    <m/>
    <x v="3"/>
    <x v="31"/>
    <s v="Preferred University not filled"/>
    <m/>
    <m/>
  </r>
  <r>
    <x v="247"/>
    <x v="22"/>
    <x v="0"/>
    <s v="Global"/>
    <x v="3"/>
    <x v="0"/>
    <x v="10"/>
    <s v="Jul'2025"/>
    <x v="98"/>
    <x v="2"/>
    <m/>
    <x v="1"/>
    <x v="1"/>
    <s v="Coventry University - CU London Campus"/>
    <x v="4"/>
    <x v="109"/>
    <s v="Offer Received (Conditional)"/>
    <d v="2025-05-05T00:00:00"/>
    <d v="2025-05-07T00:00:00"/>
  </r>
  <r>
    <x v="248"/>
    <x v="24"/>
    <x v="0"/>
    <s v="India"/>
    <x v="5"/>
    <x v="2"/>
    <x v="6"/>
    <s v="Jul'2025"/>
    <x v="56"/>
    <x v="44"/>
    <m/>
    <x v="1"/>
    <x v="1"/>
    <m/>
    <x v="3"/>
    <x v="2"/>
    <s v="Preferred University not filled"/>
    <m/>
    <m/>
  </r>
  <r>
    <x v="249"/>
    <x v="19"/>
    <x v="0"/>
    <s v="Global"/>
    <x v="3"/>
    <x v="0"/>
    <x v="39"/>
    <s v="Jul'2025"/>
    <x v="49"/>
    <x v="39"/>
    <m/>
    <x v="1"/>
    <x v="1"/>
    <s v="Coventry University - CU London Campus"/>
    <x v="10"/>
    <x v="2"/>
    <s v="Offer Received (Conditional)"/>
    <d v="2025-02-20T00:00:00"/>
    <d v="2025-03-06T00:00:00"/>
  </r>
  <r>
    <x v="250"/>
    <x v="37"/>
    <x v="0"/>
    <s v="Global"/>
    <x v="2"/>
    <x v="0"/>
    <x v="10"/>
    <s v="Jul'2025"/>
    <x v="37"/>
    <x v="11"/>
    <m/>
    <x v="1"/>
    <x v="1"/>
    <m/>
    <x v="3"/>
    <x v="2"/>
    <s v="Preferred University not filled"/>
    <m/>
    <m/>
  </r>
  <r>
    <x v="251"/>
    <x v="10"/>
    <x v="0"/>
    <s v="Global"/>
    <x v="6"/>
    <x v="0"/>
    <x v="4"/>
    <s v="Jul'2025"/>
    <x v="125"/>
    <x v="22"/>
    <d v="2025-04-24T00:00:00"/>
    <x v="0"/>
    <x v="0"/>
    <s v="BPP University"/>
    <x v="0"/>
    <x v="20"/>
    <s v="Deposit Made (Conditional)"/>
    <d v="2025-02-04T00:00:00"/>
    <d v="2025-04-09T00:00:00"/>
  </r>
  <r>
    <x v="252"/>
    <x v="15"/>
    <x v="0"/>
    <s v="India"/>
    <x v="21"/>
    <x v="1"/>
    <x v="5"/>
    <s v="Jul'2025"/>
    <x v="15"/>
    <x v="9"/>
    <d v="2025-05-14T00:00:00"/>
    <x v="4"/>
    <x v="0"/>
    <s v="University of Bedfordshire"/>
    <x v="3"/>
    <x v="110"/>
    <s v="Deposit Made (Unconditional)"/>
    <d v="2025-04-08T00:00:00"/>
    <d v="2025-04-12T00:00:00"/>
  </r>
  <r>
    <x v="253"/>
    <x v="7"/>
    <x v="0"/>
    <s v="India"/>
    <x v="19"/>
    <x v="2"/>
    <x v="44"/>
    <s v="Jul'2025"/>
    <x v="10"/>
    <x v="19"/>
    <m/>
    <x v="1"/>
    <x v="1"/>
    <s v="Ravensbourne University London"/>
    <x v="7"/>
    <x v="111"/>
    <s v="School App does not exist"/>
    <m/>
    <m/>
  </r>
  <r>
    <x v="254"/>
    <x v="24"/>
    <x v="0"/>
    <s v="India"/>
    <x v="11"/>
    <x v="2"/>
    <x v="6"/>
    <s v="Jul'2025"/>
    <x v="67"/>
    <x v="102"/>
    <m/>
    <x v="1"/>
    <x v="1"/>
    <s v="BPP University"/>
    <x v="5"/>
    <x v="2"/>
    <s v="Submitted to University"/>
    <d v="2025-05-20T00:00:00"/>
    <m/>
  </r>
  <r>
    <x v="255"/>
    <x v="21"/>
    <x v="0"/>
    <s v="Global"/>
    <x v="3"/>
    <x v="0"/>
    <x v="39"/>
    <s v="Jul'2025"/>
    <x v="5"/>
    <x v="65"/>
    <d v="2025-04-24T00:00:00"/>
    <x v="0"/>
    <x v="0"/>
    <s v="Coventry University - CU London Campus"/>
    <x v="0"/>
    <x v="112"/>
    <s v="Deposit Made (Conditional)"/>
    <d v="2025-03-17T00:00:00"/>
    <d v="2025-03-21T00:00:00"/>
  </r>
  <r>
    <x v="256"/>
    <x v="9"/>
    <x v="0"/>
    <s v="India"/>
    <x v="6"/>
    <x v="2"/>
    <x v="19"/>
    <s v="Jul'2025"/>
    <x v="59"/>
    <x v="103"/>
    <d v="2025-06-19T00:00:00"/>
    <x v="0"/>
    <x v="0"/>
    <s v="BPP University"/>
    <x v="0"/>
    <x v="41"/>
    <s v="Deposit Made (Conditional)"/>
    <d v="2025-01-31T00:00:00"/>
    <d v="2025-02-08T00:00:00"/>
  </r>
  <r>
    <x v="257"/>
    <x v="12"/>
    <x v="0"/>
    <s v="India"/>
    <x v="13"/>
    <x v="2"/>
    <x v="19"/>
    <s v="Jul'2025"/>
    <x v="19"/>
    <x v="40"/>
    <m/>
    <x v="1"/>
    <x v="1"/>
    <m/>
    <x v="3"/>
    <x v="2"/>
    <s v="Preferred University not filled"/>
    <m/>
    <m/>
  </r>
  <r>
    <x v="258"/>
    <x v="22"/>
    <x v="0"/>
    <s v="Global"/>
    <x v="3"/>
    <x v="0"/>
    <x v="26"/>
    <s v="Jul'2025"/>
    <x v="23"/>
    <x v="8"/>
    <m/>
    <x v="1"/>
    <x v="1"/>
    <s v="Coventry University"/>
    <x v="0"/>
    <x v="27"/>
    <s v="School App does not exist"/>
    <m/>
    <m/>
  </r>
  <r>
    <x v="259"/>
    <x v="24"/>
    <x v="0"/>
    <s v="India"/>
    <x v="5"/>
    <x v="2"/>
    <x v="34"/>
    <s v="Jul'2025"/>
    <x v="97"/>
    <x v="44"/>
    <m/>
    <x v="1"/>
    <x v="1"/>
    <s v="The University of Law"/>
    <x v="9"/>
    <x v="113"/>
    <s v="Offer Received (Conditional)"/>
    <d v="2025-03-26T00:00:00"/>
    <d v="2025-04-01T00:00:00"/>
  </r>
  <r>
    <x v="260"/>
    <x v="35"/>
    <x v="0"/>
    <s v="Global"/>
    <x v="6"/>
    <x v="0"/>
    <x v="4"/>
    <s v="Jul'2025"/>
    <x v="46"/>
    <x v="104"/>
    <m/>
    <x v="1"/>
    <x v="1"/>
    <m/>
    <x v="3"/>
    <x v="2"/>
    <s v="Preferred University not filled"/>
    <m/>
    <m/>
  </r>
  <r>
    <x v="261"/>
    <x v="22"/>
    <x v="0"/>
    <s v="Global"/>
    <x v="7"/>
    <x v="0"/>
    <x v="4"/>
    <s v="Jul'2025"/>
    <x v="126"/>
    <x v="105"/>
    <d v="2024-12-09T00:00:00"/>
    <x v="4"/>
    <x v="0"/>
    <s v="Coventry University - CU Coventry Campus"/>
    <x v="0"/>
    <x v="20"/>
    <s v="Deposit Made (Unconditional)"/>
    <d v="2024-11-08T00:00:00"/>
    <d v="2024-11-14T00:00:00"/>
  </r>
  <r>
    <x v="262"/>
    <x v="14"/>
    <x v="0"/>
    <s v="India"/>
    <x v="5"/>
    <x v="1"/>
    <x v="29"/>
    <s v="Jul'2025"/>
    <x v="127"/>
    <x v="81"/>
    <m/>
    <x v="1"/>
    <x v="1"/>
    <s v="The University of Law"/>
    <x v="7"/>
    <x v="2"/>
    <s v="Offer Received (Conditional)"/>
    <d v="2025-03-08T00:00:00"/>
    <d v="2025-03-22T00:00:00"/>
  </r>
  <r>
    <x v="263"/>
    <x v="24"/>
    <x v="0"/>
    <s v="India"/>
    <x v="6"/>
    <x v="2"/>
    <x v="19"/>
    <s v="Jul'2025"/>
    <x v="128"/>
    <x v="23"/>
    <m/>
    <x v="1"/>
    <x v="1"/>
    <s v="BPP University"/>
    <x v="7"/>
    <x v="17"/>
    <s v="Offer Received (Conditional)"/>
    <d v="2025-04-26T00:00:00"/>
    <d v="2025-04-28T00:00:00"/>
  </r>
  <r>
    <x v="264"/>
    <x v="7"/>
    <x v="0"/>
    <s v="India"/>
    <x v="17"/>
    <x v="2"/>
    <x v="6"/>
    <s v="Jul'2025"/>
    <x v="21"/>
    <x v="1"/>
    <m/>
    <x v="3"/>
    <x v="1"/>
    <m/>
    <x v="3"/>
    <x v="114"/>
    <s v="Preferred University not filled"/>
    <m/>
    <m/>
  </r>
  <r>
    <x v="265"/>
    <x v="8"/>
    <x v="0"/>
    <s v="India"/>
    <x v="14"/>
    <x v="1"/>
    <x v="14"/>
    <s v="Jul'2025"/>
    <x v="129"/>
    <x v="1"/>
    <m/>
    <x v="6"/>
    <x v="1"/>
    <s v="University of East London"/>
    <x v="3"/>
    <x v="14"/>
    <s v="School App does not exist"/>
    <m/>
    <m/>
  </r>
  <r>
    <x v="266"/>
    <x v="37"/>
    <x v="0"/>
    <s v="Global"/>
    <x v="3"/>
    <x v="0"/>
    <x v="10"/>
    <s v="Jul'2025"/>
    <x v="98"/>
    <x v="98"/>
    <m/>
    <x v="1"/>
    <x v="2"/>
    <s v="Coventry University - CU London Campus"/>
    <x v="5"/>
    <x v="115"/>
    <s v="Offer Received (Conditional)"/>
    <d v="2025-05-05T00:00:00"/>
    <d v="2025-05-21T00:00:00"/>
  </r>
  <r>
    <x v="267"/>
    <x v="22"/>
    <x v="0"/>
    <s v="Global"/>
    <x v="3"/>
    <x v="0"/>
    <x v="4"/>
    <s v="Jul'2025"/>
    <x v="21"/>
    <x v="6"/>
    <d v="2025-05-15T00:00:00"/>
    <x v="0"/>
    <x v="0"/>
    <s v="Coventry University - CU London Campus"/>
    <x v="0"/>
    <x v="20"/>
    <s v="Deposit Made (Conditional)"/>
    <d v="2025-03-31T00:00:00"/>
    <d v="2025-04-08T00:00:00"/>
  </r>
  <r>
    <x v="268"/>
    <x v="16"/>
    <x v="0"/>
    <s v="India"/>
    <x v="5"/>
    <x v="2"/>
    <x v="6"/>
    <s v="Jul'2025"/>
    <x v="9"/>
    <x v="63"/>
    <m/>
    <x v="1"/>
    <x v="1"/>
    <s v="The University of Law"/>
    <x v="5"/>
    <x v="90"/>
    <s v="Offer Received (Conditional)"/>
    <d v="2025-04-03T00:00:00"/>
    <d v="2025-04-05T00:00:00"/>
  </r>
  <r>
    <x v="269"/>
    <x v="15"/>
    <x v="0"/>
    <s v="India"/>
    <x v="3"/>
    <x v="1"/>
    <x v="29"/>
    <s v="Jul'2025"/>
    <x v="130"/>
    <x v="106"/>
    <d v="2024-11-14T00:00:00"/>
    <x v="4"/>
    <x v="0"/>
    <s v="Coventry University - CU London Campus"/>
    <x v="0"/>
    <x v="2"/>
    <s v="Deposit Made (Unconditional)"/>
    <d v="2024-08-27T00:00:00"/>
    <d v="2024-09-05T00:00:00"/>
  </r>
  <r>
    <x v="270"/>
    <x v="26"/>
    <x v="0"/>
    <s v="India"/>
    <x v="2"/>
    <x v="1"/>
    <x v="30"/>
    <s v="Jul'2025"/>
    <x v="131"/>
    <x v="84"/>
    <d v="2025-07-23T00:00:00"/>
    <x v="4"/>
    <x v="0"/>
    <m/>
    <x v="3"/>
    <x v="2"/>
    <s v="Preferred University not filled"/>
    <m/>
    <m/>
  </r>
  <r>
    <x v="271"/>
    <x v="34"/>
    <x v="0"/>
    <s v="Global"/>
    <x v="4"/>
    <x v="3"/>
    <x v="24"/>
    <s v="Jul'2025"/>
    <x v="57"/>
    <x v="73"/>
    <m/>
    <x v="1"/>
    <x v="1"/>
    <s v="Edinburgh Napier University"/>
    <x v="0"/>
    <x v="25"/>
    <s v="Offer Received (Conditional)"/>
    <d v="2025-02-01T00:00:00"/>
    <d v="2025-02-21T00:00:00"/>
  </r>
  <r>
    <x v="272"/>
    <x v="17"/>
    <x v="0"/>
    <s v="Global"/>
    <x v="3"/>
    <x v="0"/>
    <x v="4"/>
    <s v="Jul'2025"/>
    <x v="7"/>
    <x v="107"/>
    <d v="2025-05-19T00:00:00"/>
    <x v="0"/>
    <x v="0"/>
    <s v="Coventry University - CU London Campus"/>
    <x v="0"/>
    <x v="116"/>
    <s v="Deposit Made (Conditional)"/>
    <d v="2025-03-06T00:00:00"/>
    <d v="2025-03-12T00:00:00"/>
  </r>
  <r>
    <x v="273"/>
    <x v="2"/>
    <x v="0"/>
    <s v="India"/>
    <x v="4"/>
    <x v="1"/>
    <x v="14"/>
    <s v="Jul'2025"/>
    <x v="73"/>
    <x v="4"/>
    <m/>
    <x v="1"/>
    <x v="1"/>
    <s v="The University of Law"/>
    <x v="3"/>
    <x v="31"/>
    <s v="School App does not exist"/>
    <m/>
    <m/>
  </r>
  <r>
    <x v="274"/>
    <x v="4"/>
    <x v="0"/>
    <s v="Global"/>
    <x v="3"/>
    <x v="0"/>
    <x v="10"/>
    <s v="Jul'2025"/>
    <x v="37"/>
    <x v="2"/>
    <m/>
    <x v="1"/>
    <x v="1"/>
    <m/>
    <x v="3"/>
    <x v="2"/>
    <s v="Preferred University not filled"/>
    <m/>
    <m/>
  </r>
  <r>
    <x v="275"/>
    <x v="37"/>
    <x v="0"/>
    <s v="Global"/>
    <x v="3"/>
    <x v="0"/>
    <x v="21"/>
    <s v="Jul'2025"/>
    <x v="132"/>
    <x v="71"/>
    <m/>
    <x v="1"/>
    <x v="1"/>
    <m/>
    <x v="3"/>
    <x v="2"/>
    <s v="Preferred University not filled"/>
    <m/>
    <m/>
  </r>
  <r>
    <x v="276"/>
    <x v="33"/>
    <x v="0"/>
    <s v="Global"/>
    <x v="6"/>
    <x v="3"/>
    <x v="33"/>
    <s v="Jul'2025"/>
    <x v="76"/>
    <x v="1"/>
    <m/>
    <x v="1"/>
    <x v="1"/>
    <m/>
    <x v="3"/>
    <x v="117"/>
    <s v="Preferred University not filled"/>
    <m/>
    <m/>
  </r>
  <r>
    <x v="277"/>
    <x v="36"/>
    <x v="0"/>
    <s v="India"/>
    <x v="7"/>
    <x v="2"/>
    <x v="36"/>
    <s v="Jul'2025"/>
    <x v="56"/>
    <x v="15"/>
    <d v="2025-04-25T00:00:00"/>
    <x v="0"/>
    <x v="0"/>
    <s v="Coventry University - CU Coventry Campus"/>
    <x v="6"/>
    <x v="118"/>
    <s v="School App does not exist"/>
    <m/>
    <m/>
  </r>
  <r>
    <x v="278"/>
    <x v="29"/>
    <x v="0"/>
    <s v="Global"/>
    <x v="6"/>
    <x v="3"/>
    <x v="40"/>
    <s v="Jul'2025"/>
    <x v="22"/>
    <x v="94"/>
    <d v="2025-02-12T00:00:00"/>
    <x v="0"/>
    <x v="0"/>
    <s v="BPP University"/>
    <x v="0"/>
    <x v="9"/>
    <s v="Deposit Made (Conditional)"/>
    <d v="2025-01-12T00:00:00"/>
    <d v="2025-01-31T00:00:00"/>
  </r>
  <r>
    <x v="279"/>
    <x v="14"/>
    <x v="0"/>
    <s v="India"/>
    <x v="5"/>
    <x v="1"/>
    <x v="23"/>
    <s v="Jul'2025"/>
    <x v="133"/>
    <x v="78"/>
    <m/>
    <x v="1"/>
    <x v="1"/>
    <s v="University of East London"/>
    <x v="0"/>
    <x v="119"/>
    <s v="School App does not exist"/>
    <m/>
    <m/>
  </r>
  <r>
    <x v="280"/>
    <x v="6"/>
    <x v="0"/>
    <s v="India"/>
    <x v="5"/>
    <x v="2"/>
    <x v="20"/>
    <s v="Jul'2025"/>
    <x v="73"/>
    <x v="86"/>
    <m/>
    <x v="1"/>
    <x v="1"/>
    <s v="The University of Law"/>
    <x v="3"/>
    <x v="61"/>
    <s v="Offer Received (Conditional)"/>
    <d v="2025-02-15T00:00:00"/>
    <d v="2025-02-28T00:00:00"/>
  </r>
  <r>
    <x v="281"/>
    <x v="22"/>
    <x v="0"/>
    <s v="Global"/>
    <x v="7"/>
    <x v="0"/>
    <x v="26"/>
    <s v="Jul'2025"/>
    <x v="5"/>
    <x v="40"/>
    <d v="2025-05-21T00:00:00"/>
    <x v="0"/>
    <x v="0"/>
    <s v="Coventry University - CU Coventry Campus"/>
    <x v="0"/>
    <x v="120"/>
    <s v="Deposit Made (Conditional)"/>
    <d v="2025-03-17T00:00:00"/>
    <d v="2025-03-28T00:00:00"/>
  </r>
  <r>
    <x v="282"/>
    <x v="23"/>
    <x v="0"/>
    <s v="India"/>
    <x v="5"/>
    <x v="2"/>
    <x v="6"/>
    <s v="Jul'2025"/>
    <x v="26"/>
    <x v="88"/>
    <m/>
    <x v="1"/>
    <x v="1"/>
    <m/>
    <x v="3"/>
    <x v="2"/>
    <s v="Preferred University not filled"/>
    <m/>
    <m/>
  </r>
  <r>
    <x v="283"/>
    <x v="37"/>
    <x v="0"/>
    <s v="Global"/>
    <x v="3"/>
    <x v="0"/>
    <x v="4"/>
    <s v="Jul'2025"/>
    <x v="134"/>
    <x v="108"/>
    <d v="2025-04-21T00:00:00"/>
    <x v="0"/>
    <x v="0"/>
    <s v="Coventry University - CU London Campus"/>
    <x v="0"/>
    <x v="20"/>
    <s v="Deposit Made (Conditional)"/>
    <d v="2024-08-30T00:00:00"/>
    <d v="2024-09-04T00:00:00"/>
  </r>
  <r>
    <x v="284"/>
    <x v="11"/>
    <x v="0"/>
    <s v="Global"/>
    <x v="6"/>
    <x v="3"/>
    <x v="8"/>
    <s v="Jul'2025"/>
    <x v="95"/>
    <x v="4"/>
    <d v="2025-03-13T00:00:00"/>
    <x v="0"/>
    <x v="0"/>
    <s v="BPP University"/>
    <x v="0"/>
    <x v="68"/>
    <s v="Deposit Made (Conditional)"/>
    <d v="2025-02-17T00:00:00"/>
    <d v="2025-03-01T00:00:00"/>
  </r>
  <r>
    <x v="285"/>
    <x v="13"/>
    <x v="5"/>
    <s v="Global"/>
    <x v="34"/>
    <x v="3"/>
    <x v="35"/>
    <s v="Jul'2025"/>
    <x v="135"/>
    <x v="1"/>
    <m/>
    <x v="2"/>
    <x v="0"/>
    <s v="Global College Malta"/>
    <x v="0"/>
    <x v="121"/>
    <s v="Submitted to University"/>
    <d v="2025-07-11T00:00:00"/>
    <m/>
  </r>
  <r>
    <x v="286"/>
    <x v="24"/>
    <x v="0"/>
    <s v="India"/>
    <x v="5"/>
    <x v="2"/>
    <x v="20"/>
    <s v="Jul'2025"/>
    <x v="136"/>
    <x v="41"/>
    <m/>
    <x v="1"/>
    <x v="1"/>
    <s v="The University of Law"/>
    <x v="3"/>
    <x v="61"/>
    <s v="Offer Received (Conditional)"/>
    <d v="2025-03-12T00:00:00"/>
    <d v="2025-03-18T00:00:00"/>
  </r>
  <r>
    <x v="287"/>
    <x v="33"/>
    <x v="0"/>
    <s v="Global"/>
    <x v="2"/>
    <x v="3"/>
    <x v="38"/>
    <s v="Jul'2025"/>
    <x v="137"/>
    <x v="74"/>
    <d v="2025-02-10T00:00:00"/>
    <x v="0"/>
    <x v="0"/>
    <s v="University of Roehampton"/>
    <x v="0"/>
    <x v="122"/>
    <s v="Deposit Made (Conditional)"/>
    <d v="2025-01-23T00:00:00"/>
    <d v="2025-01-30T00:00:00"/>
  </r>
  <r>
    <x v="288"/>
    <x v="21"/>
    <x v="0"/>
    <s v="Global"/>
    <x v="19"/>
    <x v="0"/>
    <x v="21"/>
    <s v="Jul'2025"/>
    <x v="4"/>
    <x v="23"/>
    <m/>
    <x v="1"/>
    <x v="1"/>
    <m/>
    <x v="3"/>
    <x v="2"/>
    <s v="Preferred University not filled"/>
    <m/>
    <m/>
  </r>
  <r>
    <x v="289"/>
    <x v="9"/>
    <x v="0"/>
    <s v="India"/>
    <x v="14"/>
    <x v="2"/>
    <x v="19"/>
    <s v="Jul'2025"/>
    <x v="108"/>
    <x v="1"/>
    <m/>
    <x v="1"/>
    <x v="1"/>
    <m/>
    <x v="3"/>
    <x v="2"/>
    <s v="Preferred University not filled"/>
    <m/>
    <m/>
  </r>
  <r>
    <x v="290"/>
    <x v="12"/>
    <x v="0"/>
    <s v="India"/>
    <x v="6"/>
    <x v="2"/>
    <x v="19"/>
    <s v="Jul'2025"/>
    <x v="46"/>
    <x v="61"/>
    <m/>
    <x v="1"/>
    <x v="1"/>
    <s v="BPP University"/>
    <x v="7"/>
    <x v="17"/>
    <s v="Offer Received (Conditional)"/>
    <d v="2025-05-07T00:00:00"/>
    <d v="2025-05-16T00:00:00"/>
  </r>
  <r>
    <x v="291"/>
    <x v="31"/>
    <x v="0"/>
    <s v="Global"/>
    <x v="4"/>
    <x v="3"/>
    <x v="48"/>
    <s v="Jul'2025"/>
    <x v="127"/>
    <x v="46"/>
    <d v="2025-04-14T00:00:00"/>
    <x v="0"/>
    <x v="0"/>
    <s v="Edinburgh Napier University"/>
    <x v="0"/>
    <x v="2"/>
    <s v="Deposit Made (Conditional)"/>
    <d v="2025-03-08T00:00:00"/>
    <d v="2025-03-20T00:00:00"/>
  </r>
  <r>
    <x v="292"/>
    <x v="25"/>
    <x v="0"/>
    <s v="India"/>
    <x v="1"/>
    <x v="1"/>
    <x v="27"/>
    <s v="Jul'2025"/>
    <x v="90"/>
    <x v="1"/>
    <m/>
    <x v="1"/>
    <x v="1"/>
    <s v="Anglia Ruskin University"/>
    <x v="1"/>
    <x v="123"/>
    <s v="School App does not exist"/>
    <m/>
    <m/>
  </r>
  <r>
    <x v="293"/>
    <x v="28"/>
    <x v="0"/>
    <s v="India"/>
    <x v="5"/>
    <x v="1"/>
    <x v="14"/>
    <s v="Jul'2025"/>
    <x v="53"/>
    <x v="3"/>
    <m/>
    <x v="0"/>
    <x v="0"/>
    <s v="The University of Law"/>
    <x v="0"/>
    <x v="51"/>
    <s v="Offer Received (Conditional)"/>
    <d v="2025-03-13T00:00:00"/>
    <d v="2025-03-19T00:00:00"/>
  </r>
  <r>
    <x v="294"/>
    <x v="32"/>
    <x v="0"/>
    <s v="Global"/>
    <x v="35"/>
    <x v="3"/>
    <x v="10"/>
    <s v="Jul'2025"/>
    <x v="52"/>
    <x v="1"/>
    <m/>
    <x v="3"/>
    <x v="1"/>
    <m/>
    <x v="3"/>
    <x v="2"/>
    <s v="Preferred University not filled"/>
    <m/>
    <m/>
  </r>
  <r>
    <x v="295"/>
    <x v="9"/>
    <x v="0"/>
    <s v="India"/>
    <x v="11"/>
    <x v="2"/>
    <x v="6"/>
    <s v="Jul'2025"/>
    <x v="52"/>
    <x v="56"/>
    <m/>
    <x v="1"/>
    <x v="1"/>
    <m/>
    <x v="3"/>
    <x v="2"/>
    <s v="Preferred University not filled"/>
    <m/>
    <m/>
  </r>
  <r>
    <x v="296"/>
    <x v="8"/>
    <x v="0"/>
    <s v="India"/>
    <x v="2"/>
    <x v="1"/>
    <x v="1"/>
    <s v="Jul'2025"/>
    <x v="110"/>
    <x v="101"/>
    <m/>
    <x v="1"/>
    <x v="1"/>
    <m/>
    <x v="3"/>
    <x v="124"/>
    <s v="Preferred University not filled"/>
    <m/>
    <m/>
  </r>
  <r>
    <x v="297"/>
    <x v="39"/>
    <x v="0"/>
    <s v="Global"/>
    <x v="2"/>
    <x v="3"/>
    <x v="12"/>
    <s v="Jul'2025"/>
    <x v="14"/>
    <x v="51"/>
    <m/>
    <x v="1"/>
    <x v="1"/>
    <m/>
    <x v="3"/>
    <x v="2"/>
    <s v="Preferred University not filled"/>
    <m/>
    <m/>
  </r>
  <r>
    <x v="298"/>
    <x v="1"/>
    <x v="0"/>
    <s v="India"/>
    <x v="4"/>
    <x v="1"/>
    <x v="14"/>
    <s v="Jul'2025"/>
    <x v="138"/>
    <x v="64"/>
    <m/>
    <x v="1"/>
    <x v="1"/>
    <s v="Coventry University"/>
    <x v="3"/>
    <x v="14"/>
    <s v="School App does not exist"/>
    <m/>
    <m/>
  </r>
  <r>
    <x v="299"/>
    <x v="6"/>
    <x v="0"/>
    <s v="India"/>
    <x v="3"/>
    <x v="2"/>
    <x v="19"/>
    <s v="Jul'2025"/>
    <x v="90"/>
    <x v="54"/>
    <m/>
    <x v="1"/>
    <x v="1"/>
    <m/>
    <x v="3"/>
    <x v="2"/>
    <s v="Preferred University not filled"/>
    <m/>
    <m/>
  </r>
  <r>
    <x v="300"/>
    <x v="3"/>
    <x v="0"/>
    <s v="India"/>
    <x v="2"/>
    <x v="1"/>
    <x v="30"/>
    <s v="Jul'2025"/>
    <x v="139"/>
    <x v="109"/>
    <d v="2025-07-31T00:00:00"/>
    <x v="4"/>
    <x v="3"/>
    <m/>
    <x v="3"/>
    <x v="2"/>
    <s v="Preferred University not filled"/>
    <m/>
    <m/>
  </r>
  <r>
    <x v="301"/>
    <x v="39"/>
    <x v="0"/>
    <s v="Global"/>
    <x v="2"/>
    <x v="3"/>
    <x v="24"/>
    <s v="Jul'2025"/>
    <x v="113"/>
    <x v="1"/>
    <m/>
    <x v="2"/>
    <x v="1"/>
    <m/>
    <x v="3"/>
    <x v="2"/>
    <s v="Preferred University not filled"/>
    <m/>
    <m/>
  </r>
  <r>
    <x v="302"/>
    <x v="12"/>
    <x v="0"/>
    <s v="India"/>
    <x v="5"/>
    <x v="2"/>
    <x v="8"/>
    <s v="Jul'2025"/>
    <x v="77"/>
    <x v="59"/>
    <d v="2025-04-19T00:00:00"/>
    <x v="4"/>
    <x v="0"/>
    <s v="The University of Law"/>
    <x v="0"/>
    <x v="5"/>
    <s v="Deposit Made (Unconditional)"/>
    <d v="2025-02-05T00:00:00"/>
    <d v="2025-02-07T00:00:00"/>
  </r>
  <r>
    <x v="303"/>
    <x v="14"/>
    <x v="0"/>
    <s v="India"/>
    <x v="20"/>
    <x v="1"/>
    <x v="23"/>
    <s v="Jul'2025"/>
    <x v="35"/>
    <x v="11"/>
    <m/>
    <x v="1"/>
    <x v="1"/>
    <s v="Aston University"/>
    <x v="3"/>
    <x v="125"/>
    <s v="Offer Received (Conditional)"/>
    <d v="2025-04-28T00:00:00"/>
    <d v="2025-05-03T00:00:00"/>
  </r>
  <r>
    <x v="304"/>
    <x v="18"/>
    <x v="0"/>
    <s v="Global"/>
    <x v="3"/>
    <x v="0"/>
    <x v="28"/>
    <s v="Jul'2025"/>
    <x v="15"/>
    <x v="9"/>
    <m/>
    <x v="1"/>
    <x v="1"/>
    <s v="Ravensbourne University London"/>
    <x v="7"/>
    <x v="126"/>
    <s v="School App does not exist"/>
    <m/>
    <m/>
  </r>
  <r>
    <x v="305"/>
    <x v="21"/>
    <x v="0"/>
    <s v="Global"/>
    <x v="3"/>
    <x v="0"/>
    <x v="4"/>
    <s v="Jul'2025"/>
    <x v="35"/>
    <x v="11"/>
    <m/>
    <x v="1"/>
    <x v="1"/>
    <m/>
    <x v="3"/>
    <x v="2"/>
    <s v="Preferred University not filled"/>
    <m/>
    <m/>
  </r>
  <r>
    <x v="306"/>
    <x v="5"/>
    <x v="0"/>
    <s v="India"/>
    <x v="4"/>
    <x v="1"/>
    <x v="5"/>
    <s v="Jul'2025"/>
    <x v="6"/>
    <x v="76"/>
    <d v="2025-03-15T00:00:00"/>
    <x v="4"/>
    <x v="3"/>
    <m/>
    <x v="3"/>
    <x v="3"/>
    <s v="Preferred University not filled"/>
    <m/>
    <m/>
  </r>
  <r>
    <x v="307"/>
    <x v="12"/>
    <x v="0"/>
    <s v="India"/>
    <x v="5"/>
    <x v="2"/>
    <x v="20"/>
    <s v="Jul'2025"/>
    <x v="61"/>
    <x v="24"/>
    <m/>
    <x v="1"/>
    <x v="1"/>
    <s v="The University of Law"/>
    <x v="3"/>
    <x v="61"/>
    <s v="Offer Received (Conditional)"/>
    <d v="2025-03-20T00:00:00"/>
    <d v="2025-03-24T00:00:00"/>
  </r>
  <r>
    <x v="308"/>
    <x v="36"/>
    <x v="0"/>
    <s v="India"/>
    <x v="11"/>
    <x v="2"/>
    <x v="34"/>
    <s v="Jul'2025"/>
    <x v="17"/>
    <x v="1"/>
    <m/>
    <x v="3"/>
    <x v="1"/>
    <m/>
    <x v="3"/>
    <x v="2"/>
    <s v="Preferred University not filled"/>
    <m/>
    <m/>
  </r>
  <r>
    <x v="309"/>
    <x v="27"/>
    <x v="0"/>
    <s v="India"/>
    <x v="5"/>
    <x v="2"/>
    <x v="6"/>
    <s v="Jul'2025"/>
    <x v="38"/>
    <x v="110"/>
    <m/>
    <x v="1"/>
    <x v="1"/>
    <s v="University of Salford"/>
    <x v="7"/>
    <x v="127"/>
    <s v="School App does not exist"/>
    <m/>
    <m/>
  </r>
  <r>
    <x v="310"/>
    <x v="12"/>
    <x v="0"/>
    <s v="India"/>
    <x v="5"/>
    <x v="2"/>
    <x v="6"/>
    <s v="Jul'2025"/>
    <x v="140"/>
    <x v="6"/>
    <d v="2025-04-22T00:00:00"/>
    <x v="4"/>
    <x v="0"/>
    <s v="The University of Law"/>
    <x v="0"/>
    <x v="2"/>
    <s v="Deposit Made (Unconditional)"/>
    <d v="2025-03-23T00:00:00"/>
    <d v="2025-04-08T00:00:00"/>
  </r>
  <r>
    <x v="311"/>
    <x v="7"/>
    <x v="0"/>
    <s v="India"/>
    <x v="5"/>
    <x v="2"/>
    <x v="32"/>
    <s v="Jul'2025"/>
    <x v="19"/>
    <x v="18"/>
    <d v="2025-04-26T00:00:00"/>
    <x v="0"/>
    <x v="0"/>
    <s v="The University of Law"/>
    <x v="0"/>
    <x v="5"/>
    <s v="School App does not exist"/>
    <m/>
    <m/>
  </r>
  <r>
    <x v="312"/>
    <x v="28"/>
    <x v="0"/>
    <s v="India"/>
    <x v="4"/>
    <x v="1"/>
    <x v="27"/>
    <s v="Jul'2025"/>
    <x v="133"/>
    <x v="65"/>
    <d v="2025-03-28T00:00:00"/>
    <x v="0"/>
    <x v="0"/>
    <s v="Edinburgh Napier University"/>
    <x v="3"/>
    <x v="128"/>
    <s v="Deposit Made (Conditional)"/>
    <d v="2025-03-21T00:00:00"/>
    <d v="2025-03-21T00:00:00"/>
  </r>
  <r>
    <x v="313"/>
    <x v="16"/>
    <x v="0"/>
    <s v="India"/>
    <x v="7"/>
    <x v="2"/>
    <x v="49"/>
    <s v="Jul'2025"/>
    <x v="30"/>
    <x v="25"/>
    <d v="2025-03-28T00:00:00"/>
    <x v="0"/>
    <x v="0"/>
    <s v="Coventry University - CU Coventry Campus"/>
    <x v="0"/>
    <x v="5"/>
    <s v="Deposit Made (Conditional)"/>
    <d v="2025-02-11T00:00:00"/>
    <d v="2025-02-17T00:00:00"/>
  </r>
  <r>
    <x v="314"/>
    <x v="19"/>
    <x v="0"/>
    <s v="Global"/>
    <x v="3"/>
    <x v="0"/>
    <x v="4"/>
    <s v="Jul'2025"/>
    <x v="109"/>
    <x v="4"/>
    <m/>
    <x v="1"/>
    <x v="1"/>
    <m/>
    <x v="3"/>
    <x v="2"/>
    <s v="Preferred University not filled"/>
    <m/>
    <m/>
  </r>
  <r>
    <x v="315"/>
    <x v="4"/>
    <x v="0"/>
    <s v="Global"/>
    <x v="13"/>
    <x v="0"/>
    <x v="22"/>
    <s v="Jul'2025"/>
    <x v="32"/>
    <x v="40"/>
    <m/>
    <x v="1"/>
    <x v="1"/>
    <s v="Coventry University - CU Coventry Campus"/>
    <x v="3"/>
    <x v="2"/>
    <s v="School App does not exist"/>
    <m/>
    <m/>
  </r>
  <r>
    <x v="316"/>
    <x v="17"/>
    <x v="0"/>
    <s v="Global"/>
    <x v="3"/>
    <x v="0"/>
    <x v="22"/>
    <s v="Jul'2025"/>
    <x v="15"/>
    <x v="1"/>
    <m/>
    <x v="3"/>
    <x v="1"/>
    <m/>
    <x v="3"/>
    <x v="2"/>
    <s v="Preferred University not filled"/>
    <m/>
    <m/>
  </r>
  <r>
    <x v="317"/>
    <x v="35"/>
    <x v="0"/>
    <s v="Global"/>
    <x v="3"/>
    <x v="0"/>
    <x v="10"/>
    <s v="Jul'2025"/>
    <x v="31"/>
    <x v="1"/>
    <m/>
    <x v="2"/>
    <x v="1"/>
    <s v="Coventry University - CU London Campus"/>
    <x v="5"/>
    <x v="115"/>
    <s v="Submitted to University"/>
    <d v="2025-04-18T00:00:00"/>
    <m/>
  </r>
  <r>
    <x v="318"/>
    <x v="32"/>
    <x v="0"/>
    <s v="Global"/>
    <x v="6"/>
    <x v="3"/>
    <x v="33"/>
    <s v="Jul'2025"/>
    <x v="58"/>
    <x v="111"/>
    <d v="2025-05-05T00:00:00"/>
    <x v="0"/>
    <x v="0"/>
    <s v="BPP University"/>
    <x v="0"/>
    <x v="94"/>
    <s v="Deposit Made (Conditional)"/>
    <d v="2025-03-15T00:00:00"/>
    <d v="2025-03-23T00:00:00"/>
  </r>
  <r>
    <x v="319"/>
    <x v="29"/>
    <x v="0"/>
    <s v="Global"/>
    <x v="2"/>
    <x v="3"/>
    <x v="12"/>
    <s v="Jul'2025"/>
    <x v="141"/>
    <x v="112"/>
    <d v="2024-11-05T00:00:00"/>
    <x v="0"/>
    <x v="0"/>
    <s v="University of Roehampton"/>
    <x v="0"/>
    <x v="2"/>
    <s v="Deposit Made (Conditional)"/>
    <d v="2024-09-03T00:00:00"/>
    <d v="2024-09-18T00:00:00"/>
  </r>
  <r>
    <x v="320"/>
    <x v="28"/>
    <x v="0"/>
    <s v="India"/>
    <x v="17"/>
    <x v="1"/>
    <x v="46"/>
    <s v="Jul'2025"/>
    <x v="7"/>
    <x v="82"/>
    <d v="2025-03-27T00:00:00"/>
    <x v="4"/>
    <x v="0"/>
    <s v="Coventry University"/>
    <x v="0"/>
    <x v="7"/>
    <s v="Deposit Made (Unconditional)"/>
    <d v="2025-03-06T00:00:00"/>
    <d v="2025-03-11T00:00:00"/>
  </r>
  <r>
    <x v="321"/>
    <x v="9"/>
    <x v="0"/>
    <s v="India"/>
    <x v="7"/>
    <x v="2"/>
    <x v="8"/>
    <s v="Jul'2025"/>
    <x v="105"/>
    <x v="79"/>
    <m/>
    <x v="1"/>
    <x v="0"/>
    <s v="Coventry University - CU Coventry Campus"/>
    <x v="0"/>
    <x v="129"/>
    <s v="Offer Received (Conditional)"/>
    <d v="2025-03-10T00:00:00"/>
    <d v="2025-03-15T00:00:00"/>
  </r>
  <r>
    <x v="322"/>
    <x v="28"/>
    <x v="0"/>
    <s v="India"/>
    <x v="4"/>
    <x v="1"/>
    <x v="17"/>
    <s v="Jul'2025"/>
    <x v="142"/>
    <x v="59"/>
    <m/>
    <x v="1"/>
    <x v="1"/>
    <s v="Edinburgh Napier University"/>
    <x v="3"/>
    <x v="11"/>
    <s v="Offer Received (Conditional)"/>
    <d v="2025-01-25T00:00:00"/>
    <d v="2025-02-07T00:00:00"/>
  </r>
  <r>
    <x v="323"/>
    <x v="17"/>
    <x v="0"/>
    <s v="Global"/>
    <x v="11"/>
    <x v="0"/>
    <x v="4"/>
    <s v="Jul'2025"/>
    <x v="138"/>
    <x v="59"/>
    <m/>
    <x v="1"/>
    <x v="1"/>
    <m/>
    <x v="3"/>
    <x v="2"/>
    <s v="Preferred University not filled"/>
    <m/>
    <m/>
  </r>
  <r>
    <x v="324"/>
    <x v="23"/>
    <x v="0"/>
    <s v="India"/>
    <x v="5"/>
    <x v="2"/>
    <x v="20"/>
    <s v="Jul'2025"/>
    <x v="65"/>
    <x v="67"/>
    <m/>
    <x v="1"/>
    <x v="1"/>
    <s v="The University of Law"/>
    <x v="3"/>
    <x v="2"/>
    <s v="Offer Received (Conditional)"/>
    <d v="2025-03-05T00:00:00"/>
    <d v="2025-03-08T00:00:00"/>
  </r>
  <r>
    <x v="325"/>
    <x v="0"/>
    <x v="0"/>
    <s v="Global"/>
    <x v="3"/>
    <x v="0"/>
    <x v="21"/>
    <s v="Jul'2025"/>
    <x v="97"/>
    <x v="33"/>
    <m/>
    <x v="1"/>
    <x v="1"/>
    <m/>
    <x v="3"/>
    <x v="2"/>
    <s v="Preferred University not filled"/>
    <m/>
    <m/>
  </r>
  <r>
    <x v="326"/>
    <x v="26"/>
    <x v="0"/>
    <s v="India"/>
    <x v="5"/>
    <x v="1"/>
    <x v="14"/>
    <s v="Jul'2025"/>
    <x v="9"/>
    <x v="50"/>
    <d v="2025-05-03T00:00:00"/>
    <x v="4"/>
    <x v="0"/>
    <s v="The University of Law"/>
    <x v="0"/>
    <x v="51"/>
    <s v="Deposit Made (Unconditional)"/>
    <d v="2025-04-03T00:00:00"/>
    <d v="2025-04-04T00:00:00"/>
  </r>
  <r>
    <x v="327"/>
    <x v="36"/>
    <x v="0"/>
    <s v="India"/>
    <x v="17"/>
    <x v="2"/>
    <x v="6"/>
    <s v="Jul'2025"/>
    <x v="21"/>
    <x v="1"/>
    <m/>
    <x v="3"/>
    <x v="1"/>
    <m/>
    <x v="3"/>
    <x v="72"/>
    <s v="Preferred University not filled"/>
    <m/>
    <m/>
  </r>
  <r>
    <x v="328"/>
    <x v="20"/>
    <x v="0"/>
    <s v="India"/>
    <x v="36"/>
    <x v="2"/>
    <x v="6"/>
    <s v="Jul'2025"/>
    <x v="86"/>
    <x v="59"/>
    <m/>
    <x v="1"/>
    <x v="1"/>
    <m/>
    <x v="3"/>
    <x v="2"/>
    <s v="Preferred University not filled"/>
    <m/>
    <m/>
  </r>
  <r>
    <x v="329"/>
    <x v="30"/>
    <x v="0"/>
    <s v="Global"/>
    <x v="2"/>
    <x v="3"/>
    <x v="33"/>
    <s v="Jul'2025"/>
    <x v="41"/>
    <x v="1"/>
    <m/>
    <x v="1"/>
    <x v="1"/>
    <m/>
    <x v="3"/>
    <x v="2"/>
    <s v="Preferred University not filled"/>
    <m/>
    <m/>
  </r>
  <r>
    <x v="330"/>
    <x v="19"/>
    <x v="0"/>
    <s v="Global"/>
    <x v="2"/>
    <x v="0"/>
    <x v="50"/>
    <s v="Jul'2025"/>
    <x v="10"/>
    <x v="1"/>
    <m/>
    <x v="2"/>
    <x v="1"/>
    <s v="University of Roehampton"/>
    <x v="3"/>
    <x v="27"/>
    <s v="Submitted to University"/>
    <d v="2025-04-25T00:00:00"/>
    <m/>
  </r>
  <r>
    <x v="331"/>
    <x v="3"/>
    <x v="0"/>
    <s v="India"/>
    <x v="15"/>
    <x v="1"/>
    <x v="14"/>
    <s v="Jul'2025"/>
    <x v="74"/>
    <x v="57"/>
    <m/>
    <x v="1"/>
    <x v="1"/>
    <s v="Aston University"/>
    <x v="3"/>
    <x v="11"/>
    <s v="School App does not exist"/>
    <m/>
    <m/>
  </r>
  <r>
    <x v="332"/>
    <x v="27"/>
    <x v="0"/>
    <s v="India"/>
    <x v="5"/>
    <x v="2"/>
    <x v="8"/>
    <s v="Jul'2025"/>
    <x v="48"/>
    <x v="73"/>
    <m/>
    <x v="1"/>
    <x v="2"/>
    <s v="The University of Law"/>
    <x v="1"/>
    <x v="130"/>
    <s v="Offer Received (Conditional)"/>
    <d v="2025-02-12T00:00:00"/>
    <d v="2025-02-21T00:00:00"/>
  </r>
  <r>
    <x v="333"/>
    <x v="33"/>
    <x v="6"/>
    <s v="Global"/>
    <x v="37"/>
    <x v="3"/>
    <x v="12"/>
    <s v="Jul'2025"/>
    <x v="107"/>
    <x v="1"/>
    <m/>
    <x v="6"/>
    <x v="1"/>
    <m/>
    <x v="3"/>
    <x v="2"/>
    <s v="Preferred University not filled"/>
    <m/>
    <m/>
  </r>
  <r>
    <x v="334"/>
    <x v="9"/>
    <x v="0"/>
    <s v="India"/>
    <x v="36"/>
    <x v="2"/>
    <x v="6"/>
    <s v="Jul'2025"/>
    <x v="143"/>
    <x v="1"/>
    <m/>
    <x v="1"/>
    <x v="1"/>
    <m/>
    <x v="3"/>
    <x v="2"/>
    <s v="Preferred University not filled"/>
    <m/>
    <m/>
  </r>
  <r>
    <x v="335"/>
    <x v="17"/>
    <x v="0"/>
    <s v="Global"/>
    <x v="3"/>
    <x v="0"/>
    <x v="26"/>
    <s v="Jul'2025"/>
    <x v="65"/>
    <x v="82"/>
    <d v="2025-05-19T00:00:00"/>
    <x v="0"/>
    <x v="0"/>
    <s v="Coventry University - CU London Campus"/>
    <x v="0"/>
    <x v="120"/>
    <s v="Deposit Made (Conditional)"/>
    <d v="2025-03-05T00:00:00"/>
    <d v="2025-03-11T00:00:00"/>
  </r>
  <r>
    <x v="336"/>
    <x v="20"/>
    <x v="0"/>
    <s v="India"/>
    <x v="2"/>
    <x v="2"/>
    <x v="6"/>
    <s v="Jul'2025"/>
    <x v="59"/>
    <x v="113"/>
    <m/>
    <x v="1"/>
    <x v="1"/>
    <s v="University of Roehampton"/>
    <x v="3"/>
    <x v="2"/>
    <s v="Offer Received (Conditional)"/>
    <d v="2025-01-31T00:00:00"/>
    <d v="2025-02-06T00:00:00"/>
  </r>
  <r>
    <x v="337"/>
    <x v="36"/>
    <x v="0"/>
    <s v="India"/>
    <x v="5"/>
    <x v="2"/>
    <x v="34"/>
    <s v="Jul'2025"/>
    <x v="97"/>
    <x v="40"/>
    <m/>
    <x v="1"/>
    <x v="1"/>
    <m/>
    <x v="3"/>
    <x v="2"/>
    <s v="Preferred University not filled"/>
    <m/>
    <m/>
  </r>
  <r>
    <x v="338"/>
    <x v="37"/>
    <x v="0"/>
    <s v="Global"/>
    <x v="3"/>
    <x v="0"/>
    <x v="26"/>
    <s v="Jul'2025"/>
    <x v="20"/>
    <x v="67"/>
    <d v="2025-05-21T00:00:00"/>
    <x v="0"/>
    <x v="1"/>
    <s v="Coventry University - CU London Campus"/>
    <x v="0"/>
    <x v="131"/>
    <s v="Deposit Made (Conditional)"/>
    <d v="2025-03-04T00:00:00"/>
    <d v="2025-03-08T00:00:00"/>
  </r>
  <r>
    <x v="339"/>
    <x v="18"/>
    <x v="0"/>
    <s v="Global"/>
    <x v="3"/>
    <x v="0"/>
    <x v="10"/>
    <s v="Jul'2025"/>
    <x v="10"/>
    <x v="92"/>
    <m/>
    <x v="1"/>
    <x v="1"/>
    <m/>
    <x v="3"/>
    <x v="2"/>
    <s v="Preferred University not filled"/>
    <m/>
    <m/>
  </r>
  <r>
    <x v="340"/>
    <x v="23"/>
    <x v="0"/>
    <s v="India"/>
    <x v="6"/>
    <x v="2"/>
    <x v="34"/>
    <s v="Jul'2025"/>
    <x v="35"/>
    <x v="1"/>
    <m/>
    <x v="3"/>
    <x v="1"/>
    <s v="University of East London"/>
    <x v="7"/>
    <x v="132"/>
    <s v="School App does not exist"/>
    <m/>
    <m/>
  </r>
  <r>
    <x v="341"/>
    <x v="21"/>
    <x v="0"/>
    <s v="Global"/>
    <x v="3"/>
    <x v="0"/>
    <x v="43"/>
    <s v="Jul'2025"/>
    <x v="30"/>
    <x v="25"/>
    <d v="2025-04-17T00:00:00"/>
    <x v="0"/>
    <x v="0"/>
    <s v="Coventry University - CU London Campus"/>
    <x v="0"/>
    <x v="7"/>
    <s v="Deposit Made (Conditional)"/>
    <d v="2025-02-11T00:00:00"/>
    <d v="2025-02-17T00:00:00"/>
  </r>
  <r>
    <x v="342"/>
    <x v="24"/>
    <x v="0"/>
    <s v="India"/>
    <x v="5"/>
    <x v="2"/>
    <x v="32"/>
    <s v="Jul'2025"/>
    <x v="96"/>
    <x v="114"/>
    <d v="2025-04-22T00:00:00"/>
    <x v="4"/>
    <x v="0"/>
    <s v="The University of Law"/>
    <x v="0"/>
    <x v="5"/>
    <s v="Deposit Made (Unconditional)"/>
    <d v="2025-04-09T00:00:00"/>
    <d v="2025-04-11T00:00:00"/>
  </r>
  <r>
    <x v="343"/>
    <x v="26"/>
    <x v="0"/>
    <s v="India"/>
    <x v="5"/>
    <x v="1"/>
    <x v="23"/>
    <s v="Jul'2025"/>
    <x v="96"/>
    <x v="54"/>
    <m/>
    <x v="1"/>
    <x v="1"/>
    <m/>
    <x v="3"/>
    <x v="13"/>
    <s v="Preferred University not filled"/>
    <m/>
    <m/>
  </r>
  <r>
    <x v="344"/>
    <x v="35"/>
    <x v="0"/>
    <s v="Global"/>
    <x v="11"/>
    <x v="0"/>
    <x v="50"/>
    <s v="Jul'2025"/>
    <x v="144"/>
    <x v="15"/>
    <m/>
    <x v="1"/>
    <x v="1"/>
    <m/>
    <x v="0"/>
    <x v="13"/>
    <s v="Preferred University not filled"/>
    <m/>
    <m/>
  </r>
  <r>
    <x v="345"/>
    <x v="38"/>
    <x v="0"/>
    <s v="Global"/>
    <x v="5"/>
    <x v="3"/>
    <x v="33"/>
    <s v="Jul'2025"/>
    <x v="145"/>
    <x v="16"/>
    <m/>
    <x v="1"/>
    <x v="1"/>
    <m/>
    <x v="3"/>
    <x v="2"/>
    <s v="Preferred University not filled"/>
    <m/>
    <m/>
  </r>
  <r>
    <x v="346"/>
    <x v="0"/>
    <x v="0"/>
    <s v="Global"/>
    <x v="0"/>
    <x v="0"/>
    <x v="50"/>
    <s v="Jul'2025"/>
    <x v="89"/>
    <x v="1"/>
    <m/>
    <x v="1"/>
    <x v="1"/>
    <s v="Coventry University"/>
    <x v="3"/>
    <x v="13"/>
    <s v="School App does not exist"/>
    <m/>
    <m/>
  </r>
  <r>
    <x v="347"/>
    <x v="10"/>
    <x v="0"/>
    <s v="Global"/>
    <x v="3"/>
    <x v="0"/>
    <x v="10"/>
    <s v="Jul'2025"/>
    <x v="37"/>
    <x v="2"/>
    <m/>
    <x v="1"/>
    <x v="1"/>
    <s v="Coventry University - CU London Campus"/>
    <x v="8"/>
    <x v="133"/>
    <s v="Offer Received (Conditional)"/>
    <d v="2025-04-30T00:00:00"/>
    <d v="2025-05-07T00:00:00"/>
  </r>
  <r>
    <x v="348"/>
    <x v="37"/>
    <x v="0"/>
    <s v="Global"/>
    <x v="5"/>
    <x v="0"/>
    <x v="39"/>
    <s v="Jul'2025"/>
    <x v="62"/>
    <x v="107"/>
    <m/>
    <x v="1"/>
    <x v="1"/>
    <m/>
    <x v="3"/>
    <x v="2"/>
    <s v="Preferred University not filled"/>
    <m/>
    <m/>
  </r>
  <r>
    <x v="349"/>
    <x v="35"/>
    <x v="0"/>
    <s v="Global"/>
    <x v="4"/>
    <x v="0"/>
    <x v="28"/>
    <s v="Jul'2025"/>
    <x v="5"/>
    <x v="111"/>
    <m/>
    <x v="1"/>
    <x v="2"/>
    <s v="Edinburgh Napier University"/>
    <x v="3"/>
    <x v="2"/>
    <s v="Offer Received (Conditional)"/>
    <d v="2025-03-17T00:00:00"/>
    <d v="2025-03-23T00:00:00"/>
  </r>
  <r>
    <x v="350"/>
    <x v="2"/>
    <x v="0"/>
    <s v="India"/>
    <x v="4"/>
    <x v="1"/>
    <x v="5"/>
    <s v="Jul'2025"/>
    <x v="125"/>
    <x v="32"/>
    <d v="2025-03-15T00:00:00"/>
    <x v="4"/>
    <x v="0"/>
    <s v="Edinburgh Napier University"/>
    <x v="0"/>
    <x v="3"/>
    <s v="Deposit Made (Unconditional)"/>
    <d v="2025-02-04T00:00:00"/>
    <d v="2025-02-12T00:00:00"/>
  </r>
  <r>
    <x v="351"/>
    <x v="4"/>
    <x v="0"/>
    <s v="Global"/>
    <x v="3"/>
    <x v="0"/>
    <x v="10"/>
    <s v="Jul'2025"/>
    <x v="82"/>
    <x v="71"/>
    <m/>
    <x v="1"/>
    <x v="1"/>
    <s v="Coventry University - CU London Campus"/>
    <x v="4"/>
    <x v="134"/>
    <s v="Offer Received (Conditional)"/>
    <d v="2025-04-23T00:00:00"/>
    <d v="2025-04-29T00:00:00"/>
  </r>
  <r>
    <x v="352"/>
    <x v="7"/>
    <x v="0"/>
    <s v="India"/>
    <x v="5"/>
    <x v="2"/>
    <x v="8"/>
    <s v="Jul'2025"/>
    <x v="133"/>
    <x v="111"/>
    <m/>
    <x v="1"/>
    <x v="1"/>
    <m/>
    <x v="3"/>
    <x v="2"/>
    <s v="Preferred University not filled"/>
    <m/>
    <m/>
  </r>
  <r>
    <x v="353"/>
    <x v="1"/>
    <x v="0"/>
    <s v="India"/>
    <x v="5"/>
    <x v="1"/>
    <x v="23"/>
    <s v="Jul'2025"/>
    <x v="91"/>
    <x v="1"/>
    <m/>
    <x v="2"/>
    <x v="2"/>
    <s v="Coventry University"/>
    <x v="9"/>
    <x v="135"/>
    <s v="School App does not exist"/>
    <m/>
    <m/>
  </r>
  <r>
    <x v="354"/>
    <x v="35"/>
    <x v="0"/>
    <s v="Global"/>
    <x v="3"/>
    <x v="0"/>
    <x v="26"/>
    <s v="Jul'2025"/>
    <x v="146"/>
    <x v="48"/>
    <d v="2025-04-30T00:00:00"/>
    <x v="0"/>
    <x v="0"/>
    <s v="Coventry University - CU London Campus"/>
    <x v="0"/>
    <x v="136"/>
    <s v="Deposit Made (Conditional)"/>
    <d v="2024-12-11T00:00:00"/>
    <d v="2024-12-16T00:00:00"/>
  </r>
  <r>
    <x v="355"/>
    <x v="22"/>
    <x v="0"/>
    <s v="Global"/>
    <x v="3"/>
    <x v="0"/>
    <x v="39"/>
    <s v="Jul'2025"/>
    <x v="35"/>
    <x v="11"/>
    <m/>
    <x v="1"/>
    <x v="1"/>
    <m/>
    <x v="3"/>
    <x v="2"/>
    <s v="Preferred University not filled"/>
    <m/>
    <m/>
  </r>
  <r>
    <x v="356"/>
    <x v="26"/>
    <x v="0"/>
    <s v="India"/>
    <x v="2"/>
    <x v="1"/>
    <x v="2"/>
    <s v="Jul'2025"/>
    <x v="137"/>
    <x v="94"/>
    <m/>
    <x v="1"/>
    <x v="1"/>
    <s v="University of Roehampton"/>
    <x v="7"/>
    <x v="2"/>
    <s v="Offer Received (Conditional)"/>
    <d v="2025-01-23T00:00:00"/>
    <d v="2025-01-31T00:00:00"/>
  </r>
  <r>
    <x v="357"/>
    <x v="15"/>
    <x v="0"/>
    <s v="India"/>
    <x v="4"/>
    <x v="1"/>
    <x v="14"/>
    <s v="Jul'2025"/>
    <x v="147"/>
    <x v="94"/>
    <m/>
    <x v="1"/>
    <x v="1"/>
    <s v="University of East London"/>
    <x v="3"/>
    <x v="14"/>
    <s v="School App does not exist"/>
    <m/>
    <m/>
  </r>
  <r>
    <x v="358"/>
    <x v="8"/>
    <x v="0"/>
    <s v="India"/>
    <x v="4"/>
    <x v="1"/>
    <x v="23"/>
    <s v="Jul'2025"/>
    <x v="5"/>
    <x v="46"/>
    <m/>
    <x v="1"/>
    <x v="2"/>
    <s v="Edinburgh Napier University"/>
    <x v="4"/>
    <x v="137"/>
    <s v="Offer Received (Conditional)"/>
    <d v="2025-03-17T00:00:00"/>
    <d v="2025-03-20T00:00:00"/>
  </r>
  <r>
    <x v="359"/>
    <x v="17"/>
    <x v="0"/>
    <s v="Global"/>
    <x v="3"/>
    <x v="0"/>
    <x v="28"/>
    <s v="Jul'2025"/>
    <x v="17"/>
    <x v="17"/>
    <m/>
    <x v="1"/>
    <x v="1"/>
    <s v="Coventry University - CU London Campus"/>
    <x v="7"/>
    <x v="2"/>
    <s v="Offer Received (Conditional)"/>
    <d v="2025-05-01T00:00:00"/>
    <d v="2025-05-10T00:00:00"/>
  </r>
  <r>
    <x v="360"/>
    <x v="11"/>
    <x v="0"/>
    <s v="Global"/>
    <x v="38"/>
    <x v="3"/>
    <x v="12"/>
    <s v="Jul'2025"/>
    <x v="97"/>
    <x v="1"/>
    <m/>
    <x v="3"/>
    <x v="1"/>
    <s v="Ulster University Birmingham"/>
    <x v="3"/>
    <x v="138"/>
    <s v="School App does not exist"/>
    <m/>
    <m/>
  </r>
  <r>
    <x v="361"/>
    <x v="38"/>
    <x v="0"/>
    <s v="Global"/>
    <x v="0"/>
    <x v="3"/>
    <x v="40"/>
    <s v="Jul'2025"/>
    <x v="148"/>
    <x v="81"/>
    <m/>
    <x v="1"/>
    <x v="1"/>
    <s v="The University of Sunderland"/>
    <x v="3"/>
    <x v="139"/>
    <s v="Offer Received (Conditional)"/>
    <d v="2025-02-23T00:00:00"/>
    <d v="2025-03-22T00:00:00"/>
  </r>
  <r>
    <x v="362"/>
    <x v="8"/>
    <x v="0"/>
    <s v="India"/>
    <x v="5"/>
    <x v="1"/>
    <x v="16"/>
    <s v="Jul'2025"/>
    <x v="125"/>
    <x v="8"/>
    <m/>
    <x v="1"/>
    <x v="1"/>
    <m/>
    <x v="3"/>
    <x v="31"/>
    <s v="Preferred University not filled"/>
    <m/>
    <m/>
  </r>
  <r>
    <x v="363"/>
    <x v="9"/>
    <x v="0"/>
    <s v="India"/>
    <x v="3"/>
    <x v="2"/>
    <x v="6"/>
    <s v="Jul'2025"/>
    <x v="20"/>
    <x v="82"/>
    <m/>
    <x v="1"/>
    <x v="1"/>
    <s v="Coventry University"/>
    <x v="3"/>
    <x v="2"/>
    <s v="School App does not exist"/>
    <m/>
    <m/>
  </r>
  <r>
    <x v="364"/>
    <x v="17"/>
    <x v="0"/>
    <s v="Global"/>
    <x v="6"/>
    <x v="0"/>
    <x v="4"/>
    <s v="Jul'2025"/>
    <x v="149"/>
    <x v="104"/>
    <m/>
    <x v="1"/>
    <x v="1"/>
    <m/>
    <x v="3"/>
    <x v="2"/>
    <s v="Preferred University not filled"/>
    <m/>
    <m/>
  </r>
  <r>
    <x v="365"/>
    <x v="10"/>
    <x v="0"/>
    <s v="Global"/>
    <x v="3"/>
    <x v="0"/>
    <x v="10"/>
    <s v="Jul'2025"/>
    <x v="116"/>
    <x v="11"/>
    <m/>
    <x v="1"/>
    <x v="1"/>
    <m/>
    <x v="3"/>
    <x v="2"/>
    <s v="Preferred University not filled"/>
    <m/>
    <m/>
  </r>
  <r>
    <x v="366"/>
    <x v="31"/>
    <x v="7"/>
    <s v="Global"/>
    <x v="39"/>
    <x v="3"/>
    <x v="12"/>
    <s v="Jul'2025"/>
    <x v="138"/>
    <x v="1"/>
    <m/>
    <x v="3"/>
    <x v="1"/>
    <m/>
    <x v="3"/>
    <x v="2"/>
    <s v="Preferred University not filled"/>
    <m/>
    <m/>
  </r>
  <r>
    <x v="367"/>
    <x v="22"/>
    <x v="0"/>
    <s v="Global"/>
    <x v="5"/>
    <x v="0"/>
    <x v="22"/>
    <s v="Jul'2025"/>
    <x v="32"/>
    <x v="81"/>
    <m/>
    <x v="1"/>
    <x v="1"/>
    <s v="The University of Law"/>
    <x v="3"/>
    <x v="2"/>
    <s v="Offer Received (Conditional)"/>
    <d v="2025-03-19T00:00:00"/>
    <d v="2025-03-22T00:00:00"/>
  </r>
  <r>
    <x v="368"/>
    <x v="8"/>
    <x v="0"/>
    <s v="India"/>
    <x v="17"/>
    <x v="1"/>
    <x v="14"/>
    <s v="Jul'2025"/>
    <x v="41"/>
    <x v="89"/>
    <d v="2025-02-28T00:00:00"/>
    <x v="0"/>
    <x v="0"/>
    <s v="Coventry University"/>
    <x v="0"/>
    <x v="51"/>
    <s v="Deposit Made (Conditional)"/>
    <d v="2025-01-30T00:00:00"/>
    <d v="2025-02-11T00:00:00"/>
  </r>
  <r>
    <x v="369"/>
    <x v="12"/>
    <x v="0"/>
    <s v="India"/>
    <x v="14"/>
    <x v="2"/>
    <x v="37"/>
    <s v="Jul'2025"/>
    <x v="77"/>
    <x v="1"/>
    <m/>
    <x v="6"/>
    <x v="1"/>
    <m/>
    <x v="3"/>
    <x v="2"/>
    <s v="Preferred University not filled"/>
    <m/>
    <m/>
  </r>
  <r>
    <x v="370"/>
    <x v="6"/>
    <x v="0"/>
    <s v="India"/>
    <x v="5"/>
    <x v="2"/>
    <x v="6"/>
    <s v="Jul'2025"/>
    <x v="125"/>
    <x v="59"/>
    <m/>
    <x v="1"/>
    <x v="1"/>
    <m/>
    <x v="3"/>
    <x v="2"/>
    <s v="Preferred University not filled"/>
    <m/>
    <m/>
  </r>
  <r>
    <x v="371"/>
    <x v="30"/>
    <x v="0"/>
    <s v="Global"/>
    <x v="5"/>
    <x v="3"/>
    <x v="33"/>
    <s v="Jul'2025"/>
    <x v="74"/>
    <x v="16"/>
    <m/>
    <x v="1"/>
    <x v="1"/>
    <m/>
    <x v="3"/>
    <x v="119"/>
    <s v="Preferred University not filled"/>
    <m/>
    <m/>
  </r>
  <r>
    <x v="372"/>
    <x v="34"/>
    <x v="0"/>
    <s v="Global"/>
    <x v="3"/>
    <x v="3"/>
    <x v="12"/>
    <s v="Jul'2025"/>
    <x v="79"/>
    <x v="115"/>
    <m/>
    <x v="1"/>
    <x v="1"/>
    <m/>
    <x v="3"/>
    <x v="2"/>
    <s v="Preferred University not filled"/>
    <m/>
    <m/>
  </r>
  <r>
    <x v="373"/>
    <x v="4"/>
    <x v="0"/>
    <s v="Global"/>
    <x v="8"/>
    <x v="0"/>
    <x v="26"/>
    <s v="Jul'2025"/>
    <x v="23"/>
    <x v="59"/>
    <m/>
    <x v="1"/>
    <x v="1"/>
    <m/>
    <x v="3"/>
    <x v="2"/>
    <s v="Preferred University not filled"/>
    <m/>
    <m/>
  </r>
  <r>
    <x v="374"/>
    <x v="23"/>
    <x v="0"/>
    <s v="India"/>
    <x v="7"/>
    <x v="2"/>
    <x v="51"/>
    <s v="Jul'2025"/>
    <x v="119"/>
    <x v="64"/>
    <d v="2025-05-16T00:00:00"/>
    <x v="0"/>
    <x v="0"/>
    <s v="Coventry University - CU Coventry Campus"/>
    <x v="0"/>
    <x v="5"/>
    <s v="Deposit Made (Conditional)"/>
    <d v="2025-01-21T00:00:00"/>
    <d v="2025-01-27T00:00:00"/>
  </r>
  <r>
    <x v="375"/>
    <x v="32"/>
    <x v="4"/>
    <s v="Global"/>
    <x v="31"/>
    <x v="3"/>
    <x v="42"/>
    <s v="Jul'2025"/>
    <x v="41"/>
    <x v="1"/>
    <m/>
    <x v="2"/>
    <x v="1"/>
    <m/>
    <x v="3"/>
    <x v="2"/>
    <s v="Preferred University not filled"/>
    <m/>
    <m/>
  </r>
  <r>
    <x v="376"/>
    <x v="1"/>
    <x v="0"/>
    <s v="India"/>
    <x v="3"/>
    <x v="1"/>
    <x v="29"/>
    <s v="Jul'2025"/>
    <x v="40"/>
    <x v="93"/>
    <m/>
    <x v="1"/>
    <x v="2"/>
    <s v="Coventry University - CU London Campus"/>
    <x v="1"/>
    <x v="140"/>
    <s v="Offer Received (Conditional)"/>
    <d v="2025-01-27T00:00:00"/>
    <d v="2025-02-01T00:00:00"/>
  </r>
  <r>
    <x v="377"/>
    <x v="38"/>
    <x v="0"/>
    <s v="Global"/>
    <x v="5"/>
    <x v="3"/>
    <x v="12"/>
    <s v="Jul'2025"/>
    <x v="103"/>
    <x v="1"/>
    <m/>
    <x v="1"/>
    <x v="1"/>
    <m/>
    <x v="3"/>
    <x v="141"/>
    <s v="Preferred University not filled"/>
    <m/>
    <m/>
  </r>
  <r>
    <x v="378"/>
    <x v="39"/>
    <x v="0"/>
    <s v="Global"/>
    <x v="40"/>
    <x v="3"/>
    <x v="24"/>
    <s v="Jul'2025"/>
    <x v="91"/>
    <x v="1"/>
    <m/>
    <x v="2"/>
    <x v="1"/>
    <m/>
    <x v="3"/>
    <x v="2"/>
    <s v="Preferred University not filled"/>
    <m/>
    <m/>
  </r>
  <r>
    <x v="379"/>
    <x v="10"/>
    <x v="0"/>
    <s v="Global"/>
    <x v="3"/>
    <x v="0"/>
    <x v="10"/>
    <s v="Jul'2025"/>
    <x v="116"/>
    <x v="1"/>
    <m/>
    <x v="2"/>
    <x v="1"/>
    <s v="Coventry University - CU London Campus"/>
    <x v="8"/>
    <x v="2"/>
    <s v="Submitted to University"/>
    <d v="2025-04-29T00:00:00"/>
    <m/>
  </r>
  <r>
    <x v="380"/>
    <x v="7"/>
    <x v="0"/>
    <s v="India"/>
    <x v="5"/>
    <x v="2"/>
    <x v="36"/>
    <s v="Jul'2025"/>
    <x v="33"/>
    <x v="1"/>
    <m/>
    <x v="2"/>
    <x v="1"/>
    <s v="Coventry University"/>
    <x v="5"/>
    <x v="142"/>
    <s v="School App does not exist"/>
    <m/>
    <m/>
  </r>
  <r>
    <x v="381"/>
    <x v="20"/>
    <x v="0"/>
    <s v="India"/>
    <x v="3"/>
    <x v="2"/>
    <x v="6"/>
    <s v="Jul'2025"/>
    <x v="82"/>
    <x v="23"/>
    <m/>
    <x v="1"/>
    <x v="1"/>
    <m/>
    <x v="3"/>
    <x v="2"/>
    <s v="Preferred University not filled"/>
    <m/>
    <m/>
  </r>
  <r>
    <x v="382"/>
    <x v="17"/>
    <x v="0"/>
    <s v="Global"/>
    <x v="3"/>
    <x v="0"/>
    <x v="26"/>
    <s v="Jul'2025"/>
    <x v="9"/>
    <x v="10"/>
    <m/>
    <x v="1"/>
    <x v="1"/>
    <s v="Coventry University - CU London Campus"/>
    <x v="0"/>
    <x v="13"/>
    <s v="Offer Received (Conditional)"/>
    <d v="2025-04-03T00:00:00"/>
    <d v="2025-04-07T00:00:00"/>
  </r>
  <r>
    <x v="383"/>
    <x v="10"/>
    <x v="0"/>
    <s v="Global"/>
    <x v="3"/>
    <x v="0"/>
    <x v="52"/>
    <s v="Jul'2025"/>
    <x v="37"/>
    <x v="92"/>
    <m/>
    <x v="1"/>
    <x v="1"/>
    <s v="Coventry University - CU London Campus"/>
    <x v="7"/>
    <x v="143"/>
    <s v="Offer Received (Conditional)"/>
    <d v="2025-04-30T00:00:00"/>
    <d v="2025-05-05T00:00:00"/>
  </r>
  <r>
    <x v="384"/>
    <x v="8"/>
    <x v="0"/>
    <s v="India"/>
    <x v="36"/>
    <x v="1"/>
    <x v="23"/>
    <s v="Jul'2025"/>
    <x v="125"/>
    <x v="1"/>
    <m/>
    <x v="2"/>
    <x v="1"/>
    <m/>
    <x v="3"/>
    <x v="13"/>
    <s v="Preferred University not filled"/>
    <m/>
    <m/>
  </r>
  <r>
    <x v="385"/>
    <x v="22"/>
    <x v="0"/>
    <s v="Global"/>
    <x v="5"/>
    <x v="0"/>
    <x v="21"/>
    <s v="Jul'2025"/>
    <x v="55"/>
    <x v="90"/>
    <m/>
    <x v="1"/>
    <x v="1"/>
    <m/>
    <x v="3"/>
    <x v="2"/>
    <s v="Preferred University not filled"/>
    <m/>
    <m/>
  </r>
  <r>
    <x v="386"/>
    <x v="0"/>
    <x v="0"/>
    <s v="Global"/>
    <x v="11"/>
    <x v="0"/>
    <x v="0"/>
    <s v="Jul'2025"/>
    <x v="150"/>
    <x v="24"/>
    <m/>
    <x v="1"/>
    <x v="1"/>
    <m/>
    <x v="3"/>
    <x v="2"/>
    <s v="Preferred University not filled"/>
    <m/>
    <m/>
  </r>
  <r>
    <x v="387"/>
    <x v="20"/>
    <x v="0"/>
    <s v="India"/>
    <x v="3"/>
    <x v="2"/>
    <x v="19"/>
    <s v="Jul'2025"/>
    <x v="76"/>
    <x v="116"/>
    <m/>
    <x v="1"/>
    <x v="1"/>
    <m/>
    <x v="3"/>
    <x v="2"/>
    <s v="Preferred University not filled"/>
    <m/>
    <m/>
  </r>
  <r>
    <x v="388"/>
    <x v="38"/>
    <x v="0"/>
    <s v="Global"/>
    <x v="4"/>
    <x v="3"/>
    <x v="38"/>
    <s v="Jul'2025"/>
    <x v="68"/>
    <x v="32"/>
    <m/>
    <x v="1"/>
    <x v="1"/>
    <s v="University of Greenwich"/>
    <x v="0"/>
    <x v="144"/>
    <s v="School App does not exist"/>
    <m/>
    <m/>
  </r>
  <r>
    <x v="389"/>
    <x v="9"/>
    <x v="0"/>
    <s v="India"/>
    <x v="4"/>
    <x v="2"/>
    <x v="34"/>
    <s v="Jul'2025"/>
    <x v="19"/>
    <x v="18"/>
    <m/>
    <x v="6"/>
    <x v="0"/>
    <s v="Edinburgh Napier University"/>
    <x v="0"/>
    <x v="2"/>
    <s v="School App does not exist"/>
    <m/>
    <m/>
  </r>
  <r>
    <x v="390"/>
    <x v="1"/>
    <x v="0"/>
    <s v="India"/>
    <x v="5"/>
    <x v="1"/>
    <x v="5"/>
    <s v="Jul'2025"/>
    <x v="133"/>
    <x v="1"/>
    <m/>
    <x v="1"/>
    <x v="1"/>
    <m/>
    <x v="1"/>
    <x v="145"/>
    <s v="Preferred University not filled"/>
    <m/>
    <m/>
  </r>
  <r>
    <x v="391"/>
    <x v="0"/>
    <x v="0"/>
    <s v="Global"/>
    <x v="3"/>
    <x v="0"/>
    <x v="10"/>
    <s v="Jul'2025"/>
    <x v="3"/>
    <x v="1"/>
    <m/>
    <x v="2"/>
    <x v="1"/>
    <m/>
    <x v="3"/>
    <x v="2"/>
    <s v="Preferred University not filled"/>
    <m/>
    <m/>
  </r>
  <r>
    <x v="392"/>
    <x v="35"/>
    <x v="0"/>
    <s v="Global"/>
    <x v="11"/>
    <x v="0"/>
    <x v="4"/>
    <s v="Jul'2025"/>
    <x v="110"/>
    <x v="59"/>
    <m/>
    <x v="1"/>
    <x v="1"/>
    <m/>
    <x v="3"/>
    <x v="2"/>
    <s v="Preferred University not filled"/>
    <m/>
    <m/>
  </r>
  <r>
    <x v="393"/>
    <x v="16"/>
    <x v="0"/>
    <s v="India"/>
    <x v="7"/>
    <x v="2"/>
    <x v="8"/>
    <s v="Jul'2025"/>
    <x v="58"/>
    <x v="1"/>
    <m/>
    <x v="2"/>
    <x v="1"/>
    <s v="Ravensbourne University London"/>
    <x v="9"/>
    <x v="2"/>
    <s v="School App does not exist"/>
    <m/>
    <m/>
  </r>
  <r>
    <x v="394"/>
    <x v="28"/>
    <x v="0"/>
    <s v="India"/>
    <x v="5"/>
    <x v="1"/>
    <x v="53"/>
    <s v="Jul'2025"/>
    <x v="31"/>
    <x v="23"/>
    <m/>
    <x v="1"/>
    <x v="1"/>
    <m/>
    <x v="0"/>
    <x v="141"/>
    <s v="Preferred University not filled"/>
    <m/>
    <m/>
  </r>
  <r>
    <x v="395"/>
    <x v="33"/>
    <x v="0"/>
    <s v="Global"/>
    <x v="41"/>
    <x v="3"/>
    <x v="48"/>
    <s v="Jul'2025"/>
    <x v="12"/>
    <x v="39"/>
    <d v="2025-03-18T00:00:00"/>
    <x v="0"/>
    <x v="0"/>
    <s v="Sheffield Hallam University"/>
    <x v="0"/>
    <x v="9"/>
    <s v="School App does not exist"/>
    <m/>
    <m/>
  </r>
  <r>
    <x v="396"/>
    <x v="26"/>
    <x v="0"/>
    <s v="India"/>
    <x v="4"/>
    <x v="1"/>
    <x v="14"/>
    <s v="Jul'2025"/>
    <x v="44"/>
    <x v="59"/>
    <m/>
    <x v="1"/>
    <x v="1"/>
    <s v="Edinburgh Napier University"/>
    <x v="5"/>
    <x v="146"/>
    <s v="Offer Received (Conditional)"/>
    <d v="2025-01-29T00:00:00"/>
    <d v="2025-02-07T00:00:00"/>
  </r>
  <r>
    <x v="397"/>
    <x v="3"/>
    <x v="0"/>
    <s v="India"/>
    <x v="5"/>
    <x v="1"/>
    <x v="16"/>
    <s v="Jul'2025"/>
    <x v="18"/>
    <x v="88"/>
    <m/>
    <x v="1"/>
    <x v="1"/>
    <s v="Teesside University"/>
    <x v="1"/>
    <x v="13"/>
    <s v="School App does not exist"/>
    <m/>
    <m/>
  </r>
  <r>
    <x v="398"/>
    <x v="3"/>
    <x v="0"/>
    <s v="India"/>
    <x v="5"/>
    <x v="1"/>
    <x v="14"/>
    <s v="Jul'2025"/>
    <x v="7"/>
    <x v="82"/>
    <m/>
    <x v="1"/>
    <x v="1"/>
    <s v="The University of Law"/>
    <x v="3"/>
    <x v="147"/>
    <s v="Offer Received (Conditional)"/>
    <d v="2025-03-06T00:00:00"/>
    <d v="2025-03-11T00:00:00"/>
  </r>
  <r>
    <x v="399"/>
    <x v="26"/>
    <x v="0"/>
    <s v="India"/>
    <x v="15"/>
    <x v="1"/>
    <x v="7"/>
    <s v="Jul'2025"/>
    <x v="151"/>
    <x v="117"/>
    <d v="2025-02-01T00:00:00"/>
    <x v="0"/>
    <x v="0"/>
    <s v="University of Salford"/>
    <x v="0"/>
    <x v="148"/>
    <s v="Deposit Made (Conditional)"/>
    <d v="2024-10-09T00:00:00"/>
    <d v="2024-10-18T00:00:00"/>
  </r>
  <r>
    <x v="400"/>
    <x v="28"/>
    <x v="0"/>
    <s v="India"/>
    <x v="2"/>
    <x v="1"/>
    <x v="12"/>
    <s v="Jul'2025"/>
    <x v="112"/>
    <x v="56"/>
    <m/>
    <x v="1"/>
    <x v="1"/>
    <s v="University of Roehampton"/>
    <x v="3"/>
    <x v="2"/>
    <s v="Offer Received (Conditional)"/>
    <d v="2025-04-15T00:00:00"/>
    <d v="2025-04-19T00:00:00"/>
  </r>
  <r>
    <x v="401"/>
    <x v="9"/>
    <x v="0"/>
    <s v="India"/>
    <x v="5"/>
    <x v="2"/>
    <x v="19"/>
    <s v="Jul'2025"/>
    <x v="2"/>
    <x v="73"/>
    <m/>
    <x v="1"/>
    <x v="1"/>
    <m/>
    <x v="3"/>
    <x v="2"/>
    <s v="Preferred University not filled"/>
    <m/>
    <m/>
  </r>
  <r>
    <x v="402"/>
    <x v="27"/>
    <x v="0"/>
    <s v="India"/>
    <x v="5"/>
    <x v="2"/>
    <x v="20"/>
    <s v="Jul'2025"/>
    <x v="54"/>
    <x v="14"/>
    <m/>
    <x v="1"/>
    <x v="1"/>
    <s v="The University of Law"/>
    <x v="3"/>
    <x v="2"/>
    <s v="Offer Received (Conditional)"/>
    <d v="2025-03-11T00:00:00"/>
    <d v="2025-03-13T00:00:00"/>
  </r>
  <r>
    <x v="403"/>
    <x v="17"/>
    <x v="0"/>
    <s v="Global"/>
    <x v="3"/>
    <x v="0"/>
    <x v="10"/>
    <s v="Jul'2025"/>
    <x v="46"/>
    <x v="34"/>
    <m/>
    <x v="1"/>
    <x v="1"/>
    <s v="Coventry University - CU London Campus"/>
    <x v="4"/>
    <x v="149"/>
    <s v="Offer Received (Conditional)"/>
    <d v="2025-05-07T00:00:00"/>
    <d v="2025-05-20T00:00:00"/>
  </r>
  <r>
    <x v="404"/>
    <x v="16"/>
    <x v="0"/>
    <s v="India"/>
    <x v="42"/>
    <x v="2"/>
    <x v="19"/>
    <s v="Jul'2025"/>
    <x v="75"/>
    <x v="1"/>
    <m/>
    <x v="3"/>
    <x v="1"/>
    <m/>
    <x v="3"/>
    <x v="2"/>
    <s v="Preferred University not filled"/>
    <m/>
    <m/>
  </r>
  <r>
    <x v="405"/>
    <x v="2"/>
    <x v="0"/>
    <s v="India"/>
    <x v="43"/>
    <x v="1"/>
    <x v="5"/>
    <s v="Jul'2025"/>
    <x v="116"/>
    <x v="118"/>
    <m/>
    <x v="4"/>
    <x v="3"/>
    <m/>
    <x v="3"/>
    <x v="150"/>
    <s v="Preferred University not filled"/>
    <m/>
    <m/>
  </r>
  <r>
    <x v="406"/>
    <x v="22"/>
    <x v="0"/>
    <s v="Global"/>
    <x v="3"/>
    <x v="0"/>
    <x v="4"/>
    <s v="Jul'2025"/>
    <x v="12"/>
    <x v="110"/>
    <m/>
    <x v="1"/>
    <x v="1"/>
    <m/>
    <x v="3"/>
    <x v="2"/>
    <s v="Preferred University not filled"/>
    <m/>
    <m/>
  </r>
  <r>
    <x v="407"/>
    <x v="7"/>
    <x v="0"/>
    <s v="India"/>
    <x v="11"/>
    <x v="2"/>
    <x v="6"/>
    <s v="Jul'2025"/>
    <x v="131"/>
    <x v="36"/>
    <m/>
    <x v="1"/>
    <x v="1"/>
    <s v="University of West London"/>
    <x v="7"/>
    <x v="2"/>
    <s v="Offer Received (Conditional)"/>
    <d v="2025-05-11T00:00:00"/>
    <d v="2025-05-14T00:00:00"/>
  </r>
  <r>
    <x v="408"/>
    <x v="23"/>
    <x v="0"/>
    <s v="India"/>
    <x v="5"/>
    <x v="2"/>
    <x v="6"/>
    <s v="Jul'2025"/>
    <x v="7"/>
    <x v="49"/>
    <m/>
    <x v="1"/>
    <x v="1"/>
    <s v="The University of Law"/>
    <x v="3"/>
    <x v="2"/>
    <s v="Offer Received (Conditional)"/>
    <d v="2025-03-06T00:00:00"/>
    <d v="2025-03-10T00:00:00"/>
  </r>
  <r>
    <x v="409"/>
    <x v="25"/>
    <x v="0"/>
    <s v="India"/>
    <x v="2"/>
    <x v="1"/>
    <x v="30"/>
    <s v="Jul'2025"/>
    <x v="152"/>
    <x v="84"/>
    <d v="2025-07-23T00:00:00"/>
    <x v="4"/>
    <x v="0"/>
    <m/>
    <x v="3"/>
    <x v="2"/>
    <s v="Preferred University not filled"/>
    <m/>
    <m/>
  </r>
  <r>
    <x v="410"/>
    <x v="10"/>
    <x v="0"/>
    <s v="Global"/>
    <x v="5"/>
    <x v="0"/>
    <x v="4"/>
    <s v="Jul'2025"/>
    <x v="61"/>
    <x v="111"/>
    <m/>
    <x v="1"/>
    <x v="1"/>
    <m/>
    <x v="3"/>
    <x v="2"/>
    <s v="Preferred University not filled"/>
    <m/>
    <m/>
  </r>
  <r>
    <x v="411"/>
    <x v="29"/>
    <x v="0"/>
    <s v="Global"/>
    <x v="4"/>
    <x v="3"/>
    <x v="33"/>
    <s v="Jul'2025"/>
    <x v="153"/>
    <x v="119"/>
    <m/>
    <x v="1"/>
    <x v="1"/>
    <m/>
    <x v="3"/>
    <x v="2"/>
    <s v="Preferred University not filled"/>
    <m/>
    <m/>
  </r>
  <r>
    <x v="412"/>
    <x v="34"/>
    <x v="0"/>
    <s v="Global"/>
    <x v="2"/>
    <x v="3"/>
    <x v="40"/>
    <s v="Jul'2025"/>
    <x v="154"/>
    <x v="1"/>
    <m/>
    <x v="3"/>
    <x v="1"/>
    <m/>
    <x v="3"/>
    <x v="2"/>
    <s v="Preferred University not filled"/>
    <m/>
    <m/>
  </r>
  <r>
    <x v="413"/>
    <x v="23"/>
    <x v="0"/>
    <s v="India"/>
    <x v="5"/>
    <x v="2"/>
    <x v="19"/>
    <s v="Jul'2025"/>
    <x v="125"/>
    <x v="59"/>
    <m/>
    <x v="1"/>
    <x v="1"/>
    <s v="BPP University"/>
    <x v="3"/>
    <x v="2"/>
    <s v="School App does not exist"/>
    <m/>
    <m/>
  </r>
  <r>
    <x v="414"/>
    <x v="18"/>
    <x v="0"/>
    <s v="Global"/>
    <x v="7"/>
    <x v="0"/>
    <x v="52"/>
    <s v="Jul'2025"/>
    <x v="82"/>
    <x v="23"/>
    <m/>
    <x v="1"/>
    <x v="2"/>
    <s v="Coventry University - CU Coventry Campus"/>
    <x v="3"/>
    <x v="151"/>
    <s v="Offer Received (Conditional)"/>
    <d v="2025-04-23T00:00:00"/>
    <d v="2025-04-28T00:00:00"/>
  </r>
  <r>
    <x v="415"/>
    <x v="33"/>
    <x v="3"/>
    <s v="Global"/>
    <x v="16"/>
    <x v="3"/>
    <x v="35"/>
    <s v="Jul'2025"/>
    <x v="9"/>
    <x v="71"/>
    <m/>
    <x v="1"/>
    <x v="1"/>
    <s v="The University of Texas at Austin"/>
    <x v="1"/>
    <x v="152"/>
    <s v="School App does not exist"/>
    <m/>
    <m/>
  </r>
  <r>
    <x v="416"/>
    <x v="17"/>
    <x v="0"/>
    <s v="Global"/>
    <x v="3"/>
    <x v="0"/>
    <x v="39"/>
    <s v="Jul'2025"/>
    <x v="21"/>
    <x v="50"/>
    <m/>
    <x v="1"/>
    <x v="1"/>
    <m/>
    <x v="3"/>
    <x v="2"/>
    <s v="Preferred University not filled"/>
    <m/>
    <m/>
  </r>
  <r>
    <x v="417"/>
    <x v="29"/>
    <x v="0"/>
    <s v="Global"/>
    <x v="40"/>
    <x v="3"/>
    <x v="48"/>
    <s v="Jul'2025"/>
    <x v="14"/>
    <x v="120"/>
    <m/>
    <x v="1"/>
    <x v="1"/>
    <m/>
    <x v="3"/>
    <x v="2"/>
    <s v="Preferred University not filled"/>
    <m/>
    <m/>
  </r>
  <r>
    <x v="418"/>
    <x v="13"/>
    <x v="0"/>
    <s v="Global"/>
    <x v="0"/>
    <x v="3"/>
    <x v="33"/>
    <s v="Jul'2025"/>
    <x v="40"/>
    <x v="121"/>
    <m/>
    <x v="1"/>
    <x v="1"/>
    <m/>
    <x v="3"/>
    <x v="2"/>
    <s v="Preferred University not filled"/>
    <m/>
    <m/>
  </r>
  <r>
    <x v="419"/>
    <x v="22"/>
    <x v="0"/>
    <s v="Global"/>
    <x v="8"/>
    <x v="0"/>
    <x v="0"/>
    <s v="Jul'2025"/>
    <x v="39"/>
    <x v="7"/>
    <d v="2024-12-04T00:00:00"/>
    <x v="0"/>
    <x v="0"/>
    <s v="University of Sunderland in London"/>
    <x v="0"/>
    <x v="7"/>
    <s v="Deposit Made (Conditional)"/>
    <d v="2024-11-22T00:00:00"/>
    <d v="2024-11-25T00:00:00"/>
  </r>
  <r>
    <x v="420"/>
    <x v="39"/>
    <x v="0"/>
    <s v="Global"/>
    <x v="4"/>
    <x v="3"/>
    <x v="33"/>
    <s v="Jul'2025"/>
    <x v="153"/>
    <x v="119"/>
    <m/>
    <x v="1"/>
    <x v="1"/>
    <s v="Edinburgh Napier University"/>
    <x v="3"/>
    <x v="2"/>
    <s v="Offer Received (Conditional)"/>
    <d v="2025-01-14T00:00:00"/>
    <d v="2025-01-29T00:00:00"/>
  </r>
  <r>
    <x v="421"/>
    <x v="18"/>
    <x v="0"/>
    <s v="Global"/>
    <x v="3"/>
    <x v="0"/>
    <x v="4"/>
    <s v="Jul'2025"/>
    <x v="117"/>
    <x v="101"/>
    <d v="2025-02-21T00:00:00"/>
    <x v="0"/>
    <x v="0"/>
    <s v="Coventry University - CU London Campus"/>
    <x v="0"/>
    <x v="20"/>
    <s v="School App does not exist"/>
    <m/>
    <m/>
  </r>
  <r>
    <x v="422"/>
    <x v="28"/>
    <x v="0"/>
    <s v="India"/>
    <x v="2"/>
    <x v="1"/>
    <x v="30"/>
    <s v="Jul'2025"/>
    <x v="32"/>
    <x v="13"/>
    <d v="2025-03-26T00:00:00"/>
    <x v="4"/>
    <x v="0"/>
    <m/>
    <x v="3"/>
    <x v="51"/>
    <s v="Preferred University not filled"/>
    <m/>
    <m/>
  </r>
  <r>
    <x v="423"/>
    <x v="6"/>
    <x v="0"/>
    <s v="India"/>
    <x v="28"/>
    <x v="2"/>
    <x v="6"/>
    <s v="Jul'2025"/>
    <x v="155"/>
    <x v="1"/>
    <m/>
    <x v="3"/>
    <x v="1"/>
    <m/>
    <x v="3"/>
    <x v="2"/>
    <s v="Preferred University not filled"/>
    <m/>
    <m/>
  </r>
  <r>
    <x v="424"/>
    <x v="12"/>
    <x v="0"/>
    <s v="India"/>
    <x v="5"/>
    <x v="2"/>
    <x v="6"/>
    <s v="Jul'2025"/>
    <x v="26"/>
    <x v="9"/>
    <m/>
    <x v="1"/>
    <x v="1"/>
    <s v="The University of Law"/>
    <x v="7"/>
    <x v="2"/>
    <s v="Offer Received (Conditional)"/>
    <d v="2025-04-11T00:00:00"/>
    <d v="2025-04-12T00:00:00"/>
  </r>
  <r>
    <x v="425"/>
    <x v="22"/>
    <x v="0"/>
    <s v="Global"/>
    <x v="6"/>
    <x v="0"/>
    <x v="28"/>
    <s v="Jul'2025"/>
    <x v="5"/>
    <x v="24"/>
    <m/>
    <x v="1"/>
    <x v="1"/>
    <s v="BPP University"/>
    <x v="2"/>
    <x v="153"/>
    <s v="Offer Received (Conditional)"/>
    <d v="2025-03-17T00:00:00"/>
    <d v="2025-03-24T00:00:00"/>
  </r>
  <r>
    <x v="426"/>
    <x v="15"/>
    <x v="0"/>
    <s v="India"/>
    <x v="5"/>
    <x v="1"/>
    <x v="14"/>
    <s v="Jul'2025"/>
    <x v="26"/>
    <x v="12"/>
    <m/>
    <x v="4"/>
    <x v="0"/>
    <s v="The University of Law"/>
    <x v="0"/>
    <x v="51"/>
    <s v="Offer Received (Conditional)"/>
    <d v="2025-04-11T00:00:00"/>
    <d v="2025-04-16T00:00:00"/>
  </r>
  <r>
    <x v="427"/>
    <x v="14"/>
    <x v="0"/>
    <s v="India"/>
    <x v="17"/>
    <x v="1"/>
    <x v="13"/>
    <s v="Jul'2025"/>
    <x v="108"/>
    <x v="1"/>
    <m/>
    <x v="2"/>
    <x v="1"/>
    <s v="Coventry University"/>
    <x v="5"/>
    <x v="154"/>
    <s v="Submitted to University"/>
    <d v="2025-05-02T00:00:00"/>
    <m/>
  </r>
  <r>
    <x v="428"/>
    <x v="11"/>
    <x v="0"/>
    <s v="Global"/>
    <x v="25"/>
    <x v="3"/>
    <x v="12"/>
    <s v="Jul'2025"/>
    <x v="145"/>
    <x v="1"/>
    <m/>
    <x v="3"/>
    <x v="1"/>
    <m/>
    <x v="3"/>
    <x v="2"/>
    <s v="Preferred University not filled"/>
    <m/>
    <m/>
  </r>
  <r>
    <x v="429"/>
    <x v="30"/>
    <x v="0"/>
    <s v="Global"/>
    <x v="44"/>
    <x v="3"/>
    <x v="46"/>
    <s v="Jul'2025"/>
    <x v="156"/>
    <x v="1"/>
    <m/>
    <x v="3"/>
    <x v="1"/>
    <s v="University of Hull"/>
    <x v="4"/>
    <x v="155"/>
    <s v="Application Rejected"/>
    <d v="2025-06-02T00:00:00"/>
    <m/>
  </r>
  <r>
    <x v="430"/>
    <x v="17"/>
    <x v="0"/>
    <s v="Global"/>
    <x v="6"/>
    <x v="0"/>
    <x v="0"/>
    <s v="Jul'2025"/>
    <x v="124"/>
    <x v="122"/>
    <m/>
    <x v="1"/>
    <x v="1"/>
    <s v="BPP University"/>
    <x v="2"/>
    <x v="156"/>
    <s v="Offer Received (Conditional)"/>
    <d v="2025-05-10T00:00:00"/>
    <d v="2025-05-13T00:00:00"/>
  </r>
  <r>
    <x v="431"/>
    <x v="39"/>
    <x v="1"/>
    <s v="Global"/>
    <x v="9"/>
    <x v="3"/>
    <x v="42"/>
    <s v="Jul'2025"/>
    <x v="157"/>
    <x v="123"/>
    <d v="2024-06-25T00:00:00"/>
    <x v="4"/>
    <x v="0"/>
    <s v="University of Niagara Falls Canada"/>
    <x v="3"/>
    <x v="157"/>
    <s v="Deposit Made (Unconditional)"/>
    <d v="2024-04-08T00:00:00"/>
    <d v="2024-05-04T00:00:00"/>
  </r>
  <r>
    <x v="432"/>
    <x v="23"/>
    <x v="0"/>
    <s v="India"/>
    <x v="5"/>
    <x v="2"/>
    <x v="20"/>
    <s v="Jul'2025"/>
    <x v="158"/>
    <x v="82"/>
    <m/>
    <x v="1"/>
    <x v="0"/>
    <s v="The University of Law"/>
    <x v="7"/>
    <x v="2"/>
    <s v="Offer Received (Conditional)"/>
    <d v="2025-03-07T00:00:00"/>
    <d v="2025-03-11T00:00:00"/>
  </r>
  <r>
    <x v="433"/>
    <x v="39"/>
    <x v="0"/>
    <s v="Global"/>
    <x v="45"/>
    <x v="3"/>
    <x v="33"/>
    <s v="Jul'2025"/>
    <x v="43"/>
    <x v="36"/>
    <m/>
    <x v="1"/>
    <x v="1"/>
    <m/>
    <x v="3"/>
    <x v="2"/>
    <s v="Preferred University not filled"/>
    <m/>
    <m/>
  </r>
  <r>
    <x v="434"/>
    <x v="36"/>
    <x v="0"/>
    <s v="India"/>
    <x v="15"/>
    <x v="2"/>
    <x v="44"/>
    <s v="Jul'2025"/>
    <x v="3"/>
    <x v="99"/>
    <m/>
    <x v="1"/>
    <x v="1"/>
    <s v="University of Salford"/>
    <x v="5"/>
    <x v="2"/>
    <s v="Offer Received (Conditional)"/>
    <d v="2025-04-17T00:00:00"/>
    <d v="2025-05-17T00:00:00"/>
  </r>
  <r>
    <x v="435"/>
    <x v="0"/>
    <x v="0"/>
    <s v="Global"/>
    <x v="6"/>
    <x v="0"/>
    <x v="0"/>
    <s v="Jul'2025"/>
    <x v="159"/>
    <x v="2"/>
    <m/>
    <x v="1"/>
    <x v="0"/>
    <s v="BPP University"/>
    <x v="7"/>
    <x v="22"/>
    <s v="Offer Received (Conditional)"/>
    <d v="2025-04-21T00:00:00"/>
    <d v="2025-05-07T00:00:00"/>
  </r>
  <r>
    <x v="436"/>
    <x v="18"/>
    <x v="0"/>
    <s v="Global"/>
    <x v="3"/>
    <x v="0"/>
    <x v="0"/>
    <s v="Jul'2025"/>
    <x v="25"/>
    <x v="40"/>
    <d v="2025-05-09T00:00:00"/>
    <x v="0"/>
    <x v="0"/>
    <s v="Coventry University - CU London Campus"/>
    <x v="0"/>
    <x v="7"/>
    <s v="Deposit Made (Conditional)"/>
    <d v="2025-03-24T00:00:00"/>
    <d v="2025-03-28T00:00:00"/>
  </r>
  <r>
    <x v="437"/>
    <x v="25"/>
    <x v="0"/>
    <s v="India"/>
    <x v="14"/>
    <x v="1"/>
    <x v="53"/>
    <s v="Jul'2025"/>
    <x v="17"/>
    <x v="1"/>
    <m/>
    <x v="2"/>
    <x v="1"/>
    <s v="Wrexham University"/>
    <x v="0"/>
    <x v="158"/>
    <s v="Submitted to University"/>
    <d v="2025-05-01T00:00:00"/>
    <m/>
  </r>
  <r>
    <x v="438"/>
    <x v="4"/>
    <x v="0"/>
    <s v="Global"/>
    <x v="5"/>
    <x v="0"/>
    <x v="54"/>
    <s v="Jul'2025"/>
    <x v="160"/>
    <x v="1"/>
    <m/>
    <x v="2"/>
    <x v="2"/>
    <m/>
    <x v="3"/>
    <x v="2"/>
    <s v="Preferred University not filled"/>
    <m/>
    <m/>
  </r>
  <r>
    <x v="439"/>
    <x v="19"/>
    <x v="0"/>
    <s v="Global"/>
    <x v="3"/>
    <x v="0"/>
    <x v="26"/>
    <s v="Jul'2025"/>
    <x v="4"/>
    <x v="71"/>
    <m/>
    <x v="1"/>
    <x v="1"/>
    <m/>
    <x v="3"/>
    <x v="27"/>
    <s v="Preferred University not filled"/>
    <m/>
    <m/>
  </r>
  <r>
    <x v="440"/>
    <x v="0"/>
    <x v="0"/>
    <s v="Global"/>
    <x v="3"/>
    <x v="0"/>
    <x v="4"/>
    <s v="Jul'2025"/>
    <x v="25"/>
    <x v="40"/>
    <d v="2025-05-22T00:00:00"/>
    <x v="0"/>
    <x v="0"/>
    <s v="Coventry University - CU London Campus"/>
    <x v="0"/>
    <x v="20"/>
    <s v="Deposit Made (Conditional)"/>
    <d v="2025-03-24T00:00:00"/>
    <d v="2025-03-28T00:00:00"/>
  </r>
  <r>
    <x v="441"/>
    <x v="36"/>
    <x v="0"/>
    <s v="India"/>
    <x v="6"/>
    <x v="2"/>
    <x v="19"/>
    <s v="Jul'2025"/>
    <x v="161"/>
    <x v="124"/>
    <d v="2025-04-29T00:00:00"/>
    <x v="0"/>
    <x v="0"/>
    <s v="BPP University"/>
    <x v="0"/>
    <x v="159"/>
    <s v="Deposit Made (Conditional)"/>
    <d v="2024-10-19T00:00:00"/>
    <d v="2024-11-02T00:00:00"/>
  </r>
  <r>
    <x v="442"/>
    <x v="6"/>
    <x v="0"/>
    <s v="India"/>
    <x v="19"/>
    <x v="2"/>
    <x v="36"/>
    <s v="Jul'2025"/>
    <x v="45"/>
    <x v="125"/>
    <m/>
    <x v="1"/>
    <x v="1"/>
    <s v="Ravensbourne University London"/>
    <x v="4"/>
    <x v="13"/>
    <s v="Offer Received (Conditional)"/>
    <d v="2025-01-03T00:00:00"/>
    <d v="2025-01-07T00:00:00"/>
  </r>
  <r>
    <x v="443"/>
    <x v="27"/>
    <x v="0"/>
    <s v="India"/>
    <x v="5"/>
    <x v="2"/>
    <x v="51"/>
    <s v="Jul'2025"/>
    <x v="82"/>
    <x v="1"/>
    <m/>
    <x v="2"/>
    <x v="2"/>
    <s v="The University of Law"/>
    <x v="5"/>
    <x v="160"/>
    <s v="Submitted to University"/>
    <d v="2025-04-23T00:00:00"/>
    <m/>
  </r>
  <r>
    <x v="444"/>
    <x v="4"/>
    <x v="0"/>
    <s v="Global"/>
    <x v="3"/>
    <x v="0"/>
    <x v="39"/>
    <s v="Jul'2025"/>
    <x v="5"/>
    <x v="81"/>
    <d v="2025-05-21T00:00:00"/>
    <x v="0"/>
    <x v="0"/>
    <s v="Coventry University - CU London Campus"/>
    <x v="0"/>
    <x v="161"/>
    <s v="Deposit Made (Conditional)"/>
    <d v="2025-03-17T00:00:00"/>
    <d v="2025-03-22T00:00:00"/>
  </r>
  <r>
    <x v="445"/>
    <x v="22"/>
    <x v="0"/>
    <s v="Global"/>
    <x v="3"/>
    <x v="0"/>
    <x v="43"/>
    <s v="Jul'2025"/>
    <x v="88"/>
    <x v="9"/>
    <m/>
    <x v="1"/>
    <x v="1"/>
    <s v="Coventry University - CU London Campus"/>
    <x v="3"/>
    <x v="13"/>
    <s v="Offer Received (Conditional)"/>
    <d v="2025-04-07T00:00:00"/>
    <d v="2025-04-12T00:00:00"/>
  </r>
  <r>
    <x v="446"/>
    <x v="39"/>
    <x v="0"/>
    <s v="Global"/>
    <x v="0"/>
    <x v="3"/>
    <x v="10"/>
    <s v="Jul'2025"/>
    <x v="109"/>
    <x v="1"/>
    <m/>
    <x v="2"/>
    <x v="1"/>
    <m/>
    <x v="3"/>
    <x v="2"/>
    <s v="Preferred University not filled"/>
    <m/>
    <m/>
  </r>
  <r>
    <x v="447"/>
    <x v="6"/>
    <x v="0"/>
    <s v="India"/>
    <x v="5"/>
    <x v="2"/>
    <x v="34"/>
    <s v="Jul'2025"/>
    <x v="97"/>
    <x v="40"/>
    <m/>
    <x v="1"/>
    <x v="1"/>
    <s v="The University of Law"/>
    <x v="7"/>
    <x v="162"/>
    <s v="Offer Received (Conditional)"/>
    <d v="2025-03-26T00:00:00"/>
    <d v="2025-03-28T00:00:00"/>
  </r>
  <r>
    <x v="448"/>
    <x v="12"/>
    <x v="0"/>
    <s v="India"/>
    <x v="6"/>
    <x v="2"/>
    <x v="8"/>
    <s v="Jul'2025"/>
    <x v="162"/>
    <x v="126"/>
    <m/>
    <x v="1"/>
    <x v="1"/>
    <s v="BPP University"/>
    <x v="7"/>
    <x v="163"/>
    <s v="Offer Received (Conditional)"/>
    <d v="2025-05-23T00:00:00"/>
    <d v="2025-05-26T00:00:00"/>
  </r>
  <r>
    <x v="449"/>
    <x v="25"/>
    <x v="0"/>
    <s v="India"/>
    <x v="5"/>
    <x v="1"/>
    <x v="29"/>
    <s v="Jul'2025"/>
    <x v="137"/>
    <x v="1"/>
    <m/>
    <x v="2"/>
    <x v="1"/>
    <s v="The University of Law"/>
    <x v="5"/>
    <x v="2"/>
    <s v="Submitted to University"/>
    <d v="2025-01-23T00:00:00"/>
    <m/>
  </r>
  <r>
    <x v="450"/>
    <x v="10"/>
    <x v="0"/>
    <s v="Global"/>
    <x v="6"/>
    <x v="0"/>
    <x v="26"/>
    <s v="Jul'2025"/>
    <x v="29"/>
    <x v="127"/>
    <d v="2025-06-13T00:00:00"/>
    <x v="0"/>
    <x v="0"/>
    <s v="BPP University"/>
    <x v="0"/>
    <x v="120"/>
    <s v="Deposit Made (Conditional)"/>
    <d v="2025-04-05T00:00:00"/>
    <d v="2025-06-11T00:00:00"/>
  </r>
  <r>
    <x v="451"/>
    <x v="2"/>
    <x v="0"/>
    <s v="India"/>
    <x v="4"/>
    <x v="1"/>
    <x v="14"/>
    <s v="Jul'2025"/>
    <x v="147"/>
    <x v="94"/>
    <m/>
    <x v="6"/>
    <x v="1"/>
    <m/>
    <x v="3"/>
    <x v="31"/>
    <s v="Preferred University not filled"/>
    <m/>
    <m/>
  </r>
  <r>
    <x v="452"/>
    <x v="39"/>
    <x v="5"/>
    <s v="Global"/>
    <x v="34"/>
    <x v="3"/>
    <x v="35"/>
    <s v="Jul'2025"/>
    <x v="163"/>
    <x v="1"/>
    <m/>
    <x v="2"/>
    <x v="1"/>
    <s v="Global College Malta"/>
    <x v="4"/>
    <x v="164"/>
    <s v="Submitted to University"/>
    <d v="2025-06-25T00:00:00"/>
    <m/>
  </r>
  <r>
    <x v="453"/>
    <x v="13"/>
    <x v="0"/>
    <s v="Global"/>
    <x v="4"/>
    <x v="3"/>
    <x v="40"/>
    <s v="Jul'2025"/>
    <x v="48"/>
    <x v="37"/>
    <m/>
    <x v="1"/>
    <x v="1"/>
    <m/>
    <x v="3"/>
    <x v="165"/>
    <s v="Preferred University not filled"/>
    <m/>
    <m/>
  </r>
  <r>
    <x v="454"/>
    <x v="21"/>
    <x v="0"/>
    <s v="Global"/>
    <x v="6"/>
    <x v="0"/>
    <x v="4"/>
    <s v="Jul'2025"/>
    <x v="85"/>
    <x v="75"/>
    <m/>
    <x v="6"/>
    <x v="1"/>
    <m/>
    <x v="3"/>
    <x v="2"/>
    <s v="Preferred University not filled"/>
    <m/>
    <m/>
  </r>
  <r>
    <x v="455"/>
    <x v="25"/>
    <x v="0"/>
    <s v="India"/>
    <x v="5"/>
    <x v="1"/>
    <x v="14"/>
    <s v="Jul'2025"/>
    <x v="54"/>
    <x v="42"/>
    <m/>
    <x v="1"/>
    <x v="1"/>
    <s v="University of East London"/>
    <x v="3"/>
    <x v="166"/>
    <s v="School App does not exist"/>
    <m/>
    <m/>
  </r>
  <r>
    <x v="456"/>
    <x v="24"/>
    <x v="0"/>
    <s v="India"/>
    <x v="5"/>
    <x v="2"/>
    <x v="11"/>
    <s v="Jul'2025"/>
    <x v="164"/>
    <x v="1"/>
    <m/>
    <x v="3"/>
    <x v="1"/>
    <m/>
    <x v="3"/>
    <x v="13"/>
    <s v="Preferred University not filled"/>
    <m/>
    <m/>
  </r>
  <r>
    <x v="457"/>
    <x v="38"/>
    <x v="0"/>
    <s v="Global"/>
    <x v="6"/>
    <x v="3"/>
    <x v="10"/>
    <s v="Jul'2025"/>
    <x v="165"/>
    <x v="128"/>
    <m/>
    <x v="1"/>
    <x v="1"/>
    <s v="BPP University"/>
    <x v="5"/>
    <x v="167"/>
    <s v="Offer Received (Conditional)"/>
    <d v="2025-06-19T00:00:00"/>
    <d v="2025-07-21T00:00:00"/>
  </r>
  <r>
    <x v="458"/>
    <x v="0"/>
    <x v="0"/>
    <s v="Global"/>
    <x v="3"/>
    <x v="0"/>
    <x v="39"/>
    <s v="Jul'2025"/>
    <x v="73"/>
    <x v="39"/>
    <m/>
    <x v="1"/>
    <x v="1"/>
    <s v="Coventry University - CU London Campus"/>
    <x v="10"/>
    <x v="168"/>
    <s v="Offer Received (Conditional)"/>
    <d v="2025-02-15T00:00:00"/>
    <d v="2025-03-06T00:00:00"/>
  </r>
  <r>
    <x v="459"/>
    <x v="25"/>
    <x v="0"/>
    <s v="India"/>
    <x v="5"/>
    <x v="1"/>
    <x v="5"/>
    <s v="Jul'2025"/>
    <x v="15"/>
    <x v="54"/>
    <m/>
    <x v="4"/>
    <x v="1"/>
    <m/>
    <x v="3"/>
    <x v="169"/>
    <s v="Preferred University not filled"/>
    <m/>
    <m/>
  </r>
  <r>
    <x v="460"/>
    <x v="24"/>
    <x v="0"/>
    <s v="India"/>
    <x v="5"/>
    <x v="2"/>
    <x v="51"/>
    <s v="Jul'2025"/>
    <x v="89"/>
    <x v="82"/>
    <m/>
    <x v="1"/>
    <x v="1"/>
    <m/>
    <x v="3"/>
    <x v="2"/>
    <s v="Preferred University not filled"/>
    <m/>
    <m/>
  </r>
  <r>
    <x v="461"/>
    <x v="4"/>
    <x v="0"/>
    <s v="Global"/>
    <x v="6"/>
    <x v="0"/>
    <x v="21"/>
    <s v="Jul'2025"/>
    <x v="158"/>
    <x v="24"/>
    <d v="2025-06-13T00:00:00"/>
    <x v="0"/>
    <x v="0"/>
    <m/>
    <x v="0"/>
    <x v="2"/>
    <s v="Preferred University not filled"/>
    <m/>
    <m/>
  </r>
  <r>
    <x v="462"/>
    <x v="36"/>
    <x v="0"/>
    <s v="India"/>
    <x v="6"/>
    <x v="2"/>
    <x v="51"/>
    <s v="Jul'2025"/>
    <x v="57"/>
    <x v="31"/>
    <d v="2025-06-24T00:00:00"/>
    <x v="4"/>
    <x v="0"/>
    <s v="BPP University"/>
    <x v="0"/>
    <x v="170"/>
    <s v="Deposit Made (Unconditional)"/>
    <d v="2025-02-01T00:00:00"/>
    <d v="2025-02-03T00:00:00"/>
  </r>
  <r>
    <x v="463"/>
    <x v="28"/>
    <x v="0"/>
    <s v="India"/>
    <x v="21"/>
    <x v="1"/>
    <x v="5"/>
    <s v="Jul'2025"/>
    <x v="112"/>
    <x v="68"/>
    <d v="2025-05-20T00:00:00"/>
    <x v="0"/>
    <x v="0"/>
    <s v="University of Bedfordshire"/>
    <x v="3"/>
    <x v="171"/>
    <s v="Deposit Made (Conditional)"/>
    <d v="2025-04-15T00:00:00"/>
    <d v="2025-04-18T00:00:00"/>
  </r>
  <r>
    <x v="464"/>
    <x v="27"/>
    <x v="0"/>
    <s v="India"/>
    <x v="4"/>
    <x v="2"/>
    <x v="6"/>
    <s v="Jul'2025"/>
    <x v="116"/>
    <x v="29"/>
    <m/>
    <x v="6"/>
    <x v="1"/>
    <m/>
    <x v="3"/>
    <x v="2"/>
    <s v="Preferred University not filled"/>
    <m/>
    <m/>
  </r>
  <r>
    <x v="465"/>
    <x v="15"/>
    <x v="0"/>
    <s v="India"/>
    <x v="5"/>
    <x v="1"/>
    <x v="23"/>
    <s v="Jul'2025"/>
    <x v="153"/>
    <x v="16"/>
    <m/>
    <x v="1"/>
    <x v="2"/>
    <s v="Coventry University"/>
    <x v="5"/>
    <x v="172"/>
    <s v="School App does not exist"/>
    <m/>
    <m/>
  </r>
  <r>
    <x v="466"/>
    <x v="35"/>
    <x v="0"/>
    <s v="Global"/>
    <x v="3"/>
    <x v="0"/>
    <x v="39"/>
    <s v="Jul'2025"/>
    <x v="9"/>
    <x v="54"/>
    <m/>
    <x v="1"/>
    <x v="1"/>
    <m/>
    <x v="3"/>
    <x v="2"/>
    <s v="Preferred University not filled"/>
    <m/>
    <m/>
  </r>
  <r>
    <x v="467"/>
    <x v="27"/>
    <x v="0"/>
    <s v="India"/>
    <x v="5"/>
    <x v="2"/>
    <x v="20"/>
    <s v="Jul'2025"/>
    <x v="76"/>
    <x v="129"/>
    <m/>
    <x v="1"/>
    <x v="1"/>
    <s v="The University of Law"/>
    <x v="3"/>
    <x v="18"/>
    <s v="Offer Received (Conditional)"/>
    <d v="2025-03-27T00:00:00"/>
    <d v="2025-03-29T00:00:00"/>
  </r>
  <r>
    <x v="468"/>
    <x v="19"/>
    <x v="0"/>
    <s v="Global"/>
    <x v="3"/>
    <x v="0"/>
    <x v="39"/>
    <s v="Jul'2025"/>
    <x v="94"/>
    <x v="20"/>
    <m/>
    <x v="1"/>
    <x v="1"/>
    <m/>
    <x v="3"/>
    <x v="2"/>
    <s v="Preferred University not filled"/>
    <m/>
    <m/>
  </r>
  <r>
    <x v="469"/>
    <x v="33"/>
    <x v="0"/>
    <s v="Global"/>
    <x v="2"/>
    <x v="3"/>
    <x v="24"/>
    <s v="Jul'2025"/>
    <x v="7"/>
    <x v="43"/>
    <m/>
    <x v="1"/>
    <x v="1"/>
    <m/>
    <x v="3"/>
    <x v="2"/>
    <s v="Preferred University not filled"/>
    <m/>
    <m/>
  </r>
  <r>
    <x v="470"/>
    <x v="32"/>
    <x v="0"/>
    <s v="Global"/>
    <x v="46"/>
    <x v="3"/>
    <x v="33"/>
    <s v="Jul'2025"/>
    <x v="137"/>
    <x v="35"/>
    <d v="2025-02-07T00:00:00"/>
    <x v="4"/>
    <x v="0"/>
    <m/>
    <x v="0"/>
    <x v="94"/>
    <s v="Preferred University not filled"/>
    <m/>
    <m/>
  </r>
  <r>
    <x v="471"/>
    <x v="21"/>
    <x v="0"/>
    <s v="Global"/>
    <x v="17"/>
    <x v="0"/>
    <x v="22"/>
    <s v="Jul'2025"/>
    <x v="166"/>
    <x v="130"/>
    <d v="2024-12-16T00:00:00"/>
    <x v="0"/>
    <x v="0"/>
    <s v="Coventry University - CU Coventry Campus"/>
    <x v="0"/>
    <x v="173"/>
    <s v="School App does not exist"/>
    <m/>
    <m/>
  </r>
  <r>
    <x v="472"/>
    <x v="18"/>
    <x v="0"/>
    <s v="Global"/>
    <x v="3"/>
    <x v="0"/>
    <x v="4"/>
    <s v="Jul'2025"/>
    <x v="35"/>
    <x v="1"/>
    <m/>
    <x v="2"/>
    <x v="1"/>
    <m/>
    <x v="3"/>
    <x v="2"/>
    <s v="Preferred University not filled"/>
    <m/>
    <m/>
  </r>
  <r>
    <x v="473"/>
    <x v="37"/>
    <x v="0"/>
    <s v="Global"/>
    <x v="3"/>
    <x v="0"/>
    <x v="4"/>
    <s v="Jul'2025"/>
    <x v="55"/>
    <x v="4"/>
    <m/>
    <x v="1"/>
    <x v="1"/>
    <m/>
    <x v="3"/>
    <x v="2"/>
    <s v="Preferred University not filled"/>
    <m/>
    <m/>
  </r>
  <r>
    <x v="474"/>
    <x v="27"/>
    <x v="0"/>
    <s v="India"/>
    <x v="5"/>
    <x v="2"/>
    <x v="34"/>
    <s v="Jul'2025"/>
    <x v="76"/>
    <x v="129"/>
    <m/>
    <x v="1"/>
    <x v="1"/>
    <s v="The University of Law"/>
    <x v="7"/>
    <x v="174"/>
    <s v="Offer Received (Conditional)"/>
    <d v="2025-03-27T00:00:00"/>
    <d v="2025-03-29T00:00:00"/>
  </r>
  <r>
    <x v="475"/>
    <x v="27"/>
    <x v="0"/>
    <s v="India"/>
    <x v="6"/>
    <x v="2"/>
    <x v="6"/>
    <s v="Jul'2025"/>
    <x v="10"/>
    <x v="1"/>
    <m/>
    <x v="2"/>
    <x v="1"/>
    <m/>
    <x v="3"/>
    <x v="2"/>
    <s v="Preferred University not filled"/>
    <m/>
    <m/>
  </r>
  <r>
    <x v="476"/>
    <x v="35"/>
    <x v="0"/>
    <s v="Global"/>
    <x v="3"/>
    <x v="0"/>
    <x v="4"/>
    <s v="Jul'2025"/>
    <x v="9"/>
    <x v="6"/>
    <m/>
    <x v="1"/>
    <x v="1"/>
    <m/>
    <x v="3"/>
    <x v="2"/>
    <s v="Preferred University not filled"/>
    <m/>
    <m/>
  </r>
  <r>
    <x v="477"/>
    <x v="30"/>
    <x v="0"/>
    <s v="Global"/>
    <x v="25"/>
    <x v="3"/>
    <x v="12"/>
    <s v="Jul'2025"/>
    <x v="153"/>
    <x v="59"/>
    <m/>
    <x v="6"/>
    <x v="1"/>
    <m/>
    <x v="0"/>
    <x v="175"/>
    <s v="Preferred University not filled"/>
    <m/>
    <m/>
  </r>
  <r>
    <x v="478"/>
    <x v="27"/>
    <x v="0"/>
    <s v="India"/>
    <x v="14"/>
    <x v="2"/>
    <x v="8"/>
    <s v="Jul'2025"/>
    <x v="3"/>
    <x v="131"/>
    <m/>
    <x v="1"/>
    <x v="1"/>
    <m/>
    <x v="3"/>
    <x v="176"/>
    <s v="Preferred University not filled"/>
    <m/>
    <m/>
  </r>
  <r>
    <x v="479"/>
    <x v="33"/>
    <x v="0"/>
    <s v="Global"/>
    <x v="6"/>
    <x v="3"/>
    <x v="33"/>
    <s v="Jul'2025"/>
    <x v="61"/>
    <x v="81"/>
    <m/>
    <x v="1"/>
    <x v="1"/>
    <m/>
    <x v="3"/>
    <x v="2"/>
    <s v="Preferred University not filled"/>
    <m/>
    <m/>
  </r>
  <r>
    <x v="480"/>
    <x v="33"/>
    <x v="0"/>
    <s v="Global"/>
    <x v="5"/>
    <x v="3"/>
    <x v="40"/>
    <s v="Jul'2025"/>
    <x v="164"/>
    <x v="16"/>
    <m/>
    <x v="1"/>
    <x v="1"/>
    <m/>
    <x v="3"/>
    <x v="177"/>
    <s v="Preferred University not filled"/>
    <m/>
    <m/>
  </r>
  <r>
    <x v="481"/>
    <x v="37"/>
    <x v="0"/>
    <s v="Global"/>
    <x v="11"/>
    <x v="0"/>
    <x v="52"/>
    <s v="Jul'2025"/>
    <x v="109"/>
    <x v="41"/>
    <m/>
    <x v="1"/>
    <x v="1"/>
    <m/>
    <x v="3"/>
    <x v="2"/>
    <s v="Preferred University not filled"/>
    <m/>
    <m/>
  </r>
  <r>
    <x v="482"/>
    <x v="30"/>
    <x v="0"/>
    <s v="Global"/>
    <x v="5"/>
    <x v="3"/>
    <x v="24"/>
    <s v="Jul'2025"/>
    <x v="76"/>
    <x v="129"/>
    <m/>
    <x v="1"/>
    <x v="1"/>
    <m/>
    <x v="3"/>
    <x v="2"/>
    <s v="Preferred University not filled"/>
    <m/>
    <m/>
  </r>
  <r>
    <x v="483"/>
    <x v="19"/>
    <x v="0"/>
    <s v="Global"/>
    <x v="3"/>
    <x v="0"/>
    <x v="21"/>
    <s v="Jul'2025"/>
    <x v="25"/>
    <x v="40"/>
    <m/>
    <x v="1"/>
    <x v="1"/>
    <m/>
    <x v="3"/>
    <x v="2"/>
    <s v="Preferred University not filled"/>
    <m/>
    <m/>
  </r>
  <r>
    <x v="484"/>
    <x v="25"/>
    <x v="0"/>
    <s v="India"/>
    <x v="5"/>
    <x v="1"/>
    <x v="14"/>
    <s v="Jul'2025"/>
    <x v="48"/>
    <x v="66"/>
    <m/>
    <x v="1"/>
    <x v="1"/>
    <m/>
    <x v="1"/>
    <x v="31"/>
    <s v="Preferred University not filled"/>
    <m/>
    <m/>
  </r>
  <r>
    <x v="485"/>
    <x v="35"/>
    <x v="0"/>
    <s v="Global"/>
    <x v="3"/>
    <x v="0"/>
    <x v="43"/>
    <s v="Jul'2025"/>
    <x v="88"/>
    <x v="9"/>
    <m/>
    <x v="1"/>
    <x v="1"/>
    <s v="Coventry University - CU London Campus"/>
    <x v="3"/>
    <x v="13"/>
    <s v="Offer Received (Conditional)"/>
    <d v="2025-04-07T00:00:00"/>
    <d v="2025-04-12T00:00:00"/>
  </r>
  <r>
    <x v="486"/>
    <x v="29"/>
    <x v="4"/>
    <s v="Global"/>
    <x v="31"/>
    <x v="3"/>
    <x v="42"/>
    <s v="Jul'2025"/>
    <x v="167"/>
    <x v="132"/>
    <d v="2024-12-20T00:00:00"/>
    <x v="0"/>
    <x v="0"/>
    <s v="University of Europe For Applied Sciences"/>
    <x v="3"/>
    <x v="51"/>
    <s v="Deposit Made (Conditional)"/>
    <d v="2024-08-17T00:00:00"/>
    <d v="2024-12-13T00:00:00"/>
  </r>
  <r>
    <x v="487"/>
    <x v="2"/>
    <x v="0"/>
    <s v="India"/>
    <x v="5"/>
    <x v="1"/>
    <x v="29"/>
    <s v="Jul'2025"/>
    <x v="121"/>
    <x v="54"/>
    <m/>
    <x v="1"/>
    <x v="1"/>
    <m/>
    <x v="3"/>
    <x v="2"/>
    <s v="Preferred University not filled"/>
    <m/>
    <m/>
  </r>
  <r>
    <x v="488"/>
    <x v="10"/>
    <x v="0"/>
    <s v="Global"/>
    <x v="3"/>
    <x v="0"/>
    <x v="39"/>
    <s v="Jul'2025"/>
    <x v="21"/>
    <x v="50"/>
    <m/>
    <x v="1"/>
    <x v="1"/>
    <m/>
    <x v="3"/>
    <x v="2"/>
    <s v="Preferred University not filled"/>
    <m/>
    <m/>
  </r>
  <r>
    <x v="489"/>
    <x v="18"/>
    <x v="0"/>
    <s v="Global"/>
    <x v="11"/>
    <x v="0"/>
    <x v="39"/>
    <s v="Jul'2025"/>
    <x v="56"/>
    <x v="22"/>
    <m/>
    <x v="1"/>
    <x v="1"/>
    <s v="University of West London"/>
    <x v="8"/>
    <x v="2"/>
    <s v="Offer Received (Conditional)"/>
    <d v="2025-03-29T00:00:00"/>
    <d v="2025-04-09T00:00:00"/>
  </r>
  <r>
    <x v="490"/>
    <x v="36"/>
    <x v="0"/>
    <s v="India"/>
    <x v="5"/>
    <x v="2"/>
    <x v="20"/>
    <s v="Jul'2025"/>
    <x v="65"/>
    <x v="49"/>
    <m/>
    <x v="1"/>
    <x v="2"/>
    <m/>
    <x v="7"/>
    <x v="18"/>
    <s v="Preferred University not filled"/>
    <m/>
    <m/>
  </r>
  <r>
    <x v="491"/>
    <x v="10"/>
    <x v="0"/>
    <s v="Global"/>
    <x v="6"/>
    <x v="0"/>
    <x v="39"/>
    <s v="Jul'2025"/>
    <x v="119"/>
    <x v="18"/>
    <d v="2025-04-28T00:00:00"/>
    <x v="0"/>
    <x v="0"/>
    <s v="BPP University"/>
    <x v="0"/>
    <x v="178"/>
    <s v="Deposit Made (Conditional)"/>
    <d v="2025-01-21T00:00:00"/>
    <d v="2025-03-26T00:00:00"/>
  </r>
  <r>
    <x v="492"/>
    <x v="21"/>
    <x v="0"/>
    <s v="Global"/>
    <x v="3"/>
    <x v="0"/>
    <x v="10"/>
    <s v="Jul'2025"/>
    <x v="37"/>
    <x v="118"/>
    <m/>
    <x v="1"/>
    <x v="1"/>
    <s v="Coventry University - CU London Campus"/>
    <x v="2"/>
    <x v="179"/>
    <s v="Offer Received (Conditional)"/>
    <d v="2025-04-30T00:00:00"/>
    <d v="2025-05-08T00:00:00"/>
  </r>
  <r>
    <x v="493"/>
    <x v="21"/>
    <x v="0"/>
    <s v="Global"/>
    <x v="3"/>
    <x v="0"/>
    <x v="39"/>
    <s v="Jul'2025"/>
    <x v="119"/>
    <x v="95"/>
    <d v="2025-05-13T00:00:00"/>
    <x v="0"/>
    <x v="1"/>
    <s v="Coventry University - CU London Campus"/>
    <x v="10"/>
    <x v="92"/>
    <s v="Deposit Made (Conditional)"/>
    <d v="2025-01-21T00:00:00"/>
    <d v="2025-01-28T00:00:00"/>
  </r>
  <r>
    <x v="494"/>
    <x v="36"/>
    <x v="0"/>
    <s v="India"/>
    <x v="6"/>
    <x v="2"/>
    <x v="8"/>
    <s v="Jul'2025"/>
    <x v="162"/>
    <x v="133"/>
    <m/>
    <x v="1"/>
    <x v="1"/>
    <s v="BPP University"/>
    <x v="7"/>
    <x v="180"/>
    <s v="Offer Received (Conditional)"/>
    <d v="2025-05-23T00:00:00"/>
    <d v="2025-05-29T00:00:00"/>
  </r>
  <r>
    <x v="495"/>
    <x v="27"/>
    <x v="0"/>
    <s v="India"/>
    <x v="5"/>
    <x v="2"/>
    <x v="34"/>
    <s v="Jul'2025"/>
    <x v="21"/>
    <x v="15"/>
    <m/>
    <x v="1"/>
    <x v="1"/>
    <s v="Ravensbourne University London"/>
    <x v="7"/>
    <x v="2"/>
    <s v="School App does not exist"/>
    <m/>
    <m/>
  </r>
  <r>
    <x v="496"/>
    <x v="16"/>
    <x v="0"/>
    <s v="India"/>
    <x v="3"/>
    <x v="2"/>
    <x v="20"/>
    <s v="Jul'2025"/>
    <x v="116"/>
    <x v="1"/>
    <m/>
    <x v="2"/>
    <x v="1"/>
    <m/>
    <x v="1"/>
    <x v="2"/>
    <s v="Preferred University not filled"/>
    <m/>
    <m/>
  </r>
  <r>
    <x v="497"/>
    <x v="15"/>
    <x v="0"/>
    <s v="India"/>
    <x v="4"/>
    <x v="1"/>
    <x v="1"/>
    <s v="Jul'2025"/>
    <x v="168"/>
    <x v="94"/>
    <m/>
    <x v="1"/>
    <x v="1"/>
    <m/>
    <x v="3"/>
    <x v="181"/>
    <s v="Preferred University not filled"/>
    <m/>
    <m/>
  </r>
  <r>
    <x v="498"/>
    <x v="27"/>
    <x v="0"/>
    <s v="India"/>
    <x v="13"/>
    <x v="2"/>
    <x v="19"/>
    <s v="Jul'2025"/>
    <x v="1"/>
    <x v="43"/>
    <m/>
    <x v="1"/>
    <x v="1"/>
    <m/>
    <x v="3"/>
    <x v="2"/>
    <s v="Preferred University not filled"/>
    <m/>
    <m/>
  </r>
  <r>
    <x v="499"/>
    <x v="23"/>
    <x v="0"/>
    <s v="India"/>
    <x v="6"/>
    <x v="2"/>
    <x v="19"/>
    <s v="Jul'2025"/>
    <x v="128"/>
    <x v="2"/>
    <m/>
    <x v="1"/>
    <x v="1"/>
    <s v="BPP University"/>
    <x v="7"/>
    <x v="17"/>
    <s v="Offer Received (Conditional)"/>
    <d v="2025-04-26T00:00:00"/>
    <d v="2025-05-07T00:00:00"/>
  </r>
  <r>
    <x v="500"/>
    <x v="7"/>
    <x v="0"/>
    <s v="India"/>
    <x v="6"/>
    <x v="2"/>
    <x v="51"/>
    <s v="Jul'2025"/>
    <x v="169"/>
    <x v="134"/>
    <d v="2025-05-27T00:00:00"/>
    <x v="0"/>
    <x v="0"/>
    <s v="BPP University"/>
    <x v="0"/>
    <x v="5"/>
    <s v="Deposit Made (Conditional)"/>
    <d v="2024-11-07T00:00:00"/>
    <d v="2024-11-19T00:00:00"/>
  </r>
  <r>
    <x v="501"/>
    <x v="25"/>
    <x v="0"/>
    <s v="India"/>
    <x v="4"/>
    <x v="1"/>
    <x v="5"/>
    <s v="Jul'2025"/>
    <x v="62"/>
    <x v="24"/>
    <m/>
    <x v="1"/>
    <x v="1"/>
    <m/>
    <x v="3"/>
    <x v="182"/>
    <s v="Preferred University not filled"/>
    <m/>
    <m/>
  </r>
  <r>
    <x v="502"/>
    <x v="27"/>
    <x v="0"/>
    <s v="India"/>
    <x v="5"/>
    <x v="2"/>
    <x v="6"/>
    <s v="Jul'2025"/>
    <x v="127"/>
    <x v="107"/>
    <m/>
    <x v="1"/>
    <x v="1"/>
    <s v="The University of Law"/>
    <x v="3"/>
    <x v="2"/>
    <s v="Offer Received (Conditional)"/>
    <d v="2025-03-08T00:00:00"/>
    <d v="2025-03-12T00:00:00"/>
  </r>
  <r>
    <x v="503"/>
    <x v="23"/>
    <x v="0"/>
    <s v="India"/>
    <x v="3"/>
    <x v="2"/>
    <x v="8"/>
    <s v="Jul'2025"/>
    <x v="88"/>
    <x v="54"/>
    <m/>
    <x v="1"/>
    <x v="2"/>
    <s v="Coventry University - CU London Campus"/>
    <x v="3"/>
    <x v="183"/>
    <s v="Offer Received (Conditional)"/>
    <d v="2025-04-07T00:00:00"/>
    <d v="2025-04-10T00:00:00"/>
  </r>
  <r>
    <x v="504"/>
    <x v="2"/>
    <x v="0"/>
    <s v="India"/>
    <x v="5"/>
    <x v="1"/>
    <x v="55"/>
    <s v="Jul'2025"/>
    <x v="20"/>
    <x v="39"/>
    <m/>
    <x v="1"/>
    <x v="3"/>
    <m/>
    <x v="3"/>
    <x v="2"/>
    <s v="Preferred University not filled"/>
    <m/>
    <m/>
  </r>
  <r>
    <x v="505"/>
    <x v="35"/>
    <x v="0"/>
    <s v="Global"/>
    <x v="8"/>
    <x v="0"/>
    <x v="0"/>
    <s v="Jul'2025"/>
    <x v="30"/>
    <x v="1"/>
    <m/>
    <x v="1"/>
    <x v="1"/>
    <m/>
    <x v="3"/>
    <x v="2"/>
    <s v="Preferred University not filled"/>
    <m/>
    <m/>
  </r>
  <r>
    <x v="506"/>
    <x v="18"/>
    <x v="0"/>
    <s v="Global"/>
    <x v="7"/>
    <x v="0"/>
    <x v="26"/>
    <s v="Jul'2025"/>
    <x v="5"/>
    <x v="65"/>
    <d v="2025-05-17T00:00:00"/>
    <x v="0"/>
    <x v="0"/>
    <s v="Coventry University - CU Coventry Campus"/>
    <x v="0"/>
    <x v="120"/>
    <s v="Deposit Made (Conditional)"/>
    <d v="2025-03-17T00:00:00"/>
    <d v="2025-03-21T00:00:00"/>
  </r>
  <r>
    <x v="507"/>
    <x v="26"/>
    <x v="0"/>
    <s v="India"/>
    <x v="5"/>
    <x v="1"/>
    <x v="23"/>
    <s v="Jul'2025"/>
    <x v="32"/>
    <x v="81"/>
    <d v="2025-05-03T00:00:00"/>
    <x v="4"/>
    <x v="0"/>
    <s v="The University of Law"/>
    <x v="5"/>
    <x v="2"/>
    <s v="Deposit Made (Unconditional)"/>
    <d v="2025-03-19T00:00:00"/>
    <d v="2025-03-22T00:00:00"/>
  </r>
  <r>
    <x v="508"/>
    <x v="21"/>
    <x v="0"/>
    <s v="Global"/>
    <x v="3"/>
    <x v="0"/>
    <x v="43"/>
    <s v="Jul'2025"/>
    <x v="31"/>
    <x v="43"/>
    <m/>
    <x v="1"/>
    <x v="1"/>
    <s v="Coventry University - CU London Campus"/>
    <x v="3"/>
    <x v="13"/>
    <s v="Offer Received (Conditional)"/>
    <d v="2025-04-18T00:00:00"/>
    <d v="2025-04-25T00:00:00"/>
  </r>
  <r>
    <x v="509"/>
    <x v="35"/>
    <x v="0"/>
    <s v="Global"/>
    <x v="6"/>
    <x v="0"/>
    <x v="28"/>
    <s v="Jul'2025"/>
    <x v="68"/>
    <x v="69"/>
    <d v="2025-06-16T00:00:00"/>
    <x v="4"/>
    <x v="0"/>
    <s v="BPP University"/>
    <x v="0"/>
    <x v="3"/>
    <s v="Deposit Made (Unconditional)"/>
    <d v="2025-02-06T00:00:00"/>
    <d v="2025-04-03T00:00:00"/>
  </r>
  <r>
    <x v="510"/>
    <x v="14"/>
    <x v="0"/>
    <s v="India"/>
    <x v="1"/>
    <x v="1"/>
    <x v="1"/>
    <s v="Jul'2025"/>
    <x v="26"/>
    <x v="12"/>
    <m/>
    <x v="1"/>
    <x v="1"/>
    <m/>
    <x v="3"/>
    <x v="184"/>
    <s v="Preferred University not filled"/>
    <m/>
    <m/>
  </r>
  <r>
    <x v="511"/>
    <x v="6"/>
    <x v="0"/>
    <s v="India"/>
    <x v="17"/>
    <x v="2"/>
    <x v="6"/>
    <s v="Jul'2025"/>
    <x v="158"/>
    <x v="79"/>
    <m/>
    <x v="1"/>
    <x v="1"/>
    <m/>
    <x v="3"/>
    <x v="2"/>
    <s v="Preferred University not filled"/>
    <m/>
    <m/>
  </r>
  <r>
    <x v="512"/>
    <x v="21"/>
    <x v="0"/>
    <s v="Global"/>
    <x v="3"/>
    <x v="0"/>
    <x v="10"/>
    <s v="Jul'2025"/>
    <x v="10"/>
    <x v="1"/>
    <m/>
    <x v="2"/>
    <x v="1"/>
    <m/>
    <x v="3"/>
    <x v="2"/>
    <s v="Preferred University not filled"/>
    <m/>
    <m/>
  </r>
  <r>
    <x v="513"/>
    <x v="14"/>
    <x v="0"/>
    <s v="India"/>
    <x v="21"/>
    <x v="1"/>
    <x v="5"/>
    <s v="Jul'2025"/>
    <x v="54"/>
    <x v="42"/>
    <d v="2025-04-09T00:00:00"/>
    <x v="5"/>
    <x v="0"/>
    <s v="University of Bedfordshire"/>
    <x v="0"/>
    <x v="185"/>
    <s v="Registered At University"/>
    <d v="2025-03-11T00:00:00"/>
    <d v="2025-03-17T00:00:00"/>
  </r>
  <r>
    <x v="514"/>
    <x v="18"/>
    <x v="0"/>
    <s v="Global"/>
    <x v="3"/>
    <x v="0"/>
    <x v="21"/>
    <s v="Jul'2025"/>
    <x v="25"/>
    <x v="40"/>
    <m/>
    <x v="1"/>
    <x v="1"/>
    <m/>
    <x v="3"/>
    <x v="2"/>
    <s v="Preferred University not filled"/>
    <m/>
    <m/>
  </r>
  <r>
    <x v="515"/>
    <x v="16"/>
    <x v="0"/>
    <s v="India"/>
    <x v="5"/>
    <x v="2"/>
    <x v="34"/>
    <s v="Jul'2025"/>
    <x v="27"/>
    <x v="73"/>
    <m/>
    <x v="1"/>
    <x v="1"/>
    <s v="The University of Law"/>
    <x v="4"/>
    <x v="60"/>
    <s v="Offer Received (Conditional)"/>
    <d v="2025-02-19T00:00:00"/>
    <d v="2025-02-21T00:00:00"/>
  </r>
  <r>
    <x v="516"/>
    <x v="5"/>
    <x v="0"/>
    <s v="India"/>
    <x v="5"/>
    <x v="1"/>
    <x v="53"/>
    <s v="Jul'2025"/>
    <x v="136"/>
    <x v="41"/>
    <m/>
    <x v="1"/>
    <x v="1"/>
    <m/>
    <x v="3"/>
    <x v="186"/>
    <s v="Preferred University not filled"/>
    <m/>
    <m/>
  </r>
  <r>
    <x v="517"/>
    <x v="7"/>
    <x v="0"/>
    <s v="India"/>
    <x v="5"/>
    <x v="2"/>
    <x v="34"/>
    <s v="Jul'2025"/>
    <x v="97"/>
    <x v="40"/>
    <m/>
    <x v="1"/>
    <x v="1"/>
    <m/>
    <x v="3"/>
    <x v="2"/>
    <s v="Preferred University not filled"/>
    <m/>
    <m/>
  </r>
  <r>
    <x v="518"/>
    <x v="21"/>
    <x v="0"/>
    <s v="Global"/>
    <x v="3"/>
    <x v="0"/>
    <x v="39"/>
    <s v="Jul'2025"/>
    <x v="15"/>
    <x v="9"/>
    <m/>
    <x v="1"/>
    <x v="1"/>
    <s v="Coventry University - CU London Campus"/>
    <x v="9"/>
    <x v="187"/>
    <s v="Offer Received (Conditional)"/>
    <d v="2025-04-08T00:00:00"/>
    <d v="2025-04-12T00:00:00"/>
  </r>
  <r>
    <x v="519"/>
    <x v="23"/>
    <x v="0"/>
    <s v="India"/>
    <x v="6"/>
    <x v="2"/>
    <x v="41"/>
    <s v="Jul'2025"/>
    <x v="10"/>
    <x v="1"/>
    <m/>
    <x v="3"/>
    <x v="1"/>
    <s v="BPP University"/>
    <x v="3"/>
    <x v="188"/>
    <s v="Application Rejected"/>
    <d v="2025-04-25T00:00:00"/>
    <m/>
  </r>
  <r>
    <x v="520"/>
    <x v="10"/>
    <x v="0"/>
    <s v="Global"/>
    <x v="3"/>
    <x v="0"/>
    <x v="28"/>
    <s v="Jul'2025"/>
    <x v="116"/>
    <x v="92"/>
    <m/>
    <x v="1"/>
    <x v="1"/>
    <s v="Coventry University - CU London Campus"/>
    <x v="3"/>
    <x v="2"/>
    <s v="Offer Received (Conditional)"/>
    <d v="2025-04-29T00:00:00"/>
    <d v="2025-05-05T00:00:00"/>
  </r>
  <r>
    <x v="521"/>
    <x v="37"/>
    <x v="0"/>
    <s v="Global"/>
    <x v="3"/>
    <x v="0"/>
    <x v="0"/>
    <s v="Jul'2025"/>
    <x v="61"/>
    <x v="40"/>
    <d v="2025-04-21T00:00:00"/>
    <x v="0"/>
    <x v="0"/>
    <s v="Coventry University - CU London Campus"/>
    <x v="0"/>
    <x v="189"/>
    <s v="Deposit Made (Conditional)"/>
    <d v="2025-03-20T00:00:00"/>
    <d v="2025-03-28T00:00:00"/>
  </r>
  <r>
    <x v="522"/>
    <x v="8"/>
    <x v="0"/>
    <s v="India"/>
    <x v="2"/>
    <x v="1"/>
    <x v="3"/>
    <s v="Jul'2025"/>
    <x v="37"/>
    <x v="135"/>
    <m/>
    <x v="1"/>
    <x v="1"/>
    <m/>
    <x v="3"/>
    <x v="2"/>
    <s v="Preferred University not filled"/>
    <m/>
    <m/>
  </r>
  <r>
    <x v="523"/>
    <x v="22"/>
    <x v="0"/>
    <s v="Global"/>
    <x v="5"/>
    <x v="0"/>
    <x v="52"/>
    <s v="Jul'2025"/>
    <x v="91"/>
    <x v="71"/>
    <m/>
    <x v="1"/>
    <x v="0"/>
    <s v="The University of Law"/>
    <x v="7"/>
    <x v="180"/>
    <s v="Offer Received (Conditional)"/>
    <d v="2025-04-16T00:00:00"/>
    <d v="2025-04-29T00:00:00"/>
  </r>
  <r>
    <x v="524"/>
    <x v="9"/>
    <x v="0"/>
    <s v="India"/>
    <x v="5"/>
    <x v="2"/>
    <x v="34"/>
    <s v="Jul'2025"/>
    <x v="9"/>
    <x v="6"/>
    <m/>
    <x v="1"/>
    <x v="1"/>
    <s v="The University of Law"/>
    <x v="4"/>
    <x v="60"/>
    <s v="Offer Received (Conditional)"/>
    <d v="2025-04-03T00:00:00"/>
    <d v="2025-04-08T00:00:00"/>
  </r>
  <r>
    <x v="525"/>
    <x v="19"/>
    <x v="0"/>
    <s v="Global"/>
    <x v="3"/>
    <x v="0"/>
    <x v="4"/>
    <s v="Jul'2025"/>
    <x v="116"/>
    <x v="118"/>
    <m/>
    <x v="1"/>
    <x v="1"/>
    <m/>
    <x v="3"/>
    <x v="2"/>
    <s v="Preferred University not filled"/>
    <m/>
    <m/>
  </r>
  <r>
    <x v="526"/>
    <x v="37"/>
    <x v="0"/>
    <s v="Global"/>
    <x v="3"/>
    <x v="0"/>
    <x v="10"/>
    <s v="Jul'2025"/>
    <x v="10"/>
    <x v="92"/>
    <m/>
    <x v="1"/>
    <x v="1"/>
    <m/>
    <x v="3"/>
    <x v="2"/>
    <s v="Preferred University not filled"/>
    <m/>
    <m/>
  </r>
  <r>
    <x v="527"/>
    <x v="7"/>
    <x v="0"/>
    <s v="India"/>
    <x v="17"/>
    <x v="2"/>
    <x v="11"/>
    <s v="Jul'2025"/>
    <x v="170"/>
    <x v="1"/>
    <m/>
    <x v="2"/>
    <x v="1"/>
    <m/>
    <x v="3"/>
    <x v="13"/>
    <s v="Preferred University not filled"/>
    <m/>
    <m/>
  </r>
  <r>
    <x v="528"/>
    <x v="16"/>
    <x v="0"/>
    <s v="India"/>
    <x v="11"/>
    <x v="2"/>
    <x v="6"/>
    <s v="Jul'2025"/>
    <x v="171"/>
    <x v="40"/>
    <m/>
    <x v="1"/>
    <x v="1"/>
    <s v="University of West London"/>
    <x v="9"/>
    <x v="190"/>
    <s v="Offer Received (Conditional)"/>
    <d v="2025-03-03T00:00:00"/>
    <d v="2025-03-28T00:00:00"/>
  </r>
  <r>
    <x v="529"/>
    <x v="16"/>
    <x v="0"/>
    <s v="India"/>
    <x v="5"/>
    <x v="2"/>
    <x v="41"/>
    <s v="Jul'2025"/>
    <x v="49"/>
    <x v="73"/>
    <m/>
    <x v="1"/>
    <x v="1"/>
    <s v="University of East London"/>
    <x v="3"/>
    <x v="188"/>
    <s v="School App does not exist"/>
    <m/>
    <m/>
  </r>
  <r>
    <x v="530"/>
    <x v="1"/>
    <x v="0"/>
    <s v="India"/>
    <x v="5"/>
    <x v="1"/>
    <x v="14"/>
    <s v="Jul'2025"/>
    <x v="172"/>
    <x v="59"/>
    <d v="2025-02-28T00:00:00"/>
    <x v="4"/>
    <x v="0"/>
    <s v="The University of Law"/>
    <x v="0"/>
    <x v="51"/>
    <s v="Deposit Made (Unconditional)"/>
    <d v="2025-02-02T00:00:00"/>
    <d v="2025-02-07T00:00:00"/>
  </r>
  <r>
    <x v="531"/>
    <x v="20"/>
    <x v="0"/>
    <s v="India"/>
    <x v="5"/>
    <x v="2"/>
    <x v="41"/>
    <s v="Jul'2025"/>
    <x v="8"/>
    <x v="82"/>
    <m/>
    <x v="1"/>
    <x v="1"/>
    <s v="De Montfort University"/>
    <x v="3"/>
    <x v="191"/>
    <s v="School App does not exist"/>
    <m/>
    <m/>
  </r>
  <r>
    <x v="532"/>
    <x v="32"/>
    <x v="0"/>
    <s v="Global"/>
    <x v="4"/>
    <x v="3"/>
    <x v="24"/>
    <s v="Jul'2025"/>
    <x v="173"/>
    <x v="55"/>
    <m/>
    <x v="1"/>
    <x v="1"/>
    <s v="Edinburgh Napier University"/>
    <x v="0"/>
    <x v="192"/>
    <s v="Offer Received (Conditional)"/>
    <d v="2024-11-05T00:00:00"/>
    <d v="2024-11-12T00:00:00"/>
  </r>
  <r>
    <x v="533"/>
    <x v="21"/>
    <x v="0"/>
    <s v="Global"/>
    <x v="3"/>
    <x v="0"/>
    <x v="26"/>
    <s v="Jul'2025"/>
    <x v="40"/>
    <x v="1"/>
    <m/>
    <x v="3"/>
    <x v="1"/>
    <s v="Coventry University"/>
    <x v="0"/>
    <x v="13"/>
    <s v="School App does not exist"/>
    <m/>
    <m/>
  </r>
  <r>
    <x v="534"/>
    <x v="31"/>
    <x v="0"/>
    <s v="Global"/>
    <x v="4"/>
    <x v="3"/>
    <x v="33"/>
    <s v="Jul'2025"/>
    <x v="174"/>
    <x v="119"/>
    <m/>
    <x v="1"/>
    <x v="1"/>
    <s v="Edinburgh Napier University"/>
    <x v="3"/>
    <x v="2"/>
    <s v="Offer Received (Conditional)"/>
    <d v="2025-01-17T00:00:00"/>
    <d v="2025-01-29T00:00:00"/>
  </r>
  <r>
    <x v="535"/>
    <x v="34"/>
    <x v="0"/>
    <s v="Global"/>
    <x v="4"/>
    <x v="3"/>
    <x v="33"/>
    <s v="Jul'2025"/>
    <x v="172"/>
    <x v="115"/>
    <m/>
    <x v="1"/>
    <x v="1"/>
    <m/>
    <x v="3"/>
    <x v="2"/>
    <s v="Preferred University not filled"/>
    <m/>
    <m/>
  </r>
  <r>
    <x v="536"/>
    <x v="4"/>
    <x v="0"/>
    <s v="Global"/>
    <x v="3"/>
    <x v="0"/>
    <x v="43"/>
    <s v="Jul'2025"/>
    <x v="95"/>
    <x v="115"/>
    <d v="2025-04-18T00:00:00"/>
    <x v="0"/>
    <x v="0"/>
    <s v="Coventry University - CU London Campus"/>
    <x v="10"/>
    <x v="193"/>
    <s v="Deposit Made (Conditional)"/>
    <d v="2025-02-17T00:00:00"/>
    <d v="2025-02-22T00:00:00"/>
  </r>
  <r>
    <x v="537"/>
    <x v="29"/>
    <x v="0"/>
    <s v="Global"/>
    <x v="2"/>
    <x v="3"/>
    <x v="24"/>
    <s v="Jul'2025"/>
    <x v="48"/>
    <x v="58"/>
    <m/>
    <x v="1"/>
    <x v="1"/>
    <s v="BPP University"/>
    <x v="3"/>
    <x v="13"/>
    <s v="School App does not exist"/>
    <m/>
    <m/>
  </r>
  <r>
    <x v="538"/>
    <x v="6"/>
    <x v="0"/>
    <s v="India"/>
    <x v="5"/>
    <x v="2"/>
    <x v="8"/>
    <s v="Jul'2025"/>
    <x v="52"/>
    <x v="65"/>
    <m/>
    <x v="1"/>
    <x v="1"/>
    <s v="The University of Law"/>
    <x v="11"/>
    <x v="2"/>
    <s v="Offer Received (Conditional)"/>
    <d v="2025-03-18T00:00:00"/>
    <d v="2025-03-21T00:00:00"/>
  </r>
  <r>
    <x v="539"/>
    <x v="9"/>
    <x v="0"/>
    <s v="India"/>
    <x v="5"/>
    <x v="2"/>
    <x v="31"/>
    <s v="Jul'2025"/>
    <x v="89"/>
    <x v="86"/>
    <m/>
    <x v="1"/>
    <x v="1"/>
    <m/>
    <x v="3"/>
    <x v="2"/>
    <s v="Preferred University not filled"/>
    <m/>
    <m/>
  </r>
  <r>
    <x v="540"/>
    <x v="5"/>
    <x v="0"/>
    <s v="India"/>
    <x v="5"/>
    <x v="1"/>
    <x v="14"/>
    <s v="Jul'2025"/>
    <x v="175"/>
    <x v="59"/>
    <m/>
    <x v="1"/>
    <x v="1"/>
    <s v="Ravensbourne University London"/>
    <x v="3"/>
    <x v="147"/>
    <s v="School App does not exist"/>
    <m/>
    <m/>
  </r>
  <r>
    <x v="541"/>
    <x v="35"/>
    <x v="0"/>
    <s v="Global"/>
    <x v="3"/>
    <x v="0"/>
    <x v="21"/>
    <s v="Jul'2025"/>
    <x v="174"/>
    <x v="136"/>
    <m/>
    <x v="1"/>
    <x v="1"/>
    <m/>
    <x v="3"/>
    <x v="2"/>
    <s v="Preferred University not filled"/>
    <m/>
    <m/>
  </r>
  <r>
    <x v="542"/>
    <x v="37"/>
    <x v="0"/>
    <s v="Global"/>
    <x v="3"/>
    <x v="0"/>
    <x v="26"/>
    <s v="Jul'2025"/>
    <x v="21"/>
    <x v="69"/>
    <m/>
    <x v="1"/>
    <x v="1"/>
    <m/>
    <x v="0"/>
    <x v="13"/>
    <s v="Preferred University not filled"/>
    <m/>
    <m/>
  </r>
  <r>
    <x v="543"/>
    <x v="10"/>
    <x v="0"/>
    <s v="Global"/>
    <x v="3"/>
    <x v="0"/>
    <x v="25"/>
    <s v="Jul'2025"/>
    <x v="67"/>
    <x v="104"/>
    <m/>
    <x v="1"/>
    <x v="1"/>
    <s v="Coventry University - CU London Campus"/>
    <x v="4"/>
    <x v="194"/>
    <s v="School App does not exist"/>
    <m/>
    <m/>
  </r>
  <r>
    <x v="544"/>
    <x v="19"/>
    <x v="0"/>
    <s v="Global"/>
    <x v="7"/>
    <x v="0"/>
    <x v="39"/>
    <s v="Jul'2025"/>
    <x v="143"/>
    <x v="137"/>
    <d v="2025-04-02T00:00:00"/>
    <x v="0"/>
    <x v="0"/>
    <s v="Coventry University - CU Coventry Campus"/>
    <x v="0"/>
    <x v="69"/>
    <s v="Deposit Made (Conditional)"/>
    <d v="2025-01-09T00:00:00"/>
    <d v="2025-02-13T00:00:00"/>
  </r>
  <r>
    <x v="545"/>
    <x v="18"/>
    <x v="0"/>
    <s v="Global"/>
    <x v="3"/>
    <x v="0"/>
    <x v="43"/>
    <s v="Jul'2025"/>
    <x v="40"/>
    <x v="35"/>
    <d v="2025-04-28T00:00:00"/>
    <x v="0"/>
    <x v="0"/>
    <s v="Coventry University - CU London Campus"/>
    <x v="0"/>
    <x v="195"/>
    <s v="Deposit Made (Conditional)"/>
    <d v="2025-01-27T00:00:00"/>
    <d v="2025-02-04T00:00:00"/>
  </r>
  <r>
    <x v="546"/>
    <x v="35"/>
    <x v="0"/>
    <s v="Global"/>
    <x v="6"/>
    <x v="0"/>
    <x v="0"/>
    <s v="Jul'2025"/>
    <x v="17"/>
    <x v="2"/>
    <m/>
    <x v="1"/>
    <x v="0"/>
    <s v="BPP University"/>
    <x v="7"/>
    <x v="22"/>
    <s v="Offer Received (Conditional)"/>
    <d v="2025-05-01T00:00:00"/>
    <d v="2025-05-07T00:00:00"/>
  </r>
  <r>
    <x v="547"/>
    <x v="0"/>
    <x v="0"/>
    <s v="Global"/>
    <x v="7"/>
    <x v="0"/>
    <x v="39"/>
    <s v="Jul'2025"/>
    <x v="36"/>
    <x v="138"/>
    <d v="2025-07-01T00:00:00"/>
    <x v="0"/>
    <x v="1"/>
    <s v="Coventry University - CU Coventry Campus"/>
    <x v="10"/>
    <x v="196"/>
    <s v="Deposit Made (Conditional)"/>
    <d v="2025-06-24T00:00:00"/>
    <d v="2025-07-01T00:00:00"/>
  </r>
  <r>
    <x v="548"/>
    <x v="34"/>
    <x v="0"/>
    <s v="Global"/>
    <x v="2"/>
    <x v="3"/>
    <x v="33"/>
    <s v="Jul'2025"/>
    <x v="49"/>
    <x v="58"/>
    <m/>
    <x v="1"/>
    <x v="1"/>
    <s v="QA - Ulster University Birmingham"/>
    <x v="11"/>
    <x v="119"/>
    <s v="School App does not exist"/>
    <m/>
    <m/>
  </r>
  <r>
    <x v="549"/>
    <x v="19"/>
    <x v="0"/>
    <s v="Global"/>
    <x v="3"/>
    <x v="0"/>
    <x v="10"/>
    <s v="Jul'2025"/>
    <x v="26"/>
    <x v="20"/>
    <m/>
    <x v="1"/>
    <x v="1"/>
    <s v="Coventry University - CU London Campus"/>
    <x v="8"/>
    <x v="197"/>
    <s v="Offer Received (Conditional)"/>
    <d v="2025-04-11T00:00:00"/>
    <d v="2025-04-17T00:00:00"/>
  </r>
  <r>
    <x v="550"/>
    <x v="6"/>
    <x v="0"/>
    <s v="India"/>
    <x v="5"/>
    <x v="2"/>
    <x v="18"/>
    <s v="Jul'2025"/>
    <x v="127"/>
    <x v="107"/>
    <m/>
    <x v="1"/>
    <x v="1"/>
    <m/>
    <x v="3"/>
    <x v="61"/>
    <s v="Preferred University not filled"/>
    <m/>
    <m/>
  </r>
  <r>
    <x v="551"/>
    <x v="34"/>
    <x v="7"/>
    <s v="Global"/>
    <x v="47"/>
    <x v="3"/>
    <x v="48"/>
    <s v="Jul'2025"/>
    <x v="25"/>
    <x v="15"/>
    <m/>
    <x v="1"/>
    <x v="1"/>
    <m/>
    <x v="3"/>
    <x v="2"/>
    <s v="Preferred University not filled"/>
    <m/>
    <m/>
  </r>
  <r>
    <x v="552"/>
    <x v="27"/>
    <x v="0"/>
    <s v="India"/>
    <x v="5"/>
    <x v="2"/>
    <x v="19"/>
    <s v="Jul'2025"/>
    <x v="176"/>
    <x v="85"/>
    <d v="2025-05-21T00:00:00"/>
    <x v="4"/>
    <x v="0"/>
    <s v="The University of Law"/>
    <x v="0"/>
    <x v="159"/>
    <s v="Deposit Made (Unconditional)"/>
    <d v="2025-03-28T00:00:00"/>
    <d v="2025-04-21T00:00:00"/>
  </r>
  <r>
    <x v="553"/>
    <x v="0"/>
    <x v="0"/>
    <s v="Global"/>
    <x v="3"/>
    <x v="0"/>
    <x v="22"/>
    <s v="Jul'2025"/>
    <x v="96"/>
    <x v="88"/>
    <m/>
    <x v="1"/>
    <x v="1"/>
    <s v="Coventry University - CU London Campus"/>
    <x v="3"/>
    <x v="2"/>
    <s v="Offer Received (Conditional)"/>
    <d v="2025-04-09T00:00:00"/>
    <d v="2025-04-15T00:00:00"/>
  </r>
  <r>
    <x v="554"/>
    <x v="20"/>
    <x v="0"/>
    <s v="India"/>
    <x v="5"/>
    <x v="2"/>
    <x v="20"/>
    <s v="Jul'2025"/>
    <x v="79"/>
    <x v="86"/>
    <m/>
    <x v="1"/>
    <x v="2"/>
    <s v="De Montfort University"/>
    <x v="1"/>
    <x v="198"/>
    <s v="School App does not exist"/>
    <m/>
    <m/>
  </r>
  <r>
    <x v="555"/>
    <x v="0"/>
    <x v="0"/>
    <s v="Global"/>
    <x v="3"/>
    <x v="0"/>
    <x v="28"/>
    <s v="Jul'2025"/>
    <x v="82"/>
    <x v="62"/>
    <m/>
    <x v="1"/>
    <x v="1"/>
    <s v="Coventry University - CU London Campus"/>
    <x v="9"/>
    <x v="87"/>
    <s v="Offer Received (Conditional)"/>
    <d v="2025-04-23T00:00:00"/>
    <d v="2025-04-30T00:00:00"/>
  </r>
  <r>
    <x v="556"/>
    <x v="7"/>
    <x v="0"/>
    <s v="India"/>
    <x v="28"/>
    <x v="2"/>
    <x v="34"/>
    <s v="Jul'2025"/>
    <x v="177"/>
    <x v="1"/>
    <m/>
    <x v="3"/>
    <x v="1"/>
    <m/>
    <x v="3"/>
    <x v="2"/>
    <s v="Preferred University not filled"/>
    <m/>
    <m/>
  </r>
  <r>
    <x v="557"/>
    <x v="37"/>
    <x v="0"/>
    <s v="Global"/>
    <x v="5"/>
    <x v="0"/>
    <x v="22"/>
    <s v="Jul'2025"/>
    <x v="40"/>
    <x v="74"/>
    <m/>
    <x v="1"/>
    <x v="1"/>
    <s v="The University of Law"/>
    <x v="3"/>
    <x v="2"/>
    <s v="Offer Received (Conditional)"/>
    <d v="2025-01-27T00:00:00"/>
    <d v="2025-01-30T00:00:00"/>
  </r>
  <r>
    <x v="558"/>
    <x v="22"/>
    <x v="0"/>
    <s v="Global"/>
    <x v="3"/>
    <x v="0"/>
    <x v="10"/>
    <s v="Jul'2025"/>
    <x v="90"/>
    <x v="50"/>
    <m/>
    <x v="1"/>
    <x v="1"/>
    <m/>
    <x v="3"/>
    <x v="2"/>
    <s v="Preferred University not filled"/>
    <m/>
    <m/>
  </r>
  <r>
    <x v="559"/>
    <x v="39"/>
    <x v="0"/>
    <s v="Global"/>
    <x v="2"/>
    <x v="3"/>
    <x v="40"/>
    <s v="Jul'2025"/>
    <x v="178"/>
    <x v="20"/>
    <d v="2025-04-25T00:00:00"/>
    <x v="0"/>
    <x v="0"/>
    <s v="University of Roehampton"/>
    <x v="0"/>
    <x v="5"/>
    <s v="Deposit Made (Conditional)"/>
    <d v="2025-04-14T00:00:00"/>
    <d v="2025-04-17T00:00:00"/>
  </r>
  <r>
    <x v="560"/>
    <x v="11"/>
    <x v="0"/>
    <s v="Global"/>
    <x v="4"/>
    <x v="3"/>
    <x v="56"/>
    <s v="Jul'2025"/>
    <x v="174"/>
    <x v="1"/>
    <m/>
    <x v="2"/>
    <x v="1"/>
    <s v="BPP University"/>
    <x v="5"/>
    <x v="2"/>
    <s v="School App does not exist"/>
    <m/>
    <m/>
  </r>
  <r>
    <x v="561"/>
    <x v="17"/>
    <x v="0"/>
    <s v="Global"/>
    <x v="11"/>
    <x v="0"/>
    <x v="39"/>
    <s v="Jul'2025"/>
    <x v="123"/>
    <x v="98"/>
    <m/>
    <x v="1"/>
    <x v="1"/>
    <s v="University of West London"/>
    <x v="2"/>
    <x v="199"/>
    <s v="School App does not exist"/>
    <m/>
    <m/>
  </r>
  <r>
    <x v="562"/>
    <x v="14"/>
    <x v="0"/>
    <s v="India"/>
    <x v="5"/>
    <x v="1"/>
    <x v="14"/>
    <s v="Jul'2025"/>
    <x v="7"/>
    <x v="49"/>
    <m/>
    <x v="1"/>
    <x v="1"/>
    <s v="Teesside University"/>
    <x v="3"/>
    <x v="31"/>
    <s v="School App does not exist"/>
    <m/>
    <m/>
  </r>
  <r>
    <x v="563"/>
    <x v="19"/>
    <x v="0"/>
    <s v="Global"/>
    <x v="3"/>
    <x v="0"/>
    <x v="21"/>
    <s v="Jul'2025"/>
    <x v="148"/>
    <x v="39"/>
    <m/>
    <x v="1"/>
    <x v="1"/>
    <m/>
    <x v="3"/>
    <x v="2"/>
    <s v="Preferred University not filled"/>
    <m/>
    <m/>
  </r>
  <r>
    <x v="564"/>
    <x v="4"/>
    <x v="0"/>
    <s v="Global"/>
    <x v="3"/>
    <x v="0"/>
    <x v="39"/>
    <s v="Jul'2025"/>
    <x v="90"/>
    <x v="50"/>
    <m/>
    <x v="1"/>
    <x v="1"/>
    <m/>
    <x v="3"/>
    <x v="2"/>
    <s v="Preferred University not filled"/>
    <m/>
    <m/>
  </r>
  <r>
    <x v="565"/>
    <x v="38"/>
    <x v="0"/>
    <s v="Global"/>
    <x v="2"/>
    <x v="3"/>
    <x v="24"/>
    <s v="Jul'2025"/>
    <x v="1"/>
    <x v="139"/>
    <m/>
    <x v="1"/>
    <x v="1"/>
    <s v="University of Roehampton"/>
    <x v="0"/>
    <x v="25"/>
    <s v="Offer Received (Conditional)"/>
    <d v="2025-04-19T00:00:00"/>
    <d v="2025-04-23T00:00:00"/>
  </r>
  <r>
    <x v="566"/>
    <x v="24"/>
    <x v="0"/>
    <s v="India"/>
    <x v="6"/>
    <x v="2"/>
    <x v="34"/>
    <s v="Jul'2025"/>
    <x v="10"/>
    <x v="1"/>
    <m/>
    <x v="2"/>
    <x v="1"/>
    <s v="BPP University"/>
    <x v="5"/>
    <x v="2"/>
    <s v="Submitted to University"/>
    <d v="2025-04-25T00:00:00"/>
    <m/>
  </r>
  <r>
    <x v="567"/>
    <x v="18"/>
    <x v="0"/>
    <s v="Global"/>
    <x v="11"/>
    <x v="0"/>
    <x v="26"/>
    <s v="Jul'2025"/>
    <x v="55"/>
    <x v="20"/>
    <d v="2025-05-21T00:00:00"/>
    <x v="0"/>
    <x v="0"/>
    <s v="University of West London"/>
    <x v="0"/>
    <x v="120"/>
    <s v="Deposit Made (Conditional)"/>
    <d v="2025-02-26T00:00:00"/>
    <d v="2025-04-17T00:00:00"/>
  </r>
  <r>
    <x v="568"/>
    <x v="37"/>
    <x v="0"/>
    <s v="Global"/>
    <x v="3"/>
    <x v="0"/>
    <x v="43"/>
    <s v="Jul'2025"/>
    <x v="174"/>
    <x v="136"/>
    <d v="2025-05-08T00:00:00"/>
    <x v="0"/>
    <x v="0"/>
    <s v="Coventry University - CU London Campus"/>
    <x v="0"/>
    <x v="200"/>
    <s v="Deposit Made (Conditional)"/>
    <d v="2025-01-17T00:00:00"/>
    <d v="2025-01-24T00:00:00"/>
  </r>
  <r>
    <x v="569"/>
    <x v="31"/>
    <x v="1"/>
    <s v="Global"/>
    <x v="9"/>
    <x v="3"/>
    <x v="33"/>
    <s v="Jul'2025"/>
    <x v="179"/>
    <x v="1"/>
    <m/>
    <x v="2"/>
    <x v="1"/>
    <s v="Coventry University - CU Coventry Campus"/>
    <x v="0"/>
    <x v="201"/>
    <s v="School App does not exist"/>
    <m/>
    <m/>
  </r>
  <r>
    <x v="570"/>
    <x v="12"/>
    <x v="0"/>
    <s v="India"/>
    <x v="5"/>
    <x v="2"/>
    <x v="36"/>
    <s v="Jul'2025"/>
    <x v="119"/>
    <x v="64"/>
    <m/>
    <x v="1"/>
    <x v="1"/>
    <s v="The University of Law"/>
    <x v="4"/>
    <x v="202"/>
    <s v="Offer Received (Conditional)"/>
    <d v="2025-01-21T00:00:00"/>
    <d v="2025-01-27T00:00:00"/>
  </r>
  <r>
    <x v="571"/>
    <x v="5"/>
    <x v="0"/>
    <s v="India"/>
    <x v="5"/>
    <x v="1"/>
    <x v="27"/>
    <s v="Jul'2025"/>
    <x v="97"/>
    <x v="78"/>
    <m/>
    <x v="1"/>
    <x v="1"/>
    <m/>
    <x v="1"/>
    <x v="31"/>
    <s v="Preferred University not filled"/>
    <m/>
    <m/>
  </r>
  <r>
    <x v="572"/>
    <x v="13"/>
    <x v="4"/>
    <s v="Global"/>
    <x v="48"/>
    <x v="3"/>
    <x v="42"/>
    <s v="Jul'2025"/>
    <x v="74"/>
    <x v="89"/>
    <m/>
    <x v="1"/>
    <x v="1"/>
    <m/>
    <x v="3"/>
    <x v="2"/>
    <s v="Preferred University not filled"/>
    <m/>
    <m/>
  </r>
  <r>
    <x v="573"/>
    <x v="19"/>
    <x v="0"/>
    <s v="Global"/>
    <x v="3"/>
    <x v="0"/>
    <x v="4"/>
    <s v="Jul'2025"/>
    <x v="10"/>
    <x v="92"/>
    <m/>
    <x v="1"/>
    <x v="1"/>
    <m/>
    <x v="3"/>
    <x v="2"/>
    <s v="Preferred University not filled"/>
    <m/>
    <m/>
  </r>
  <r>
    <x v="574"/>
    <x v="2"/>
    <x v="0"/>
    <s v="India"/>
    <x v="5"/>
    <x v="1"/>
    <x v="17"/>
    <s v="Jul'2025"/>
    <x v="89"/>
    <x v="115"/>
    <m/>
    <x v="6"/>
    <x v="1"/>
    <s v="Ravensbourne University London"/>
    <x v="7"/>
    <x v="203"/>
    <s v="School App does not exist"/>
    <m/>
    <m/>
  </r>
  <r>
    <x v="575"/>
    <x v="38"/>
    <x v="3"/>
    <s v="Global"/>
    <x v="49"/>
    <x v="3"/>
    <x v="35"/>
    <s v="Jul'2025"/>
    <x v="132"/>
    <x v="34"/>
    <m/>
    <x v="1"/>
    <x v="1"/>
    <s v="University of Nevada Reno"/>
    <x v="1"/>
    <x v="204"/>
    <s v="Offer Received (Conditional)"/>
    <d v="2025-04-24T00:00:00"/>
    <d v="2025-05-20T00:00:00"/>
  </r>
  <r>
    <x v="576"/>
    <x v="22"/>
    <x v="0"/>
    <s v="Global"/>
    <x v="3"/>
    <x v="0"/>
    <x v="10"/>
    <s v="Jul'2025"/>
    <x v="17"/>
    <x v="11"/>
    <m/>
    <x v="1"/>
    <x v="1"/>
    <s v="Coventry University - CU London Campus"/>
    <x v="4"/>
    <x v="205"/>
    <s v="Offer Received (Conditional)"/>
    <d v="2025-05-01T00:00:00"/>
    <d v="2025-05-03T00:00:00"/>
  </r>
  <r>
    <x v="577"/>
    <x v="21"/>
    <x v="0"/>
    <s v="Global"/>
    <x v="30"/>
    <x v="0"/>
    <x v="22"/>
    <s v="Jul'2025"/>
    <x v="8"/>
    <x v="86"/>
    <d v="2025-03-25T00:00:00"/>
    <x v="0"/>
    <x v="0"/>
    <s v="Coventry University - Scarborough Campus"/>
    <x v="0"/>
    <x v="2"/>
    <s v="Deposit Made (Conditional)"/>
    <d v="2025-02-21T00:00:00"/>
    <d v="2025-02-28T00:00:00"/>
  </r>
  <r>
    <x v="578"/>
    <x v="7"/>
    <x v="0"/>
    <s v="India"/>
    <x v="5"/>
    <x v="2"/>
    <x v="6"/>
    <s v="Jul'2025"/>
    <x v="94"/>
    <x v="140"/>
    <m/>
    <x v="1"/>
    <x v="1"/>
    <m/>
    <x v="3"/>
    <x v="2"/>
    <s v="Preferred University not filled"/>
    <m/>
    <m/>
  </r>
  <r>
    <x v="579"/>
    <x v="37"/>
    <x v="0"/>
    <s v="Global"/>
    <x v="3"/>
    <x v="0"/>
    <x v="39"/>
    <s v="Jul'2025"/>
    <x v="68"/>
    <x v="32"/>
    <m/>
    <x v="1"/>
    <x v="1"/>
    <s v="Coventry University - CU London Campus"/>
    <x v="8"/>
    <x v="2"/>
    <s v="Offer Received (Conditional)"/>
    <d v="2025-02-06T00:00:00"/>
    <d v="2025-02-12T00:00:00"/>
  </r>
  <r>
    <x v="580"/>
    <x v="15"/>
    <x v="0"/>
    <s v="India"/>
    <x v="15"/>
    <x v="1"/>
    <x v="27"/>
    <s v="Jul'2025"/>
    <x v="73"/>
    <x v="86"/>
    <m/>
    <x v="1"/>
    <x v="1"/>
    <m/>
    <x v="3"/>
    <x v="206"/>
    <s v="Preferred University not filled"/>
    <m/>
    <m/>
  </r>
  <r>
    <x v="581"/>
    <x v="23"/>
    <x v="0"/>
    <s v="India"/>
    <x v="17"/>
    <x v="2"/>
    <x v="45"/>
    <s v="Jul'2025"/>
    <x v="24"/>
    <x v="141"/>
    <m/>
    <x v="1"/>
    <x v="1"/>
    <s v="Ravensbourne University London"/>
    <x v="4"/>
    <x v="207"/>
    <s v="School App does not exist"/>
    <m/>
    <m/>
  </r>
  <r>
    <x v="582"/>
    <x v="3"/>
    <x v="0"/>
    <s v="India"/>
    <x v="1"/>
    <x v="1"/>
    <x v="57"/>
    <s v="Jul'2025"/>
    <x v="49"/>
    <x v="38"/>
    <d v="2025-04-10T00:00:00"/>
    <x v="0"/>
    <x v="0"/>
    <s v="Middlesex University"/>
    <x v="0"/>
    <x v="208"/>
    <s v="Deposit Made (Conditional)"/>
    <d v="2025-02-20T00:00:00"/>
    <d v="2025-02-26T00:00:00"/>
  </r>
  <r>
    <x v="583"/>
    <x v="36"/>
    <x v="0"/>
    <s v="India"/>
    <x v="5"/>
    <x v="2"/>
    <x v="32"/>
    <s v="Jul'2025"/>
    <x v="42"/>
    <x v="78"/>
    <m/>
    <x v="1"/>
    <x v="1"/>
    <m/>
    <x v="3"/>
    <x v="2"/>
    <s v="Preferred University not filled"/>
    <m/>
    <m/>
  </r>
  <r>
    <x v="584"/>
    <x v="0"/>
    <x v="0"/>
    <s v="Global"/>
    <x v="3"/>
    <x v="0"/>
    <x v="10"/>
    <s v="Jul'2025"/>
    <x v="116"/>
    <x v="142"/>
    <m/>
    <x v="1"/>
    <x v="1"/>
    <s v="Coventry University - CU London Campus"/>
    <x v="8"/>
    <x v="115"/>
    <s v="Offer Received (Conditional)"/>
    <d v="2025-04-29T00:00:00"/>
    <d v="2025-07-10T00:00:00"/>
  </r>
  <r>
    <x v="585"/>
    <x v="34"/>
    <x v="1"/>
    <s v="Global"/>
    <x v="9"/>
    <x v="3"/>
    <x v="38"/>
    <s v="Jul'2025"/>
    <x v="77"/>
    <x v="1"/>
    <m/>
    <x v="2"/>
    <x v="1"/>
    <s v="University of Niagara Falls Canada"/>
    <x v="0"/>
    <x v="13"/>
    <s v="Submitted to University"/>
    <d v="2025-02-05T00:00:00"/>
    <m/>
  </r>
  <r>
    <x v="586"/>
    <x v="5"/>
    <x v="0"/>
    <s v="India"/>
    <x v="14"/>
    <x v="1"/>
    <x v="3"/>
    <s v="Jul'2025"/>
    <x v="115"/>
    <x v="1"/>
    <m/>
    <x v="1"/>
    <x v="1"/>
    <s v="Ravensbourne University London"/>
    <x v="7"/>
    <x v="209"/>
    <s v="School App does not exist"/>
    <m/>
    <m/>
  </r>
  <r>
    <x v="587"/>
    <x v="31"/>
    <x v="0"/>
    <s v="Global"/>
    <x v="2"/>
    <x v="3"/>
    <x v="10"/>
    <s v="Jul'2025"/>
    <x v="59"/>
    <x v="1"/>
    <m/>
    <x v="3"/>
    <x v="1"/>
    <s v="Ulster University Birmingham"/>
    <x v="5"/>
    <x v="167"/>
    <s v="School App does not exist"/>
    <m/>
    <m/>
  </r>
  <r>
    <x v="588"/>
    <x v="12"/>
    <x v="0"/>
    <s v="India"/>
    <x v="5"/>
    <x v="2"/>
    <x v="32"/>
    <s v="Jul'2025"/>
    <x v="45"/>
    <x v="1"/>
    <m/>
    <x v="2"/>
    <x v="1"/>
    <m/>
    <x v="3"/>
    <x v="31"/>
    <s v="Preferred University not filled"/>
    <m/>
    <m/>
  </r>
  <r>
    <x v="589"/>
    <x v="4"/>
    <x v="0"/>
    <s v="Global"/>
    <x v="8"/>
    <x v="0"/>
    <x v="0"/>
    <s v="Jul'2025"/>
    <x v="27"/>
    <x v="1"/>
    <m/>
    <x v="2"/>
    <x v="2"/>
    <m/>
    <x v="3"/>
    <x v="2"/>
    <s v="Preferred University not filled"/>
    <m/>
    <m/>
  </r>
  <r>
    <x v="590"/>
    <x v="15"/>
    <x v="0"/>
    <s v="India"/>
    <x v="2"/>
    <x v="1"/>
    <x v="3"/>
    <s v="Jul'2025"/>
    <x v="180"/>
    <x v="69"/>
    <m/>
    <x v="1"/>
    <x v="1"/>
    <s v="University of Roehampton"/>
    <x v="4"/>
    <x v="210"/>
    <s v="Offer Received (Conditional)"/>
    <d v="2025-03-30T00:00:00"/>
    <d v="2025-04-03T00:00:00"/>
  </r>
  <r>
    <x v="591"/>
    <x v="18"/>
    <x v="0"/>
    <s v="Global"/>
    <x v="6"/>
    <x v="0"/>
    <x v="0"/>
    <s v="Jul'2025"/>
    <x v="68"/>
    <x v="143"/>
    <d v="2025-06-23T00:00:00"/>
    <x v="4"/>
    <x v="0"/>
    <s v="BPP University"/>
    <x v="0"/>
    <x v="211"/>
    <s v="Deposit Made (Unconditional)"/>
    <d v="2025-02-06T00:00:00"/>
    <d v="2025-06-22T00:00:00"/>
  </r>
  <r>
    <x v="592"/>
    <x v="17"/>
    <x v="0"/>
    <s v="Global"/>
    <x v="3"/>
    <x v="0"/>
    <x v="21"/>
    <s v="Jul'2025"/>
    <x v="149"/>
    <x v="144"/>
    <m/>
    <x v="1"/>
    <x v="1"/>
    <m/>
    <x v="3"/>
    <x v="2"/>
    <s v="Preferred University not filled"/>
    <m/>
    <m/>
  </r>
  <r>
    <x v="593"/>
    <x v="1"/>
    <x v="0"/>
    <s v="India"/>
    <x v="3"/>
    <x v="1"/>
    <x v="7"/>
    <s v="Jul'2025"/>
    <x v="15"/>
    <x v="1"/>
    <m/>
    <x v="2"/>
    <x v="1"/>
    <s v="Coventry University"/>
    <x v="3"/>
    <x v="212"/>
    <s v="School App does not exist"/>
    <m/>
    <m/>
  </r>
  <r>
    <x v="594"/>
    <x v="28"/>
    <x v="0"/>
    <s v="India"/>
    <x v="36"/>
    <x v="1"/>
    <x v="7"/>
    <s v="Jul'2025"/>
    <x v="27"/>
    <x v="1"/>
    <m/>
    <x v="2"/>
    <x v="1"/>
    <s v="Coventry University"/>
    <x v="5"/>
    <x v="213"/>
    <s v="School App does not exist"/>
    <m/>
    <m/>
  </r>
  <r>
    <x v="595"/>
    <x v="9"/>
    <x v="0"/>
    <s v="India"/>
    <x v="2"/>
    <x v="2"/>
    <x v="41"/>
    <s v="Jul'2025"/>
    <x v="94"/>
    <x v="88"/>
    <m/>
    <x v="1"/>
    <x v="1"/>
    <s v="Ravensbourne University London"/>
    <x v="0"/>
    <x v="214"/>
    <s v="School App does not exist"/>
    <m/>
    <m/>
  </r>
  <r>
    <x v="596"/>
    <x v="23"/>
    <x v="0"/>
    <s v="India"/>
    <x v="5"/>
    <x v="2"/>
    <x v="6"/>
    <s v="Jul'2025"/>
    <x v="97"/>
    <x v="40"/>
    <m/>
    <x v="6"/>
    <x v="1"/>
    <s v="Ravensbourne University London"/>
    <x v="0"/>
    <x v="106"/>
    <s v="School App does not exist"/>
    <m/>
    <m/>
  </r>
  <r>
    <x v="597"/>
    <x v="38"/>
    <x v="0"/>
    <s v="Global"/>
    <x v="2"/>
    <x v="3"/>
    <x v="33"/>
    <s v="Jul'2025"/>
    <x v="113"/>
    <x v="1"/>
    <m/>
    <x v="3"/>
    <x v="1"/>
    <m/>
    <x v="3"/>
    <x v="2"/>
    <s v="Preferred University not filled"/>
    <m/>
    <m/>
  </r>
  <r>
    <x v="598"/>
    <x v="18"/>
    <x v="0"/>
    <s v="Global"/>
    <x v="3"/>
    <x v="0"/>
    <x v="10"/>
    <s v="Jul'2025"/>
    <x v="37"/>
    <x v="2"/>
    <m/>
    <x v="1"/>
    <x v="1"/>
    <s v="Coventry University - CU London Campus"/>
    <x v="8"/>
    <x v="215"/>
    <s v="Offer Received (Conditional)"/>
    <d v="2025-04-30T00:00:00"/>
    <d v="2025-05-07T00:00:00"/>
  </r>
  <r>
    <x v="599"/>
    <x v="8"/>
    <x v="0"/>
    <s v="India"/>
    <x v="38"/>
    <x v="1"/>
    <x v="29"/>
    <s v="Jul'2025"/>
    <x v="54"/>
    <x v="1"/>
    <m/>
    <x v="3"/>
    <x v="1"/>
    <m/>
    <x v="3"/>
    <x v="2"/>
    <s v="Preferred University not filled"/>
    <m/>
    <m/>
  </r>
  <r>
    <x v="600"/>
    <x v="19"/>
    <x v="0"/>
    <s v="Global"/>
    <x v="8"/>
    <x v="0"/>
    <x v="28"/>
    <s v="Jul'2025"/>
    <x v="6"/>
    <x v="1"/>
    <m/>
    <x v="2"/>
    <x v="1"/>
    <m/>
    <x v="3"/>
    <x v="2"/>
    <s v="Preferred University not filled"/>
    <m/>
    <m/>
  </r>
  <r>
    <x v="601"/>
    <x v="18"/>
    <x v="0"/>
    <s v="Global"/>
    <x v="3"/>
    <x v="0"/>
    <x v="4"/>
    <s v="Jul'2025"/>
    <x v="12"/>
    <x v="39"/>
    <d v="2025-05-13T00:00:00"/>
    <x v="0"/>
    <x v="0"/>
    <s v="Coventry University - CU London Campus"/>
    <x v="0"/>
    <x v="116"/>
    <s v="Deposit Made (Conditional)"/>
    <d v="2025-02-28T00:00:00"/>
    <d v="2025-03-06T00:00:00"/>
  </r>
  <r>
    <x v="602"/>
    <x v="23"/>
    <x v="0"/>
    <s v="India"/>
    <x v="5"/>
    <x v="2"/>
    <x v="6"/>
    <s v="Jul'2025"/>
    <x v="19"/>
    <x v="18"/>
    <d v="2025-04-17T00:00:00"/>
    <x v="4"/>
    <x v="0"/>
    <s v="The University of Law"/>
    <x v="0"/>
    <x v="2"/>
    <s v="Deposit Made (Unconditional)"/>
    <d v="2025-03-22T00:00:00"/>
    <d v="2025-03-26T00:00:00"/>
  </r>
  <r>
    <x v="603"/>
    <x v="1"/>
    <x v="0"/>
    <s v="India"/>
    <x v="5"/>
    <x v="1"/>
    <x v="27"/>
    <s v="Jul'2025"/>
    <x v="109"/>
    <x v="82"/>
    <m/>
    <x v="1"/>
    <x v="1"/>
    <m/>
    <x v="3"/>
    <x v="216"/>
    <s v="Preferred University not filled"/>
    <m/>
    <m/>
  </r>
  <r>
    <x v="604"/>
    <x v="4"/>
    <x v="0"/>
    <s v="Global"/>
    <x v="11"/>
    <x v="0"/>
    <x v="0"/>
    <s v="Jul'2025"/>
    <x v="181"/>
    <x v="1"/>
    <m/>
    <x v="2"/>
    <x v="1"/>
    <m/>
    <x v="3"/>
    <x v="2"/>
    <s v="Preferred University not filled"/>
    <m/>
    <m/>
  </r>
  <r>
    <x v="605"/>
    <x v="10"/>
    <x v="0"/>
    <s v="Global"/>
    <x v="3"/>
    <x v="0"/>
    <x v="39"/>
    <s v="Jul'2025"/>
    <x v="5"/>
    <x v="65"/>
    <m/>
    <x v="1"/>
    <x v="2"/>
    <s v="Coventry University - CU London Campus"/>
    <x v="2"/>
    <x v="217"/>
    <s v="Offer Received (Conditional)"/>
    <d v="2025-03-17T00:00:00"/>
    <d v="2025-03-21T00:00:00"/>
  </r>
  <r>
    <x v="606"/>
    <x v="24"/>
    <x v="0"/>
    <s v="India"/>
    <x v="6"/>
    <x v="2"/>
    <x v="41"/>
    <s v="Jul'2025"/>
    <x v="80"/>
    <x v="1"/>
    <m/>
    <x v="2"/>
    <x v="1"/>
    <s v="BPP University"/>
    <x v="8"/>
    <x v="218"/>
    <s v="Submitted to University"/>
    <d v="2025-05-14T00:00:00"/>
    <m/>
  </r>
  <r>
    <x v="607"/>
    <x v="20"/>
    <x v="0"/>
    <s v="India"/>
    <x v="5"/>
    <x v="2"/>
    <x v="34"/>
    <s v="Jul'2025"/>
    <x v="25"/>
    <x v="18"/>
    <m/>
    <x v="1"/>
    <x v="1"/>
    <s v="The University of Law"/>
    <x v="4"/>
    <x v="60"/>
    <s v="Offer Received (Conditional)"/>
    <d v="2025-03-24T00:00:00"/>
    <d v="2025-03-26T00:00:00"/>
  </r>
  <r>
    <x v="608"/>
    <x v="20"/>
    <x v="0"/>
    <s v="India"/>
    <x v="17"/>
    <x v="2"/>
    <x v="6"/>
    <s v="Jul'2025"/>
    <x v="82"/>
    <x v="1"/>
    <m/>
    <x v="3"/>
    <x v="1"/>
    <s v="Coventry University"/>
    <x v="5"/>
    <x v="2"/>
    <s v="Application Rejected"/>
    <d v="2025-04-23T00:00:00"/>
    <m/>
  </r>
  <r>
    <x v="609"/>
    <x v="4"/>
    <x v="0"/>
    <s v="Global"/>
    <x v="3"/>
    <x v="0"/>
    <x v="10"/>
    <s v="Jul'2025"/>
    <x v="37"/>
    <x v="92"/>
    <m/>
    <x v="1"/>
    <x v="1"/>
    <s v="Coventry University - CU London Campus"/>
    <x v="4"/>
    <x v="26"/>
    <s v="Offer Received (Conditional)"/>
    <d v="2025-04-30T00:00:00"/>
    <d v="2025-05-05T00:00:00"/>
  </r>
  <r>
    <x v="610"/>
    <x v="36"/>
    <x v="0"/>
    <s v="India"/>
    <x v="7"/>
    <x v="2"/>
    <x v="8"/>
    <s v="Jul'2025"/>
    <x v="3"/>
    <x v="62"/>
    <m/>
    <x v="1"/>
    <x v="2"/>
    <s v="Coventry University - CU Coventry Campus"/>
    <x v="0"/>
    <x v="219"/>
    <s v="Offer Received (Conditional)"/>
    <d v="2025-04-17T00:00:00"/>
    <d v="2025-04-30T00:00:00"/>
  </r>
  <r>
    <x v="611"/>
    <x v="20"/>
    <x v="0"/>
    <s v="India"/>
    <x v="6"/>
    <x v="2"/>
    <x v="19"/>
    <s v="Jul'2025"/>
    <x v="182"/>
    <x v="98"/>
    <m/>
    <x v="1"/>
    <x v="1"/>
    <s v="BPP University"/>
    <x v="6"/>
    <x v="220"/>
    <s v="Offer Received (Conditional)"/>
    <d v="2025-04-20T00:00:00"/>
    <d v="2025-05-21T00:00:00"/>
  </r>
  <r>
    <x v="612"/>
    <x v="27"/>
    <x v="0"/>
    <s v="India"/>
    <x v="6"/>
    <x v="2"/>
    <x v="41"/>
    <s v="Jul'2025"/>
    <x v="80"/>
    <x v="145"/>
    <m/>
    <x v="1"/>
    <x v="1"/>
    <s v="BPP University"/>
    <x v="7"/>
    <x v="221"/>
    <s v="Offer Received (Conditional)"/>
    <d v="2025-05-14T00:00:00"/>
    <d v="2025-06-23T00:00:00"/>
  </r>
  <r>
    <x v="613"/>
    <x v="35"/>
    <x v="0"/>
    <s v="Global"/>
    <x v="6"/>
    <x v="0"/>
    <x v="39"/>
    <s v="Jul'2025"/>
    <x v="22"/>
    <x v="146"/>
    <d v="2025-04-24T00:00:00"/>
    <x v="0"/>
    <x v="0"/>
    <s v="BPP University"/>
    <x v="0"/>
    <x v="112"/>
    <s v="Deposit Made (Conditional)"/>
    <d v="2025-01-12T00:00:00"/>
    <d v="2025-04-24T00:00:00"/>
  </r>
  <r>
    <x v="614"/>
    <x v="31"/>
    <x v="3"/>
    <s v="Global"/>
    <x v="50"/>
    <x v="3"/>
    <x v="35"/>
    <s v="Jul'2025"/>
    <x v="37"/>
    <x v="1"/>
    <m/>
    <x v="2"/>
    <x v="1"/>
    <s v="Auburn University"/>
    <x v="4"/>
    <x v="222"/>
    <s v="Submitted to University"/>
    <d v="2025-04-30T00:00:00"/>
    <m/>
  </r>
  <r>
    <x v="615"/>
    <x v="28"/>
    <x v="0"/>
    <s v="India"/>
    <x v="2"/>
    <x v="1"/>
    <x v="2"/>
    <s v="Jul'2025"/>
    <x v="61"/>
    <x v="13"/>
    <d v="2025-05-30T00:00:00"/>
    <x v="4"/>
    <x v="0"/>
    <s v="University of Roehampton"/>
    <x v="0"/>
    <x v="5"/>
    <s v="Deposit Made (Unconditional)"/>
    <d v="2025-03-20T00:00:00"/>
    <d v="2025-03-25T00:00:00"/>
  </r>
  <r>
    <x v="616"/>
    <x v="20"/>
    <x v="0"/>
    <s v="India"/>
    <x v="5"/>
    <x v="2"/>
    <x v="36"/>
    <s v="Jul'2025"/>
    <x v="2"/>
    <x v="115"/>
    <m/>
    <x v="1"/>
    <x v="1"/>
    <m/>
    <x v="3"/>
    <x v="223"/>
    <s v="Preferred University not filled"/>
    <m/>
    <m/>
  </r>
  <r>
    <x v="617"/>
    <x v="26"/>
    <x v="0"/>
    <s v="India"/>
    <x v="4"/>
    <x v="1"/>
    <x v="53"/>
    <s v="Jul'2025"/>
    <x v="32"/>
    <x v="81"/>
    <m/>
    <x v="1"/>
    <x v="1"/>
    <m/>
    <x v="3"/>
    <x v="224"/>
    <s v="Preferred University not filled"/>
    <m/>
    <m/>
  </r>
  <r>
    <x v="618"/>
    <x v="21"/>
    <x v="0"/>
    <s v="Global"/>
    <x v="8"/>
    <x v="0"/>
    <x v="0"/>
    <s v="Jul'2025"/>
    <x v="183"/>
    <x v="7"/>
    <d v="2025-03-24T00:00:00"/>
    <x v="0"/>
    <x v="1"/>
    <m/>
    <x v="3"/>
    <x v="2"/>
    <s v="Preferred University not filled"/>
    <m/>
    <m/>
  </r>
  <r>
    <x v="619"/>
    <x v="37"/>
    <x v="0"/>
    <s v="Global"/>
    <x v="3"/>
    <x v="0"/>
    <x v="39"/>
    <s v="Jul'2025"/>
    <x v="16"/>
    <x v="6"/>
    <m/>
    <x v="1"/>
    <x v="1"/>
    <m/>
    <x v="3"/>
    <x v="2"/>
    <s v="Preferred University not filled"/>
    <m/>
    <m/>
  </r>
  <r>
    <x v="620"/>
    <x v="8"/>
    <x v="0"/>
    <s v="India"/>
    <x v="2"/>
    <x v="1"/>
    <x v="13"/>
    <s v="Jul'2025"/>
    <x v="94"/>
    <x v="68"/>
    <m/>
    <x v="1"/>
    <x v="1"/>
    <m/>
    <x v="3"/>
    <x v="225"/>
    <s v="Preferred University not filled"/>
    <m/>
    <m/>
  </r>
  <r>
    <x v="621"/>
    <x v="23"/>
    <x v="0"/>
    <s v="India"/>
    <x v="17"/>
    <x v="2"/>
    <x v="47"/>
    <s v="Jul'2025"/>
    <x v="65"/>
    <x v="1"/>
    <m/>
    <x v="2"/>
    <x v="1"/>
    <s v="Oxford International College - Greenwich"/>
    <x v="4"/>
    <x v="13"/>
    <s v="School App does not exist"/>
    <m/>
    <m/>
  </r>
  <r>
    <x v="622"/>
    <x v="34"/>
    <x v="1"/>
    <s v="Global"/>
    <x v="27"/>
    <x v="3"/>
    <x v="42"/>
    <s v="Jul'2025"/>
    <x v="151"/>
    <x v="1"/>
    <m/>
    <x v="2"/>
    <x v="1"/>
    <m/>
    <x v="3"/>
    <x v="2"/>
    <s v="Preferred University not filled"/>
    <m/>
    <m/>
  </r>
  <r>
    <x v="623"/>
    <x v="37"/>
    <x v="0"/>
    <s v="Global"/>
    <x v="3"/>
    <x v="0"/>
    <x v="10"/>
    <s v="Jul'2025"/>
    <x v="116"/>
    <x v="92"/>
    <m/>
    <x v="1"/>
    <x v="1"/>
    <m/>
    <x v="3"/>
    <x v="2"/>
    <s v="Preferred University not filled"/>
    <m/>
    <m/>
  </r>
  <r>
    <x v="624"/>
    <x v="4"/>
    <x v="0"/>
    <s v="Global"/>
    <x v="7"/>
    <x v="0"/>
    <x v="39"/>
    <s v="Jul'2025"/>
    <x v="89"/>
    <x v="73"/>
    <m/>
    <x v="1"/>
    <x v="1"/>
    <m/>
    <x v="3"/>
    <x v="2"/>
    <s v="Preferred University not filled"/>
    <m/>
    <m/>
  </r>
  <r>
    <x v="625"/>
    <x v="10"/>
    <x v="0"/>
    <s v="Global"/>
    <x v="3"/>
    <x v="0"/>
    <x v="39"/>
    <s v="Jul'2025"/>
    <x v="119"/>
    <x v="95"/>
    <m/>
    <x v="1"/>
    <x v="1"/>
    <s v="Coventry University - CU London Campus"/>
    <x v="5"/>
    <x v="226"/>
    <s v="Offer Received (Conditional)"/>
    <d v="2025-01-21T00:00:00"/>
    <d v="2025-01-28T00:00:00"/>
  </r>
  <r>
    <x v="626"/>
    <x v="0"/>
    <x v="0"/>
    <s v="Global"/>
    <x v="3"/>
    <x v="0"/>
    <x v="39"/>
    <s v="Jul'2025"/>
    <x v="176"/>
    <x v="69"/>
    <m/>
    <x v="1"/>
    <x v="1"/>
    <s v="Coventry University - CU London Campus"/>
    <x v="5"/>
    <x v="2"/>
    <s v="Offer Received (Conditional)"/>
    <d v="2025-03-28T00:00:00"/>
    <d v="2025-04-03T00:00:00"/>
  </r>
  <r>
    <x v="627"/>
    <x v="24"/>
    <x v="0"/>
    <s v="India"/>
    <x v="19"/>
    <x v="2"/>
    <x v="6"/>
    <s v="Jul'2025"/>
    <x v="54"/>
    <x v="107"/>
    <m/>
    <x v="1"/>
    <x v="1"/>
    <m/>
    <x v="9"/>
    <x v="2"/>
    <s v="Preferred University not filled"/>
    <m/>
    <m/>
  </r>
  <r>
    <x v="628"/>
    <x v="39"/>
    <x v="0"/>
    <s v="Global"/>
    <x v="4"/>
    <x v="3"/>
    <x v="48"/>
    <s v="Jul'2025"/>
    <x v="184"/>
    <x v="147"/>
    <d v="2024-12-06T00:00:00"/>
    <x v="4"/>
    <x v="0"/>
    <s v="Edinburgh Napier University"/>
    <x v="0"/>
    <x v="5"/>
    <s v="Deposit Made (Unconditional)"/>
    <d v="2024-11-23T00:00:00"/>
    <d v="2024-11-26T00:00:00"/>
  </r>
  <r>
    <x v="629"/>
    <x v="0"/>
    <x v="0"/>
    <s v="Global"/>
    <x v="13"/>
    <x v="0"/>
    <x v="39"/>
    <s v="Jul'2025"/>
    <x v="159"/>
    <x v="71"/>
    <m/>
    <x v="1"/>
    <x v="1"/>
    <m/>
    <x v="3"/>
    <x v="2"/>
    <s v="Preferred University not filled"/>
    <m/>
    <m/>
  </r>
  <r>
    <x v="630"/>
    <x v="24"/>
    <x v="0"/>
    <s v="India"/>
    <x v="3"/>
    <x v="2"/>
    <x v="8"/>
    <s v="Jul'2025"/>
    <x v="53"/>
    <x v="1"/>
    <m/>
    <x v="1"/>
    <x v="1"/>
    <s v="Coventry University"/>
    <x v="8"/>
    <x v="227"/>
    <s v="Submitted to University"/>
    <d v="2025-02-28T00:00:00"/>
    <m/>
  </r>
  <r>
    <x v="631"/>
    <x v="26"/>
    <x v="0"/>
    <s v="India"/>
    <x v="15"/>
    <x v="1"/>
    <x v="17"/>
    <s v="Jul'2025"/>
    <x v="21"/>
    <x v="9"/>
    <d v="2025-05-17T00:00:00"/>
    <x v="0"/>
    <x v="0"/>
    <s v="University of Salford"/>
    <x v="0"/>
    <x v="51"/>
    <s v="Deposit Made (Conditional)"/>
    <d v="2025-03-31T00:00:00"/>
    <d v="2025-04-12T00:00:00"/>
  </r>
  <r>
    <x v="632"/>
    <x v="12"/>
    <x v="0"/>
    <s v="India"/>
    <x v="5"/>
    <x v="2"/>
    <x v="6"/>
    <s v="Jul'2025"/>
    <x v="171"/>
    <x v="110"/>
    <m/>
    <x v="1"/>
    <x v="1"/>
    <s v="The University of Law"/>
    <x v="3"/>
    <x v="2"/>
    <s v="Offer Received (Conditional)"/>
    <d v="2025-03-03T00:00:00"/>
    <d v="2025-03-07T00:00:00"/>
  </r>
  <r>
    <x v="633"/>
    <x v="3"/>
    <x v="0"/>
    <s v="India"/>
    <x v="5"/>
    <x v="1"/>
    <x v="5"/>
    <s v="Jul'2025"/>
    <x v="133"/>
    <x v="111"/>
    <m/>
    <x v="1"/>
    <x v="1"/>
    <m/>
    <x v="3"/>
    <x v="141"/>
    <s v="Preferred University not filled"/>
    <m/>
    <m/>
  </r>
  <r>
    <x v="634"/>
    <x v="15"/>
    <x v="0"/>
    <s v="India"/>
    <x v="5"/>
    <x v="1"/>
    <x v="17"/>
    <s v="Jul'2025"/>
    <x v="31"/>
    <x v="146"/>
    <m/>
    <x v="1"/>
    <x v="1"/>
    <s v="Coventry University"/>
    <x v="1"/>
    <x v="14"/>
    <s v="School App does not exist"/>
    <m/>
    <m/>
  </r>
  <r>
    <x v="635"/>
    <x v="22"/>
    <x v="0"/>
    <s v="Global"/>
    <x v="11"/>
    <x v="0"/>
    <x v="0"/>
    <s v="Jul'2025"/>
    <x v="185"/>
    <x v="35"/>
    <m/>
    <x v="1"/>
    <x v="1"/>
    <m/>
    <x v="3"/>
    <x v="2"/>
    <s v="Preferred University not filled"/>
    <m/>
    <m/>
  </r>
  <r>
    <x v="636"/>
    <x v="6"/>
    <x v="0"/>
    <s v="India"/>
    <x v="7"/>
    <x v="2"/>
    <x v="8"/>
    <s v="Jul'2025"/>
    <x v="74"/>
    <x v="148"/>
    <d v="2025-05-05T00:00:00"/>
    <x v="0"/>
    <x v="0"/>
    <s v="Coventry University - CU Coventry Campus"/>
    <x v="0"/>
    <x v="5"/>
    <s v="Deposit Made (Conditional)"/>
    <d v="2025-01-16T00:00:00"/>
    <d v="2025-01-23T00:00:00"/>
  </r>
  <r>
    <x v="637"/>
    <x v="0"/>
    <x v="0"/>
    <s v="Global"/>
    <x v="51"/>
    <x v="0"/>
    <x v="43"/>
    <s v="Jul'2025"/>
    <x v="96"/>
    <x v="114"/>
    <m/>
    <x v="6"/>
    <x v="1"/>
    <s v="Health Science University"/>
    <x v="3"/>
    <x v="228"/>
    <s v="School App does not exist"/>
    <m/>
    <m/>
  </r>
  <r>
    <x v="638"/>
    <x v="12"/>
    <x v="0"/>
    <s v="India"/>
    <x v="6"/>
    <x v="2"/>
    <x v="6"/>
    <s v="Jul'2025"/>
    <x v="122"/>
    <x v="1"/>
    <m/>
    <x v="2"/>
    <x v="1"/>
    <s v="BPP University"/>
    <x v="5"/>
    <x v="2"/>
    <s v="Submitted to University"/>
    <d v="2025-05-16T00:00:00"/>
    <m/>
  </r>
  <r>
    <x v="639"/>
    <x v="1"/>
    <x v="0"/>
    <s v="India"/>
    <x v="5"/>
    <x v="1"/>
    <x v="5"/>
    <s v="Jul'2025"/>
    <x v="171"/>
    <x v="1"/>
    <m/>
    <x v="1"/>
    <x v="1"/>
    <m/>
    <x v="3"/>
    <x v="229"/>
    <s v="Preferred University not filled"/>
    <m/>
    <m/>
  </r>
  <r>
    <x v="640"/>
    <x v="19"/>
    <x v="0"/>
    <s v="Global"/>
    <x v="6"/>
    <x v="0"/>
    <x v="4"/>
    <s v="Jul'2025"/>
    <x v="98"/>
    <x v="149"/>
    <m/>
    <x v="1"/>
    <x v="1"/>
    <m/>
    <x v="3"/>
    <x v="2"/>
    <s v="Preferred University not filled"/>
    <m/>
    <m/>
  </r>
  <r>
    <x v="641"/>
    <x v="25"/>
    <x v="0"/>
    <s v="India"/>
    <x v="4"/>
    <x v="1"/>
    <x v="14"/>
    <s v="Jul'2025"/>
    <x v="128"/>
    <x v="1"/>
    <m/>
    <x v="1"/>
    <x v="1"/>
    <s v="Teesside University"/>
    <x v="3"/>
    <x v="13"/>
    <s v="School App does not exist"/>
    <m/>
    <m/>
  </r>
  <r>
    <x v="642"/>
    <x v="12"/>
    <x v="0"/>
    <s v="India"/>
    <x v="5"/>
    <x v="2"/>
    <x v="19"/>
    <s v="Jul'2025"/>
    <x v="125"/>
    <x v="59"/>
    <m/>
    <x v="1"/>
    <x v="1"/>
    <m/>
    <x v="3"/>
    <x v="2"/>
    <s v="Preferred University not filled"/>
    <m/>
    <m/>
  </r>
  <r>
    <x v="643"/>
    <x v="21"/>
    <x v="0"/>
    <s v="Global"/>
    <x v="11"/>
    <x v="0"/>
    <x v="4"/>
    <s v="Jul'2025"/>
    <x v="7"/>
    <x v="40"/>
    <m/>
    <x v="1"/>
    <x v="1"/>
    <m/>
    <x v="3"/>
    <x v="2"/>
    <s v="Preferred University not filled"/>
    <m/>
    <m/>
  </r>
  <r>
    <x v="644"/>
    <x v="10"/>
    <x v="0"/>
    <s v="Global"/>
    <x v="2"/>
    <x v="0"/>
    <x v="22"/>
    <s v="Jul'2025"/>
    <x v="97"/>
    <x v="15"/>
    <m/>
    <x v="1"/>
    <x v="1"/>
    <s v="University of Roehampton"/>
    <x v="3"/>
    <x v="2"/>
    <s v="Offer Received (Conditional)"/>
    <d v="2025-03-26T00:00:00"/>
    <d v="2025-04-02T00:00:00"/>
  </r>
  <r>
    <x v="645"/>
    <x v="13"/>
    <x v="0"/>
    <s v="Global"/>
    <x v="52"/>
    <x v="3"/>
    <x v="58"/>
    <s v="Jul'2025"/>
    <x v="76"/>
    <x v="63"/>
    <d v="2025-04-17T00:00:00"/>
    <x v="0"/>
    <x v="0"/>
    <s v="Ulster University Birmingham"/>
    <x v="0"/>
    <x v="230"/>
    <s v="School App does not exist"/>
    <m/>
    <m/>
  </r>
  <r>
    <x v="646"/>
    <x v="10"/>
    <x v="0"/>
    <s v="Global"/>
    <x v="8"/>
    <x v="0"/>
    <x v="21"/>
    <s v="Jul'2025"/>
    <x v="59"/>
    <x v="32"/>
    <m/>
    <x v="1"/>
    <x v="1"/>
    <m/>
    <x v="3"/>
    <x v="2"/>
    <s v="Preferred University not filled"/>
    <m/>
    <m/>
  </r>
  <r>
    <x v="647"/>
    <x v="26"/>
    <x v="0"/>
    <s v="India"/>
    <x v="5"/>
    <x v="1"/>
    <x v="5"/>
    <s v="Jul'2025"/>
    <x v="29"/>
    <x v="1"/>
    <m/>
    <x v="1"/>
    <x v="1"/>
    <m/>
    <x v="3"/>
    <x v="231"/>
    <s v="Preferred University not filled"/>
    <m/>
    <m/>
  </r>
  <r>
    <x v="648"/>
    <x v="3"/>
    <x v="0"/>
    <s v="India"/>
    <x v="43"/>
    <x v="1"/>
    <x v="5"/>
    <s v="Jul'2025"/>
    <x v="186"/>
    <x v="150"/>
    <d v="2025-06-05T00:00:00"/>
    <x v="5"/>
    <x v="0"/>
    <s v="Aston University ï¿½ London"/>
    <x v="0"/>
    <x v="185"/>
    <s v="School App does not exist"/>
    <m/>
    <m/>
  </r>
  <r>
    <x v="649"/>
    <x v="8"/>
    <x v="0"/>
    <s v="India"/>
    <x v="4"/>
    <x v="1"/>
    <x v="5"/>
    <s v="Jul'2025"/>
    <x v="168"/>
    <x v="119"/>
    <m/>
    <x v="1"/>
    <x v="1"/>
    <m/>
    <x v="3"/>
    <x v="232"/>
    <s v="Preferred University not filled"/>
    <m/>
    <m/>
  </r>
  <r>
    <x v="650"/>
    <x v="19"/>
    <x v="0"/>
    <s v="Global"/>
    <x v="3"/>
    <x v="0"/>
    <x v="10"/>
    <s v="Jul'2025"/>
    <x v="116"/>
    <x v="11"/>
    <m/>
    <x v="1"/>
    <x v="1"/>
    <m/>
    <x v="3"/>
    <x v="2"/>
    <s v="Preferred University not filled"/>
    <m/>
    <m/>
  </r>
  <r>
    <x v="651"/>
    <x v="5"/>
    <x v="0"/>
    <s v="India"/>
    <x v="2"/>
    <x v="1"/>
    <x v="13"/>
    <s v="Jul'2025"/>
    <x v="68"/>
    <x v="8"/>
    <m/>
    <x v="1"/>
    <x v="1"/>
    <s v="BPP University"/>
    <x v="7"/>
    <x v="233"/>
    <s v="School App does not exist"/>
    <m/>
    <m/>
  </r>
  <r>
    <x v="652"/>
    <x v="0"/>
    <x v="0"/>
    <s v="Global"/>
    <x v="3"/>
    <x v="0"/>
    <x v="10"/>
    <s v="Jul'2025"/>
    <x v="17"/>
    <x v="17"/>
    <m/>
    <x v="1"/>
    <x v="1"/>
    <m/>
    <x v="3"/>
    <x v="2"/>
    <s v="Preferred University not filled"/>
    <m/>
    <m/>
  </r>
  <r>
    <x v="653"/>
    <x v="36"/>
    <x v="0"/>
    <s v="India"/>
    <x v="3"/>
    <x v="2"/>
    <x v="6"/>
    <s v="Jul'2025"/>
    <x v="83"/>
    <x v="101"/>
    <m/>
    <x v="1"/>
    <x v="1"/>
    <m/>
    <x v="3"/>
    <x v="2"/>
    <s v="Preferred University not filled"/>
    <m/>
    <m/>
  </r>
  <r>
    <x v="654"/>
    <x v="14"/>
    <x v="0"/>
    <s v="India"/>
    <x v="5"/>
    <x v="1"/>
    <x v="17"/>
    <s v="Jul'2025"/>
    <x v="90"/>
    <x v="15"/>
    <m/>
    <x v="6"/>
    <x v="1"/>
    <s v="University of The West of Scotland"/>
    <x v="3"/>
    <x v="11"/>
    <s v="School App does not exist"/>
    <m/>
    <m/>
  </r>
  <r>
    <x v="655"/>
    <x v="17"/>
    <x v="0"/>
    <s v="Global"/>
    <x v="3"/>
    <x v="0"/>
    <x v="28"/>
    <s v="Jul'2025"/>
    <x v="88"/>
    <x v="54"/>
    <m/>
    <x v="1"/>
    <x v="1"/>
    <s v="Coventry University - CU London Campus"/>
    <x v="3"/>
    <x v="234"/>
    <s v="Offer Received (Conditional)"/>
    <d v="2025-04-07T00:00:00"/>
    <d v="2025-04-10T00:00:00"/>
  </r>
  <r>
    <x v="656"/>
    <x v="20"/>
    <x v="0"/>
    <s v="India"/>
    <x v="5"/>
    <x v="2"/>
    <x v="49"/>
    <s v="Jul'2025"/>
    <x v="41"/>
    <x v="35"/>
    <m/>
    <x v="1"/>
    <x v="2"/>
    <s v="Coventry University"/>
    <x v="8"/>
    <x v="235"/>
    <s v="School App does not exist"/>
    <m/>
    <m/>
  </r>
  <r>
    <x v="657"/>
    <x v="29"/>
    <x v="0"/>
    <s v="Global"/>
    <x v="53"/>
    <x v="3"/>
    <x v="33"/>
    <s v="Jul'2025"/>
    <x v="48"/>
    <x v="51"/>
    <m/>
    <x v="1"/>
    <x v="1"/>
    <m/>
    <x v="3"/>
    <x v="2"/>
    <s v="Preferred University not filled"/>
    <m/>
    <m/>
  </r>
  <r>
    <x v="658"/>
    <x v="3"/>
    <x v="0"/>
    <s v="India"/>
    <x v="5"/>
    <x v="1"/>
    <x v="23"/>
    <s v="Jul'2025"/>
    <x v="57"/>
    <x v="45"/>
    <m/>
    <x v="6"/>
    <x v="1"/>
    <s v="University of Greenwich"/>
    <x v="1"/>
    <x v="117"/>
    <s v="School App does not exist"/>
    <m/>
    <m/>
  </r>
  <r>
    <x v="659"/>
    <x v="11"/>
    <x v="0"/>
    <s v="Global"/>
    <x v="4"/>
    <x v="3"/>
    <x v="24"/>
    <s v="Jul'2025"/>
    <x v="119"/>
    <x v="119"/>
    <d v="2025-02-05T00:00:00"/>
    <x v="0"/>
    <x v="0"/>
    <s v="Edinburgh Napier University"/>
    <x v="0"/>
    <x v="9"/>
    <s v="Deposit Made (Conditional)"/>
    <d v="2025-01-21T00:00:00"/>
    <d v="2025-01-29T00:00:00"/>
  </r>
  <r>
    <x v="660"/>
    <x v="18"/>
    <x v="0"/>
    <s v="Global"/>
    <x v="3"/>
    <x v="0"/>
    <x v="10"/>
    <s v="Jul'2025"/>
    <x v="81"/>
    <x v="141"/>
    <m/>
    <x v="1"/>
    <x v="1"/>
    <s v="Coventry University - CU London Campus"/>
    <x v="2"/>
    <x v="236"/>
    <s v="Offer Received (Conditional)"/>
    <d v="2025-05-09T00:00:00"/>
    <d v="2025-05-15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61">
  <r>
    <s v="Student 163"/>
    <s v="Partner 26"/>
    <s v="United Kingdom"/>
    <s v="Global"/>
    <x v="0"/>
    <x v="0"/>
    <s v="KAM 36"/>
    <s v="Jul'2025"/>
    <d v="2024-10-30T00:00:00"/>
    <d v="2024-11-06T00:00:00"/>
    <d v="2024-11-15T00:00:00"/>
    <n v="7"/>
    <n v="9"/>
    <n v="16"/>
    <n v="1"/>
    <n v="1"/>
    <x v="0"/>
    <x v="0"/>
    <s v="The University of Sunderland"/>
    <x v="0"/>
    <s v="RAU in June"/>
    <s v="Deposit Made (Conditional)"/>
    <d v="2024-10-30T00:00:00"/>
    <d v="2024-11-06T00:00:00"/>
    <n v="1"/>
    <x v="0"/>
    <x v="0"/>
    <x v="0"/>
  </r>
  <r>
    <s v="Student 234"/>
    <s v="Partner 14"/>
    <s v="United Kingdom"/>
    <s v="India"/>
    <x v="1"/>
    <x v="1"/>
    <s v="KAM 58"/>
    <s v="Jul'2025"/>
    <d v="2025-04-19T00:00:00"/>
    <s v="N/A"/>
    <s v="N/A"/>
    <e v="#VALUE!"/>
    <e v="#VALUE!"/>
    <e v="#VALUE!"/>
    <n v="1"/>
    <n v="1"/>
    <x v="1"/>
    <x v="0"/>
    <s v="Ravensbourne University London"/>
    <x v="1"/>
    <s v="waiting for loan approval"/>
    <s v="School App does not exist"/>
    <m/>
    <m/>
    <n v="1"/>
    <x v="0"/>
    <x v="1"/>
    <x v="0"/>
  </r>
  <r>
    <s v="Student 577"/>
    <s v="Partner 20"/>
    <s v="United Kingdom"/>
    <s v="India"/>
    <x v="2"/>
    <x v="1"/>
    <s v="KAM 55"/>
    <s v="Jul'2025"/>
    <d v="2025-02-18T00:00:00"/>
    <s v="N/A"/>
    <s v="N/A"/>
    <e v="#VALUE!"/>
    <e v="#VALUE!"/>
    <e v="#VALUE!"/>
    <n v="1"/>
    <n v="1"/>
    <x v="2"/>
    <x v="1"/>
    <s v="University of Roehampton"/>
    <x v="2"/>
    <m/>
    <s v="Submitted to University"/>
    <d v="2025-02-18T00:00:00"/>
    <m/>
    <n v="1"/>
    <x v="1"/>
    <x v="1"/>
    <x v="0"/>
  </r>
  <r>
    <s v="Student 333"/>
    <s v="Partner 11"/>
    <s v="United Kingdom"/>
    <s v="India"/>
    <x v="2"/>
    <x v="1"/>
    <s v="KAM 31"/>
    <s v="Jul'2025"/>
    <d v="2025-04-17T00:00:00"/>
    <s v="N/A"/>
    <s v="N/A"/>
    <e v="#VALUE!"/>
    <e v="#VALUE!"/>
    <e v="#VALUE!"/>
    <n v="1"/>
    <n v="1"/>
    <x v="2"/>
    <x v="1"/>
    <m/>
    <x v="3"/>
    <m/>
    <s v="Preferred University not filled"/>
    <m/>
    <m/>
    <n v="1"/>
    <x v="1"/>
    <x v="1"/>
    <x v="0"/>
  </r>
  <r>
    <s v="Student 576"/>
    <s v="Partner 25"/>
    <s v="United Kingdom"/>
    <s v="Global"/>
    <x v="3"/>
    <x v="0"/>
    <s v="KAM 45"/>
    <s v="Jul'2025"/>
    <d v="2025-04-22T00:00:00"/>
    <d v="2025-05-07T00:00:00"/>
    <s v="N/A"/>
    <n v="15"/>
    <e v="#VALUE!"/>
    <e v="#VALUE!"/>
    <n v="1"/>
    <n v="1"/>
    <x v="1"/>
    <x v="1"/>
    <m/>
    <x v="3"/>
    <m/>
    <s v="Preferred University not filled"/>
    <m/>
    <m/>
    <n v="1"/>
    <x v="0"/>
    <x v="1"/>
    <x v="0"/>
  </r>
  <r>
    <s v="Student 24"/>
    <s v="Partner 18"/>
    <s v="United Kingdom"/>
    <s v="India"/>
    <x v="4"/>
    <x v="1"/>
    <s v="KAM 30"/>
    <s v="Jul'2025"/>
    <d v="2025-03-17T00:00:00"/>
    <d v="2025-03-19T00:00:00"/>
    <d v="2025-04-16T00:00:00"/>
    <n v="2"/>
    <n v="28"/>
    <n v="30"/>
    <n v="1"/>
    <n v="1"/>
    <x v="0"/>
    <x v="0"/>
    <s v="Edinburgh Napier University"/>
    <x v="0"/>
    <s v="RAU"/>
    <s v="Deposit Made (Conditional)"/>
    <d v="2025-03-17T00:00:00"/>
    <d v="2025-03-19T00:00:00"/>
    <n v="1"/>
    <x v="0"/>
    <x v="0"/>
    <x v="0"/>
  </r>
  <r>
    <s v="Student 393"/>
    <s v="Partner 6"/>
    <s v="United Kingdom"/>
    <s v="India"/>
    <x v="5"/>
    <x v="2"/>
    <s v="KAM 24"/>
    <s v="Jul'2025"/>
    <d v="2025-02-10T00:00:00"/>
    <d v="2025-03-01T00:00:00"/>
    <s v="N/A"/>
    <n v="19"/>
    <e v="#VALUE!"/>
    <e v="#VALUE!"/>
    <n v="1"/>
    <n v="1"/>
    <x v="1"/>
    <x v="1"/>
    <s v="The University of Law"/>
    <x v="3"/>
    <m/>
    <s v="Offer Received (Conditional)"/>
    <d v="2025-02-10T00:00:00"/>
    <d v="2025-03-01T00:00:00"/>
    <n v="1"/>
    <x v="0"/>
    <x v="1"/>
    <x v="0"/>
  </r>
  <r>
    <s v="Student 411"/>
    <s v="Partner 1"/>
    <s v="United Kingdom"/>
    <s v="India"/>
    <x v="6"/>
    <x v="2"/>
    <s v="KAM 24"/>
    <s v="Jul'2025"/>
    <d v="2025-03-06T00:00:00"/>
    <d v="2025-03-19T00:00:00"/>
    <s v="N/A"/>
    <n v="13"/>
    <e v="#VALUE!"/>
    <e v="#VALUE!"/>
    <n v="1"/>
    <n v="1"/>
    <x v="1"/>
    <x v="1"/>
    <m/>
    <x v="3"/>
    <m/>
    <s v="Preferred University not filled"/>
    <m/>
    <m/>
    <n v="1"/>
    <x v="0"/>
    <x v="1"/>
    <x v="0"/>
  </r>
  <r>
    <s v="Student 1"/>
    <s v="Partner 12"/>
    <s v="United Kingdom"/>
    <s v="India"/>
    <x v="3"/>
    <x v="1"/>
    <s v="KAM 21"/>
    <s v="Jul'2025"/>
    <d v="2025-02-21T00:00:00"/>
    <d v="2025-03-05T00:00:00"/>
    <s v="N/A"/>
    <n v="12"/>
    <e v="#VALUE!"/>
    <e v="#VALUE!"/>
    <n v="1"/>
    <n v="1"/>
    <x v="1"/>
    <x v="1"/>
    <s v="Coventry University - CU London Campus"/>
    <x v="4"/>
    <s v="Loan processing going on"/>
    <s v="Offer Received (Conditional)"/>
    <d v="2025-02-21T00:00:00"/>
    <d v="2025-03-05T00:00:00"/>
    <n v="1"/>
    <x v="0"/>
    <x v="1"/>
    <x v="0"/>
  </r>
  <r>
    <s v="Student 349"/>
    <s v="Partner 7"/>
    <s v="United Kingdom"/>
    <s v="India"/>
    <x v="3"/>
    <x v="2"/>
    <s v="KAM 2"/>
    <s v="Jul'2025"/>
    <d v="2025-04-03T00:00:00"/>
    <d v="2025-04-08T00:00:00"/>
    <d v="2025-04-19T00:00:00"/>
    <n v="5"/>
    <n v="11"/>
    <n v="16"/>
    <n v="1"/>
    <n v="1"/>
    <x v="0"/>
    <x v="0"/>
    <s v="Coventry University - CU London Campus"/>
    <x v="0"/>
    <s v="Paid"/>
    <s v="Deposit Made (Conditional)"/>
    <d v="2025-04-03T00:00:00"/>
    <d v="2025-04-08T00:00:00"/>
    <n v="1"/>
    <x v="0"/>
    <x v="0"/>
    <x v="0"/>
  </r>
  <r>
    <s v="Student 285"/>
    <s v="Partner 26"/>
    <s v="United Kingdom"/>
    <s v="Global"/>
    <x v="7"/>
    <x v="0"/>
    <s v="KAM 47"/>
    <s v="Jul'2025"/>
    <d v="2025-04-25T00:00:00"/>
    <s v="N/A"/>
    <s v="N/A"/>
    <e v="#VALUE!"/>
    <e v="#VALUE!"/>
    <e v="#VALUE!"/>
    <n v="1"/>
    <n v="1"/>
    <x v="3"/>
    <x v="1"/>
    <m/>
    <x v="5"/>
    <s v="Student Not proceeding"/>
    <s v="Preferred University not filled"/>
    <m/>
    <m/>
    <n v="1"/>
    <x v="1"/>
    <x v="1"/>
    <x v="0"/>
  </r>
  <r>
    <s v="Student 658"/>
    <s v="Partner 23"/>
    <s v="United Kingdom"/>
    <s v="Global"/>
    <x v="8"/>
    <x v="0"/>
    <s v="KAM 36"/>
    <s v="Jul'2025"/>
    <d v="2024-11-19T00:00:00"/>
    <d v="2024-11-25T00:00:00"/>
    <d v="2024-12-05T00:00:00"/>
    <n v="6"/>
    <n v="10"/>
    <n v="16"/>
    <n v="1"/>
    <n v="1"/>
    <x v="0"/>
    <x v="0"/>
    <s v="University of Sunderland in London"/>
    <x v="0"/>
    <s v="Visa received"/>
    <s v="Deposit Made (Conditional)"/>
    <d v="2024-11-19T00:00:00"/>
    <d v="2024-11-25T00:00:00"/>
    <n v="1"/>
    <x v="0"/>
    <x v="0"/>
    <x v="0"/>
  </r>
  <r>
    <s v="Student 431"/>
    <s v="Partner 38"/>
    <s v="Canada"/>
    <s v="Global"/>
    <x v="9"/>
    <x v="3"/>
    <s v="KAM 26"/>
    <s v="Jul'2025"/>
    <d v="2025-02-28T00:00:00"/>
    <s v="N/A"/>
    <s v="N/A"/>
    <e v="#VALUE!"/>
    <e v="#VALUE!"/>
    <e v="#VALUE!"/>
    <n v="1"/>
    <n v="1"/>
    <x v="2"/>
    <x v="1"/>
    <m/>
    <x v="3"/>
    <m/>
    <s v="Preferred University not filled"/>
    <m/>
    <m/>
    <n v="1"/>
    <x v="1"/>
    <x v="1"/>
    <x v="0"/>
  </r>
  <r>
    <s v="Student 652"/>
    <s v="Partner 3"/>
    <s v="United Arab Emirates"/>
    <s v="India"/>
    <x v="10"/>
    <x v="2"/>
    <s v="KAM 57"/>
    <s v="Jul'2025"/>
    <d v="2025-06-03T00:00:00"/>
    <s v="N/A"/>
    <s v="N/A"/>
    <e v="#VALUE!"/>
    <e v="#VALUE!"/>
    <e v="#VALUE!"/>
    <n v="1"/>
    <n v="1"/>
    <x v="2"/>
    <x v="0"/>
    <m/>
    <x v="4"/>
    <s v="Waiting for pending documents - Gedu Ajman, will go in sept 2025"/>
    <s v="Preferred University not filled"/>
    <m/>
    <m/>
    <n v="1"/>
    <x v="1"/>
    <x v="1"/>
    <x v="0"/>
  </r>
  <r>
    <s v="Student 50"/>
    <s v="Partner 36"/>
    <s v="United Kingdom"/>
    <s v="Global"/>
    <x v="2"/>
    <x v="3"/>
    <s v="KAM 32"/>
    <s v="Jul'2025"/>
    <d v="2025-02-07T00:00:00"/>
    <d v="2025-02-10T00:00:00"/>
    <d v="2025-02-22T00:00:00"/>
    <n v="3"/>
    <n v="12"/>
    <n v="15"/>
    <n v="1"/>
    <n v="1"/>
    <x v="0"/>
    <x v="0"/>
    <s v="University of Roehampton"/>
    <x v="0"/>
    <s v="Deposit paid"/>
    <s v="Deposit Made (Conditional)"/>
    <d v="2025-02-07T00:00:00"/>
    <d v="2025-02-10T00:00:00"/>
    <n v="1"/>
    <x v="0"/>
    <x v="0"/>
    <x v="0"/>
  </r>
  <r>
    <s v="Student 518"/>
    <s v="Partner 20"/>
    <s v="United Kingdom"/>
    <s v="India"/>
    <x v="2"/>
    <x v="1"/>
    <s v="KAM 48"/>
    <s v="Jul'2025"/>
    <d v="2025-04-08T00:00:00"/>
    <d v="2025-04-12T00:00:00"/>
    <s v="N/A"/>
    <n v="4"/>
    <e v="#VALUE!"/>
    <e v="#VALUE!"/>
    <n v="1"/>
    <n v="1"/>
    <x v="1"/>
    <x v="1"/>
    <s v="University of Roehampton"/>
    <x v="3"/>
    <s v="not getting proper update from student"/>
    <s v="Offer Received (Conditional)"/>
    <d v="2025-04-08T00:00:00"/>
    <d v="2025-04-12T00:00:00"/>
    <n v="1"/>
    <x v="0"/>
    <x v="1"/>
    <x v="0"/>
  </r>
  <r>
    <s v="Student 94"/>
    <s v="Partner 20"/>
    <s v="United Kingdom"/>
    <s v="India"/>
    <x v="5"/>
    <x v="1"/>
    <s v="KAM 56"/>
    <s v="Jul'2025"/>
    <d v="2025-02-28T00:00:00"/>
    <s v="N/A"/>
    <s v="N/A"/>
    <e v="#VALUE!"/>
    <e v="#VALUE!"/>
    <e v="#VALUE!"/>
    <n v="1"/>
    <n v="1"/>
    <x v="2"/>
    <x v="1"/>
    <s v="The University of Law"/>
    <x v="3"/>
    <s v="Insufficient funds"/>
    <s v="Submitted to University"/>
    <d v="2025-02-28T00:00:00"/>
    <m/>
    <n v="1"/>
    <x v="1"/>
    <x v="1"/>
    <x v="0"/>
  </r>
  <r>
    <s v="Student 383"/>
    <s v="Partner 13"/>
    <s v="United Kingdom"/>
    <s v="India"/>
    <x v="5"/>
    <x v="1"/>
    <s v="KAM 15"/>
    <s v="Jul'2025"/>
    <d v="2025-04-04T00:00:00"/>
    <d v="2025-04-07T00:00:00"/>
    <s v="N/A"/>
    <n v="3"/>
    <e v="#VALUE!"/>
    <e v="#VALUE!"/>
    <n v="1"/>
    <n v="1"/>
    <x v="1"/>
    <x v="1"/>
    <m/>
    <x v="3"/>
    <m/>
    <s v="Preferred University not filled"/>
    <m/>
    <m/>
    <n v="1"/>
    <x v="0"/>
    <x v="1"/>
    <x v="0"/>
  </r>
  <r>
    <s v="Student 596"/>
    <s v="Partner 15"/>
    <s v="United Kingdom"/>
    <s v="India"/>
    <x v="2"/>
    <x v="1"/>
    <s v="KAM 48"/>
    <s v="Jul'2025"/>
    <d v="2025-05-01T00:00:00"/>
    <d v="2025-05-03T00:00:00"/>
    <s v="N/A"/>
    <n v="2"/>
    <e v="#VALUE!"/>
    <e v="#VALUE!"/>
    <n v="1"/>
    <n v="1"/>
    <x v="1"/>
    <x v="1"/>
    <m/>
    <x v="3"/>
    <s v="Student dropped"/>
    <s v="Preferred University not filled"/>
    <m/>
    <m/>
    <n v="1"/>
    <x v="0"/>
    <x v="1"/>
    <x v="0"/>
  </r>
  <r>
    <s v="Student 354"/>
    <s v="Partner 14"/>
    <s v="United Kingdom"/>
    <s v="India"/>
    <x v="5"/>
    <x v="1"/>
    <s v="KAM 4"/>
    <s v="Jul'2025"/>
    <d v="2025-04-12T00:00:00"/>
    <d v="2025-04-16T00:00:00"/>
    <s v="N/A"/>
    <n v="4"/>
    <e v="#VALUE!"/>
    <e v="#VALUE!"/>
    <n v="1"/>
    <n v="1"/>
    <x v="1"/>
    <x v="1"/>
    <s v="The University of Law"/>
    <x v="5"/>
    <s v="Dropped"/>
    <s v="Offer Received (Conditional)"/>
    <d v="2025-04-12T00:00:00"/>
    <d v="2025-04-16T00:00:00"/>
    <n v="1"/>
    <x v="0"/>
    <x v="1"/>
    <x v="0"/>
  </r>
  <r>
    <s v="Student 369"/>
    <s v="Partner 18"/>
    <s v="United Kingdom"/>
    <s v="India"/>
    <x v="5"/>
    <x v="1"/>
    <s v="KAM 11"/>
    <s v="Jul'2025"/>
    <d v="2025-03-22T00:00:00"/>
    <d v="2025-03-25T00:00:00"/>
    <s v="N/A"/>
    <n v="3"/>
    <e v="#VALUE!"/>
    <e v="#VALUE!"/>
    <n v="1"/>
    <n v="1"/>
    <x v="1"/>
    <x v="1"/>
    <s v="The University of Law"/>
    <x v="3"/>
    <s v="Insufficient support from family"/>
    <s v="Offer Received (Conditional)"/>
    <d v="2025-03-22T00:00:00"/>
    <d v="2025-03-25T00:00:00"/>
    <n v="1"/>
    <x v="0"/>
    <x v="1"/>
    <x v="0"/>
  </r>
  <r>
    <s v="Student 70"/>
    <s v="Partner 4"/>
    <s v="United Kingdom"/>
    <s v="India"/>
    <x v="3"/>
    <x v="2"/>
    <s v="KAM 12"/>
    <s v="Jul'2025"/>
    <d v="2025-03-04T00:00:00"/>
    <d v="2025-03-13T00:00:00"/>
    <s v="N/A"/>
    <n v="9"/>
    <e v="#VALUE!"/>
    <e v="#VALUE!"/>
    <n v="1"/>
    <n v="1"/>
    <x v="1"/>
    <x v="1"/>
    <s v="Anglia Ruskin University"/>
    <x v="3"/>
    <s v="Student repeat PTE"/>
    <s v="School App does not exist"/>
    <m/>
    <m/>
    <n v="1"/>
    <x v="0"/>
    <x v="1"/>
    <x v="0"/>
  </r>
  <r>
    <s v="Student 23"/>
    <s v="Partner 12"/>
    <s v="United Kingdom"/>
    <s v="India"/>
    <x v="5"/>
    <x v="1"/>
    <s v="KAM 11"/>
    <s v="Jul'2025"/>
    <d v="2025-03-31T00:00:00"/>
    <d v="2025-04-02T00:00:00"/>
    <s v="N/A"/>
    <n v="2"/>
    <e v="#VALUE!"/>
    <e v="#VALUE!"/>
    <n v="1"/>
    <n v="1"/>
    <x v="1"/>
    <x v="1"/>
    <s v="Coventry University"/>
    <x v="1"/>
    <s v="Insufficient funds"/>
    <s v="School App does not exist"/>
    <m/>
    <m/>
    <n v="1"/>
    <x v="0"/>
    <x v="1"/>
    <x v="0"/>
  </r>
  <r>
    <s v="Student 166"/>
    <s v="Partner 29"/>
    <s v="United Kingdom"/>
    <s v="Global"/>
    <x v="3"/>
    <x v="0"/>
    <s v="KAM 36"/>
    <s v="Jul'2025"/>
    <d v="2025-01-12T00:00:00"/>
    <d v="2025-01-20T00:00:00"/>
    <s v="N/A"/>
    <n v="8"/>
    <e v="#VALUE!"/>
    <e v="#VALUE!"/>
    <n v="1"/>
    <n v="1"/>
    <x v="1"/>
    <x v="0"/>
    <s v="Coventry University - CU London Campus"/>
    <x v="6"/>
    <s v="He will record his interview by 7th"/>
    <s v="Offer Received (Conditional)"/>
    <d v="2025-01-12T00:00:00"/>
    <d v="2025-01-20T00:00:00"/>
    <n v="1"/>
    <x v="0"/>
    <x v="1"/>
    <x v="0"/>
  </r>
  <r>
    <s v="Student 450"/>
    <s v="Partner 6"/>
    <s v="United Kingdom"/>
    <s v="India"/>
    <x v="0"/>
    <x v="2"/>
    <s v="KAM 27"/>
    <s v="Jul'2025"/>
    <d v="2025-01-28T00:00:00"/>
    <s v="N/A"/>
    <s v="N/A"/>
    <e v="#VALUE!"/>
    <e v="#VALUE!"/>
    <e v="#VALUE!"/>
    <n v="1"/>
    <n v="1"/>
    <x v="2"/>
    <x v="1"/>
    <m/>
    <x v="3"/>
    <m/>
    <s v="Preferred University not filled"/>
    <m/>
    <m/>
    <n v="1"/>
    <x v="1"/>
    <x v="1"/>
    <x v="0"/>
  </r>
  <r>
    <s v="Student 614"/>
    <s v="Partner 4"/>
    <s v="United Kingdom"/>
    <s v="India"/>
    <x v="6"/>
    <x v="2"/>
    <s v="KAM 27"/>
    <s v="Jul'2025"/>
    <d v="2025-05-08T00:00:00"/>
    <d v="2025-05-10T00:00:00"/>
    <s v="N/A"/>
    <n v="2"/>
    <e v="#VALUE!"/>
    <e v="#VALUE!"/>
    <n v="1"/>
    <n v="1"/>
    <x v="1"/>
    <x v="1"/>
    <s v="BPP University"/>
    <x v="7"/>
    <s v="Interview before 10th July"/>
    <s v="Offer Received (Conditional)"/>
    <d v="2025-05-08T00:00:00"/>
    <d v="2025-05-10T00:00:00"/>
    <n v="1"/>
    <x v="0"/>
    <x v="1"/>
    <x v="0"/>
  </r>
  <r>
    <s v="Student 417"/>
    <s v="Partner 3"/>
    <s v="United Kingdom"/>
    <s v="India"/>
    <x v="5"/>
    <x v="2"/>
    <s v="KAM 25"/>
    <s v="Jul'2025"/>
    <d v="2025-03-24T00:00:00"/>
    <d v="2025-03-26T00:00:00"/>
    <s v="N/A"/>
    <n v="2"/>
    <e v="#VALUE!"/>
    <e v="#VALUE!"/>
    <n v="1"/>
    <n v="1"/>
    <x v="1"/>
    <x v="1"/>
    <s v="The University of Law"/>
    <x v="3"/>
    <s v="awaiting Confirmation"/>
    <s v="Offer Received (Conditional)"/>
    <d v="2025-03-24T00:00:00"/>
    <d v="2025-03-26T00:00:00"/>
    <n v="1"/>
    <x v="0"/>
    <x v="1"/>
    <x v="0"/>
  </r>
  <r>
    <s v="Student 540"/>
    <s v="Partner 25"/>
    <s v="United Kingdom"/>
    <s v="Global"/>
    <x v="3"/>
    <x v="0"/>
    <s v="KAM 1"/>
    <s v="Jul'2025"/>
    <d v="2025-04-22T00:00:00"/>
    <d v="2025-05-01T00:00:00"/>
    <s v="N/A"/>
    <n v="9"/>
    <e v="#VALUE!"/>
    <e v="#VALUE!"/>
    <n v="1"/>
    <n v="1"/>
    <x v="1"/>
    <x v="1"/>
    <m/>
    <x v="3"/>
    <m/>
    <s v="Preferred University not filled"/>
    <m/>
    <m/>
    <n v="1"/>
    <x v="0"/>
    <x v="1"/>
    <x v="0"/>
  </r>
  <r>
    <s v="Student 294"/>
    <s v="Partner 29"/>
    <s v="United Kingdom"/>
    <s v="Global"/>
    <x v="3"/>
    <x v="0"/>
    <s v="KAM 26"/>
    <s v="Jul'2025"/>
    <d v="2025-04-11T00:00:00"/>
    <d v="2025-04-17T00:00:00"/>
    <s v="N/A"/>
    <n v="6"/>
    <e v="#VALUE!"/>
    <e v="#VALUE!"/>
    <n v="1"/>
    <n v="1"/>
    <x v="1"/>
    <x v="1"/>
    <m/>
    <x v="3"/>
    <m/>
    <s v="Preferred University not filled"/>
    <m/>
    <m/>
    <n v="1"/>
    <x v="0"/>
    <x v="1"/>
    <x v="0"/>
  </r>
  <r>
    <s v="Student 284"/>
    <s v="Partner 21"/>
    <s v="United Kingdom"/>
    <s v="Global"/>
    <x v="5"/>
    <x v="0"/>
    <s v="KAM 39"/>
    <s v="Jul'2025"/>
    <d v="2025-02-19T00:00:00"/>
    <s v="N/A"/>
    <s v="N/A"/>
    <e v="#VALUE!"/>
    <e v="#VALUE!"/>
    <e v="#VALUE!"/>
    <n v="1"/>
    <n v="1"/>
    <x v="3"/>
    <x v="1"/>
    <m/>
    <x v="3"/>
    <m/>
    <s v="Preferred University not filled"/>
    <m/>
    <m/>
    <n v="1"/>
    <x v="1"/>
    <x v="1"/>
    <x v="0"/>
  </r>
  <r>
    <s v="Student 162"/>
    <s v="Partner 25"/>
    <s v="United Kingdom"/>
    <s v="Global"/>
    <x v="8"/>
    <x v="0"/>
    <s v="KAM 36"/>
    <s v="Jul'2025"/>
    <d v="2024-10-24T00:00:00"/>
    <d v="2024-10-29T00:00:00"/>
    <d v="2024-11-26T00:00:00"/>
    <n v="5"/>
    <n v="28"/>
    <n v="33"/>
    <n v="1"/>
    <n v="1"/>
    <x v="0"/>
    <x v="0"/>
    <s v="University of Sunderland in London"/>
    <x v="0"/>
    <s v="cas received for june intake;sunderland"/>
    <s v="Deposit Made (Conditional)"/>
    <d v="2024-10-24T00:00:00"/>
    <d v="2024-10-29T00:00:00"/>
    <n v="1"/>
    <x v="0"/>
    <x v="0"/>
    <x v="0"/>
  </r>
  <r>
    <s v="Student 517"/>
    <s v="Partner 18"/>
    <s v="United Kingdom"/>
    <s v="India"/>
    <x v="5"/>
    <x v="1"/>
    <s v="KAM 46"/>
    <s v="Jul'2025"/>
    <d v="2025-04-05T00:00:00"/>
    <d v="2025-04-09T00:00:00"/>
    <s v="N/A"/>
    <n v="4"/>
    <e v="#VALUE!"/>
    <e v="#VALUE!"/>
    <n v="1"/>
    <n v="1"/>
    <x v="1"/>
    <x v="1"/>
    <m/>
    <x v="3"/>
    <s v="Dropped"/>
    <s v="Preferred University not filled"/>
    <m/>
    <m/>
    <n v="1"/>
    <x v="0"/>
    <x v="1"/>
    <x v="0"/>
  </r>
  <r>
    <s v="Student 437"/>
    <s v="Partner 4"/>
    <s v="United Kingdom"/>
    <s v="India"/>
    <x v="8"/>
    <x v="2"/>
    <s v="KAM 27"/>
    <s v="Jul'2025"/>
    <d v="2025-02-11T00:00:00"/>
    <s v="N/A"/>
    <s v="N/A"/>
    <e v="#VALUE!"/>
    <e v="#VALUE!"/>
    <e v="#VALUE!"/>
    <n v="1"/>
    <n v="1"/>
    <x v="2"/>
    <x v="1"/>
    <m/>
    <x v="3"/>
    <m/>
    <s v="Preferred University not filled"/>
    <m/>
    <m/>
    <n v="1"/>
    <x v="1"/>
    <x v="1"/>
    <x v="0"/>
  </r>
  <r>
    <s v="Student 509"/>
    <s v="Partner 21"/>
    <s v="United Kingdom"/>
    <s v="Global"/>
    <x v="3"/>
    <x v="0"/>
    <s v="KAM 45"/>
    <s v="Jul'2025"/>
    <d v="2025-04-18T00:00:00"/>
    <d v="2025-04-28T00:00:00"/>
    <s v="N/A"/>
    <n v="10"/>
    <e v="#VALUE!"/>
    <e v="#VALUE!"/>
    <n v="1"/>
    <n v="1"/>
    <x v="1"/>
    <x v="1"/>
    <m/>
    <x v="3"/>
    <m/>
    <s v="Preferred University not filled"/>
    <m/>
    <m/>
    <n v="1"/>
    <x v="0"/>
    <x v="1"/>
    <x v="0"/>
  </r>
  <r>
    <s v="Student 196"/>
    <s v="Partner 25"/>
    <s v="United Kingdom"/>
    <s v="Global"/>
    <x v="6"/>
    <x v="0"/>
    <s v="KAM 45"/>
    <s v="Jul'2025"/>
    <d v="2025-03-19T00:00:00"/>
    <d v="2025-03-24T00:00:00"/>
    <d v="2025-05-26T00:00:00"/>
    <n v="5"/>
    <n v="63"/>
    <n v="68"/>
    <n v="1"/>
    <n v="1"/>
    <x v="4"/>
    <x v="0"/>
    <s v="BPP University"/>
    <x v="0"/>
    <s v="Visa Recieved"/>
    <s v="Deposit Made (Unconditional)"/>
    <d v="2025-03-19T00:00:00"/>
    <d v="2025-03-24T00:00:00"/>
    <n v="1"/>
    <x v="0"/>
    <x v="0"/>
    <x v="0"/>
  </r>
  <r>
    <s v="Student 467"/>
    <s v="Partner 28"/>
    <s v="United Kingdom"/>
    <s v="Global"/>
    <x v="11"/>
    <x v="0"/>
    <s v="KAM 36"/>
    <s v="Jul'2025"/>
    <d v="2025-01-24T00:00:00"/>
    <d v="2025-02-17T00:00:00"/>
    <s v="N/A"/>
    <n v="24"/>
    <e v="#VALUE!"/>
    <e v="#VALUE!"/>
    <n v="1"/>
    <n v="1"/>
    <x v="1"/>
    <x v="1"/>
    <m/>
    <x v="3"/>
    <m/>
    <s v="Preferred University not filled"/>
    <m/>
    <m/>
    <n v="1"/>
    <x v="0"/>
    <x v="1"/>
    <x v="0"/>
  </r>
  <r>
    <s v="Student 88"/>
    <s v="Partner 5"/>
    <s v="United Kingdom"/>
    <s v="India"/>
    <x v="11"/>
    <x v="2"/>
    <s v="KAM 27"/>
    <s v="Jul'2025"/>
    <d v="2025-05-17T00:00:00"/>
    <d v="2025-05-28T00:00:00"/>
    <s v="N/A"/>
    <n v="11"/>
    <e v="#VALUE!"/>
    <e v="#VALUE!"/>
    <n v="1"/>
    <n v="1"/>
    <x v="1"/>
    <x v="1"/>
    <s v="University of West London"/>
    <x v="5"/>
    <s v="Dropped Out"/>
    <s v="Offer Received (Conditional)"/>
    <d v="2025-05-17T00:00:00"/>
    <d v="2025-05-28T00:00:00"/>
    <n v="1"/>
    <x v="0"/>
    <x v="1"/>
    <x v="0"/>
  </r>
  <r>
    <s v="Student 470"/>
    <s v="Partner 21"/>
    <s v="United Kingdom"/>
    <s v="Global"/>
    <x v="6"/>
    <x v="0"/>
    <s v="KAM 36"/>
    <s v="Jul'2025"/>
    <d v="2025-04-28T00:00:00"/>
    <d v="2025-05-02T00:00:00"/>
    <s v="N/A"/>
    <n v="4"/>
    <e v="#VALUE!"/>
    <e v="#VALUE!"/>
    <n v="1"/>
    <n v="1"/>
    <x v="1"/>
    <x v="1"/>
    <s v="BPP University"/>
    <x v="7"/>
    <s v="Giving regular mocks once they will clear the interview they will make the deposit no fixed time line for this."/>
    <s v="Offer Received (Conditional)"/>
    <d v="2025-04-28T00:00:00"/>
    <d v="2025-05-02T00:00:00"/>
    <n v="1"/>
    <x v="0"/>
    <x v="1"/>
    <x v="0"/>
  </r>
  <r>
    <s v="Student 649"/>
    <s v="Partner 21"/>
    <s v="United Kingdom"/>
    <s v="Global"/>
    <x v="6"/>
    <x v="0"/>
    <s v="KAM 1"/>
    <s v="Jul'2025"/>
    <d v="2025-06-24T00:00:00"/>
    <d v="2025-06-26T00:00:00"/>
    <s v="N/A"/>
    <n v="2"/>
    <e v="#VALUE!"/>
    <e v="#VALUE!"/>
    <n v="1"/>
    <n v="1"/>
    <x v="1"/>
    <x v="1"/>
    <s v="BPP University"/>
    <x v="7"/>
    <s v="Student is in mock interview prepration stage, will give final by 21st july"/>
    <s v="Offer Received (Conditional)"/>
    <d v="2025-06-24T00:00:00"/>
    <d v="2025-06-26T00:00:00"/>
    <n v="1"/>
    <x v="0"/>
    <x v="1"/>
    <x v="0"/>
  </r>
  <r>
    <s v="Student 335"/>
    <s v="Partner 13"/>
    <s v="United Kingdom"/>
    <s v="India"/>
    <x v="2"/>
    <x v="1"/>
    <s v="KAM 31"/>
    <s v="Jul'2025"/>
    <d v="2025-04-30T00:00:00"/>
    <d v="2025-05-09T00:00:00"/>
    <s v="N/A"/>
    <n v="9"/>
    <e v="#VALUE!"/>
    <e v="#VALUE!"/>
    <n v="1"/>
    <n v="1"/>
    <x v="1"/>
    <x v="1"/>
    <s v="University of Roehampton"/>
    <x v="8"/>
    <s v="need roehampton defered offer letter,"/>
    <s v="Offer Received (Conditional)"/>
    <d v="2025-04-30T00:00:00"/>
    <d v="2025-05-09T00:00:00"/>
    <n v="1"/>
    <x v="0"/>
    <x v="1"/>
    <x v="0"/>
  </r>
  <r>
    <s v="Student 659"/>
    <s v="Partner 24"/>
    <s v="United Kingdom"/>
    <s v="Global"/>
    <x v="8"/>
    <x v="0"/>
    <s v="KAM 36"/>
    <s v="Jul'2025"/>
    <d v="2024-11-19T00:00:00"/>
    <d v="2024-11-25T00:00:00"/>
    <d v="2024-11-30T00:00:00"/>
    <n v="6"/>
    <n v="5"/>
    <n v="11"/>
    <n v="1"/>
    <n v="1"/>
    <x v="0"/>
    <x v="0"/>
    <s v="University of Sunderland in London"/>
    <x v="0"/>
    <s v="Visa received"/>
    <s v="Deposit Made (Conditional)"/>
    <d v="2024-11-19T00:00:00"/>
    <d v="2024-11-25T00:00:00"/>
    <n v="1"/>
    <x v="0"/>
    <x v="0"/>
    <x v="0"/>
  </r>
  <r>
    <s v="Student 89"/>
    <s v="Partner 6"/>
    <s v="United Kingdom"/>
    <s v="India"/>
    <x v="12"/>
    <x v="2"/>
    <s v="KAM 27"/>
    <s v="Jul'2025"/>
    <d v="2025-03-02T00:00:00"/>
    <d v="2025-03-24T00:00:00"/>
    <s v="N/A"/>
    <n v="22"/>
    <e v="#VALUE!"/>
    <e v="#VALUE!"/>
    <n v="1"/>
    <n v="1"/>
    <x v="1"/>
    <x v="1"/>
    <m/>
    <x v="3"/>
    <m/>
    <s v="Preferred University not filled"/>
    <m/>
    <m/>
    <n v="1"/>
    <x v="0"/>
    <x v="1"/>
    <x v="0"/>
  </r>
  <r>
    <s v="Student 84"/>
    <s v="Partner 23"/>
    <s v="United Kingdom"/>
    <s v="Global"/>
    <x v="8"/>
    <x v="0"/>
    <s v="KAM 36"/>
    <s v="Jul'2025"/>
    <d v="2024-11-22T00:00:00"/>
    <d v="2024-12-02T00:00:00"/>
    <d v="2024-12-12T00:00:00"/>
    <n v="10"/>
    <n v="10"/>
    <n v="20"/>
    <n v="1"/>
    <n v="1"/>
    <x v="5"/>
    <x v="0"/>
    <s v="University of Sunderland in London"/>
    <x v="0"/>
    <s v="Visa received"/>
    <s v="Registered At University"/>
    <d v="2024-11-22T00:00:00"/>
    <d v="2024-12-02T00:00:00"/>
    <n v="1"/>
    <x v="0"/>
    <x v="0"/>
    <x v="1"/>
  </r>
  <r>
    <s v="Student 454"/>
    <s v="Partner 36"/>
    <s v="United Kingdom"/>
    <s v="Global"/>
    <x v="2"/>
    <x v="3"/>
    <s v="KAM 34"/>
    <s v="Jul'2025"/>
    <d v="2025-01-27T00:00:00"/>
    <d v="2025-02-03T00:00:00"/>
    <s v="N/A"/>
    <n v="7"/>
    <e v="#VALUE!"/>
    <e v="#VALUE!"/>
    <n v="1"/>
    <n v="1"/>
    <x v="1"/>
    <x v="1"/>
    <s v="University of Roehampton"/>
    <x v="0"/>
    <s v="Follow up taken"/>
    <s v="Offer Received (Conditional)"/>
    <d v="2025-01-27T00:00:00"/>
    <d v="2025-02-03T00:00:00"/>
    <n v="1"/>
    <x v="0"/>
    <x v="1"/>
    <x v="0"/>
  </r>
  <r>
    <s v="Student 297"/>
    <s v="Partner 22"/>
    <s v="United Kingdom"/>
    <s v="Global"/>
    <x v="3"/>
    <x v="0"/>
    <s v="KAM 26"/>
    <s v="Jul'2025"/>
    <d v="2025-04-11T00:00:00"/>
    <d v="2025-04-17T00:00:00"/>
    <s v="N/A"/>
    <n v="6"/>
    <e v="#VALUE!"/>
    <e v="#VALUE!"/>
    <n v="1"/>
    <n v="1"/>
    <x v="1"/>
    <x v="1"/>
    <s v="Coventry University - CU London Campus"/>
    <x v="4"/>
    <s v="will pay 300 gbp within 25 July"/>
    <s v="Offer Received (Conditional)"/>
    <d v="2025-04-11T00:00:00"/>
    <d v="2025-04-17T00:00:00"/>
    <n v="1"/>
    <x v="0"/>
    <x v="1"/>
    <x v="0"/>
  </r>
  <r>
    <s v="Student 441"/>
    <s v="Partner 8"/>
    <s v="United Kingdom"/>
    <s v="India"/>
    <x v="8"/>
    <x v="2"/>
    <s v="KAM 27"/>
    <s v="Jul'2025"/>
    <d v="2025-01-30T00:00:00"/>
    <d v="2025-02-12T00:00:00"/>
    <s v="N/A"/>
    <n v="13"/>
    <e v="#VALUE!"/>
    <e v="#VALUE!"/>
    <n v="1"/>
    <n v="1"/>
    <x v="1"/>
    <x v="1"/>
    <m/>
    <x v="3"/>
    <m/>
    <s v="Preferred University not filled"/>
    <m/>
    <m/>
    <n v="1"/>
    <x v="0"/>
    <x v="1"/>
    <x v="0"/>
  </r>
  <r>
    <s v="Student 490"/>
    <s v="Partner 22"/>
    <s v="United Kingdom"/>
    <s v="Global"/>
    <x v="3"/>
    <x v="0"/>
    <s v="KAM 50"/>
    <s v="Jul'2025"/>
    <d v="2025-03-25T00:00:00"/>
    <d v="2025-03-31T00:00:00"/>
    <s v="N/A"/>
    <n v="6"/>
    <e v="#VALUE!"/>
    <e v="#VALUE!"/>
    <n v="1"/>
    <n v="1"/>
    <x v="1"/>
    <x v="2"/>
    <s v="Coventry University - CU London Campus"/>
    <x v="9"/>
    <m/>
    <s v="Offer Received (Conditional)"/>
    <d v="2025-03-25T00:00:00"/>
    <d v="2025-03-31T00:00:00"/>
    <n v="1"/>
    <x v="0"/>
    <x v="1"/>
    <x v="0"/>
  </r>
  <r>
    <s v="Student 635"/>
    <s v="Partner 23"/>
    <s v="United Kingdom"/>
    <s v="Global"/>
    <x v="3"/>
    <x v="0"/>
    <s v="KAM 41"/>
    <s v="Jul'2025"/>
    <d v="2025-05-13T00:00:00"/>
    <d v="2025-05-20T00:00:00"/>
    <s v="N/A"/>
    <n v="7"/>
    <e v="#VALUE!"/>
    <e v="#VALUE!"/>
    <n v="1"/>
    <n v="1"/>
    <x v="1"/>
    <x v="1"/>
    <s v="Coventry University - CU London Campus"/>
    <x v="0"/>
    <s v="Dropped."/>
    <s v="Offer Received (Conditional)"/>
    <d v="2025-05-13T00:00:00"/>
    <d v="2025-05-20T00:00:00"/>
    <n v="1"/>
    <x v="0"/>
    <x v="1"/>
    <x v="0"/>
  </r>
  <r>
    <s v="Student 36"/>
    <s v="Partner 11"/>
    <s v="United Kingdom"/>
    <s v="India"/>
    <x v="5"/>
    <x v="1"/>
    <s v="KAM 56"/>
    <s v="Jul'2025"/>
    <d v="2025-03-22T00:00:00"/>
    <d v="2025-03-26T00:00:00"/>
    <d v="2025-04-18T00:00:00"/>
    <n v="4"/>
    <n v="23"/>
    <n v="27"/>
    <n v="1"/>
    <n v="1"/>
    <x v="5"/>
    <x v="0"/>
    <s v="The University of Law"/>
    <x v="0"/>
    <s v="Registered at ULAW"/>
    <s v="Registered At University"/>
    <d v="2025-03-22T00:00:00"/>
    <d v="2025-03-26T00:00:00"/>
    <n v="1"/>
    <x v="0"/>
    <x v="0"/>
    <x v="1"/>
  </r>
  <r>
    <s v="Student 434"/>
    <s v="Partner 1"/>
    <s v="United Kingdom"/>
    <s v="India"/>
    <x v="4"/>
    <x v="2"/>
    <s v="KAM 27"/>
    <s v="Jul'2025"/>
    <d v="2025-01-29T00:00:00"/>
    <d v="2025-02-04T00:00:00"/>
    <s v="N/A"/>
    <n v="6"/>
    <e v="#VALUE!"/>
    <e v="#VALUE!"/>
    <n v="1"/>
    <n v="1"/>
    <x v="1"/>
    <x v="1"/>
    <m/>
    <x v="3"/>
    <m/>
    <s v="Preferred University not filled"/>
    <m/>
    <m/>
    <n v="1"/>
    <x v="0"/>
    <x v="1"/>
    <x v="0"/>
  </r>
  <r>
    <s v="Student 76"/>
    <s v="Partner 20"/>
    <s v="United Kingdom"/>
    <s v="India"/>
    <x v="4"/>
    <x v="1"/>
    <s v="KAM 44"/>
    <s v="Jul'2025"/>
    <d v="2025-01-03T00:00:00"/>
    <d v="2025-02-04T00:00:00"/>
    <s v="N/A"/>
    <n v="32"/>
    <e v="#VALUE!"/>
    <e v="#VALUE!"/>
    <n v="1"/>
    <n v="1"/>
    <x v="1"/>
    <x v="1"/>
    <s v="Ravensbourne University London"/>
    <x v="3"/>
    <s v="Depend on usa visa"/>
    <s v="School App does not exist"/>
    <m/>
    <m/>
    <n v="1"/>
    <x v="0"/>
    <x v="1"/>
    <x v="0"/>
  </r>
  <r>
    <s v="Student 610"/>
    <s v="Partner 10"/>
    <s v="United Kingdom"/>
    <s v="India"/>
    <x v="6"/>
    <x v="2"/>
    <s v="KAM 27"/>
    <s v="Jul'2025"/>
    <d v="2025-05-07T00:00:00"/>
    <d v="2025-05-10T00:00:00"/>
    <s v="N/A"/>
    <n v="3"/>
    <e v="#VALUE!"/>
    <e v="#VALUE!"/>
    <n v="1"/>
    <n v="1"/>
    <x v="1"/>
    <x v="1"/>
    <s v="BPP University"/>
    <x v="7"/>
    <s v="Interview before 10th July"/>
    <s v="Offer Received (Conditional)"/>
    <d v="2025-05-07T00:00:00"/>
    <d v="2025-05-10T00:00:00"/>
    <n v="1"/>
    <x v="0"/>
    <x v="1"/>
    <x v="0"/>
  </r>
  <r>
    <s v="Student 224"/>
    <s v="Partner 19"/>
    <s v="United Kingdom"/>
    <s v="India"/>
    <x v="2"/>
    <x v="1"/>
    <s v="KAM 48"/>
    <s v="Jul'2025"/>
    <d v="2025-05-12T00:00:00"/>
    <d v="2025-05-14T00:00:00"/>
    <s v="N/A"/>
    <n v="2"/>
    <e v="#VALUE!"/>
    <e v="#VALUE!"/>
    <n v="1"/>
    <n v="1"/>
    <x v="1"/>
    <x v="1"/>
    <s v="University of Roehampton"/>
    <x v="7"/>
    <s v="interview pending"/>
    <s v="Offer Received (Conditional)"/>
    <d v="2025-05-12T00:00:00"/>
    <d v="2025-05-14T00:00:00"/>
    <n v="1"/>
    <x v="0"/>
    <x v="1"/>
    <x v="0"/>
  </r>
  <r>
    <s v="Student 570"/>
    <s v="Partner 20"/>
    <s v="United Kingdom"/>
    <s v="India"/>
    <x v="4"/>
    <x v="1"/>
    <s v="KAM 30"/>
    <s v="Jul'2025"/>
    <d v="2025-02-12T00:00:00"/>
    <d v="2025-02-24T00:00:00"/>
    <d v="2025-03-29T00:00:00"/>
    <n v="12"/>
    <n v="33"/>
    <n v="45"/>
    <n v="1"/>
    <n v="1"/>
    <x v="5"/>
    <x v="3"/>
    <m/>
    <x v="3"/>
    <m/>
    <s v="Preferred University not filled"/>
    <m/>
    <m/>
    <n v="1"/>
    <x v="0"/>
    <x v="0"/>
    <x v="1"/>
  </r>
  <r>
    <s v="Student 191"/>
    <s v="Partner 5"/>
    <s v="United Kingdom"/>
    <s v="India"/>
    <x v="5"/>
    <x v="2"/>
    <s v="KAM 12"/>
    <s v="Jul'2025"/>
    <d v="2025-03-22T00:00:00"/>
    <d v="2025-03-25T00:00:00"/>
    <d v="2025-04-30T00:00:00"/>
    <n v="3"/>
    <n v="36"/>
    <n v="39"/>
    <n v="1"/>
    <n v="1"/>
    <x v="4"/>
    <x v="1"/>
    <s v="The University of Law"/>
    <x v="0"/>
    <s v="Drop"/>
    <s v="School App does not exist"/>
    <m/>
    <m/>
    <n v="1"/>
    <x v="0"/>
    <x v="0"/>
    <x v="0"/>
  </r>
  <r>
    <s v="Student 498"/>
    <s v="Partner 17"/>
    <s v="United Kingdom"/>
    <s v="India"/>
    <x v="5"/>
    <x v="1"/>
    <s v="KAM 44"/>
    <s v="Jul'2025"/>
    <d v="2025-02-20T00:00:00"/>
    <d v="2025-02-26T00:00:00"/>
    <s v="N/A"/>
    <n v="6"/>
    <e v="#VALUE!"/>
    <e v="#VALUE!"/>
    <n v="1"/>
    <n v="1"/>
    <x v="1"/>
    <x v="2"/>
    <m/>
    <x v="3"/>
    <s v="yet to decide"/>
    <s v="Preferred University not filled"/>
    <m/>
    <m/>
    <n v="1"/>
    <x v="0"/>
    <x v="1"/>
    <x v="0"/>
  </r>
  <r>
    <s v="Student 68"/>
    <s v="Partner 24"/>
    <s v="United Kingdom"/>
    <s v="Global"/>
    <x v="7"/>
    <x v="0"/>
    <s v="KAM 51"/>
    <s v="Jul'2025"/>
    <d v="2025-02-27T00:00:00"/>
    <d v="2025-03-06T00:00:00"/>
    <d v="2025-04-15T00:00:00"/>
    <n v="7"/>
    <n v="40"/>
    <n v="47"/>
    <n v="1"/>
    <n v="1"/>
    <x v="0"/>
    <x v="0"/>
    <s v="Coventry University - CU Coventry Campus"/>
    <x v="0"/>
    <s v="RAU"/>
    <s v="Deposit Made (Conditional)"/>
    <d v="2025-02-27T00:00:00"/>
    <d v="2025-03-06T00:00:00"/>
    <n v="1"/>
    <x v="0"/>
    <x v="0"/>
    <x v="0"/>
  </r>
  <r>
    <s v="Student 472"/>
    <s v="Partner 23"/>
    <s v="United Kingdom"/>
    <s v="Global"/>
    <x v="11"/>
    <x v="0"/>
    <s v="KAM 36"/>
    <s v="Jul'2025"/>
    <d v="2024-12-24T00:00:00"/>
    <s v="N/A"/>
    <s v="N/A"/>
    <e v="#VALUE!"/>
    <e v="#VALUE!"/>
    <e v="#VALUE!"/>
    <n v="1"/>
    <n v="1"/>
    <x v="2"/>
    <x v="1"/>
    <m/>
    <x v="3"/>
    <m/>
    <s v="Preferred University not filled"/>
    <m/>
    <m/>
    <n v="1"/>
    <x v="1"/>
    <x v="1"/>
    <x v="0"/>
  </r>
  <r>
    <s v="Student 123"/>
    <s v="Partner 17"/>
    <s v="United Kingdom"/>
    <s v="India"/>
    <x v="11"/>
    <x v="1"/>
    <s v="KAM 23"/>
    <s v="Jul'2025"/>
    <d v="2025-03-18T00:00:00"/>
    <d v="2025-03-28T00:00:00"/>
    <s v="N/A"/>
    <n v="10"/>
    <e v="#VALUE!"/>
    <e v="#VALUE!"/>
    <n v="1"/>
    <n v="1"/>
    <x v="1"/>
    <x v="1"/>
    <s v="University of West London"/>
    <x v="7"/>
    <m/>
    <s v="Offer Received (Conditional)"/>
    <d v="2025-03-18T00:00:00"/>
    <d v="2025-03-28T00:00:00"/>
    <n v="1"/>
    <x v="0"/>
    <x v="1"/>
    <x v="0"/>
  </r>
  <r>
    <s v="Student 414"/>
    <s v="Partner 4"/>
    <s v="United Kingdom"/>
    <s v="India"/>
    <x v="5"/>
    <x v="2"/>
    <s v="KAM 24"/>
    <s v="Jul'2025"/>
    <d v="2025-03-13T00:00:00"/>
    <d v="2025-03-18T00:00:00"/>
    <s v="N/A"/>
    <n v="5"/>
    <e v="#VALUE!"/>
    <e v="#VALUE!"/>
    <n v="1"/>
    <n v="1"/>
    <x v="1"/>
    <x v="1"/>
    <s v="The University of Law"/>
    <x v="1"/>
    <m/>
    <s v="Offer Received (Conditional)"/>
    <d v="2025-03-13T00:00:00"/>
    <d v="2025-03-18T00:00:00"/>
    <n v="1"/>
    <x v="0"/>
    <x v="1"/>
    <x v="0"/>
  </r>
  <r>
    <s v="Student 621"/>
    <s v="Partner 18"/>
    <s v="United Kingdom"/>
    <s v="India"/>
    <x v="2"/>
    <x v="1"/>
    <s v="KAM 54"/>
    <s v="Jul'2025"/>
    <d v="2025-05-12T00:00:00"/>
    <s v="N/A"/>
    <s v="N/A"/>
    <e v="#VALUE!"/>
    <e v="#VALUE!"/>
    <e v="#VALUE!"/>
    <n v="1"/>
    <n v="1"/>
    <x v="2"/>
    <x v="3"/>
    <m/>
    <x v="3"/>
    <m/>
    <s v="Preferred University not filled"/>
    <m/>
    <m/>
    <n v="1"/>
    <x v="1"/>
    <x v="1"/>
    <x v="0"/>
  </r>
  <r>
    <s v="Student 251"/>
    <s v="Partner 29"/>
    <s v="United Kingdom"/>
    <s v="Global"/>
    <x v="3"/>
    <x v="0"/>
    <s v="KAM 1"/>
    <s v="Jul'2025"/>
    <d v="2025-03-11T00:00:00"/>
    <d v="2025-03-17T00:00:00"/>
    <s v="N/A"/>
    <n v="6"/>
    <e v="#VALUE!"/>
    <e v="#VALUE!"/>
    <n v="1"/>
    <n v="1"/>
    <x v="1"/>
    <x v="1"/>
    <s v="Coventry University - CU London Campus"/>
    <x v="7"/>
    <s v="300 pound waiting for cas shield"/>
    <s v="Offer Received (Conditional)"/>
    <d v="2025-03-11T00:00:00"/>
    <d v="2025-03-17T00:00:00"/>
    <n v="1"/>
    <x v="0"/>
    <x v="1"/>
    <x v="0"/>
  </r>
  <r>
    <s v="Student 53"/>
    <s v="Partner 10"/>
    <s v="United Kingdom"/>
    <s v="India"/>
    <x v="13"/>
    <x v="2"/>
    <s v="KAM 24"/>
    <s v="Jul'2025"/>
    <d v="2025-02-26T00:00:00"/>
    <s v="N/A"/>
    <s v="N/A"/>
    <e v="#VALUE!"/>
    <e v="#VALUE!"/>
    <e v="#VALUE!"/>
    <n v="1"/>
    <n v="1"/>
    <x v="2"/>
    <x v="1"/>
    <s v="Coventry University"/>
    <x v="5"/>
    <s v="on hold pending"/>
    <s v="School App does not exist"/>
    <m/>
    <m/>
    <n v="1"/>
    <x v="1"/>
    <x v="1"/>
    <x v="0"/>
  </r>
  <r>
    <s v="Student 501"/>
    <s v="Partner 23"/>
    <s v="United Kingdom"/>
    <s v="Global"/>
    <x v="11"/>
    <x v="0"/>
    <s v="KAM 45"/>
    <s v="Jul'2025"/>
    <d v="2025-03-29T00:00:00"/>
    <d v="2025-04-12T00:00:00"/>
    <s v="N/A"/>
    <n v="14"/>
    <e v="#VALUE!"/>
    <e v="#VALUE!"/>
    <n v="1"/>
    <n v="1"/>
    <x v="1"/>
    <x v="1"/>
    <m/>
    <x v="3"/>
    <m/>
    <s v="Preferred University not filled"/>
    <m/>
    <m/>
    <n v="1"/>
    <x v="0"/>
    <x v="1"/>
    <x v="0"/>
  </r>
  <r>
    <s v="Student 254"/>
    <s v="Partner 29"/>
    <s v="United Kingdom"/>
    <s v="Global"/>
    <x v="3"/>
    <x v="0"/>
    <s v="KAM 45"/>
    <s v="Jul'2025"/>
    <d v="2025-04-19T00:00:00"/>
    <d v="2025-04-25T00:00:00"/>
    <s v="N/A"/>
    <n v="6"/>
    <e v="#VALUE!"/>
    <e v="#VALUE!"/>
    <n v="1"/>
    <n v="1"/>
    <x v="1"/>
    <x v="1"/>
    <m/>
    <x v="3"/>
    <m/>
    <s v="Preferred University not filled"/>
    <m/>
    <m/>
    <n v="1"/>
    <x v="0"/>
    <x v="1"/>
    <x v="0"/>
  </r>
  <r>
    <s v="Student 593"/>
    <s v="Partner 26"/>
    <s v="United Kingdom"/>
    <s v="Global"/>
    <x v="6"/>
    <x v="0"/>
    <s v="KAM 45"/>
    <s v="Jul'2025"/>
    <d v="2025-02-26T00:00:00"/>
    <d v="2025-04-01T00:00:00"/>
    <d v="2025-05-01T00:00:00"/>
    <n v="34"/>
    <n v="30"/>
    <n v="64"/>
    <n v="1"/>
    <n v="1"/>
    <x v="0"/>
    <x v="0"/>
    <s v="BPP University"/>
    <x v="0"/>
    <s v="Visa Recieved"/>
    <s v="Deposit Made (Conditional)"/>
    <d v="2025-02-26T00:00:00"/>
    <d v="2025-04-01T00:00:00"/>
    <n v="1"/>
    <x v="0"/>
    <x v="0"/>
    <x v="0"/>
  </r>
  <r>
    <s v="Student 159"/>
    <s v="Partner 17"/>
    <s v="United Kingdom"/>
    <s v="India"/>
    <x v="4"/>
    <x v="1"/>
    <s v="KAM 30"/>
    <s v="Jul'2025"/>
    <d v="2025-02-01T00:00:00"/>
    <d v="2025-02-05T00:00:00"/>
    <d v="2025-02-26T00:00:00"/>
    <n v="4"/>
    <n v="21"/>
    <n v="25"/>
    <n v="1"/>
    <n v="1"/>
    <x v="5"/>
    <x v="3"/>
    <m/>
    <x v="3"/>
    <s v="RAU"/>
    <s v="Preferred University not filled"/>
    <m/>
    <m/>
    <n v="1"/>
    <x v="0"/>
    <x v="0"/>
    <x v="1"/>
  </r>
  <r>
    <s v="Student 248"/>
    <s v="Partner 9"/>
    <s v="United Kingdom"/>
    <s v="India"/>
    <x v="5"/>
    <x v="2"/>
    <s v="KAM 29"/>
    <s v="Jul'2025"/>
    <d v="2025-03-22T00:00:00"/>
    <d v="2025-03-26T00:00:00"/>
    <s v="N/A"/>
    <n v="4"/>
    <e v="#VALUE!"/>
    <e v="#VALUE!"/>
    <n v="1"/>
    <n v="1"/>
    <x v="1"/>
    <x v="1"/>
    <m/>
    <x v="3"/>
    <s v="Dropped"/>
    <s v="Preferred University not filled"/>
    <m/>
    <m/>
    <n v="1"/>
    <x v="0"/>
    <x v="1"/>
    <x v="0"/>
  </r>
  <r>
    <s v="Student 370"/>
    <s v="Partner 7"/>
    <s v="United Kingdom"/>
    <s v="India"/>
    <x v="5"/>
    <x v="2"/>
    <s v="KAM 25"/>
    <s v="Jul'2025"/>
    <d v="2025-03-15T00:00:00"/>
    <d v="2025-03-20T00:00:00"/>
    <s v="N/A"/>
    <n v="5"/>
    <e v="#VALUE!"/>
    <e v="#VALUE!"/>
    <n v="1"/>
    <n v="1"/>
    <x v="1"/>
    <x v="1"/>
    <s v="The University of Law"/>
    <x v="3"/>
    <m/>
    <s v="Offer Received (Conditional)"/>
    <d v="2025-03-15T00:00:00"/>
    <d v="2025-03-20T00:00:00"/>
    <n v="1"/>
    <x v="0"/>
    <x v="1"/>
    <x v="0"/>
  </r>
  <r>
    <s v="Student 429"/>
    <s v="Partner 36"/>
    <s v="United Kingdom"/>
    <s v="Global"/>
    <x v="2"/>
    <x v="3"/>
    <s v="KAM 26"/>
    <s v="Jul'2025"/>
    <d v="2025-01-31T00:00:00"/>
    <s v="N/A"/>
    <s v="N/A"/>
    <e v="#VALUE!"/>
    <e v="#VALUE!"/>
    <e v="#VALUE!"/>
    <n v="1"/>
    <n v="1"/>
    <x v="3"/>
    <x v="1"/>
    <m/>
    <x v="3"/>
    <m/>
    <s v="Preferred University not filled"/>
    <m/>
    <m/>
    <n v="1"/>
    <x v="1"/>
    <x v="1"/>
    <x v="0"/>
  </r>
  <r>
    <s v="Student 148"/>
    <s v="Partner 8"/>
    <s v="United Kingdom"/>
    <s v="India"/>
    <x v="7"/>
    <x v="2"/>
    <s v="KAM 2"/>
    <s v="Jul'2025"/>
    <d v="2025-02-07T00:00:00"/>
    <d v="2025-02-17T00:00:00"/>
    <d v="2025-03-08T00:00:00"/>
    <n v="10"/>
    <n v="19"/>
    <n v="29"/>
    <n v="1"/>
    <n v="1"/>
    <x v="0"/>
    <x v="0"/>
    <m/>
    <x v="0"/>
    <s v="Paid"/>
    <s v="Preferred University not filled"/>
    <m/>
    <m/>
    <n v="1"/>
    <x v="0"/>
    <x v="0"/>
    <x v="0"/>
  </r>
  <r>
    <s v="Student 398"/>
    <s v="Partner 10"/>
    <s v="United Kingdom"/>
    <s v="India"/>
    <x v="2"/>
    <x v="2"/>
    <s v="KAM 24"/>
    <s v="Jul'2025"/>
    <d v="2025-03-24T00:00:00"/>
    <d v="2025-03-26T00:00:00"/>
    <s v="N/A"/>
    <n v="2"/>
    <e v="#VALUE!"/>
    <e v="#VALUE!"/>
    <n v="1"/>
    <n v="1"/>
    <x v="1"/>
    <x v="1"/>
    <m/>
    <x v="3"/>
    <m/>
    <s v="Preferred University not filled"/>
    <m/>
    <m/>
    <n v="1"/>
    <x v="0"/>
    <x v="1"/>
    <x v="0"/>
  </r>
  <r>
    <s v="Student 158"/>
    <s v="Partner 16"/>
    <s v="United Kingdom"/>
    <s v="India"/>
    <x v="14"/>
    <x v="1"/>
    <s v="KAM 30"/>
    <s v="Jul'2025"/>
    <d v="2024-12-28T00:00:00"/>
    <s v="N/A"/>
    <s v="N/A"/>
    <e v="#VALUE!"/>
    <e v="#VALUE!"/>
    <e v="#VALUE!"/>
    <n v="1"/>
    <n v="1"/>
    <x v="3"/>
    <x v="3"/>
    <m/>
    <x v="3"/>
    <m/>
    <s v="Preferred University not filled"/>
    <m/>
    <m/>
    <n v="1"/>
    <x v="1"/>
    <x v="1"/>
    <x v="0"/>
  </r>
  <r>
    <s v="Student 419"/>
    <s v="Partner 5"/>
    <s v="United Kingdom"/>
    <s v="India"/>
    <x v="5"/>
    <x v="2"/>
    <s v="KAM 25"/>
    <s v="Jul'2025"/>
    <d v="2025-03-20T00:00:00"/>
    <d v="2025-03-24T00:00:00"/>
    <s v="N/A"/>
    <n v="4"/>
    <e v="#VALUE!"/>
    <e v="#VALUE!"/>
    <n v="1"/>
    <n v="1"/>
    <x v="1"/>
    <x v="1"/>
    <s v="The University of Law"/>
    <x v="3"/>
    <m/>
    <s v="Offer Received (Conditional)"/>
    <d v="2025-03-20T00:00:00"/>
    <d v="2025-03-24T00:00:00"/>
    <n v="1"/>
    <x v="0"/>
    <x v="1"/>
    <x v="0"/>
  </r>
  <r>
    <s v="Student 14"/>
    <s v="Partner 9"/>
    <s v="United Kingdom"/>
    <s v="India"/>
    <x v="2"/>
    <x v="2"/>
    <s v="KAM 20"/>
    <s v="Jul'2025"/>
    <d v="2025-03-09T00:00:00"/>
    <d v="2025-03-17T00:00:00"/>
    <s v="N/A"/>
    <n v="8"/>
    <e v="#VALUE!"/>
    <e v="#VALUE!"/>
    <n v="1"/>
    <n v="1"/>
    <x v="1"/>
    <x v="1"/>
    <m/>
    <x v="4"/>
    <s v="dropped"/>
    <s v="Preferred University not filled"/>
    <m/>
    <m/>
    <n v="1"/>
    <x v="0"/>
    <x v="1"/>
    <x v="0"/>
  </r>
  <r>
    <s v="Student 73"/>
    <s v="Partner 25"/>
    <s v="United Kingdom"/>
    <s v="Global"/>
    <x v="3"/>
    <x v="0"/>
    <s v="KAM 51"/>
    <s v="Jul'2025"/>
    <d v="2024-12-23T00:00:00"/>
    <d v="2024-12-30T00:00:00"/>
    <s v="N/A"/>
    <n v="7"/>
    <e v="#VALUE!"/>
    <e v="#VALUE!"/>
    <n v="1"/>
    <n v="1"/>
    <x v="1"/>
    <x v="1"/>
    <s v="Coventry University - CU London Campus"/>
    <x v="7"/>
    <s v="Interview section received. will confirm dte with partner on 31st july"/>
    <s v="Offer Received (Conditional)"/>
    <d v="2024-12-23T00:00:00"/>
    <d v="2024-12-30T00:00:00"/>
    <n v="1"/>
    <x v="0"/>
    <x v="1"/>
    <x v="0"/>
  </r>
  <r>
    <s v="Student 21"/>
    <s v="Partner 36"/>
    <s v="United Kingdom"/>
    <s v="Global"/>
    <x v="2"/>
    <x v="3"/>
    <s v="KAM 35"/>
    <s v="Jul'2025"/>
    <d v="2024-12-07T00:00:00"/>
    <d v="2024-12-16T00:00:00"/>
    <s v="N/A"/>
    <n v="9"/>
    <e v="#VALUE!"/>
    <e v="#VALUE!"/>
    <n v="1"/>
    <n v="1"/>
    <x v="1"/>
    <x v="1"/>
    <m/>
    <x v="7"/>
    <m/>
    <s v="Preferred University not filled"/>
    <m/>
    <m/>
    <n v="1"/>
    <x v="0"/>
    <x v="1"/>
    <x v="0"/>
  </r>
  <r>
    <s v="Student 536"/>
    <s v="Partner 12"/>
    <s v="United Kingdom"/>
    <s v="India"/>
    <x v="5"/>
    <x v="1"/>
    <s v="KAM 56"/>
    <s v="Jul'2025"/>
    <d v="2025-03-05T00:00:00"/>
    <d v="2025-03-10T00:00:00"/>
    <s v="N/A"/>
    <n v="5"/>
    <e v="#VALUE!"/>
    <e v="#VALUE!"/>
    <n v="1"/>
    <n v="1"/>
    <x v="1"/>
    <x v="1"/>
    <s v="The University of Law"/>
    <x v="3"/>
    <s v="Insufficient support from family"/>
    <s v="Offer Received (Conditional)"/>
    <d v="2025-03-05T00:00:00"/>
    <d v="2025-03-10T00:00:00"/>
    <n v="1"/>
    <x v="0"/>
    <x v="1"/>
    <x v="0"/>
  </r>
  <r>
    <s v="Student 211"/>
    <s v="Partner 8"/>
    <s v="United Kingdom"/>
    <s v="India"/>
    <x v="3"/>
    <x v="2"/>
    <s v="KAM 9"/>
    <s v="Jul'2025"/>
    <d v="2025-05-03T00:00:00"/>
    <d v="2025-05-07T00:00:00"/>
    <s v="N/A"/>
    <n v="4"/>
    <e v="#VALUE!"/>
    <e v="#VALUE!"/>
    <n v="1"/>
    <n v="1"/>
    <x v="1"/>
    <x v="1"/>
    <m/>
    <x v="5"/>
    <s v="Interview failed"/>
    <s v="Preferred University not filled"/>
    <m/>
    <m/>
    <n v="1"/>
    <x v="0"/>
    <x v="1"/>
    <x v="0"/>
  </r>
  <r>
    <s v="Student 602"/>
    <s v="Partner 10"/>
    <s v="United Kingdom"/>
    <s v="India"/>
    <x v="6"/>
    <x v="2"/>
    <s v="KAM 2"/>
    <s v="Jul'2025"/>
    <d v="2025-05-06T00:00:00"/>
    <d v="2025-05-09T00:00:00"/>
    <d v="2025-06-19T00:00:00"/>
    <n v="3"/>
    <n v="41"/>
    <n v="44"/>
    <n v="1"/>
    <n v="1"/>
    <x v="0"/>
    <x v="0"/>
    <s v="BPP University"/>
    <x v="0"/>
    <s v="Paid"/>
    <s v="Deposit Made (Conditional)"/>
    <d v="2025-05-06T00:00:00"/>
    <d v="2025-05-09T00:00:00"/>
    <n v="1"/>
    <x v="0"/>
    <x v="0"/>
    <x v="0"/>
  </r>
  <r>
    <s v="Student 515"/>
    <s v="Partner 16"/>
    <s v="United Kingdom"/>
    <s v="India"/>
    <x v="15"/>
    <x v="1"/>
    <s v="KAM 46"/>
    <s v="Jul'2025"/>
    <d v="2025-02-06T00:00:00"/>
    <d v="2025-03-20T00:00:00"/>
    <s v="N/A"/>
    <n v="42"/>
    <e v="#VALUE!"/>
    <e v="#VALUE!"/>
    <n v="1"/>
    <n v="1"/>
    <x v="1"/>
    <x v="1"/>
    <m/>
    <x v="3"/>
    <m/>
    <s v="Preferred University not filled"/>
    <m/>
    <m/>
    <n v="1"/>
    <x v="0"/>
    <x v="1"/>
    <x v="0"/>
  </r>
  <r>
    <s v="Student 566"/>
    <s v="Partner 7"/>
    <s v="United Kingdom"/>
    <s v="India"/>
    <x v="13"/>
    <x v="2"/>
    <s v="KAM 27"/>
    <s v="Jul'2025"/>
    <d v="2025-03-20T00:00:00"/>
    <d v="2025-03-26T00:00:00"/>
    <s v="N/A"/>
    <n v="6"/>
    <e v="#VALUE!"/>
    <e v="#VALUE!"/>
    <n v="1"/>
    <n v="1"/>
    <x v="1"/>
    <x v="1"/>
    <m/>
    <x v="3"/>
    <m/>
    <s v="Preferred University not filled"/>
    <m/>
    <m/>
    <n v="1"/>
    <x v="0"/>
    <x v="1"/>
    <x v="0"/>
  </r>
  <r>
    <s v="Student 241"/>
    <s v="Partner 31"/>
    <s v="United States"/>
    <s v="Global"/>
    <x v="16"/>
    <x v="3"/>
    <s v="KAM 18"/>
    <s v="Jul'2025"/>
    <d v="2025-04-04T00:00:00"/>
    <d v="2025-04-04T00:00:00"/>
    <s v="N/A"/>
    <n v="0"/>
    <e v="#VALUE!"/>
    <e v="#VALUE!"/>
    <n v="1"/>
    <n v="1"/>
    <x v="1"/>
    <x v="1"/>
    <s v="Cleveland State University"/>
    <x v="1"/>
    <s v="declined the offer"/>
    <s v="Offer Received (Conditional)"/>
    <d v="2025-04-04T00:00:00"/>
    <d v="2025-04-04T00:00:00"/>
    <n v="1"/>
    <x v="0"/>
    <x v="1"/>
    <x v="0"/>
  </r>
  <r>
    <s v="Student 69"/>
    <s v="Partner 6"/>
    <s v="United Kingdom"/>
    <s v="India"/>
    <x v="5"/>
    <x v="2"/>
    <s v="KAM 25"/>
    <s v="Jul'2025"/>
    <d v="2025-02-28T00:00:00"/>
    <d v="2025-03-04T00:00:00"/>
    <s v="N/A"/>
    <n v="4"/>
    <e v="#VALUE!"/>
    <e v="#VALUE!"/>
    <n v="1"/>
    <n v="1"/>
    <x v="1"/>
    <x v="2"/>
    <s v="University of Portsmouth"/>
    <x v="8"/>
    <s v="Waiting For Pre-sessional Offer Letter"/>
    <s v="School App does not exist"/>
    <m/>
    <m/>
    <n v="1"/>
    <x v="0"/>
    <x v="1"/>
    <x v="0"/>
  </r>
  <r>
    <s v="Student 49"/>
    <s v="Partner 6"/>
    <s v="United Kingdom"/>
    <s v="India"/>
    <x v="4"/>
    <x v="2"/>
    <s v="KAM 9"/>
    <s v="Jul'2025"/>
    <d v="2025-05-17T00:00:00"/>
    <d v="2025-06-19T00:00:00"/>
    <s v="N/A"/>
    <n v="33"/>
    <e v="#VALUE!"/>
    <e v="#VALUE!"/>
    <n v="1"/>
    <n v="1"/>
    <x v="0"/>
    <x v="1"/>
    <s v="University of East London"/>
    <x v="0"/>
    <m/>
    <s v="School App does not exist"/>
    <m/>
    <m/>
    <n v="1"/>
    <x v="0"/>
    <x v="0"/>
    <x v="0"/>
  </r>
  <r>
    <s v="Student 320"/>
    <s v="Partner 36"/>
    <s v="United States"/>
    <s v="Global"/>
    <x v="16"/>
    <x v="3"/>
    <s v="KAM 32"/>
    <s v="Jul'2025"/>
    <d v="2024-12-21T00:00:00"/>
    <d v="2025-01-03T00:00:00"/>
    <s v="N/A"/>
    <n v="13"/>
    <e v="#VALUE!"/>
    <e v="#VALUE!"/>
    <n v="1"/>
    <n v="1"/>
    <x v="1"/>
    <x v="1"/>
    <m/>
    <x v="3"/>
    <m/>
    <s v="Preferred University not filled"/>
    <m/>
    <m/>
    <n v="1"/>
    <x v="0"/>
    <x v="1"/>
    <x v="0"/>
  </r>
  <r>
    <s v="Student 644"/>
    <s v="Partner 6"/>
    <s v="United Kingdom"/>
    <s v="India"/>
    <x v="6"/>
    <x v="2"/>
    <s v="KAM 27"/>
    <s v="Jul'2025"/>
    <d v="2025-06-18T00:00:00"/>
    <s v="N/A"/>
    <s v="N/A"/>
    <e v="#VALUE!"/>
    <e v="#VALUE!"/>
    <e v="#VALUE!"/>
    <n v="1"/>
    <n v="1"/>
    <x v="2"/>
    <x v="1"/>
    <s v="BPP University"/>
    <x v="7"/>
    <s v="LP will ask for the CI once other students feedback will be provided"/>
    <s v="Submitted to University"/>
    <d v="2025-06-18T00:00:00"/>
    <m/>
    <n v="1"/>
    <x v="1"/>
    <x v="1"/>
    <x v="0"/>
  </r>
  <r>
    <s v="Student 343"/>
    <s v="Partner 4"/>
    <s v="United Kingdom"/>
    <s v="India"/>
    <x v="17"/>
    <x v="2"/>
    <s v="KAM 5"/>
    <s v="Jul'2025"/>
    <d v="2025-04-03T00:00:00"/>
    <d v="2025-04-10T00:00:00"/>
    <s v="N/A"/>
    <n v="7"/>
    <e v="#VALUE!"/>
    <e v="#VALUE!"/>
    <n v="1"/>
    <n v="1"/>
    <x v="1"/>
    <x v="1"/>
    <s v="Coventry University"/>
    <x v="9"/>
    <s v="Preparing for IELTS will give ielts in june"/>
    <s v="Offer Received (Conditional)"/>
    <d v="2025-04-03T00:00:00"/>
    <d v="2025-04-10T00:00:00"/>
    <n v="1"/>
    <x v="0"/>
    <x v="1"/>
    <x v="0"/>
  </r>
  <r>
    <s v="Student 442"/>
    <s v="Partner 4"/>
    <s v="United Kingdom"/>
    <s v="India"/>
    <x v="15"/>
    <x v="2"/>
    <s v="KAM 49"/>
    <s v="Jul'2025"/>
    <d v="2024-09-21T00:00:00"/>
    <d v="2024-11-06T00:00:00"/>
    <d v="2024-11-06T00:00:00"/>
    <n v="46"/>
    <n v="0"/>
    <n v="46"/>
    <n v="1"/>
    <n v="1"/>
    <x v="0"/>
    <x v="0"/>
    <m/>
    <x v="0"/>
    <s v="Already Paid"/>
    <s v="Preferred University not filled"/>
    <m/>
    <m/>
    <n v="1"/>
    <x v="0"/>
    <x v="0"/>
    <x v="0"/>
  </r>
  <r>
    <s v="Student 85"/>
    <s v="Partner 39"/>
    <s v="Germany"/>
    <s v="Global"/>
    <x v="18"/>
    <x v="3"/>
    <s v="KAM 22"/>
    <s v="Jul'2025"/>
    <d v="2024-11-10T00:00:00"/>
    <d v="2024-11-12T00:00:00"/>
    <s v="N/A"/>
    <n v="2"/>
    <e v="#VALUE!"/>
    <e v="#VALUE!"/>
    <n v="1"/>
    <n v="1"/>
    <x v="1"/>
    <x v="1"/>
    <s v="Berlin School of Business and Innovation (BSBI)"/>
    <x v="0"/>
    <s v="dropped, no money"/>
    <s v="Offer Received (Conditional)"/>
    <d v="2024-11-10T00:00:00"/>
    <d v="2024-11-12T00:00:00"/>
    <n v="1"/>
    <x v="0"/>
    <x v="1"/>
    <x v="0"/>
  </r>
  <r>
    <s v="Student 532"/>
    <s v="Partner 18"/>
    <s v="United Kingdom"/>
    <s v="India"/>
    <x v="2"/>
    <x v="1"/>
    <s v="KAM 55"/>
    <s v="Jul'2025"/>
    <d v="2025-04-11T00:00:00"/>
    <d v="2025-04-19T00:00:00"/>
    <s v="N/A"/>
    <n v="8"/>
    <e v="#VALUE!"/>
    <e v="#VALUE!"/>
    <n v="1"/>
    <n v="1"/>
    <x v="1"/>
    <x v="1"/>
    <m/>
    <x v="3"/>
    <m/>
    <s v="Preferred University not filled"/>
    <m/>
    <m/>
    <n v="1"/>
    <x v="0"/>
    <x v="1"/>
    <x v="0"/>
  </r>
  <r>
    <s v="Student 592"/>
    <s v="Partner 28"/>
    <s v="United Kingdom"/>
    <s v="Global"/>
    <x v="3"/>
    <x v="0"/>
    <s v="KAM 36"/>
    <s v="Jul'2025"/>
    <d v="2025-05-01T00:00:00"/>
    <d v="2025-05-10T00:00:00"/>
    <s v="N/A"/>
    <n v="9"/>
    <e v="#VALUE!"/>
    <e v="#VALUE!"/>
    <n v="1"/>
    <n v="1"/>
    <x v="1"/>
    <x v="1"/>
    <s v="Coventry University - CU London Campus"/>
    <x v="4"/>
    <s v="Mock interviews are going on, student will make the 300 GBP deposit once we will get the confidence that he will clear the interview. Partner's waiting for the university to start releasing cashield then only he will make the student pay. Already has one student stuck because of cas shield issue"/>
    <s v="Offer Received (Conditional)"/>
    <d v="2025-05-01T00:00:00"/>
    <d v="2025-05-10T00:00:00"/>
    <n v="1"/>
    <x v="0"/>
    <x v="1"/>
    <x v="0"/>
  </r>
  <r>
    <s v="Student 97"/>
    <s v="Partner 22"/>
    <s v="United Kingdom"/>
    <s v="Global"/>
    <x v="19"/>
    <x v="0"/>
    <s v="KAM 1"/>
    <s v="Jul'2025"/>
    <d v="2025-02-15T00:00:00"/>
    <s v="N/A"/>
    <s v="N/A"/>
    <e v="#VALUE!"/>
    <e v="#VALUE!"/>
    <e v="#VALUE!"/>
    <n v="1"/>
    <n v="1"/>
    <x v="1"/>
    <x v="1"/>
    <m/>
    <x v="3"/>
    <m/>
    <s v="Preferred University not filled"/>
    <m/>
    <m/>
    <n v="1"/>
    <x v="0"/>
    <x v="1"/>
    <x v="0"/>
  </r>
  <r>
    <s v="Student 310"/>
    <s v="Partner 24"/>
    <s v="United Kingdom"/>
    <s v="Global"/>
    <x v="3"/>
    <x v="0"/>
    <s v="KAM 26"/>
    <s v="Jul'2025"/>
    <d v="2025-04-17T00:00:00"/>
    <s v="N/A"/>
    <s v="N/A"/>
    <e v="#VALUE!"/>
    <e v="#VALUE!"/>
    <e v="#VALUE!"/>
    <n v="1"/>
    <n v="1"/>
    <x v="2"/>
    <x v="1"/>
    <s v="Coventry University - CU London Campus"/>
    <x v="8"/>
    <m/>
    <s v="Submitted to University"/>
    <d v="2025-04-17T00:00:00"/>
    <m/>
    <n v="1"/>
    <x v="1"/>
    <x v="1"/>
    <x v="0"/>
  </r>
  <r>
    <s v="Student 559"/>
    <s v="Partner 34"/>
    <s v="United Kingdom"/>
    <s v="Global"/>
    <x v="2"/>
    <x v="3"/>
    <s v="KAM 34"/>
    <s v="Jul'2025"/>
    <d v="2025-01-16T00:00:00"/>
    <d v="2025-01-22T00:00:00"/>
    <d v="2025-01-28T00:00:00"/>
    <n v="6"/>
    <n v="6"/>
    <n v="12"/>
    <n v="1"/>
    <n v="1"/>
    <x v="0"/>
    <x v="0"/>
    <s v="Coventry University"/>
    <x v="0"/>
    <s v="Refund requested from Roehampton"/>
    <s v="Offer Received (Conditional)"/>
    <d v="2025-01-16T00:00:00"/>
    <d v="2025-02-05T00:00:00"/>
    <n v="1"/>
    <x v="0"/>
    <x v="0"/>
    <x v="0"/>
  </r>
  <r>
    <s v="Student 281"/>
    <s v="Partner 28"/>
    <s v="United Kingdom"/>
    <s v="Global"/>
    <x v="5"/>
    <x v="0"/>
    <s v="KAM 39"/>
    <s v="Jul'2025"/>
    <d v="2025-02-22T00:00:00"/>
    <d v="2025-02-25T00:00:00"/>
    <s v="N/A"/>
    <n v="3"/>
    <e v="#VALUE!"/>
    <e v="#VALUE!"/>
    <n v="1"/>
    <n v="1"/>
    <x v="1"/>
    <x v="1"/>
    <m/>
    <x v="3"/>
    <m/>
    <s v="Preferred University not filled"/>
    <m/>
    <m/>
    <n v="1"/>
    <x v="0"/>
    <x v="1"/>
    <x v="0"/>
  </r>
  <r>
    <s v="Student 432"/>
    <s v="Partner 39"/>
    <s v="United Kingdom"/>
    <s v="Global"/>
    <x v="2"/>
    <x v="3"/>
    <s v="KAM 26"/>
    <s v="Jul'2025"/>
    <d v="2025-01-27T00:00:00"/>
    <d v="2025-02-03T00:00:00"/>
    <s v="N/A"/>
    <n v="7"/>
    <e v="#VALUE!"/>
    <e v="#VALUE!"/>
    <n v="1"/>
    <n v="1"/>
    <x v="1"/>
    <x v="1"/>
    <m/>
    <x v="3"/>
    <m/>
    <s v="Preferred University not filled"/>
    <m/>
    <m/>
    <n v="1"/>
    <x v="0"/>
    <x v="1"/>
    <x v="0"/>
  </r>
  <r>
    <s v="Student 92"/>
    <s v="Partner 12"/>
    <s v="United Kingdom"/>
    <s v="India"/>
    <x v="4"/>
    <x v="1"/>
    <s v="KAM 44"/>
    <s v="Jul'2025"/>
    <d v="2025-03-13T00:00:00"/>
    <s v="N/A"/>
    <s v="N/A"/>
    <e v="#VALUE!"/>
    <e v="#VALUE!"/>
    <e v="#VALUE!"/>
    <n v="1"/>
    <n v="1"/>
    <x v="3"/>
    <x v="1"/>
    <m/>
    <x v="3"/>
    <s v="Yet to confirm"/>
    <s v="Preferred University not filled"/>
    <m/>
    <m/>
    <n v="1"/>
    <x v="1"/>
    <x v="1"/>
    <x v="0"/>
  </r>
  <r>
    <s v="Student 267"/>
    <s v="Partner 25"/>
    <s v="United Kingdom"/>
    <s v="Global"/>
    <x v="11"/>
    <x v="0"/>
    <s v="KAM 6"/>
    <s v="Jul'2025"/>
    <d v="2025-03-27T00:00:00"/>
    <d v="2025-04-02T00:00:00"/>
    <s v="N/A"/>
    <n v="6"/>
    <e v="#VALUE!"/>
    <e v="#VALUE!"/>
    <n v="1"/>
    <n v="1"/>
    <x v="1"/>
    <x v="1"/>
    <m/>
    <x v="3"/>
    <s v="COA CASE- not catered"/>
    <s v="Preferred University not filled"/>
    <m/>
    <m/>
    <n v="1"/>
    <x v="0"/>
    <x v="1"/>
    <x v="0"/>
  </r>
  <r>
    <s v="Student 641"/>
    <s v="Partner 37"/>
    <s v="United Kingdom"/>
    <s v="Global"/>
    <x v="6"/>
    <x v="3"/>
    <s v="KAM 3"/>
    <s v="Jul'2025"/>
    <d v="2025-05-08T00:00:00"/>
    <d v="2025-05-10T00:00:00"/>
    <d v="2025-06-05T00:00:00"/>
    <n v="2"/>
    <n v="26"/>
    <n v="28"/>
    <n v="1"/>
    <n v="1"/>
    <x v="0"/>
    <x v="0"/>
    <s v="Coventry University"/>
    <x v="0"/>
    <s v="Align deposit for for 2nd week july as student is still gathering funds"/>
    <s v="School App does not exist"/>
    <m/>
    <m/>
    <n v="1"/>
    <x v="0"/>
    <x v="0"/>
    <x v="0"/>
  </r>
  <r>
    <s v="Student 459"/>
    <s v="Partner 31"/>
    <s v="United Kingdom"/>
    <s v="Global"/>
    <x v="4"/>
    <x v="3"/>
    <s v="KAM 34"/>
    <s v="Jul'2025"/>
    <d v="2025-02-05T00:00:00"/>
    <d v="2025-02-07T00:00:00"/>
    <d v="2025-02-12T00:00:00"/>
    <n v="2"/>
    <n v="5"/>
    <n v="7"/>
    <n v="1"/>
    <n v="1"/>
    <x v="0"/>
    <x v="0"/>
    <s v="Edinburgh Napier University"/>
    <x v="0"/>
    <s v="visa received"/>
    <s v="Deposit Made (Conditional)"/>
    <d v="2025-02-05T00:00:00"/>
    <d v="2025-02-07T00:00:00"/>
    <n v="1"/>
    <x v="0"/>
    <x v="0"/>
    <x v="0"/>
  </r>
  <r>
    <s v="Student 146"/>
    <s v="Partner 6"/>
    <s v="Canada"/>
    <s v="India"/>
    <x v="9"/>
    <x v="2"/>
    <s v="KAM 17"/>
    <s v="Jul'2025"/>
    <d v="2024-10-20T00:00:00"/>
    <d v="2024-10-23T00:00:00"/>
    <d v="2024-10-29T00:00:00"/>
    <n v="3"/>
    <n v="6"/>
    <n v="9"/>
    <n v="1"/>
    <n v="1"/>
    <x v="4"/>
    <x v="0"/>
    <s v="University of Niagara Falls Canada"/>
    <x v="0"/>
    <s v="Paid as per column N"/>
    <s v="Deposit Made (Unconditional)"/>
    <d v="2024-10-20T00:00:00"/>
    <d v="2024-10-23T00:00:00"/>
    <n v="1"/>
    <x v="0"/>
    <x v="0"/>
    <x v="0"/>
  </r>
  <r>
    <s v="Student 5"/>
    <s v="Partner 13"/>
    <s v="United Kingdom"/>
    <s v="India"/>
    <x v="5"/>
    <x v="1"/>
    <s v="KAM 21"/>
    <s v="Jul'2025"/>
    <d v="2025-02-13T00:00:00"/>
    <d v="2025-03-26T00:00:00"/>
    <d v="2025-04-17T00:00:00"/>
    <n v="41"/>
    <n v="22"/>
    <n v="63"/>
    <n v="1"/>
    <n v="1"/>
    <x v="4"/>
    <x v="0"/>
    <s v="The University of Law"/>
    <x v="0"/>
    <s v="Cas Received"/>
    <s v="Deposit Made (Unconditional)"/>
    <d v="2025-02-13T00:00:00"/>
    <d v="2025-03-26T00:00:00"/>
    <n v="1"/>
    <x v="0"/>
    <x v="0"/>
    <x v="0"/>
  </r>
  <r>
    <s v="Student 503"/>
    <s v="Partner 25"/>
    <s v="United Kingdom"/>
    <s v="Global"/>
    <x v="3"/>
    <x v="0"/>
    <s v="KAM 45"/>
    <s v="Jul'2025"/>
    <d v="2025-04-17T00:00:00"/>
    <d v="2025-04-25T00:00:00"/>
    <s v="N/A"/>
    <n v="8"/>
    <e v="#VALUE!"/>
    <e v="#VALUE!"/>
    <n v="1"/>
    <n v="1"/>
    <x v="1"/>
    <x v="1"/>
    <m/>
    <x v="3"/>
    <m/>
    <s v="Preferred University not filled"/>
    <m/>
    <m/>
    <n v="1"/>
    <x v="0"/>
    <x v="1"/>
    <x v="0"/>
  </r>
  <r>
    <s v="Student 636"/>
    <s v="Partner 38"/>
    <s v="United Kingdom"/>
    <s v="Global"/>
    <x v="4"/>
    <x v="3"/>
    <s v="KAM 42"/>
    <s v="Jul'2025"/>
    <d v="2025-05-14T00:00:00"/>
    <s v="N/A"/>
    <s v="N/A"/>
    <e v="#VALUE!"/>
    <e v="#VALUE!"/>
    <e v="#VALUE!"/>
    <n v="1"/>
    <n v="1"/>
    <x v="1"/>
    <x v="1"/>
    <m/>
    <x v="3"/>
    <m/>
    <s v="Preferred University not filled"/>
    <m/>
    <m/>
    <n v="1"/>
    <x v="0"/>
    <x v="1"/>
    <x v="0"/>
  </r>
  <r>
    <s v="Student 65"/>
    <s v="Partner 15"/>
    <s v="United Kingdom"/>
    <s v="India"/>
    <x v="20"/>
    <x v="1"/>
    <s v="KAM 46"/>
    <s v="Jul'2025"/>
    <d v="2025-05-09T00:00:00"/>
    <d v="2025-05-16T00:00:00"/>
    <s v="N/A"/>
    <n v="7"/>
    <e v="#VALUE!"/>
    <e v="#VALUE!"/>
    <n v="1"/>
    <n v="1"/>
    <x v="4"/>
    <x v="0"/>
    <s v="Aston University"/>
    <x v="5"/>
    <m/>
    <s v="Offer Received (Conditional)"/>
    <d v="2025-05-09T00:00:00"/>
    <d v="2025-05-16T00:00:00"/>
    <n v="1"/>
    <x v="0"/>
    <x v="0"/>
    <x v="0"/>
  </r>
  <r>
    <s v="Student 504"/>
    <s v="Partner 26"/>
    <s v="United Kingdom"/>
    <s v="Global"/>
    <x v="3"/>
    <x v="0"/>
    <s v="KAM 45"/>
    <s v="Jul'2025"/>
    <d v="2025-04-23T00:00:00"/>
    <d v="2025-04-30T00:00:00"/>
    <s v="N/A"/>
    <n v="7"/>
    <e v="#VALUE!"/>
    <e v="#VALUE!"/>
    <n v="1"/>
    <n v="1"/>
    <x v="1"/>
    <x v="1"/>
    <m/>
    <x v="3"/>
    <m/>
    <s v="Preferred University not filled"/>
    <m/>
    <m/>
    <n v="1"/>
    <x v="0"/>
    <x v="1"/>
    <x v="0"/>
  </r>
  <r>
    <s v="Student 177"/>
    <s v="Partner 12"/>
    <s v="United Kingdom"/>
    <s v="India"/>
    <x v="21"/>
    <x v="1"/>
    <s v="KAM 30"/>
    <s v="Jul'2025"/>
    <d v="2025-04-04T00:00:00"/>
    <d v="2025-04-05T00:00:00"/>
    <s v="N/A"/>
    <n v="1"/>
    <e v="#VALUE!"/>
    <e v="#VALUE!"/>
    <n v="1"/>
    <n v="1"/>
    <x v="4"/>
    <x v="3"/>
    <m/>
    <x v="3"/>
    <s v="failed in interview (UEL), proceeding with BPP"/>
    <s v="Preferred University not filled"/>
    <m/>
    <m/>
    <n v="1"/>
    <x v="0"/>
    <x v="0"/>
    <x v="0"/>
  </r>
  <r>
    <s v="Student 63"/>
    <s v="Partner 18"/>
    <s v="United Kingdom"/>
    <s v="India"/>
    <x v="4"/>
    <x v="1"/>
    <s v="KAM 56"/>
    <s v="Jul'2025"/>
    <d v="2025-01-07T00:00:00"/>
    <d v="2025-01-27T00:00:00"/>
    <s v="N/A"/>
    <n v="20"/>
    <e v="#VALUE!"/>
    <e v="#VALUE!"/>
    <n v="1"/>
    <n v="1"/>
    <x v="1"/>
    <x v="1"/>
    <s v="University of Chester"/>
    <x v="3"/>
    <s v="Drop"/>
    <s v="School App does not exist"/>
    <m/>
    <m/>
    <n v="1"/>
    <x v="0"/>
    <x v="1"/>
    <x v="0"/>
  </r>
  <r>
    <s v="Student 421"/>
    <s v="Partner 7"/>
    <s v="United Kingdom"/>
    <s v="India"/>
    <x v="5"/>
    <x v="2"/>
    <s v="KAM 25"/>
    <s v="Jul'2025"/>
    <d v="2025-03-27T00:00:00"/>
    <d v="2025-03-28T00:00:00"/>
    <s v="N/A"/>
    <n v="1"/>
    <e v="#VALUE!"/>
    <e v="#VALUE!"/>
    <n v="1"/>
    <n v="1"/>
    <x v="1"/>
    <x v="1"/>
    <s v="The University of Law"/>
    <x v="3"/>
    <s v="awaiting Confirmation"/>
    <s v="Offer Received (Conditional)"/>
    <d v="2025-03-27T00:00:00"/>
    <d v="2025-03-28T00:00:00"/>
    <n v="1"/>
    <x v="0"/>
    <x v="1"/>
    <x v="0"/>
  </r>
  <r>
    <s v="Student 11"/>
    <s v="Partner 11"/>
    <s v="United Kingdom"/>
    <s v="India"/>
    <x v="1"/>
    <x v="1"/>
    <s v="KAM 11"/>
    <s v="Jul'2025"/>
    <d v="2025-03-18T00:00:00"/>
    <d v="2025-03-21T00:00:00"/>
    <d v="2025-04-09T00:00:00"/>
    <n v="3"/>
    <n v="19"/>
    <n v="22"/>
    <n v="1"/>
    <n v="1"/>
    <x v="4"/>
    <x v="0"/>
    <s v="Middlesex University"/>
    <x v="0"/>
    <s v="Already paid deposit"/>
    <s v="Deposit Made (Unconditional)"/>
    <d v="2025-03-18T00:00:00"/>
    <d v="2025-03-21T00:00:00"/>
    <n v="1"/>
    <x v="0"/>
    <x v="0"/>
    <x v="0"/>
  </r>
  <r>
    <s v="Student 485"/>
    <s v="Partner 33"/>
    <s v="United Kingdom"/>
    <s v="Global"/>
    <x v="22"/>
    <x v="3"/>
    <s v="KAM 42"/>
    <s v="Jul'2025"/>
    <d v="2025-02-27T00:00:00"/>
    <s v="N/A"/>
    <s v="N/A"/>
    <e v="#VALUE!"/>
    <e v="#VALUE!"/>
    <e v="#VALUE!"/>
    <n v="1"/>
    <n v="1"/>
    <x v="2"/>
    <x v="1"/>
    <m/>
    <x v="3"/>
    <m/>
    <s v="Preferred University not filled"/>
    <m/>
    <m/>
    <n v="1"/>
    <x v="1"/>
    <x v="1"/>
    <x v="0"/>
  </r>
  <r>
    <s v="Student 2"/>
    <s v="Partner 39"/>
    <s v="United Kingdom"/>
    <s v="Global"/>
    <x v="4"/>
    <x v="3"/>
    <s v="KAM 34"/>
    <s v="Jul'2025"/>
    <d v="2025-02-07T00:00:00"/>
    <s v="N/A"/>
    <s v="N/A"/>
    <e v="#VALUE!"/>
    <e v="#VALUE!"/>
    <e v="#VALUE!"/>
    <n v="1"/>
    <n v="1"/>
    <x v="1"/>
    <x v="1"/>
    <s v="Coventry University"/>
    <x v="4"/>
    <d v="2025-04-15T00:00:00"/>
    <s v="School App does not exist"/>
    <m/>
    <m/>
    <n v="1"/>
    <x v="0"/>
    <x v="1"/>
    <x v="0"/>
  </r>
  <r>
    <s v="Student 461"/>
    <s v="Partner 33"/>
    <s v="United Kingdom"/>
    <s v="Global"/>
    <x v="2"/>
    <x v="3"/>
    <s v="KAM 34"/>
    <s v="Jul'2025"/>
    <d v="2025-02-12T00:00:00"/>
    <d v="2025-02-15T00:00:00"/>
    <s v="N/A"/>
    <n v="3"/>
    <e v="#VALUE!"/>
    <e v="#VALUE!"/>
    <n v="1"/>
    <n v="1"/>
    <x v="4"/>
    <x v="0"/>
    <s v="Edinburgh Napier University"/>
    <x v="0"/>
    <s v="deposit paid and marked"/>
    <s v="Deposit Made (Unconditional)"/>
    <d v="2025-02-12T00:00:00"/>
    <d v="2025-02-19T00:00:00"/>
    <n v="1"/>
    <x v="0"/>
    <x v="0"/>
    <x v="0"/>
  </r>
  <r>
    <s v="Student 443"/>
    <s v="Partner 9"/>
    <s v="United Kingdom"/>
    <s v="India"/>
    <x v="6"/>
    <x v="2"/>
    <s v="KAM 27"/>
    <s v="Jul'2025"/>
    <d v="2025-04-22T00:00:00"/>
    <d v="2025-05-07T00:00:00"/>
    <s v="N/A"/>
    <n v="15"/>
    <e v="#VALUE!"/>
    <e v="#VALUE!"/>
    <n v="1"/>
    <n v="1"/>
    <x v="1"/>
    <x v="1"/>
    <s v="BPP University"/>
    <x v="7"/>
    <s v="Need Interview Slot - Funds ready"/>
    <s v="Offer Received (Conditional)"/>
    <d v="2025-04-22T00:00:00"/>
    <d v="2025-05-07T00:00:00"/>
    <n v="1"/>
    <x v="0"/>
    <x v="1"/>
    <x v="0"/>
  </r>
  <r>
    <s v="Student 157"/>
    <s v="Partner 15"/>
    <s v="United Kingdom"/>
    <s v="India"/>
    <x v="23"/>
    <x v="1"/>
    <s v="KAM 30"/>
    <s v="Jul'2025"/>
    <d v="2024-10-27T00:00:00"/>
    <d v="2024-12-02T00:00:00"/>
    <d v="2025-03-08T00:00:00"/>
    <n v="36"/>
    <n v="96"/>
    <n v="132"/>
    <n v="1"/>
    <n v="1"/>
    <x v="5"/>
    <x v="3"/>
    <m/>
    <x v="3"/>
    <m/>
    <s v="Preferred University not filled"/>
    <m/>
    <m/>
    <n v="1"/>
    <x v="0"/>
    <x v="0"/>
    <x v="1"/>
  </r>
  <r>
    <s v="Student 538"/>
    <s v="Partner 32"/>
    <s v="United States"/>
    <s v="Global"/>
    <x v="24"/>
    <x v="3"/>
    <s v="KAM 18"/>
    <s v="Jul'2025"/>
    <d v="2025-05-19T00:00:00"/>
    <s v="N/A"/>
    <s v="N/A"/>
    <e v="#VALUE!"/>
    <e v="#VALUE!"/>
    <e v="#VALUE!"/>
    <n v="1"/>
    <n v="1"/>
    <x v="3"/>
    <x v="1"/>
    <s v="Lynn University"/>
    <x v="4"/>
    <s v="have not received the offer"/>
    <s v="Submitted to University"/>
    <d v="2025-04-24T00:00:00"/>
    <m/>
    <n v="1"/>
    <x v="1"/>
    <x v="1"/>
    <x v="0"/>
  </r>
  <r>
    <s v="Student 321"/>
    <s v="Partner 37"/>
    <s v="United Kingdom"/>
    <s v="Global"/>
    <x v="25"/>
    <x v="3"/>
    <s v="KAM 32"/>
    <s v="Jul'2025"/>
    <d v="2025-01-10T00:00:00"/>
    <d v="2025-03-08T00:00:00"/>
    <s v="N/A"/>
    <n v="57"/>
    <e v="#VALUE!"/>
    <e v="#VALUE!"/>
    <n v="1"/>
    <n v="1"/>
    <x v="6"/>
    <x v="1"/>
    <m/>
    <x v="3"/>
    <m/>
    <s v="Preferred University not filled"/>
    <m/>
    <m/>
    <n v="1"/>
    <x v="0"/>
    <x v="1"/>
    <x v="0"/>
  </r>
  <r>
    <s v="Student 656"/>
    <s v="Partner 22"/>
    <s v="United Kingdom"/>
    <s v="Global"/>
    <x v="6"/>
    <x v="0"/>
    <s v="KAM 1"/>
    <s v="Jul'2025"/>
    <d v="2025-07-17T00:00:00"/>
    <s v="N/A"/>
    <s v="N/A"/>
    <e v="#VALUE!"/>
    <e v="#VALUE!"/>
    <e v="#VALUE!"/>
    <n v="1"/>
    <n v="1"/>
    <x v="2"/>
    <x v="1"/>
    <m/>
    <x v="3"/>
    <m/>
    <s v="Preferred University not filled"/>
    <m/>
    <m/>
    <n v="1"/>
    <x v="1"/>
    <x v="1"/>
    <x v="0"/>
  </r>
  <r>
    <s v="Student 489"/>
    <s v="Partner 23"/>
    <s v="United Kingdom"/>
    <s v="Global"/>
    <x v="3"/>
    <x v="0"/>
    <s v="KAM 43"/>
    <s v="Jul'2025"/>
    <d v="2025-04-07T00:00:00"/>
    <s v="N/A"/>
    <s v="N/A"/>
    <e v="#VALUE!"/>
    <e v="#VALUE!"/>
    <e v="#VALUE!"/>
    <n v="1"/>
    <n v="1"/>
    <x v="2"/>
    <x v="1"/>
    <s v="Coventry University - CU London Campus"/>
    <x v="3"/>
    <s v="Dropped"/>
    <s v="Submitted to University"/>
    <d v="2025-04-07T00:00:00"/>
    <m/>
    <n v="1"/>
    <x v="1"/>
    <x v="1"/>
    <x v="0"/>
  </r>
  <r>
    <s v="Student 45"/>
    <s v="Partner 21"/>
    <s v="United Kingdom"/>
    <s v="Global"/>
    <x v="26"/>
    <x v="0"/>
    <s v="KAM 1"/>
    <s v="Jul'2025"/>
    <d v="2025-02-14T00:00:00"/>
    <d v="2025-04-08T00:00:00"/>
    <d v="2025-06-04T00:00:00"/>
    <n v="53"/>
    <n v="57"/>
    <n v="110"/>
    <n v="1"/>
    <n v="1"/>
    <x v="5"/>
    <x v="0"/>
    <s v="Ulster University London"/>
    <x v="0"/>
    <s v="RAU"/>
    <s v="Registered At University"/>
    <d v="2025-02-14T00:00:00"/>
    <d v="2025-04-08T00:00:00"/>
    <n v="1"/>
    <x v="0"/>
    <x v="0"/>
    <x v="1"/>
  </r>
  <r>
    <s v="Student 180"/>
    <s v="Partner 14"/>
    <s v="United Kingdom"/>
    <s v="India"/>
    <x v="5"/>
    <x v="1"/>
    <s v="KAM 11"/>
    <s v="Jul'2025"/>
    <d v="2025-04-01T00:00:00"/>
    <d v="2025-04-04T00:00:00"/>
    <s v="N/A"/>
    <n v="3"/>
    <e v="#VALUE!"/>
    <e v="#VALUE!"/>
    <n v="1"/>
    <n v="1"/>
    <x v="1"/>
    <x v="1"/>
    <s v="University of East London"/>
    <x v="1"/>
    <s v="Personal issues"/>
    <s v="School App does not exist"/>
    <m/>
    <m/>
    <n v="1"/>
    <x v="0"/>
    <x v="1"/>
    <x v="0"/>
  </r>
  <r>
    <s v="Student 347"/>
    <s v="Partner 3"/>
    <s v="United Kingdom"/>
    <s v="India"/>
    <x v="19"/>
    <x v="2"/>
    <s v="KAM 19"/>
    <s v="Jul'2025"/>
    <d v="2025-04-16T00:00:00"/>
    <d v="2025-04-18T00:00:00"/>
    <s v="N/A"/>
    <n v="2"/>
    <e v="#VALUE!"/>
    <e v="#VALUE!"/>
    <n v="1"/>
    <n v="1"/>
    <x v="1"/>
    <x v="1"/>
    <m/>
    <x v="3"/>
    <m/>
    <s v="Preferred University not filled"/>
    <m/>
    <m/>
    <n v="1"/>
    <x v="0"/>
    <x v="1"/>
    <x v="0"/>
  </r>
  <r>
    <s v="Student 357"/>
    <s v="Partner 6"/>
    <s v="United Kingdom"/>
    <s v="India"/>
    <x v="5"/>
    <x v="2"/>
    <s v="KAM 33"/>
    <s v="Jul'2025"/>
    <d v="2025-03-31T00:00:00"/>
    <d v="2025-04-03T00:00:00"/>
    <s v="N/A"/>
    <n v="3"/>
    <e v="#VALUE!"/>
    <e v="#VALUE!"/>
    <n v="1"/>
    <n v="1"/>
    <x v="1"/>
    <x v="1"/>
    <s v="The University of Law"/>
    <x v="5"/>
    <m/>
    <s v="Offer Received (Conditional)"/>
    <d v="2025-03-31T00:00:00"/>
    <d v="2025-04-03T00:00:00"/>
    <n v="1"/>
    <x v="0"/>
    <x v="1"/>
    <x v="0"/>
  </r>
  <r>
    <s v="Student 548"/>
    <s v="Partner 29"/>
    <s v="United Kingdom"/>
    <s v="Global"/>
    <x v="3"/>
    <x v="0"/>
    <s v="KAM 26"/>
    <s v="Jul'2025"/>
    <d v="2025-04-27T00:00:00"/>
    <d v="2025-05-03T00:00:00"/>
    <s v="N/A"/>
    <n v="6"/>
    <e v="#VALUE!"/>
    <e v="#VALUE!"/>
    <n v="1"/>
    <n v="1"/>
    <x v="1"/>
    <x v="1"/>
    <m/>
    <x v="3"/>
    <m/>
    <s v="Preferred University not filled"/>
    <m/>
    <m/>
    <n v="1"/>
    <x v="0"/>
    <x v="1"/>
    <x v="0"/>
  </r>
  <r>
    <s v="Student 143"/>
    <s v="Partner 29"/>
    <s v="United Kingdom"/>
    <s v="Global"/>
    <x v="11"/>
    <x v="0"/>
    <s v="KAM 6"/>
    <s v="Jul'2025"/>
    <d v="2025-01-20T00:00:00"/>
    <d v="2025-02-07T00:00:00"/>
    <s v="N/A"/>
    <n v="18"/>
    <e v="#VALUE!"/>
    <e v="#VALUE!"/>
    <n v="1"/>
    <n v="1"/>
    <x v="1"/>
    <x v="1"/>
    <m/>
    <x v="3"/>
    <m/>
    <s v="Preferred University not filled"/>
    <m/>
    <m/>
    <n v="1"/>
    <x v="0"/>
    <x v="1"/>
    <x v="0"/>
  </r>
  <r>
    <s v="Student 263"/>
    <s v="Partner 21"/>
    <s v="United Kingdom"/>
    <s v="Global"/>
    <x v="3"/>
    <x v="0"/>
    <s v="KAM 6"/>
    <s v="Jul'2025"/>
    <d v="2025-04-10T00:00:00"/>
    <d v="2025-04-17T00:00:00"/>
    <s v="N/A"/>
    <n v="7"/>
    <e v="#VALUE!"/>
    <e v="#VALUE!"/>
    <n v="1"/>
    <n v="1"/>
    <x v="1"/>
    <x v="1"/>
    <m/>
    <x v="3"/>
    <m/>
    <s v="Preferred University not filled"/>
    <m/>
    <m/>
    <n v="1"/>
    <x v="0"/>
    <x v="1"/>
    <x v="0"/>
  </r>
  <r>
    <s v="Student 444"/>
    <s v="Partner 10"/>
    <s v="United Kingdom"/>
    <s v="India"/>
    <x v="21"/>
    <x v="2"/>
    <s v="KAM 27"/>
    <s v="Jul'2025"/>
    <d v="2025-03-15T00:00:00"/>
    <d v="2025-03-31T00:00:00"/>
    <s v="N/A"/>
    <n v="16"/>
    <e v="#VALUE!"/>
    <e v="#VALUE!"/>
    <n v="1"/>
    <n v="1"/>
    <x v="1"/>
    <x v="1"/>
    <m/>
    <x v="3"/>
    <m/>
    <s v="Preferred University not filled"/>
    <m/>
    <m/>
    <n v="1"/>
    <x v="0"/>
    <x v="1"/>
    <x v="0"/>
  </r>
  <r>
    <s v="Student 171"/>
    <s v="Partner 21"/>
    <s v="United Kingdom"/>
    <s v="Global"/>
    <x v="7"/>
    <x v="0"/>
    <s v="KAM 6"/>
    <s v="Jul'2025"/>
    <d v="2025-04-11T00:00:00"/>
    <d v="2025-04-18T00:00:00"/>
    <s v="N/A"/>
    <n v="7"/>
    <e v="#VALUE!"/>
    <e v="#VALUE!"/>
    <n v="1"/>
    <n v="1"/>
    <x v="1"/>
    <x v="1"/>
    <s v="Coventry University - CU London Campus"/>
    <x v="8"/>
    <s v="Defer to june"/>
    <s v="Offer Received (Conditional)"/>
    <d v="2025-02-27T00:00:00"/>
    <d v="2025-03-06T00:00:00"/>
    <n v="1"/>
    <x v="0"/>
    <x v="1"/>
    <x v="0"/>
  </r>
  <r>
    <s v="Student 562"/>
    <s v="Partner 15"/>
    <s v="United Kingdom"/>
    <s v="India"/>
    <x v="17"/>
    <x v="1"/>
    <s v="KAM 23"/>
    <s v="Jul'2025"/>
    <d v="2025-02-17T00:00:00"/>
    <s v="N/A"/>
    <s v="N/A"/>
    <e v="#VALUE!"/>
    <e v="#VALUE!"/>
    <e v="#VALUE!"/>
    <n v="1"/>
    <n v="1"/>
    <x v="3"/>
    <x v="1"/>
    <m/>
    <x v="3"/>
    <m/>
    <s v="Preferred University not filled"/>
    <m/>
    <m/>
    <n v="1"/>
    <x v="1"/>
    <x v="1"/>
    <x v="0"/>
  </r>
  <r>
    <s v="Student 15"/>
    <s v="Partner 8"/>
    <s v="United Kingdom"/>
    <s v="India"/>
    <x v="5"/>
    <x v="2"/>
    <s v="KAM 24"/>
    <s v="Jul'2025"/>
    <d v="2025-02-01T00:00:00"/>
    <d v="2025-02-07T00:00:00"/>
    <s v="N/A"/>
    <n v="6"/>
    <e v="#VALUE!"/>
    <e v="#VALUE!"/>
    <n v="1"/>
    <n v="1"/>
    <x v="1"/>
    <x v="1"/>
    <s v="The University of Law"/>
    <x v="7"/>
    <m/>
    <s v="Offer Received (Conditional)"/>
    <d v="2025-02-01T00:00:00"/>
    <d v="2025-02-07T00:00:00"/>
    <n v="1"/>
    <x v="0"/>
    <x v="1"/>
    <x v="0"/>
  </r>
  <r>
    <s v="Student 466"/>
    <s v="Partner 27"/>
    <s v="United Kingdom"/>
    <s v="Global"/>
    <x v="11"/>
    <x v="0"/>
    <s v="KAM 36"/>
    <s v="Jul'2025"/>
    <d v="2025-03-27T00:00:00"/>
    <d v="2025-04-04T00:00:00"/>
    <s v="N/A"/>
    <n v="8"/>
    <e v="#VALUE!"/>
    <e v="#VALUE!"/>
    <n v="1"/>
    <n v="1"/>
    <x v="1"/>
    <x v="1"/>
    <s v="University of West London"/>
    <x v="7"/>
    <s v="She is a week student working on her interview prepration but she is not prepared yet"/>
    <s v="School App does not exist"/>
    <m/>
    <m/>
    <n v="1"/>
    <x v="0"/>
    <x v="1"/>
    <x v="0"/>
  </r>
  <r>
    <s v="Student 278"/>
    <s v="Partner 17"/>
    <s v="United Kingdom"/>
    <s v="India"/>
    <x v="5"/>
    <x v="1"/>
    <s v="KAM 13"/>
    <s v="Jul'2025"/>
    <d v="2025-02-22T00:00:00"/>
    <d v="2025-02-27T00:00:00"/>
    <s v="N/A"/>
    <n v="5"/>
    <e v="#VALUE!"/>
    <e v="#VALUE!"/>
    <n v="1"/>
    <n v="1"/>
    <x v="1"/>
    <x v="1"/>
    <m/>
    <x v="3"/>
    <m/>
    <s v="Preferred University not filled"/>
    <m/>
    <m/>
    <n v="1"/>
    <x v="0"/>
    <x v="1"/>
    <x v="0"/>
  </r>
  <r>
    <s v="Student 58"/>
    <s v="Partner 1"/>
    <s v="United Kingdom"/>
    <s v="India"/>
    <x v="5"/>
    <x v="2"/>
    <s v="KAM 24"/>
    <s v="Jul'2025"/>
    <d v="2025-03-22T00:00:00"/>
    <d v="2025-03-25T00:00:00"/>
    <s v="N/A"/>
    <n v="3"/>
    <e v="#VALUE!"/>
    <e v="#VALUE!"/>
    <n v="1"/>
    <n v="1"/>
    <x v="1"/>
    <x v="1"/>
    <s v="The University of Law"/>
    <x v="5"/>
    <s v="Submitted to ULaw on 21 March"/>
    <s v="Offer Received (Conditional)"/>
    <d v="2025-03-22T00:00:00"/>
    <d v="2025-03-25T00:00:00"/>
    <n v="1"/>
    <x v="0"/>
    <x v="1"/>
    <x v="0"/>
  </r>
  <r>
    <s v="Student 360"/>
    <s v="Partner 3"/>
    <s v="United Kingdom"/>
    <s v="India"/>
    <x v="5"/>
    <x v="2"/>
    <s v="KAM 9"/>
    <s v="Jul'2025"/>
    <d v="2025-03-31T00:00:00"/>
    <d v="2025-04-02T00:00:00"/>
    <s v="N/A"/>
    <n v="2"/>
    <e v="#VALUE!"/>
    <e v="#VALUE!"/>
    <n v="1"/>
    <n v="1"/>
    <x v="1"/>
    <x v="1"/>
    <s v="The University of Law"/>
    <x v="4"/>
    <s v="student got elt conditions"/>
    <s v="Offer Received (Conditional)"/>
    <d v="2025-03-31T00:00:00"/>
    <d v="2025-04-02T00:00:00"/>
    <n v="1"/>
    <x v="0"/>
    <x v="1"/>
    <x v="0"/>
  </r>
  <r>
    <s v="Student 589"/>
    <s v="Partner 27"/>
    <s v="United Kingdom"/>
    <s v="Global"/>
    <x v="3"/>
    <x v="0"/>
    <s v="KAM 26"/>
    <s v="Jul'2025"/>
    <d v="2025-05-01T00:00:00"/>
    <d v="2025-05-07T00:00:00"/>
    <s v="N/A"/>
    <n v="6"/>
    <e v="#VALUE!"/>
    <e v="#VALUE!"/>
    <n v="1"/>
    <n v="1"/>
    <x v="1"/>
    <x v="1"/>
    <s v="Coventry University - CU London Campus"/>
    <x v="3"/>
    <m/>
    <s v="Offer Received (Conditional)"/>
    <d v="2025-05-01T00:00:00"/>
    <d v="2025-05-07T00:00:00"/>
    <n v="1"/>
    <x v="0"/>
    <x v="1"/>
    <x v="0"/>
  </r>
  <r>
    <s v="Student 426"/>
    <s v="Partner 1"/>
    <s v="United Kingdom"/>
    <s v="India"/>
    <x v="5"/>
    <x v="2"/>
    <s v="KAM 25"/>
    <s v="Jul'2025"/>
    <d v="2025-04-09T00:00:00"/>
    <s v="N/A"/>
    <s v="N/A"/>
    <e v="#VALUE!"/>
    <e v="#VALUE!"/>
    <e v="#VALUE!"/>
    <n v="1"/>
    <n v="1"/>
    <x v="2"/>
    <x v="1"/>
    <s v="The University of Law"/>
    <x v="3"/>
    <s v="case dropped"/>
    <s v="Submitted to University"/>
    <d v="2025-04-09T00:00:00"/>
    <m/>
    <n v="1"/>
    <x v="1"/>
    <x v="1"/>
    <x v="0"/>
  </r>
  <r>
    <s v="Student 304"/>
    <s v="Partner 29"/>
    <s v="United Kingdom"/>
    <s v="Global"/>
    <x v="3"/>
    <x v="0"/>
    <s v="KAM 26"/>
    <s v="Jul'2025"/>
    <d v="2025-04-23T00:00:00"/>
    <d v="2025-04-29T00:00:00"/>
    <s v="N/A"/>
    <n v="6"/>
    <e v="#VALUE!"/>
    <e v="#VALUE!"/>
    <n v="1"/>
    <n v="1"/>
    <x v="1"/>
    <x v="1"/>
    <s v="Coventry University - CU London Campus"/>
    <x v="8"/>
    <m/>
    <s v="Offer Received (Conditional)"/>
    <d v="2025-04-23T00:00:00"/>
    <d v="2025-04-29T00:00:00"/>
    <n v="1"/>
    <x v="0"/>
    <x v="1"/>
    <x v="0"/>
  </r>
  <r>
    <s v="Student 376"/>
    <s v="Partner 14"/>
    <s v="United Kingdom"/>
    <s v="India"/>
    <x v="2"/>
    <x v="1"/>
    <s v="KAM 31"/>
    <s v="Jul'2025"/>
    <d v="2025-03-26T00:00:00"/>
    <d v="2025-04-03T00:00:00"/>
    <s v="N/A"/>
    <n v="8"/>
    <e v="#VALUE!"/>
    <e v="#VALUE!"/>
    <n v="1"/>
    <n v="1"/>
    <x v="1"/>
    <x v="1"/>
    <s v="University of Roehampton"/>
    <x v="0"/>
    <s v="can be expected payment in the coming week"/>
    <s v="Offer Received (Conditional)"/>
    <d v="2025-03-26T00:00:00"/>
    <d v="2025-04-03T00:00:00"/>
    <n v="1"/>
    <x v="0"/>
    <x v="1"/>
    <x v="0"/>
  </r>
  <r>
    <s v="Student 605"/>
    <s v="Partner 28"/>
    <s v="United Kingdom"/>
    <s v="Global"/>
    <x v="3"/>
    <x v="0"/>
    <s v="KAM 26"/>
    <s v="Jul'2025"/>
    <d v="2025-05-05T00:00:00"/>
    <s v="N/A"/>
    <s v="N/A"/>
    <e v="#VALUE!"/>
    <e v="#VALUE!"/>
    <e v="#VALUE!"/>
    <n v="1"/>
    <n v="1"/>
    <x v="2"/>
    <x v="1"/>
    <m/>
    <x v="3"/>
    <m/>
    <s v="Preferred University not filled"/>
    <m/>
    <m/>
    <n v="1"/>
    <x v="1"/>
    <x v="1"/>
    <x v="0"/>
  </r>
  <r>
    <s v="Student 135"/>
    <s v="Partner 19"/>
    <s v="United Kingdom"/>
    <s v="India"/>
    <x v="2"/>
    <x v="1"/>
    <s v="KAM 31"/>
    <s v="Jul'2025"/>
    <d v="2025-03-16T00:00:00"/>
    <d v="2025-03-19T00:00:00"/>
    <s v="N/A"/>
    <n v="3"/>
    <e v="#VALUE!"/>
    <e v="#VALUE!"/>
    <n v="1"/>
    <n v="1"/>
    <x v="1"/>
    <x v="1"/>
    <m/>
    <x v="3"/>
    <m/>
    <s v="Preferred University not filled"/>
    <m/>
    <m/>
    <n v="1"/>
    <x v="0"/>
    <x v="1"/>
    <x v="0"/>
  </r>
  <r>
    <s v="Student 462"/>
    <s v="Partner 23"/>
    <s v="United Kingdom"/>
    <s v="Global"/>
    <x v="11"/>
    <x v="0"/>
    <s v="KAM 36"/>
    <s v="Jul'2025"/>
    <d v="2024-12-28T00:00:00"/>
    <s v="N/A"/>
    <s v="N/A"/>
    <e v="#VALUE!"/>
    <e v="#VALUE!"/>
    <e v="#VALUE!"/>
    <n v="1"/>
    <n v="1"/>
    <x v="2"/>
    <x v="1"/>
    <m/>
    <x v="3"/>
    <m/>
    <s v="Preferred University not filled"/>
    <m/>
    <m/>
    <n v="1"/>
    <x v="1"/>
    <x v="1"/>
    <x v="0"/>
  </r>
  <r>
    <s v="Student 346"/>
    <s v="Partner 5"/>
    <s v="United Kingdom"/>
    <s v="India"/>
    <x v="3"/>
    <x v="2"/>
    <s v="KAM 2"/>
    <s v="Jul'2025"/>
    <d v="2025-04-03T00:00:00"/>
    <d v="2025-04-07T00:00:00"/>
    <s v="N/A"/>
    <n v="4"/>
    <e v="#VALUE!"/>
    <e v="#VALUE!"/>
    <n v="1"/>
    <n v="1"/>
    <x v="1"/>
    <x v="1"/>
    <s v="Coventry University - CU London Campus"/>
    <x v="3"/>
    <m/>
    <s v="Offer Received (Conditional)"/>
    <d v="2025-04-03T00:00:00"/>
    <d v="2025-04-07T00:00:00"/>
    <n v="1"/>
    <x v="0"/>
    <x v="1"/>
    <x v="0"/>
  </r>
  <r>
    <s v="Student 603"/>
    <s v="Partner 14"/>
    <s v="Canada"/>
    <s v="India"/>
    <x v="27"/>
    <x v="1"/>
    <s v="KAM 15"/>
    <s v="Jul'2025"/>
    <d v="2024-10-15T00:00:00"/>
    <d v="2024-10-19T00:00:00"/>
    <d v="2024-10-29T00:00:00"/>
    <n v="4"/>
    <n v="10"/>
    <n v="14"/>
    <n v="1"/>
    <n v="1"/>
    <x v="0"/>
    <x v="0"/>
    <s v="University Canada West"/>
    <x v="0"/>
    <s v="no response"/>
    <s v="Deposit Made (Conditional)"/>
    <d v="2024-10-15T00:00:00"/>
    <d v="2024-10-19T00:00:00"/>
    <n v="1"/>
    <x v="0"/>
    <x v="0"/>
    <x v="0"/>
  </r>
  <r>
    <s v="Student 60"/>
    <s v="Partner 2"/>
    <s v="United Kingdom"/>
    <s v="India"/>
    <x v="5"/>
    <x v="2"/>
    <s v="KAM 24"/>
    <s v="Jul'2025"/>
    <d v="2025-03-22T00:00:00"/>
    <d v="2025-03-25T00:00:00"/>
    <s v="N/A"/>
    <n v="3"/>
    <e v="#VALUE!"/>
    <e v="#VALUE!"/>
    <n v="1"/>
    <n v="1"/>
    <x v="1"/>
    <x v="1"/>
    <s v="University of Derby"/>
    <x v="5"/>
    <s v="Applied to ULaw and UEL"/>
    <s v="School App does not exist"/>
    <m/>
    <m/>
    <n v="1"/>
    <x v="0"/>
    <x v="1"/>
    <x v="0"/>
  </r>
  <r>
    <s v="Student 544"/>
    <s v="Partner 19"/>
    <s v="United Kingdom"/>
    <s v="India"/>
    <x v="28"/>
    <x v="1"/>
    <s v="KAM 55"/>
    <s v="Jul'2025"/>
    <d v="2024-11-25T00:00:00"/>
    <s v="N/A"/>
    <s v="N/A"/>
    <e v="#VALUE!"/>
    <e v="#VALUE!"/>
    <e v="#VALUE!"/>
    <n v="1"/>
    <n v="1"/>
    <x v="3"/>
    <x v="1"/>
    <m/>
    <x v="3"/>
    <m/>
    <s v="Preferred University not filled"/>
    <m/>
    <m/>
    <n v="1"/>
    <x v="1"/>
    <x v="1"/>
    <x v="0"/>
  </r>
  <r>
    <s v="Student 274"/>
    <s v="Partner 22"/>
    <s v="United Kingdom"/>
    <s v="Global"/>
    <x v="3"/>
    <x v="0"/>
    <s v="KAM 6"/>
    <s v="Jul'2025"/>
    <d v="2025-03-29T00:00:00"/>
    <d v="2025-04-03T00:00:00"/>
    <s v="N/A"/>
    <n v="5"/>
    <e v="#VALUE!"/>
    <e v="#VALUE!"/>
    <n v="1"/>
    <n v="1"/>
    <x v="1"/>
    <x v="1"/>
    <s v="Coventry University - CU Coventry Campus"/>
    <x v="7"/>
    <m/>
    <s v="School App does not exist"/>
    <m/>
    <m/>
    <n v="1"/>
    <x v="0"/>
    <x v="1"/>
    <x v="0"/>
  </r>
  <r>
    <s v="Student 153"/>
    <s v="Partner 26"/>
    <s v="United Kingdom"/>
    <s v="Global"/>
    <x v="11"/>
    <x v="0"/>
    <s v="KAM 51"/>
    <s v="Jul'2025"/>
    <d v="2025-04-11T00:00:00"/>
    <d v="2025-04-25T00:00:00"/>
    <s v="N/A"/>
    <n v="14"/>
    <e v="#VALUE!"/>
    <e v="#VALUE!"/>
    <n v="1"/>
    <n v="1"/>
    <x v="1"/>
    <x v="1"/>
    <s v="University of West London"/>
    <x v="5"/>
    <s v="FAILED COVENTRY'S INTERVIEW. UWL APPLYING FOR EXTENDED JUNE INTAKE"/>
    <s v="Offer Received (Conditional)"/>
    <d v="2025-04-11T00:00:00"/>
    <d v="2025-04-25T00:00:00"/>
    <n v="1"/>
    <x v="0"/>
    <x v="1"/>
    <x v="0"/>
  </r>
  <r>
    <s v="Student 469"/>
    <s v="Partner 30"/>
    <s v="United Kingdom"/>
    <s v="Global"/>
    <x v="0"/>
    <x v="0"/>
    <s v="KAM 36"/>
    <s v="Jul'2025"/>
    <d v="2025-02-20T00:00:00"/>
    <s v="N/A"/>
    <s v="N/A"/>
    <e v="#VALUE!"/>
    <e v="#VALUE!"/>
    <e v="#VALUE!"/>
    <n v="1"/>
    <n v="1"/>
    <x v="2"/>
    <x v="1"/>
    <m/>
    <x v="3"/>
    <m/>
    <s v="Preferred University not filled"/>
    <m/>
    <m/>
    <n v="1"/>
    <x v="1"/>
    <x v="1"/>
    <x v="0"/>
  </r>
  <r>
    <s v="Student 7"/>
    <s v="Partner 4"/>
    <s v="United Kingdom"/>
    <s v="India"/>
    <x v="5"/>
    <x v="2"/>
    <s v="KAM 25"/>
    <s v="Jul'2025"/>
    <d v="2025-02-19T00:00:00"/>
    <d v="2025-02-21T00:00:00"/>
    <s v="N/A"/>
    <n v="2"/>
    <e v="#VALUE!"/>
    <e v="#VALUE!"/>
    <n v="1"/>
    <n v="1"/>
    <x v="1"/>
    <x v="2"/>
    <s v="BPP University"/>
    <x v="7"/>
    <s v="Interview cleared, verification pending - Siddharth and team to chase"/>
    <s v="School App does not exist"/>
    <m/>
    <m/>
    <n v="1"/>
    <x v="0"/>
    <x v="1"/>
    <x v="0"/>
  </r>
  <r>
    <s v="Student 632"/>
    <s v="Partner 5"/>
    <s v="United Kingdom"/>
    <s v="India"/>
    <x v="6"/>
    <x v="2"/>
    <s v="KAM 27"/>
    <s v="Jul'2025"/>
    <d v="2025-01-24T00:00:00"/>
    <d v="2025-01-30T00:00:00"/>
    <d v="2025-05-26T00:00:00"/>
    <n v="6"/>
    <n v="116"/>
    <n v="122"/>
    <n v="1"/>
    <n v="1"/>
    <x v="0"/>
    <x v="0"/>
    <s v="BPP University"/>
    <x v="0"/>
    <s v="Paid for June 25"/>
    <s v="Deposit Made (Conditional)"/>
    <d v="2025-01-24T00:00:00"/>
    <d v="2025-01-30T00:00:00"/>
    <n v="1"/>
    <x v="0"/>
    <x v="0"/>
    <x v="0"/>
  </r>
  <r>
    <s v="Student 373"/>
    <s v="Partner 10"/>
    <s v="United Kingdom"/>
    <s v="India"/>
    <x v="5"/>
    <x v="2"/>
    <s v="KAM 25"/>
    <s v="Jul'2025"/>
    <d v="2025-02-06T00:00:00"/>
    <d v="2025-02-15T00:00:00"/>
    <s v="N/A"/>
    <n v="9"/>
    <e v="#VALUE!"/>
    <e v="#VALUE!"/>
    <n v="1"/>
    <n v="1"/>
    <x v="1"/>
    <x v="1"/>
    <s v="The University of Law"/>
    <x v="3"/>
    <m/>
    <s v="Offer Received (Conditional)"/>
    <d v="2025-02-06T00:00:00"/>
    <d v="2025-02-15T00:00:00"/>
    <n v="1"/>
    <x v="0"/>
    <x v="1"/>
    <x v="0"/>
  </r>
  <r>
    <s v="Student 639"/>
    <s v="Partner 30"/>
    <s v="United Kingdom"/>
    <s v="Global"/>
    <x v="6"/>
    <x v="0"/>
    <s v="KAM 45"/>
    <s v="Jul'2025"/>
    <d v="2025-05-14T00:00:00"/>
    <d v="2025-05-19T00:00:00"/>
    <s v="N/A"/>
    <n v="5"/>
    <e v="#VALUE!"/>
    <e v="#VALUE!"/>
    <n v="1"/>
    <n v="1"/>
    <x v="1"/>
    <x v="1"/>
    <m/>
    <x v="3"/>
    <m/>
    <s v="Preferred University not filled"/>
    <m/>
    <m/>
    <n v="1"/>
    <x v="0"/>
    <x v="1"/>
    <x v="0"/>
  </r>
  <r>
    <s v="Student 52"/>
    <s v="Partner 39"/>
    <s v="United Kingdom"/>
    <s v="Global"/>
    <x v="2"/>
    <x v="3"/>
    <s v="KAM 3"/>
    <s v="Jul'2025"/>
    <d v="2025-02-12T00:00:00"/>
    <d v="2025-02-19T00:00:00"/>
    <d v="2025-02-27T00:00:00"/>
    <n v="7"/>
    <n v="8"/>
    <n v="15"/>
    <n v="1"/>
    <n v="1"/>
    <x v="4"/>
    <x v="0"/>
    <s v="University of Roehampton"/>
    <x v="0"/>
    <s v="deposit made"/>
    <s v="Deposit Made (Unconditional)"/>
    <d v="2025-02-12T00:00:00"/>
    <d v="2025-02-19T00:00:00"/>
    <n v="1"/>
    <x v="0"/>
    <x v="0"/>
    <x v="0"/>
  </r>
  <r>
    <s v="Student 4"/>
    <s v="Partner 20"/>
    <s v="United Kingdom"/>
    <s v="India"/>
    <x v="5"/>
    <x v="1"/>
    <s v="KAM 46"/>
    <s v="Jul'2025"/>
    <d v="2025-04-06T00:00:00"/>
    <d v="2025-04-07T00:00:00"/>
    <s v="N/A"/>
    <n v="1"/>
    <e v="#VALUE!"/>
    <e v="#VALUE!"/>
    <n v="1"/>
    <n v="1"/>
    <x v="1"/>
    <x v="1"/>
    <s v="The University of Law"/>
    <x v="4"/>
    <s v="Dropped"/>
    <s v="Offer Received (Conditional)"/>
    <d v="2025-04-06T00:00:00"/>
    <d v="2025-04-07T00:00:00"/>
    <n v="1"/>
    <x v="0"/>
    <x v="1"/>
    <x v="0"/>
  </r>
  <r>
    <s v="Student 150"/>
    <s v="Partner 24"/>
    <s v="United Kingdom"/>
    <s v="Global"/>
    <x v="8"/>
    <x v="0"/>
    <s v="KAM 36"/>
    <s v="Jul'2025"/>
    <d v="2024-12-05T00:00:00"/>
    <d v="2024-12-11T00:00:00"/>
    <d v="2025-04-25T00:00:00"/>
    <n v="6"/>
    <n v="135"/>
    <n v="141"/>
    <n v="1"/>
    <n v="1"/>
    <x v="0"/>
    <x v="0"/>
    <s v="University of Sunderland in London"/>
    <x v="0"/>
    <s v="Visa Applied"/>
    <s v="Deposit Made (Conditional)"/>
    <d v="2024-12-05T00:00:00"/>
    <d v="2024-12-11T00:00:00"/>
    <n v="1"/>
    <x v="0"/>
    <x v="0"/>
    <x v="0"/>
  </r>
  <r>
    <s v="Student 545"/>
    <s v="Partner 27"/>
    <s v="United Kingdom"/>
    <s v="Global"/>
    <x v="3"/>
    <x v="0"/>
    <s v="KAM 26"/>
    <s v="Jul'2025"/>
    <d v="2025-04-10T00:00:00"/>
    <d v="2025-04-17T00:00:00"/>
    <s v="N/A"/>
    <n v="7"/>
    <e v="#VALUE!"/>
    <e v="#VALUE!"/>
    <n v="1"/>
    <n v="1"/>
    <x v="1"/>
    <x v="1"/>
    <m/>
    <x v="3"/>
    <m/>
    <s v="Preferred University not filled"/>
    <m/>
    <m/>
    <n v="1"/>
    <x v="0"/>
    <x v="1"/>
    <x v="0"/>
  </r>
  <r>
    <s v="Student 17"/>
    <s v="Partner 37"/>
    <s v="United Kingdom"/>
    <s v="Global"/>
    <x v="2"/>
    <x v="3"/>
    <s v="KAM 2"/>
    <s v="Jul'2025"/>
    <d v="2025-02-18T00:00:00"/>
    <d v="2025-02-27T00:00:00"/>
    <d v="2025-04-03T00:00:00"/>
    <n v="9"/>
    <n v="35"/>
    <n v="44"/>
    <n v="1"/>
    <n v="1"/>
    <x v="0"/>
    <x v="0"/>
    <s v="University of Roehampton"/>
    <x v="0"/>
    <s v="Deposit paid"/>
    <s v="Deposit Made (Conditional)"/>
    <d v="2025-02-18T00:00:00"/>
    <d v="2025-02-27T00:00:00"/>
    <n v="1"/>
    <x v="0"/>
    <x v="0"/>
    <x v="0"/>
  </r>
  <r>
    <s v="Student 120"/>
    <s v="Partner 16"/>
    <s v="United Kingdom"/>
    <s v="India"/>
    <x v="4"/>
    <x v="1"/>
    <s v="KAM 56"/>
    <s v="Jul'2025"/>
    <d v="2024-12-27T00:00:00"/>
    <d v="2025-01-27T00:00:00"/>
    <s v="N/A"/>
    <n v="31"/>
    <e v="#VALUE!"/>
    <e v="#VALUE!"/>
    <n v="1"/>
    <n v="1"/>
    <x v="1"/>
    <x v="1"/>
    <s v="University of East London"/>
    <x v="3"/>
    <s v="Insufficient funds"/>
    <s v="School App does not exist"/>
    <m/>
    <m/>
    <n v="1"/>
    <x v="0"/>
    <x v="1"/>
    <x v="0"/>
  </r>
  <r>
    <s v="Student 381"/>
    <s v="Partner 31"/>
    <s v="Germany"/>
    <s v="Global"/>
    <x v="18"/>
    <x v="3"/>
    <s v="KAM 22"/>
    <s v="Jul'2025"/>
    <d v="2024-11-10T00:00:00"/>
    <d v="2024-11-12T00:00:00"/>
    <s v="N/A"/>
    <n v="2"/>
    <e v="#VALUE!"/>
    <e v="#VALUE!"/>
    <n v="1"/>
    <n v="1"/>
    <x v="1"/>
    <x v="1"/>
    <s v="Berlin School of Business and Innovation (BSBI)"/>
    <x v="0"/>
    <s v="no money"/>
    <s v="Offer Received (Conditional)"/>
    <d v="2024-11-10T00:00:00"/>
    <d v="2024-11-12T00:00:00"/>
    <n v="1"/>
    <x v="0"/>
    <x v="1"/>
    <x v="0"/>
  </r>
  <r>
    <s v="Student 519"/>
    <s v="Partner 11"/>
    <s v="United Kingdom"/>
    <s v="India"/>
    <x v="2"/>
    <x v="1"/>
    <s v="KAM 48"/>
    <s v="Jul'2025"/>
    <d v="2025-03-06T00:00:00"/>
    <d v="2025-03-18T00:00:00"/>
    <s v="N/A"/>
    <n v="12"/>
    <e v="#VALUE!"/>
    <e v="#VALUE!"/>
    <n v="1"/>
    <n v="1"/>
    <x v="1"/>
    <x v="0"/>
    <s v="University of Roehampton"/>
    <x v="1"/>
    <s v="deposit confirmed/ 500 GBP paid / loan process"/>
    <s v="Offer Received (Conditional)"/>
    <d v="2025-03-06T00:00:00"/>
    <d v="2025-03-18T00:00:00"/>
    <n v="1"/>
    <x v="0"/>
    <x v="1"/>
    <x v="0"/>
  </r>
  <r>
    <s v="Student 105"/>
    <s v="Partner 16"/>
    <s v="United Kingdom"/>
    <s v="India"/>
    <x v="11"/>
    <x v="1"/>
    <s v="KAM 23"/>
    <s v="Jul'2025"/>
    <d v="2025-06-18T00:00:00"/>
    <s v="N/A"/>
    <s v="N/A"/>
    <e v="#VALUE!"/>
    <e v="#VALUE!"/>
    <e v="#VALUE!"/>
    <n v="1"/>
    <n v="1"/>
    <x v="3"/>
    <x v="1"/>
    <m/>
    <x v="3"/>
    <s v="rejected"/>
    <s v="Preferred University not filled"/>
    <m/>
    <m/>
    <n v="1"/>
    <x v="1"/>
    <x v="1"/>
    <x v="0"/>
  </r>
  <r>
    <s v="Student 151"/>
    <s v="Partner 28"/>
    <s v="United Kingdom"/>
    <s v="Global"/>
    <x v="26"/>
    <x v="0"/>
    <s v="KAM 43"/>
    <s v="Jul'2025"/>
    <d v="2025-02-17T00:00:00"/>
    <d v="2025-03-27T00:00:00"/>
    <d v="2025-03-27T00:00:00"/>
    <n v="38"/>
    <n v="0"/>
    <n v="38"/>
    <n v="1"/>
    <n v="1"/>
    <x v="0"/>
    <x v="1"/>
    <s v="Ulster University London"/>
    <x v="0"/>
    <s v="visa received"/>
    <s v="Deposit Made (Conditional)"/>
    <d v="2025-02-17T00:00:00"/>
    <d v="2025-03-27T00:00:00"/>
    <n v="1"/>
    <x v="0"/>
    <x v="0"/>
    <x v="0"/>
  </r>
  <r>
    <s v="Student 404"/>
    <s v="Partner 4"/>
    <s v="United Kingdom"/>
    <s v="India"/>
    <x v="17"/>
    <x v="2"/>
    <s v="KAM 24"/>
    <s v="Jul'2025"/>
    <d v="2025-03-31T00:00:00"/>
    <s v="N/A"/>
    <s v="N/A"/>
    <e v="#VALUE!"/>
    <e v="#VALUE!"/>
    <e v="#VALUE!"/>
    <n v="1"/>
    <n v="1"/>
    <x v="3"/>
    <x v="1"/>
    <m/>
    <x v="3"/>
    <m/>
    <s v="Preferred University not filled"/>
    <m/>
    <m/>
    <n v="1"/>
    <x v="1"/>
    <x v="1"/>
    <x v="0"/>
  </r>
  <r>
    <s v="Student 13"/>
    <s v="Partner 7"/>
    <s v="United Kingdom"/>
    <s v="India"/>
    <x v="5"/>
    <x v="2"/>
    <s v="KAM 24"/>
    <s v="Jul'2025"/>
    <d v="2025-02-28T00:00:00"/>
    <d v="2025-03-06T00:00:00"/>
    <s v="N/A"/>
    <n v="6"/>
    <e v="#VALUE!"/>
    <e v="#VALUE!"/>
    <n v="1"/>
    <n v="1"/>
    <x v="1"/>
    <x v="1"/>
    <s v="Ravensbourne University London"/>
    <x v="7"/>
    <m/>
    <s v="School App does not exist"/>
    <m/>
    <m/>
    <n v="1"/>
    <x v="0"/>
    <x v="1"/>
    <x v="0"/>
  </r>
  <r>
    <s v="Student 178"/>
    <s v="Partner 26"/>
    <s v="United Kingdom"/>
    <s v="Global"/>
    <x v="3"/>
    <x v="0"/>
    <s v="KAM 1"/>
    <s v="Jul'2025"/>
    <d v="2025-03-10T00:00:00"/>
    <d v="2025-03-15T00:00:00"/>
    <d v="2025-06-12T00:00:00"/>
    <n v="5"/>
    <n v="89"/>
    <n v="94"/>
    <n v="1"/>
    <n v="1"/>
    <x v="0"/>
    <x v="0"/>
    <s v="Coventry University - CU London Campus"/>
    <x v="0"/>
    <s v="deposit made"/>
    <s v="School App does not exist"/>
    <m/>
    <m/>
    <n v="1"/>
    <x v="0"/>
    <x v="0"/>
    <x v="0"/>
  </r>
  <r>
    <s v="Student 126"/>
    <s v="Partner 13"/>
    <s v="United Kingdom"/>
    <s v="India"/>
    <x v="4"/>
    <x v="1"/>
    <s v="KAM 30"/>
    <s v="Jul'2025"/>
    <d v="2025-03-10T00:00:00"/>
    <s v="N/A"/>
    <s v="N/A"/>
    <e v="#VALUE!"/>
    <e v="#VALUE!"/>
    <e v="#VALUE!"/>
    <n v="1"/>
    <n v="1"/>
    <x v="1"/>
    <x v="1"/>
    <m/>
    <x v="3"/>
    <s v="Dropped, proceeding with other consultancy"/>
    <s v="Preferred University not filled"/>
    <m/>
    <m/>
    <n v="1"/>
    <x v="0"/>
    <x v="1"/>
    <x v="0"/>
  </r>
  <r>
    <s v="Student 473"/>
    <s v="Partner 24"/>
    <s v="United Kingdom"/>
    <s v="Global"/>
    <x v="11"/>
    <x v="0"/>
    <s v="KAM 36"/>
    <s v="Jul'2025"/>
    <d v="2024-11-18T00:00:00"/>
    <d v="2024-11-27T00:00:00"/>
    <d v="2025-02-20T00:00:00"/>
    <n v="9"/>
    <n v="85"/>
    <n v="94"/>
    <n v="1"/>
    <n v="1"/>
    <x v="0"/>
    <x v="0"/>
    <s v="University of West London"/>
    <x v="0"/>
    <s v="Visa Received"/>
    <s v="Deposit Made (Conditional)"/>
    <d v="2024-11-18T00:00:00"/>
    <d v="2024-11-27T00:00:00"/>
    <n v="1"/>
    <x v="0"/>
    <x v="0"/>
    <x v="0"/>
  </r>
  <r>
    <s v="Student 522"/>
    <s v="Partner 30"/>
    <s v="United Kingdom"/>
    <s v="Global"/>
    <x v="7"/>
    <x v="0"/>
    <s v="KAM 51"/>
    <s v="Jul'2025"/>
    <d v="2025-01-15T00:00:00"/>
    <s v="N/A"/>
    <s v="N/A"/>
    <e v="#VALUE!"/>
    <e v="#VALUE!"/>
    <e v="#VALUE!"/>
    <n v="1"/>
    <n v="1"/>
    <x v="2"/>
    <x v="1"/>
    <m/>
    <x v="3"/>
    <m/>
    <s v="Preferred University not filled"/>
    <m/>
    <m/>
    <n v="1"/>
    <x v="1"/>
    <x v="1"/>
    <x v="0"/>
  </r>
  <r>
    <s v="Student 542"/>
    <s v="Partner 24"/>
    <s v="United Kingdom"/>
    <s v="Global"/>
    <x v="3"/>
    <x v="0"/>
    <s v="KAM 6"/>
    <s v="Jul'2025"/>
    <d v="2025-03-13T00:00:00"/>
    <d v="2025-03-22T00:00:00"/>
    <s v="N/A"/>
    <n v="9"/>
    <e v="#VALUE!"/>
    <e v="#VALUE!"/>
    <n v="1"/>
    <n v="1"/>
    <x v="1"/>
    <x v="1"/>
    <s v="Coventry University - CU London Campus"/>
    <x v="7"/>
    <s v="Resit : Interview pushed to be done until"/>
    <s v="Offer Received (Conditional)"/>
    <d v="2025-03-13T00:00:00"/>
    <d v="2025-03-22T00:00:00"/>
    <n v="1"/>
    <x v="0"/>
    <x v="1"/>
    <x v="0"/>
  </r>
  <r>
    <s v="Student 91"/>
    <s v="Partner 27"/>
    <s v="United Kingdom"/>
    <s v="Global"/>
    <x v="3"/>
    <x v="0"/>
    <s v="KAM 43"/>
    <s v="Jul'2025"/>
    <d v="2025-02-18T00:00:00"/>
    <d v="2025-02-21T00:00:00"/>
    <s v="N/A"/>
    <n v="3"/>
    <e v="#VALUE!"/>
    <e v="#VALUE!"/>
    <n v="1"/>
    <n v="1"/>
    <x v="1"/>
    <x v="1"/>
    <s v="Coventry University - CU London Campus"/>
    <x v="10"/>
    <s v="Resit Failed and already requested for refund on 25th june"/>
    <s v="Offer Received (Conditional)"/>
    <d v="2025-02-18T00:00:00"/>
    <d v="2025-02-21T00:00:00"/>
    <n v="1"/>
    <x v="0"/>
    <x v="1"/>
    <x v="0"/>
  </r>
  <r>
    <s v="Student 290"/>
    <s v="Partner 5"/>
    <s v="United Kingdom"/>
    <s v="India"/>
    <x v="5"/>
    <x v="2"/>
    <s v="KAM 20"/>
    <s v="Jul'2025"/>
    <d v="2025-02-28T00:00:00"/>
    <s v="N/A"/>
    <s v="N/A"/>
    <e v="#VALUE!"/>
    <e v="#VALUE!"/>
    <e v="#VALUE!"/>
    <n v="1"/>
    <n v="1"/>
    <x v="2"/>
    <x v="1"/>
    <m/>
    <x v="3"/>
    <s v="application is closed"/>
    <s v="Preferred University not filled"/>
    <m/>
    <m/>
    <n v="1"/>
    <x v="1"/>
    <x v="1"/>
    <x v="0"/>
  </r>
  <r>
    <s v="Student 563"/>
    <s v="Partner 9"/>
    <s v="United Kingdom"/>
    <s v="India"/>
    <x v="29"/>
    <x v="2"/>
    <s v="KAM 24"/>
    <s v="Jul'2025"/>
    <d v="2025-04-09T00:00:00"/>
    <s v="N/A"/>
    <s v="N/A"/>
    <e v="#VALUE!"/>
    <e v="#VALUE!"/>
    <e v="#VALUE!"/>
    <n v="1"/>
    <n v="1"/>
    <x v="2"/>
    <x v="1"/>
    <s v="Bloomsbury Institute"/>
    <x v="5"/>
    <m/>
    <s v="Submitted to University"/>
    <d v="2025-04-09T00:00:00"/>
    <m/>
    <n v="1"/>
    <x v="1"/>
    <x v="1"/>
    <x v="0"/>
  </r>
  <r>
    <s v="Student 446"/>
    <s v="Partner 2"/>
    <s v="United Kingdom"/>
    <s v="India"/>
    <x v="3"/>
    <x v="2"/>
    <s v="KAM 27"/>
    <s v="Jul'2025"/>
    <d v="2025-03-15T00:00:00"/>
    <s v="N/A"/>
    <s v="N/A"/>
    <e v="#VALUE!"/>
    <e v="#VALUE!"/>
    <e v="#VALUE!"/>
    <n v="1"/>
    <n v="1"/>
    <x v="2"/>
    <x v="1"/>
    <m/>
    <x v="3"/>
    <m/>
    <s v="Preferred University not filled"/>
    <m/>
    <m/>
    <n v="1"/>
    <x v="1"/>
    <x v="1"/>
    <x v="0"/>
  </r>
  <r>
    <s v="Student 280"/>
    <s v="Partner 27"/>
    <s v="United Kingdom"/>
    <s v="Global"/>
    <x v="5"/>
    <x v="0"/>
    <s v="KAM 39"/>
    <s v="Jul'2025"/>
    <d v="2025-03-11T00:00:00"/>
    <d v="2025-03-25T00:00:00"/>
    <d v="2025-04-08T00:00:00"/>
    <n v="14"/>
    <n v="14"/>
    <n v="28"/>
    <n v="1"/>
    <n v="1"/>
    <x v="4"/>
    <x v="0"/>
    <s v="The University of Law"/>
    <x v="0"/>
    <m/>
    <s v="Deposit Made (Unconditional)"/>
    <d v="2025-03-11T00:00:00"/>
    <d v="2025-03-25T00:00:00"/>
    <n v="1"/>
    <x v="0"/>
    <x v="0"/>
    <x v="0"/>
  </r>
  <r>
    <s v="Student 46"/>
    <s v="Partner 38"/>
    <s v="United Kingdom"/>
    <s v="Global"/>
    <x v="4"/>
    <x v="3"/>
    <s v="KAM 35"/>
    <s v="Jul'2025"/>
    <d v="2025-03-09T00:00:00"/>
    <s v="N/A"/>
    <s v="N/A"/>
    <e v="#VALUE!"/>
    <e v="#VALUE!"/>
    <e v="#VALUE!"/>
    <n v="1"/>
    <n v="1"/>
    <x v="1"/>
    <x v="1"/>
    <s v="University of Bradford International College"/>
    <x v="8"/>
    <m/>
    <s v="School App does not exist"/>
    <m/>
    <m/>
    <n v="1"/>
    <x v="0"/>
    <x v="1"/>
    <x v="0"/>
  </r>
  <r>
    <s v="Student 595"/>
    <s v="Partner 14"/>
    <s v="United Kingdom"/>
    <s v="India"/>
    <x v="2"/>
    <x v="1"/>
    <s v="KAM 48"/>
    <s v="Jul'2025"/>
    <d v="2025-05-02T00:00:00"/>
    <d v="2025-05-03T00:00:00"/>
    <s v="N/A"/>
    <n v="1"/>
    <e v="#VALUE!"/>
    <e v="#VALUE!"/>
    <n v="1"/>
    <n v="1"/>
    <x v="1"/>
    <x v="0"/>
    <s v="University of Roehampton"/>
    <x v="1"/>
    <s v="Payment confirmed case/ Deferred to sep intake"/>
    <s v="Offer Received (Conditional)"/>
    <d v="2025-05-02T00:00:00"/>
    <d v="2025-05-03T00:00:00"/>
    <n v="1"/>
    <x v="0"/>
    <x v="1"/>
    <x v="0"/>
  </r>
  <r>
    <s v="Student 197"/>
    <s v="Partner 28"/>
    <s v="United Kingdom"/>
    <s v="Global"/>
    <x v="7"/>
    <x v="0"/>
    <s v="KAM 51"/>
    <s v="Jul'2025"/>
    <d v="2025-03-17T00:00:00"/>
    <d v="2025-03-21T00:00:00"/>
    <s v="N/A"/>
    <n v="4"/>
    <e v="#VALUE!"/>
    <e v="#VALUE!"/>
    <n v="1"/>
    <n v="1"/>
    <x v="1"/>
    <x v="1"/>
    <s v="Coventry University - CU Coventry Campus"/>
    <x v="7"/>
    <s v="applying for USA , drop"/>
    <s v="Offer Received (Conditional)"/>
    <d v="2025-03-17T00:00:00"/>
    <d v="2025-03-21T00:00:00"/>
    <n v="1"/>
    <x v="0"/>
    <x v="1"/>
    <x v="0"/>
  </r>
  <r>
    <s v="Student 209"/>
    <s v="Partner 20"/>
    <s v="United Kingdom"/>
    <s v="India"/>
    <x v="2"/>
    <x v="1"/>
    <s v="KAM 31"/>
    <s v="Jul'2025"/>
    <d v="2025-03-27T00:00:00"/>
    <d v="2025-04-02T00:00:00"/>
    <s v="N/A"/>
    <n v="6"/>
    <e v="#VALUE!"/>
    <e v="#VALUE!"/>
    <n v="1"/>
    <n v="1"/>
    <x v="1"/>
    <x v="1"/>
    <m/>
    <x v="3"/>
    <s v="Dropped"/>
    <s v="Preferred University not filled"/>
    <m/>
    <m/>
    <n v="1"/>
    <x v="0"/>
    <x v="1"/>
    <x v="0"/>
  </r>
  <r>
    <s v="Student 203"/>
    <s v="Partner 7"/>
    <s v="United Kingdom"/>
    <s v="India"/>
    <x v="5"/>
    <x v="2"/>
    <s v="KAM 7"/>
    <s v="Jul'2025"/>
    <d v="2025-03-13T00:00:00"/>
    <s v="N/A"/>
    <s v="N/A"/>
    <e v="#VALUE!"/>
    <e v="#VALUE!"/>
    <e v="#VALUE!"/>
    <n v="1"/>
    <n v="1"/>
    <x v="3"/>
    <x v="1"/>
    <m/>
    <x v="3"/>
    <s v="Dropped"/>
    <s v="Preferred University not filled"/>
    <m/>
    <m/>
    <n v="1"/>
    <x v="1"/>
    <x v="1"/>
    <x v="0"/>
  </r>
  <r>
    <s v="Student 445"/>
    <s v="Partner 1"/>
    <s v="United Kingdom"/>
    <s v="India"/>
    <x v="30"/>
    <x v="2"/>
    <s v="KAM 27"/>
    <s v="Jul'2025"/>
    <d v="2025-04-18T00:00:00"/>
    <d v="2025-04-25T00:00:00"/>
    <s v="N/A"/>
    <n v="7"/>
    <e v="#VALUE!"/>
    <e v="#VALUE!"/>
    <n v="1"/>
    <n v="1"/>
    <x v="1"/>
    <x v="1"/>
    <s v="Ravensbourne University London"/>
    <x v="7"/>
    <s v="Final CI on 22nd July - Result Awiated"/>
    <s v="Offer Received (Conditional)"/>
    <d v="2025-04-18T00:00:00"/>
    <d v="2025-04-21T00:00:00"/>
    <n v="1"/>
    <x v="0"/>
    <x v="1"/>
    <x v="0"/>
  </r>
  <r>
    <s v="Student 401"/>
    <s v="Partner 2"/>
    <s v="United Kingdom"/>
    <s v="India"/>
    <x v="5"/>
    <x v="2"/>
    <s v="KAM 24"/>
    <s v="Jul'2025"/>
    <d v="2025-02-24T00:00:00"/>
    <d v="2025-03-11T00:00:00"/>
    <s v="N/A"/>
    <n v="15"/>
    <e v="#VALUE!"/>
    <e v="#VALUE!"/>
    <n v="1"/>
    <n v="1"/>
    <x v="1"/>
    <x v="1"/>
    <s v="The University of Law"/>
    <x v="7"/>
    <m/>
    <s v="Offer Received (Conditional)"/>
    <d v="2025-02-24T00:00:00"/>
    <d v="2025-03-11T00:00:00"/>
    <n v="1"/>
    <x v="0"/>
    <x v="1"/>
    <x v="0"/>
  </r>
  <r>
    <s v="Student 452"/>
    <s v="Partner 34"/>
    <s v="United Kingdom"/>
    <s v="Global"/>
    <x v="4"/>
    <x v="3"/>
    <s v="KAM 34"/>
    <s v="Jul'2025"/>
    <d v="2025-01-27T00:00:00"/>
    <d v="2025-02-07T00:00:00"/>
    <s v="N/A"/>
    <n v="11"/>
    <e v="#VALUE!"/>
    <e v="#VALUE!"/>
    <n v="1"/>
    <n v="1"/>
    <x v="1"/>
    <x v="1"/>
    <s v="Edinburgh Napier University"/>
    <x v="0"/>
    <s v="Follow up taken"/>
    <s v="Offer Received (Conditional)"/>
    <d v="2025-01-27T00:00:00"/>
    <d v="2025-02-07T00:00:00"/>
    <n v="1"/>
    <x v="0"/>
    <x v="1"/>
    <x v="0"/>
  </r>
  <r>
    <s v="Student 79"/>
    <s v="Partner 18"/>
    <s v="United Kingdom"/>
    <s v="India"/>
    <x v="5"/>
    <x v="1"/>
    <s v="KAM 46"/>
    <s v="Jul'2025"/>
    <d v="2025-04-01T00:00:00"/>
    <d v="2025-04-03T00:00:00"/>
    <s v="N/A"/>
    <n v="2"/>
    <e v="#VALUE!"/>
    <e v="#VALUE!"/>
    <n v="1"/>
    <n v="1"/>
    <x v="1"/>
    <x v="1"/>
    <s v="Sheffield Hallam University"/>
    <x v="5"/>
    <s v="app submitted"/>
    <s v="School App does not exist"/>
    <m/>
    <m/>
    <n v="1"/>
    <x v="0"/>
    <x v="1"/>
    <x v="0"/>
  </r>
  <r>
    <s v="Student 378"/>
    <s v="Partner 15"/>
    <s v="United Kingdom"/>
    <s v="India"/>
    <x v="3"/>
    <x v="1"/>
    <s v="KAM 21"/>
    <s v="Jul'2025"/>
    <d v="2025-03-27T00:00:00"/>
    <d v="2025-04-04T00:00:00"/>
    <s v="N/A"/>
    <n v="8"/>
    <e v="#VALUE!"/>
    <e v="#VALUE!"/>
    <n v="1"/>
    <n v="1"/>
    <x v="1"/>
    <x v="1"/>
    <m/>
    <x v="3"/>
    <s v="dropped the plan"/>
    <s v="Preferred University not filled"/>
    <m/>
    <m/>
    <n v="1"/>
    <x v="0"/>
    <x v="1"/>
    <x v="0"/>
  </r>
  <r>
    <s v="Student 160"/>
    <s v="Partner 18"/>
    <s v="United Kingdom"/>
    <s v="India"/>
    <x v="5"/>
    <x v="1"/>
    <s v="KAM 30"/>
    <s v="Jul'2025"/>
    <d v="2025-01-02T00:00:00"/>
    <d v="2025-01-10T00:00:00"/>
    <s v="N/A"/>
    <n v="8"/>
    <e v="#VALUE!"/>
    <e v="#VALUE!"/>
    <n v="1"/>
    <n v="1"/>
    <x v="1"/>
    <x v="1"/>
    <m/>
    <x v="3"/>
    <s v="Dropped (got married)"/>
    <s v="Preferred University not filled"/>
    <m/>
    <m/>
    <n v="1"/>
    <x v="0"/>
    <x v="1"/>
    <x v="0"/>
  </r>
  <r>
    <s v="Student 660"/>
    <s v="Partner 20"/>
    <s v="United Kingdom"/>
    <s v="India"/>
    <x v="2"/>
    <x v="1"/>
    <s v="KAM 54"/>
    <s v="Jul'2025"/>
    <d v="2025-07-23T00:00:00"/>
    <d v="2025-07-23T00:00:00"/>
    <d v="2025-07-23T00:00:00"/>
    <n v="0"/>
    <n v="0"/>
    <n v="0"/>
    <n v="1"/>
    <n v="1"/>
    <x v="4"/>
    <x v="0"/>
    <m/>
    <x v="3"/>
    <m/>
    <s v="Preferred University not filled"/>
    <m/>
    <m/>
    <n v="1"/>
    <x v="0"/>
    <x v="0"/>
    <x v="0"/>
  </r>
  <r>
    <s v="Student 468"/>
    <s v="Partner 29"/>
    <s v="United Kingdom"/>
    <s v="Global"/>
    <x v="3"/>
    <x v="0"/>
    <s v="KAM 36"/>
    <s v="Jul'2025"/>
    <d v="2025-04-15T00:00:00"/>
    <d v="2025-04-21T00:00:00"/>
    <s v="N/A"/>
    <n v="6"/>
    <e v="#VALUE!"/>
    <e v="#VALUE!"/>
    <n v="1"/>
    <n v="1"/>
    <x v="1"/>
    <x v="2"/>
    <m/>
    <x v="3"/>
    <m/>
    <s v="Preferred University not filled"/>
    <m/>
    <m/>
    <n v="1"/>
    <x v="0"/>
    <x v="1"/>
    <x v="0"/>
  </r>
  <r>
    <s v="Student 206"/>
    <s v="Partner 27"/>
    <s v="United Kingdom"/>
    <s v="Global"/>
    <x v="3"/>
    <x v="0"/>
    <s v="KAM 6"/>
    <s v="Jul'2025"/>
    <d v="2025-03-27T00:00:00"/>
    <d v="2025-03-31T00:00:00"/>
    <s v="N/A"/>
    <n v="4"/>
    <e v="#VALUE!"/>
    <e v="#VALUE!"/>
    <n v="1"/>
    <n v="1"/>
    <x v="1"/>
    <x v="1"/>
    <s v="Coventry University - CU London Campus"/>
    <x v="3"/>
    <m/>
    <s v="Offer Received (Conditional)"/>
    <d v="2025-03-27T00:00:00"/>
    <d v="2025-03-31T00:00:00"/>
    <n v="1"/>
    <x v="0"/>
    <x v="1"/>
    <x v="0"/>
  </r>
  <r>
    <s v="Student 174"/>
    <s v="Partner 29"/>
    <s v="United Kingdom"/>
    <s v="Global"/>
    <x v="8"/>
    <x v="0"/>
    <s v="KAM 43"/>
    <s v="Jul'2025"/>
    <d v="2025-02-18T00:00:00"/>
    <d v="2025-04-07T00:00:00"/>
    <s v="N/A"/>
    <n v="48"/>
    <e v="#VALUE!"/>
    <e v="#VALUE!"/>
    <n v="1"/>
    <n v="1"/>
    <x v="1"/>
    <x v="1"/>
    <s v="Coventry University - CU London Campus"/>
    <x v="10"/>
    <s v="Dropped after failed CUG 3 attempts interview"/>
    <s v="School App does not exist"/>
    <m/>
    <m/>
    <n v="1"/>
    <x v="0"/>
    <x v="1"/>
    <x v="0"/>
  </r>
  <r>
    <s v="Student 387"/>
    <s v="Partner 2"/>
    <s v="United Kingdom"/>
    <s v="India"/>
    <x v="5"/>
    <x v="2"/>
    <s v="KAM 24"/>
    <s v="Jul'2025"/>
    <d v="2025-02-14T00:00:00"/>
    <d v="2025-02-28T00:00:00"/>
    <s v="N/A"/>
    <n v="14"/>
    <e v="#VALUE!"/>
    <e v="#VALUE!"/>
    <n v="1"/>
    <n v="1"/>
    <x v="1"/>
    <x v="1"/>
    <s v="The University of Law"/>
    <x v="1"/>
    <m/>
    <s v="Offer Received (Conditional)"/>
    <d v="2025-02-14T00:00:00"/>
    <d v="2025-02-28T00:00:00"/>
    <n v="1"/>
    <x v="0"/>
    <x v="1"/>
    <x v="0"/>
  </r>
  <r>
    <s v="Student 255"/>
    <s v="Partner 30"/>
    <s v="United Kingdom"/>
    <s v="Global"/>
    <x v="3"/>
    <x v="0"/>
    <s v="KAM 45"/>
    <s v="Jul'2025"/>
    <d v="2025-04-09T00:00:00"/>
    <d v="2025-04-16T00:00:00"/>
    <s v="N/A"/>
    <n v="7"/>
    <e v="#VALUE!"/>
    <e v="#VALUE!"/>
    <n v="1"/>
    <n v="1"/>
    <x v="1"/>
    <x v="1"/>
    <m/>
    <x v="3"/>
    <m/>
    <s v="Preferred University not filled"/>
    <m/>
    <m/>
    <n v="1"/>
    <x v="0"/>
    <x v="1"/>
    <x v="0"/>
  </r>
  <r>
    <s v="Student 611"/>
    <s v="Partner 1"/>
    <s v="United Kingdom"/>
    <s v="India"/>
    <x v="6"/>
    <x v="2"/>
    <s v="KAM 27"/>
    <s v="Jul'2025"/>
    <d v="2025-05-09T00:00:00"/>
    <d v="2025-05-14T00:00:00"/>
    <s v="N/A"/>
    <n v="5"/>
    <e v="#VALUE!"/>
    <e v="#VALUE!"/>
    <n v="1"/>
    <n v="1"/>
    <x v="1"/>
    <x v="1"/>
    <s v="BPP University"/>
    <x v="7"/>
    <s v="Interview before 10th July"/>
    <s v="Offer Received (Conditional)"/>
    <d v="2025-05-09T00:00:00"/>
    <d v="2025-05-14T00:00:00"/>
    <n v="1"/>
    <x v="0"/>
    <x v="1"/>
    <x v="0"/>
  </r>
  <r>
    <s v="Student 66"/>
    <s v="Partner 16"/>
    <s v="United Kingdom"/>
    <s v="India"/>
    <x v="21"/>
    <x v="1"/>
    <s v="KAM 46"/>
    <s v="Jul'2025"/>
    <d v="2025-02-25T00:00:00"/>
    <d v="2025-04-21T00:00:00"/>
    <s v="N/A"/>
    <n v="55"/>
    <e v="#VALUE!"/>
    <e v="#VALUE!"/>
    <n v="1"/>
    <n v="1"/>
    <x v="1"/>
    <x v="1"/>
    <m/>
    <x v="5"/>
    <m/>
    <s v="Preferred University not filled"/>
    <m/>
    <m/>
    <n v="1"/>
    <x v="0"/>
    <x v="1"/>
    <x v="0"/>
  </r>
  <r>
    <s v="Student 51"/>
    <s v="Partner 37"/>
    <s v="United Kingdom"/>
    <s v="Global"/>
    <x v="6"/>
    <x v="3"/>
    <s v="KAM 32"/>
    <s v="Jul'2025"/>
    <d v="2024-11-12T00:00:00"/>
    <d v="2024-11-15T00:00:00"/>
    <d v="2025-07-07T00:00:00"/>
    <n v="3"/>
    <n v="234"/>
    <n v="237"/>
    <n v="1"/>
    <n v="1"/>
    <x v="0"/>
    <x v="0"/>
    <s v="BPP University"/>
    <x v="0"/>
    <s v="Student enrolled for June intake"/>
    <s v="Deposit Made (Conditional)"/>
    <d v="2024-11-12T00:00:00"/>
    <d v="2024-11-15T00:00:00"/>
    <n v="1"/>
    <x v="0"/>
    <x v="0"/>
    <x v="0"/>
  </r>
  <r>
    <s v="Student 117"/>
    <s v="Partner 13"/>
    <s v="United Kingdom"/>
    <s v="India"/>
    <x v="5"/>
    <x v="1"/>
    <s v="KAM 56"/>
    <s v="Jul'2025"/>
    <d v="2025-03-06T00:00:00"/>
    <d v="2025-03-10T00:00:00"/>
    <s v="N/A"/>
    <n v="4"/>
    <e v="#VALUE!"/>
    <e v="#VALUE!"/>
    <n v="1"/>
    <n v="1"/>
    <x v="1"/>
    <x v="1"/>
    <s v="QA - Northumbria University Newcastle"/>
    <x v="3"/>
    <s v="Drop"/>
    <s v="School App does not exist"/>
    <m/>
    <m/>
    <n v="1"/>
    <x v="0"/>
    <x v="1"/>
    <x v="0"/>
  </r>
  <r>
    <s v="Student 257"/>
    <s v="Partner 34"/>
    <s v="United Kingdom"/>
    <s v="Global"/>
    <x v="6"/>
    <x v="3"/>
    <s v="KAM 3"/>
    <s v="Jul'2025"/>
    <d v="2025-03-29T00:00:00"/>
    <d v="2025-04-15T00:00:00"/>
    <d v="2025-04-29T00:00:00"/>
    <n v="17"/>
    <n v="14"/>
    <n v="31"/>
    <n v="1"/>
    <n v="1"/>
    <x v="0"/>
    <x v="0"/>
    <s v="BPP University"/>
    <x v="0"/>
    <s v="paid in UK already"/>
    <s v="Deposit Made (Conditional)"/>
    <d v="2025-03-29T00:00:00"/>
    <d v="2025-04-15T00:00:00"/>
    <n v="1"/>
    <x v="0"/>
    <x v="0"/>
    <x v="0"/>
  </r>
  <r>
    <s v="Student 486"/>
    <s v="Partner 34"/>
    <s v="Germany"/>
    <s v="Global"/>
    <x v="31"/>
    <x v="3"/>
    <s v="KAM 42"/>
    <s v="Jul'2025"/>
    <d v="2025-01-28T00:00:00"/>
    <d v="2025-02-11T00:00:00"/>
    <s v="N/A"/>
    <n v="14"/>
    <e v="#VALUE!"/>
    <e v="#VALUE!"/>
    <n v="1"/>
    <n v="1"/>
    <x v="1"/>
    <x v="1"/>
    <m/>
    <x v="3"/>
    <s v="Not my LP student, LP-Nigeria students"/>
    <s v="Preferred University not filled"/>
    <m/>
    <m/>
    <n v="1"/>
    <x v="0"/>
    <x v="1"/>
    <x v="0"/>
  </r>
  <r>
    <s v="Student 113"/>
    <s v="Partner 19"/>
    <s v="United Kingdom"/>
    <s v="India"/>
    <x v="5"/>
    <x v="1"/>
    <s v="KAM 46"/>
    <s v="Jul'2025"/>
    <d v="2025-02-06T00:00:00"/>
    <d v="2025-02-10T00:00:00"/>
    <s v="N/A"/>
    <n v="4"/>
    <e v="#VALUE!"/>
    <e v="#VALUE!"/>
    <n v="1"/>
    <n v="1"/>
    <x v="1"/>
    <x v="1"/>
    <m/>
    <x v="3"/>
    <m/>
    <s v="Preferred University not filled"/>
    <m/>
    <m/>
    <n v="1"/>
    <x v="0"/>
    <x v="1"/>
    <x v="0"/>
  </r>
  <r>
    <s v="Student 355"/>
    <s v="Partner 15"/>
    <s v="United Kingdom"/>
    <s v="India"/>
    <x v="5"/>
    <x v="1"/>
    <s v="KAM 4"/>
    <s v="Jul'2025"/>
    <d v="2025-02-25T00:00:00"/>
    <d v="2025-03-03T00:00:00"/>
    <s v="N/A"/>
    <n v="6"/>
    <e v="#VALUE!"/>
    <e v="#VALUE!"/>
    <n v="1"/>
    <n v="1"/>
    <x v="1"/>
    <x v="1"/>
    <m/>
    <x v="3"/>
    <s v="Drop"/>
    <s v="Preferred University not filled"/>
    <m/>
    <m/>
    <n v="1"/>
    <x v="0"/>
    <x v="1"/>
    <x v="0"/>
  </r>
  <r>
    <s v="Student 627"/>
    <s v="Partner 3"/>
    <s v="United Kingdom"/>
    <s v="India"/>
    <x v="6"/>
    <x v="2"/>
    <s v="KAM 9"/>
    <s v="Jul'2025"/>
    <d v="2025-01-10T00:00:00"/>
    <d v="2025-01-14T00:00:00"/>
    <d v="2025-05-12T00:00:00"/>
    <n v="4"/>
    <n v="118"/>
    <n v="122"/>
    <n v="1"/>
    <n v="1"/>
    <x v="0"/>
    <x v="0"/>
    <m/>
    <x v="0"/>
    <m/>
    <s v="Preferred University not filled"/>
    <m/>
    <m/>
    <n v="1"/>
    <x v="0"/>
    <x v="0"/>
    <x v="0"/>
  </r>
  <r>
    <s v="Student 527"/>
    <s v="Partner 25"/>
    <s v="United Kingdom"/>
    <s v="Global"/>
    <x v="3"/>
    <x v="0"/>
    <s v="KAM 51"/>
    <s v="Jul'2025"/>
    <d v="2025-04-23T00:00:00"/>
    <d v="2025-04-28T00:00:00"/>
    <s v="N/A"/>
    <n v="5"/>
    <e v="#VALUE!"/>
    <e v="#VALUE!"/>
    <n v="1"/>
    <n v="1"/>
    <x v="1"/>
    <x v="1"/>
    <s v="Coventry University - CU London Campus"/>
    <x v="7"/>
    <s v="the leads from zen were all initially applying for USA.. so the students are ropping from UK"/>
    <s v="Offer Received (Conditional)"/>
    <d v="2025-04-23T00:00:00"/>
    <d v="2025-04-28T00:00:00"/>
    <n v="1"/>
    <x v="0"/>
    <x v="1"/>
    <x v="0"/>
  </r>
  <r>
    <s v="Student 83"/>
    <s v="Partner 32"/>
    <s v="United Kingdom"/>
    <s v="Global"/>
    <x v="2"/>
    <x v="3"/>
    <s v="KAM 34"/>
    <s v="Jul'2025"/>
    <d v="2025-01-22T00:00:00"/>
    <d v="2025-01-30T00:00:00"/>
    <d v="2025-03-29T00:00:00"/>
    <n v="8"/>
    <n v="58"/>
    <n v="66"/>
    <n v="1"/>
    <n v="1"/>
    <x v="0"/>
    <x v="0"/>
    <s v="University of Roehampton"/>
    <x v="0"/>
    <s v="Paid for July intake"/>
    <s v="Deposit Made (Conditional)"/>
    <d v="2025-01-22T00:00:00"/>
    <d v="2025-01-30T00:00:00"/>
    <n v="1"/>
    <x v="0"/>
    <x v="0"/>
    <x v="0"/>
  </r>
  <r>
    <s v="Student 3"/>
    <s v="Partner 5"/>
    <s v="United Kingdom"/>
    <s v="India"/>
    <x v="5"/>
    <x v="2"/>
    <s v="KAM 9"/>
    <s v="Jul'2025"/>
    <d v="2025-02-19T00:00:00"/>
    <d v="2025-02-21T00:00:00"/>
    <s v="N/A"/>
    <n v="2"/>
    <e v="#VALUE!"/>
    <e v="#VALUE!"/>
    <n v="1"/>
    <n v="1"/>
    <x v="1"/>
    <x v="1"/>
    <s v="De Montfort University"/>
    <x v="0"/>
    <s v="not marked waiting for deffer offer"/>
    <s v="School App does not exist"/>
    <m/>
    <m/>
    <n v="1"/>
    <x v="0"/>
    <x v="1"/>
    <x v="0"/>
  </r>
  <r>
    <s v="Student 338"/>
    <s v="Partner 24"/>
    <s v="United Kingdom"/>
    <s v="Global"/>
    <x v="5"/>
    <x v="0"/>
    <s v="KAM 1"/>
    <s v="Jul'2025"/>
    <d v="2025-02-05T00:00:00"/>
    <d v="2025-02-10T00:00:00"/>
    <s v="N/A"/>
    <n v="5"/>
    <e v="#VALUE!"/>
    <e v="#VALUE!"/>
    <n v="1"/>
    <n v="1"/>
    <x v="1"/>
    <x v="1"/>
    <m/>
    <x v="3"/>
    <m/>
    <s v="Preferred University not filled"/>
    <m/>
    <m/>
    <n v="1"/>
    <x v="0"/>
    <x v="1"/>
    <x v="0"/>
  </r>
  <r>
    <s v="Student 61"/>
    <s v="Partner 3"/>
    <s v="United Kingdom"/>
    <s v="India"/>
    <x v="5"/>
    <x v="2"/>
    <s v="KAM 24"/>
    <s v="Jul'2025"/>
    <d v="2025-03-22T00:00:00"/>
    <d v="2025-03-27T00:00:00"/>
    <s v="N/A"/>
    <n v="5"/>
    <e v="#VALUE!"/>
    <e v="#VALUE!"/>
    <n v="1"/>
    <n v="1"/>
    <x v="1"/>
    <x v="1"/>
    <s v="The University of Law"/>
    <x v="5"/>
    <s v="uwtsd and ulaw"/>
    <s v="Offer Received (Conditional)"/>
    <d v="2025-03-22T00:00:00"/>
    <d v="2025-03-27T00:00:00"/>
    <n v="1"/>
    <x v="0"/>
    <x v="1"/>
    <x v="0"/>
  </r>
  <r>
    <s v="Student 375"/>
    <s v="Partner 2"/>
    <s v="United Kingdom"/>
    <s v="India"/>
    <x v="32"/>
    <x v="2"/>
    <s v="KAM 25"/>
    <s v="Jul'2025"/>
    <d v="2025-02-06T00:00:00"/>
    <d v="2025-02-11T00:00:00"/>
    <s v="N/A"/>
    <n v="5"/>
    <e v="#VALUE!"/>
    <e v="#VALUE!"/>
    <n v="1"/>
    <n v="1"/>
    <x v="1"/>
    <x v="1"/>
    <s v="The University of Law"/>
    <x v="3"/>
    <m/>
    <s v="School App does not exist"/>
    <m/>
    <m/>
    <n v="1"/>
    <x v="0"/>
    <x v="1"/>
    <x v="0"/>
  </r>
  <r>
    <s v="Student 642"/>
    <s v="Partner 30"/>
    <s v="United Kingdom"/>
    <s v="Global"/>
    <x v="6"/>
    <x v="0"/>
    <s v="KAM 36"/>
    <s v="Jul'2025"/>
    <d v="2025-01-27T00:00:00"/>
    <d v="2025-04-30T00:00:00"/>
    <d v="2025-05-21T00:00:00"/>
    <n v="93"/>
    <n v="21"/>
    <n v="114"/>
    <n v="1"/>
    <n v="1"/>
    <x v="0"/>
    <x v="0"/>
    <s v="BPP University"/>
    <x v="0"/>
    <s v="VISA received"/>
    <s v="Deposit Made (Conditional)"/>
    <d v="2025-01-27T00:00:00"/>
    <d v="2025-04-30T00:00:00"/>
    <n v="1"/>
    <x v="0"/>
    <x v="0"/>
    <x v="0"/>
  </r>
  <r>
    <s v="Student 289"/>
    <s v="Partner 4"/>
    <s v="United Kingdom"/>
    <s v="India"/>
    <x v="5"/>
    <x v="2"/>
    <s v="KAM 20"/>
    <s v="Jul'2025"/>
    <d v="2025-01-07T00:00:00"/>
    <d v="2025-01-14T00:00:00"/>
    <s v="N/A"/>
    <n v="7"/>
    <e v="#VALUE!"/>
    <e v="#VALUE!"/>
    <n v="1"/>
    <n v="1"/>
    <x v="1"/>
    <x v="1"/>
    <s v="London Metropolitan University"/>
    <x v="3"/>
    <m/>
    <s v="School App does not exist"/>
    <m/>
    <m/>
    <n v="1"/>
    <x v="0"/>
    <x v="1"/>
    <x v="0"/>
  </r>
  <r>
    <s v="Student 306"/>
    <s v="Partner 21"/>
    <s v="United Kingdom"/>
    <s v="Global"/>
    <x v="3"/>
    <x v="0"/>
    <s v="KAM 26"/>
    <s v="Jul'2025"/>
    <d v="2025-04-29T00:00:00"/>
    <d v="2025-05-05T00:00:00"/>
    <s v="N/A"/>
    <n v="6"/>
    <e v="#VALUE!"/>
    <e v="#VALUE!"/>
    <n v="1"/>
    <n v="1"/>
    <x v="1"/>
    <x v="1"/>
    <m/>
    <x v="3"/>
    <m/>
    <s v="Preferred University not filled"/>
    <m/>
    <m/>
    <n v="1"/>
    <x v="0"/>
    <x v="1"/>
    <x v="0"/>
  </r>
  <r>
    <s v="Student 395"/>
    <s v="Partner 11"/>
    <s v="United Kingdom"/>
    <s v="India"/>
    <x v="5"/>
    <x v="1"/>
    <s v="KAM 23"/>
    <s v="Jul'2025"/>
    <d v="2025-03-04T00:00:00"/>
    <d v="2025-03-08T00:00:00"/>
    <s v="N/A"/>
    <n v="4"/>
    <e v="#VALUE!"/>
    <e v="#VALUE!"/>
    <n v="1"/>
    <n v="1"/>
    <x v="1"/>
    <x v="1"/>
    <m/>
    <x v="3"/>
    <m/>
    <s v="Preferred University not filled"/>
    <m/>
    <m/>
    <n v="1"/>
    <x v="0"/>
    <x v="1"/>
    <x v="0"/>
  </r>
  <r>
    <s v="Student 16"/>
    <s v="Partner 17"/>
    <s v="United Kingdom"/>
    <s v="India"/>
    <x v="5"/>
    <x v="1"/>
    <s v="KAM 30"/>
    <s v="Jul'2025"/>
    <d v="2025-02-25T00:00:00"/>
    <d v="2025-02-28T00:00:00"/>
    <s v="N/A"/>
    <n v="3"/>
    <e v="#VALUE!"/>
    <e v="#VALUE!"/>
    <n v="1"/>
    <n v="1"/>
    <x v="6"/>
    <x v="1"/>
    <m/>
    <x v="3"/>
    <s v="US - Visa approved"/>
    <s v="Preferred University not filled"/>
    <m/>
    <m/>
    <n v="1"/>
    <x v="0"/>
    <x v="1"/>
    <x v="0"/>
  </r>
  <r>
    <s v="Student 82"/>
    <s v="Partner 26"/>
    <s v="United Kingdom"/>
    <s v="Global"/>
    <x v="8"/>
    <x v="0"/>
    <s v="KAM 43"/>
    <s v="Jul'2025"/>
    <d v="2025-02-19T00:00:00"/>
    <s v="N/A"/>
    <s v="N/A"/>
    <e v="#VALUE!"/>
    <e v="#VALUE!"/>
    <e v="#VALUE!"/>
    <n v="1"/>
    <n v="1"/>
    <x v="1"/>
    <x v="1"/>
    <s v="University of Roehampton"/>
    <x v="3"/>
    <s v="dropped"/>
    <s v="School App does not exist"/>
    <m/>
    <m/>
    <n v="1"/>
    <x v="0"/>
    <x v="1"/>
    <x v="0"/>
  </r>
  <r>
    <s v="Student 179"/>
    <s v="Partner 22"/>
    <s v="United Kingdom"/>
    <s v="Global"/>
    <x v="7"/>
    <x v="0"/>
    <s v="KAM 6"/>
    <s v="Jul'2025"/>
    <d v="2025-03-11T00:00:00"/>
    <d v="2025-03-18T00:00:00"/>
    <d v="2025-04-19T00:00:00"/>
    <n v="7"/>
    <n v="32"/>
    <n v="39"/>
    <n v="1"/>
    <n v="1"/>
    <x v="0"/>
    <x v="1"/>
    <s v="Coventry University - CU Coventry Campus"/>
    <x v="10"/>
    <s v="Visa Rejceted on 13th JUne"/>
    <s v="Deposit Made (Conditional)"/>
    <d v="2025-03-11T00:00:00"/>
    <d v="2025-03-18T00:00:00"/>
    <n v="1"/>
    <x v="0"/>
    <x v="0"/>
    <x v="0"/>
  </r>
  <r>
    <s v="Student 93"/>
    <s v="Partner 13"/>
    <s v="United Kingdom"/>
    <s v="India"/>
    <x v="2"/>
    <x v="1"/>
    <s v="KAM 44"/>
    <s v="Jul'2025"/>
    <d v="2025-03-05T00:00:00"/>
    <d v="2025-03-10T00:00:00"/>
    <s v="N/A"/>
    <n v="5"/>
    <e v="#VALUE!"/>
    <e v="#VALUE!"/>
    <n v="1"/>
    <n v="1"/>
    <x v="1"/>
    <x v="2"/>
    <m/>
    <x v="3"/>
    <s v="Yet to confirm"/>
    <s v="Preferred University not filled"/>
    <m/>
    <m/>
    <n v="1"/>
    <x v="0"/>
    <x v="1"/>
    <x v="0"/>
  </r>
  <r>
    <s v="Student 28"/>
    <s v="Partner 19"/>
    <s v="United Kingdom"/>
    <s v="India"/>
    <x v="5"/>
    <x v="1"/>
    <s v="KAM 30"/>
    <s v="Jul'2025"/>
    <d v="2025-02-24T00:00:00"/>
    <d v="2025-02-27T00:00:00"/>
    <s v="N/A"/>
    <n v="3"/>
    <e v="#VALUE!"/>
    <e v="#VALUE!"/>
    <n v="1"/>
    <n v="1"/>
    <x v="5"/>
    <x v="0"/>
    <s v="The University of Law"/>
    <x v="0"/>
    <s v="Visa approved, RAU"/>
    <s v="Offer Received (Conditional)"/>
    <d v="2025-02-24T00:00:00"/>
    <d v="2025-02-27T00:00:00"/>
    <n v="1"/>
    <x v="0"/>
    <x v="0"/>
    <x v="1"/>
  </r>
  <r>
    <s v="Student 260"/>
    <s v="Partner 23"/>
    <s v="United Kingdom"/>
    <s v="Global"/>
    <x v="3"/>
    <x v="0"/>
    <s v="KAM 1"/>
    <s v="Jul'2025"/>
    <d v="2025-04-23T00:00:00"/>
    <d v="2025-04-28T00:00:00"/>
    <s v="N/A"/>
    <n v="5"/>
    <e v="#VALUE!"/>
    <e v="#VALUE!"/>
    <n v="1"/>
    <n v="1"/>
    <x v="1"/>
    <x v="1"/>
    <m/>
    <x v="3"/>
    <m/>
    <s v="Preferred University not filled"/>
    <m/>
    <m/>
    <n v="1"/>
    <x v="0"/>
    <x v="1"/>
    <x v="0"/>
  </r>
  <r>
    <s v="Student 526"/>
    <s v="Partner 24"/>
    <s v="United Kingdom"/>
    <s v="Global"/>
    <x v="3"/>
    <x v="0"/>
    <s v="KAM 51"/>
    <s v="Jul'2025"/>
    <d v="2025-01-27T00:00:00"/>
    <d v="2025-02-01T00:00:00"/>
    <s v="N/A"/>
    <n v="5"/>
    <e v="#VALUE!"/>
    <e v="#VALUE!"/>
    <n v="1"/>
    <n v="1"/>
    <x v="1"/>
    <x v="1"/>
    <m/>
    <x v="3"/>
    <s v="the leads from zen were all initially applying for USA.. so the students are ropping from UK"/>
    <s v="Preferred University not filled"/>
    <m/>
    <m/>
    <n v="1"/>
    <x v="0"/>
    <x v="1"/>
    <x v="0"/>
  </r>
  <r>
    <s v="Student 374"/>
    <s v="Partner 1"/>
    <s v="United Kingdom"/>
    <s v="India"/>
    <x v="5"/>
    <x v="2"/>
    <s v="KAM 25"/>
    <s v="Jul'2025"/>
    <d v="2025-03-25T00:00:00"/>
    <d v="2025-03-28T00:00:00"/>
    <s v="N/A"/>
    <n v="3"/>
    <e v="#VALUE!"/>
    <e v="#VALUE!"/>
    <n v="1"/>
    <n v="1"/>
    <x v="1"/>
    <x v="1"/>
    <s v="The University of Law"/>
    <x v="3"/>
    <m/>
    <s v="School App does not exist"/>
    <m/>
    <m/>
    <n v="1"/>
    <x v="0"/>
    <x v="1"/>
    <x v="0"/>
  </r>
  <r>
    <s v="Student 327"/>
    <s v="Partner 38"/>
    <s v="United Kingdom"/>
    <s v="Global"/>
    <x v="0"/>
    <x v="3"/>
    <s v="KAM 35"/>
    <s v="Jul'2025"/>
    <d v="2025-02-12T00:00:00"/>
    <d v="2025-03-22T00:00:00"/>
    <d v="2025-03-24T00:00:00"/>
    <n v="38"/>
    <n v="2"/>
    <n v="40"/>
    <n v="1"/>
    <n v="1"/>
    <x v="0"/>
    <x v="0"/>
    <m/>
    <x v="0"/>
    <s v="Student has paid deposit"/>
    <s v="Preferred University not filled"/>
    <m/>
    <m/>
    <n v="1"/>
    <x v="0"/>
    <x v="0"/>
    <x v="0"/>
  </r>
  <r>
    <s v="Student 80"/>
    <s v="Partner 11"/>
    <s v="United Kingdom"/>
    <s v="India"/>
    <x v="4"/>
    <x v="1"/>
    <s v="KAM 44"/>
    <s v="Jul'2025"/>
    <d v="2025-01-08T00:00:00"/>
    <d v="2025-01-31T00:00:00"/>
    <s v="N/A"/>
    <n v="23"/>
    <e v="#VALUE!"/>
    <e v="#VALUE!"/>
    <n v="1"/>
    <n v="1"/>
    <x v="6"/>
    <x v="1"/>
    <s v="University of East London"/>
    <x v="3"/>
    <s v="Yet to confirm"/>
    <s v="School App does not exist"/>
    <m/>
    <m/>
    <n v="1"/>
    <x v="0"/>
    <x v="1"/>
    <x v="0"/>
  </r>
  <r>
    <s v="Student 637"/>
    <s v="Partner 19"/>
    <s v="United Kingdom"/>
    <s v="India"/>
    <x v="13"/>
    <x v="1"/>
    <s v="KAM 44"/>
    <s v="Jul'2025"/>
    <d v="2025-05-21T00:00:00"/>
    <s v="N/A"/>
    <s v="N/A"/>
    <e v="#VALUE!"/>
    <e v="#VALUE!"/>
    <e v="#VALUE!"/>
    <n v="1"/>
    <n v="1"/>
    <x v="3"/>
    <x v="1"/>
    <m/>
    <x v="3"/>
    <s v="Dropped his plans"/>
    <s v="Preferred University not filled"/>
    <m/>
    <m/>
    <n v="1"/>
    <x v="1"/>
    <x v="1"/>
    <x v="0"/>
  </r>
  <r>
    <s v="Student 30"/>
    <s v="Partner 40"/>
    <s v="United Kingdom"/>
    <s v="Global"/>
    <x v="2"/>
    <x v="3"/>
    <s v="KAM 34"/>
    <s v="Jul'2025"/>
    <d v="2025-01-21T00:00:00"/>
    <d v="2025-01-28T00:00:00"/>
    <s v="N/A"/>
    <n v="7"/>
    <e v="#VALUE!"/>
    <e v="#VALUE!"/>
    <n v="1"/>
    <n v="1"/>
    <x v="1"/>
    <x v="1"/>
    <s v="Ulster University Birmingham"/>
    <x v="1"/>
    <s v="Gathering funds"/>
    <s v="School App does not exist"/>
    <m/>
    <m/>
    <n v="1"/>
    <x v="0"/>
    <x v="1"/>
    <x v="0"/>
  </r>
  <r>
    <s v="Student 353"/>
    <s v="Partner 13"/>
    <s v="United Kingdom"/>
    <s v="India"/>
    <x v="5"/>
    <x v="1"/>
    <s v="KAM 4"/>
    <s v="Jul'2025"/>
    <d v="2025-03-10T00:00:00"/>
    <d v="2025-03-13T00:00:00"/>
    <s v="N/A"/>
    <n v="3"/>
    <e v="#VALUE!"/>
    <e v="#VALUE!"/>
    <n v="1"/>
    <n v="1"/>
    <x v="1"/>
    <x v="1"/>
    <m/>
    <x v="3"/>
    <s v="Loan rejected"/>
    <s v="Preferred University not filled"/>
    <m/>
    <m/>
    <n v="1"/>
    <x v="0"/>
    <x v="1"/>
    <x v="0"/>
  </r>
  <r>
    <s v="Student 643"/>
    <s v="Partner 30"/>
    <s v="United Kingdom"/>
    <s v="Global"/>
    <x v="3"/>
    <x v="0"/>
    <s v="KAM 1"/>
    <s v="Jul'2025"/>
    <d v="2025-06-05T00:00:00"/>
    <d v="2025-06-10T00:00:00"/>
    <s v="N/A"/>
    <n v="5"/>
    <e v="#VALUE!"/>
    <e v="#VALUE!"/>
    <n v="1"/>
    <n v="1"/>
    <x v="1"/>
    <x v="1"/>
    <s v="Coventry University - CU London Campus"/>
    <x v="2"/>
    <s v="arranging funds to make 300 pund deposit"/>
    <s v="Offer Received (Conditional)"/>
    <d v="2025-06-05T00:00:00"/>
    <d v="2025-06-10T00:00:00"/>
    <n v="1"/>
    <x v="0"/>
    <x v="1"/>
    <x v="0"/>
  </r>
  <r>
    <s v="Student 492"/>
    <s v="Partner 25"/>
    <s v="United Kingdom"/>
    <s v="Global"/>
    <x v="3"/>
    <x v="0"/>
    <s v="KAM 43"/>
    <s v="Jul'2025"/>
    <d v="2025-04-04T00:00:00"/>
    <d v="2025-04-10T00:00:00"/>
    <s v="N/A"/>
    <n v="6"/>
    <e v="#VALUE!"/>
    <e v="#VALUE!"/>
    <n v="1"/>
    <n v="1"/>
    <x v="1"/>
    <x v="1"/>
    <s v="Coventry University - CU London Campus"/>
    <x v="3"/>
    <s v="Dropped"/>
    <s v="Offer Received (Conditional)"/>
    <d v="2025-04-04T00:00:00"/>
    <d v="2025-04-10T00:00:00"/>
    <n v="1"/>
    <x v="0"/>
    <x v="1"/>
    <x v="0"/>
  </r>
  <r>
    <s v="Student 226"/>
    <s v="Partner 22"/>
    <s v="United Kingdom"/>
    <s v="Global"/>
    <x v="3"/>
    <x v="0"/>
    <s v="KAM 36"/>
    <s v="Jul'2025"/>
    <d v="2025-03-31T00:00:00"/>
    <d v="2025-04-04T00:00:00"/>
    <d v="2025-06-03T00:00:00"/>
    <n v="4"/>
    <n v="60"/>
    <n v="64"/>
    <n v="1"/>
    <n v="1"/>
    <x v="0"/>
    <x v="0"/>
    <s v="Coventry University - CU London Campus"/>
    <x v="0"/>
    <s v="Visa Received"/>
    <s v="Deposit Made (Conditional)"/>
    <d v="2025-03-31T00:00:00"/>
    <d v="2025-04-04T00:00:00"/>
    <n v="1"/>
    <x v="0"/>
    <x v="0"/>
    <x v="0"/>
  </r>
  <r>
    <s v="Student 239"/>
    <s v="Partner 8"/>
    <s v="United Kingdom"/>
    <s v="India"/>
    <x v="11"/>
    <x v="2"/>
    <s v="KAM 29"/>
    <s v="Jul'2025"/>
    <d v="2025-04-07T00:00:00"/>
    <d v="2025-04-10T00:00:00"/>
    <s v="N/A"/>
    <n v="3"/>
    <e v="#VALUE!"/>
    <e v="#VALUE!"/>
    <n v="1"/>
    <n v="1"/>
    <x v="1"/>
    <x v="1"/>
    <s v="University of West London"/>
    <x v="3"/>
    <s v="Droped"/>
    <s v="Offer Received (Conditional)"/>
    <d v="2025-04-07T00:00:00"/>
    <d v="2025-04-10T00:00:00"/>
    <n v="1"/>
    <x v="0"/>
    <x v="1"/>
    <x v="0"/>
  </r>
  <r>
    <s v="Student 386"/>
    <s v="Partner 18"/>
    <s v="United Kingdom"/>
    <s v="India"/>
    <x v="3"/>
    <x v="1"/>
    <s v="KAM 23"/>
    <s v="Jul'2025"/>
    <d v="2025-01-28T00:00:00"/>
    <d v="2025-02-05T00:00:00"/>
    <s v="N/A"/>
    <n v="8"/>
    <e v="#VALUE!"/>
    <e v="#VALUE!"/>
    <n v="1"/>
    <n v="1"/>
    <x v="1"/>
    <x v="2"/>
    <s v="Coventry University - CU London Campus"/>
    <x v="9"/>
    <m/>
    <s v="Offer Received (Conditional)"/>
    <d v="2025-01-28T00:00:00"/>
    <d v="2025-02-05T00:00:00"/>
    <n v="1"/>
    <x v="0"/>
    <x v="1"/>
    <x v="0"/>
  </r>
  <r>
    <s v="Student 475"/>
    <s v="Partner 26"/>
    <s v="United Kingdom"/>
    <s v="Global"/>
    <x v="3"/>
    <x v="0"/>
    <s v="KAM 41"/>
    <s v="Jul'2025"/>
    <d v="2025-04-02T00:00:00"/>
    <d v="2025-04-07T00:00:00"/>
    <s v="N/A"/>
    <n v="5"/>
    <e v="#VALUE!"/>
    <e v="#VALUE!"/>
    <n v="1"/>
    <n v="1"/>
    <x v="1"/>
    <x v="1"/>
    <s v="Coventry University"/>
    <x v="7"/>
    <s v="On hold, as asked!"/>
    <s v="School App does not exist"/>
    <m/>
    <m/>
    <n v="1"/>
    <x v="0"/>
    <x v="1"/>
    <x v="0"/>
  </r>
  <r>
    <s v="Student 624"/>
    <s v="Partner 1"/>
    <s v="United Kingdom"/>
    <s v="India"/>
    <x v="6"/>
    <x v="2"/>
    <s v="KAM 2"/>
    <s v="Jul'2025"/>
    <d v="2025-05-16T00:00:00"/>
    <d v="2025-05-23T00:00:00"/>
    <s v="N/A"/>
    <n v="7"/>
    <e v="#VALUE!"/>
    <e v="#VALUE!"/>
    <n v="1"/>
    <n v="1"/>
    <x v="1"/>
    <x v="1"/>
    <m/>
    <x v="3"/>
    <m/>
    <s v="Preferred University not filled"/>
    <m/>
    <m/>
    <n v="1"/>
    <x v="0"/>
    <x v="1"/>
    <x v="0"/>
  </r>
  <r>
    <s v="Student 418"/>
    <s v="Partner 4"/>
    <s v="United Kingdom"/>
    <s v="India"/>
    <x v="5"/>
    <x v="2"/>
    <s v="KAM 25"/>
    <s v="Jul'2025"/>
    <d v="2025-03-31T00:00:00"/>
    <d v="2025-04-03T00:00:00"/>
    <s v="N/A"/>
    <n v="3"/>
    <e v="#VALUE!"/>
    <e v="#VALUE!"/>
    <n v="1"/>
    <n v="1"/>
    <x v="1"/>
    <x v="1"/>
    <s v="The University of Law"/>
    <x v="3"/>
    <s v="awaiting Confirmation"/>
    <s v="School App does not exist"/>
    <m/>
    <m/>
    <n v="1"/>
    <x v="0"/>
    <x v="1"/>
    <x v="0"/>
  </r>
  <r>
    <s v="Student 247"/>
    <s v="Partner 5"/>
    <s v="United Kingdom"/>
    <s v="India"/>
    <x v="33"/>
    <x v="2"/>
    <s v="KAM 33"/>
    <s v="Jul'2025"/>
    <d v="2025-03-18T00:00:00"/>
    <s v="N/A"/>
    <s v="N/A"/>
    <e v="#VALUE!"/>
    <e v="#VALUE!"/>
    <e v="#VALUE!"/>
    <n v="1"/>
    <n v="1"/>
    <x v="3"/>
    <x v="1"/>
    <s v="Anglia Ruskin University"/>
    <x v="5"/>
    <s v="Not meeting entry requirement"/>
    <s v="School App does not exist"/>
    <m/>
    <m/>
    <n v="1"/>
    <x v="1"/>
    <x v="1"/>
    <x v="0"/>
  </r>
  <r>
    <s v="Student 622"/>
    <s v="Partner 27"/>
    <s v="United Kingdom"/>
    <s v="Global"/>
    <x v="3"/>
    <x v="0"/>
    <s v="KAM 1"/>
    <s v="Jul'2025"/>
    <d v="2025-05-15T00:00:00"/>
    <d v="2025-05-21T00:00:00"/>
    <s v="N/A"/>
    <n v="6"/>
    <e v="#VALUE!"/>
    <e v="#VALUE!"/>
    <n v="1"/>
    <n v="1"/>
    <x v="1"/>
    <x v="1"/>
    <s v="Coventry University - CU London Campus"/>
    <x v="4"/>
    <s v="will pay 300 GBP by 25th july"/>
    <s v="Offer Received (Conditional)"/>
    <d v="2025-05-15T00:00:00"/>
    <d v="2025-05-21T00:00:00"/>
    <n v="1"/>
    <x v="0"/>
    <x v="1"/>
    <x v="0"/>
  </r>
  <r>
    <s v="Student 546"/>
    <s v="Partner 28"/>
    <s v="United Kingdom"/>
    <s v="Global"/>
    <x v="3"/>
    <x v="0"/>
    <s v="KAM 26"/>
    <s v="Jul'2025"/>
    <d v="2025-04-28T00:00:00"/>
    <s v="N/A"/>
    <s v="N/A"/>
    <e v="#VALUE!"/>
    <e v="#VALUE!"/>
    <e v="#VALUE!"/>
    <n v="1"/>
    <n v="1"/>
    <x v="3"/>
    <x v="1"/>
    <m/>
    <x v="3"/>
    <m/>
    <s v="Preferred University not filled"/>
    <m/>
    <m/>
    <n v="1"/>
    <x v="1"/>
    <x v="1"/>
    <x v="0"/>
  </r>
  <r>
    <s v="Student 292"/>
    <s v="Partner 27"/>
    <s v="United Kingdom"/>
    <s v="Global"/>
    <x v="2"/>
    <x v="0"/>
    <s v="KAM 26"/>
    <s v="Jul'2025"/>
    <d v="2025-04-10T00:00:00"/>
    <d v="2025-04-21T00:00:00"/>
    <s v="N/A"/>
    <n v="11"/>
    <e v="#VALUE!"/>
    <e v="#VALUE!"/>
    <n v="1"/>
    <n v="1"/>
    <x v="1"/>
    <x v="1"/>
    <m/>
    <x v="3"/>
    <m/>
    <s v="Preferred University not filled"/>
    <m/>
    <m/>
    <n v="1"/>
    <x v="0"/>
    <x v="1"/>
    <x v="0"/>
  </r>
  <r>
    <s v="Student 64"/>
    <s v="Partner 14"/>
    <s v="United Kingdom"/>
    <s v="India"/>
    <x v="14"/>
    <x v="1"/>
    <s v="KAM 46"/>
    <s v="Jul'2025"/>
    <d v="2025-04-25T00:00:00"/>
    <s v="N/A"/>
    <s v="N/A"/>
    <e v="#VALUE!"/>
    <e v="#VALUE!"/>
    <e v="#VALUE!"/>
    <n v="1"/>
    <n v="1"/>
    <x v="1"/>
    <x v="2"/>
    <s v="Wrexham University"/>
    <x v="5"/>
    <s v="provided the pending documents and waiting for the offer letter to proceed."/>
    <s v="Submitted to University"/>
    <d v="2025-04-25T00:00:00"/>
    <m/>
    <n v="1"/>
    <x v="0"/>
    <x v="1"/>
    <x v="0"/>
  </r>
  <r>
    <s v="Student 407"/>
    <s v="Partner 7"/>
    <s v="United Kingdom"/>
    <s v="India"/>
    <x v="5"/>
    <x v="2"/>
    <s v="KAM 24"/>
    <s v="Jul'2025"/>
    <d v="2025-02-14T00:00:00"/>
    <d v="2025-02-21T00:00:00"/>
    <s v="N/A"/>
    <n v="7"/>
    <e v="#VALUE!"/>
    <e v="#VALUE!"/>
    <n v="1"/>
    <n v="1"/>
    <x v="1"/>
    <x v="1"/>
    <s v="The University of Law"/>
    <x v="1"/>
    <m/>
    <s v="Offer Received (Conditional)"/>
    <d v="2025-02-14T00:00:00"/>
    <d v="2025-02-21T00:00:00"/>
    <n v="1"/>
    <x v="0"/>
    <x v="1"/>
    <x v="0"/>
  </r>
  <r>
    <s v="Student 612"/>
    <s v="Partner 2"/>
    <s v="United Kingdom"/>
    <s v="India"/>
    <x v="6"/>
    <x v="2"/>
    <s v="KAM 27"/>
    <s v="Jul'2025"/>
    <d v="2025-05-07T00:00:00"/>
    <d v="2025-05-17T00:00:00"/>
    <s v="N/A"/>
    <n v="10"/>
    <e v="#VALUE!"/>
    <e v="#VALUE!"/>
    <n v="1"/>
    <n v="1"/>
    <x v="1"/>
    <x v="1"/>
    <s v="BPP University"/>
    <x v="7"/>
    <s v="Interview before 10th July"/>
    <s v="Offer Received (Conditional)"/>
    <d v="2025-05-07T00:00:00"/>
    <d v="2025-05-17T00:00:00"/>
    <n v="1"/>
    <x v="0"/>
    <x v="1"/>
    <x v="0"/>
  </r>
  <r>
    <s v="Student 590"/>
    <s v="Partner 7"/>
    <s v="United Kingdom"/>
    <s v="India"/>
    <x v="6"/>
    <x v="2"/>
    <s v="KAM 33"/>
    <s v="Jul'2025"/>
    <d v="2025-01-07T00:00:00"/>
    <d v="2025-01-09T00:00:00"/>
    <d v="2025-05-01T00:00:00"/>
    <n v="2"/>
    <n v="112"/>
    <n v="114"/>
    <n v="1"/>
    <n v="1"/>
    <x v="0"/>
    <x v="0"/>
    <s v="BPP University"/>
    <x v="0"/>
    <s v="Deposit Paid The Partner is asking for Refund as the Docs provided were fake"/>
    <s v="Deposit Made (Conditional)"/>
    <d v="2025-01-07T00:00:00"/>
    <d v="2025-01-09T00:00:00"/>
    <n v="1"/>
    <x v="0"/>
    <x v="0"/>
    <x v="0"/>
  </r>
  <r>
    <s v="Student 114"/>
    <s v="Partner 20"/>
    <s v="United Kingdom"/>
    <s v="India"/>
    <x v="5"/>
    <x v="1"/>
    <s v="KAM 46"/>
    <s v="Jul'2025"/>
    <d v="2025-02-07T00:00:00"/>
    <d v="2025-03-01T00:00:00"/>
    <s v="N/A"/>
    <n v="22"/>
    <e v="#VALUE!"/>
    <e v="#VALUE!"/>
    <n v="1"/>
    <n v="1"/>
    <x v="6"/>
    <x v="1"/>
    <m/>
    <x v="3"/>
    <m/>
    <s v="Preferred University not filled"/>
    <m/>
    <m/>
    <n v="1"/>
    <x v="0"/>
    <x v="1"/>
    <x v="0"/>
  </r>
  <r>
    <s v="Student 231"/>
    <s v="Partner 25"/>
    <s v="United Kingdom"/>
    <s v="Global"/>
    <x v="21"/>
    <x v="0"/>
    <s v="KAM 47"/>
    <s v="Jul'2025"/>
    <d v="2025-04-03T00:00:00"/>
    <s v="N/A"/>
    <s v="N/A"/>
    <e v="#VALUE!"/>
    <e v="#VALUE!"/>
    <e v="#VALUE!"/>
    <n v="1"/>
    <n v="1"/>
    <x v="2"/>
    <x v="1"/>
    <s v="University of Bedfordshire"/>
    <x v="3"/>
    <s v="student has got an offer from another uni"/>
    <s v="Submitted to University"/>
    <d v="2025-04-03T00:00:00"/>
    <m/>
    <n v="1"/>
    <x v="1"/>
    <x v="1"/>
    <x v="0"/>
  </r>
  <r>
    <s v="Student 214"/>
    <s v="Partner 11"/>
    <s v="United Kingdom"/>
    <s v="India"/>
    <x v="5"/>
    <x v="1"/>
    <s v="KAM 46"/>
    <s v="Jul'2025"/>
    <d v="2025-04-06T00:00:00"/>
    <d v="2025-04-08T00:00:00"/>
    <s v="N/A"/>
    <n v="2"/>
    <e v="#VALUE!"/>
    <e v="#VALUE!"/>
    <n v="1"/>
    <n v="1"/>
    <x v="1"/>
    <x v="1"/>
    <m/>
    <x v="3"/>
    <s v="defer"/>
    <s v="Preferred University not filled"/>
    <m/>
    <m/>
    <n v="1"/>
    <x v="0"/>
    <x v="1"/>
    <x v="0"/>
  </r>
  <r>
    <s v="Student 598"/>
    <s v="Partner 4"/>
    <s v="United Kingdom"/>
    <s v="India"/>
    <x v="7"/>
    <x v="2"/>
    <s v="KAM 19"/>
    <s v="Jul'2025"/>
    <d v="2025-05-10T00:00:00"/>
    <s v="N/A"/>
    <s v="N/A"/>
    <e v="#VALUE!"/>
    <e v="#VALUE!"/>
    <e v="#VALUE!"/>
    <n v="1"/>
    <n v="1"/>
    <x v="2"/>
    <x v="1"/>
    <s v="Coventry University - CU Coventry Campus"/>
    <x v="7"/>
    <m/>
    <s v="Submitted to University"/>
    <d v="2025-05-10T00:00:00"/>
    <m/>
    <n v="1"/>
    <x v="1"/>
    <x v="1"/>
    <x v="0"/>
  </r>
  <r>
    <s v="Student 585"/>
    <s v="Partner 2"/>
    <s v="United Kingdom"/>
    <s v="India"/>
    <x v="3"/>
    <x v="2"/>
    <s v="KAM 57"/>
    <s v="Jul'2025"/>
    <d v="2025-04-30T00:00:00"/>
    <d v="2025-05-03T00:00:00"/>
    <d v="2025-05-15T00:00:00"/>
    <n v="3"/>
    <n v="12"/>
    <n v="15"/>
    <n v="1"/>
    <n v="1"/>
    <x v="0"/>
    <x v="0"/>
    <s v="Coventry University"/>
    <x v="7"/>
    <s v="Paid for June Itake BUt failed the interview so defering for the sep intake"/>
    <s v="School App does not exist"/>
    <m/>
    <m/>
    <n v="1"/>
    <x v="0"/>
    <x v="0"/>
    <x v="0"/>
  </r>
  <r>
    <s v="Student 165"/>
    <s v="Partner 28"/>
    <s v="United Kingdom"/>
    <s v="Global"/>
    <x v="3"/>
    <x v="0"/>
    <s v="KAM 36"/>
    <s v="Jul'2025"/>
    <d v="2025-01-08T00:00:00"/>
    <d v="2025-01-13T00:00:00"/>
    <d v="2025-04-04T00:00:00"/>
    <n v="5"/>
    <n v="81"/>
    <n v="86"/>
    <n v="1"/>
    <n v="1"/>
    <x v="5"/>
    <x v="0"/>
    <s v="Coventry University - CU London Campus"/>
    <x v="0"/>
    <s v="Visa receivced"/>
    <s v="Registered At University"/>
    <d v="2025-01-08T00:00:00"/>
    <d v="2025-01-13T00:00:00"/>
    <n v="1"/>
    <x v="0"/>
    <x v="0"/>
    <x v="1"/>
  </r>
  <r>
    <s v="Student 291"/>
    <s v="Partner 6"/>
    <s v="United Kingdom"/>
    <s v="India"/>
    <x v="5"/>
    <x v="2"/>
    <s v="KAM 20"/>
    <s v="Jul'2025"/>
    <d v="2025-02-21T00:00:00"/>
    <s v="N/A"/>
    <s v="N/A"/>
    <e v="#VALUE!"/>
    <e v="#VALUE!"/>
    <e v="#VALUE!"/>
    <n v="1"/>
    <n v="1"/>
    <x v="2"/>
    <x v="1"/>
    <m/>
    <x v="3"/>
    <s v="drop"/>
    <s v="Preferred University not filled"/>
    <m/>
    <m/>
    <n v="1"/>
    <x v="1"/>
    <x v="1"/>
    <x v="0"/>
  </r>
  <r>
    <s v="Student 609"/>
    <s v="Partner 22"/>
    <s v="United Kingdom"/>
    <s v="Global"/>
    <x v="3"/>
    <x v="0"/>
    <s v="KAM 26"/>
    <s v="Jul'2025"/>
    <d v="2025-05-05T00:00:00"/>
    <d v="2025-05-07T00:00:00"/>
    <s v="N/A"/>
    <n v="2"/>
    <e v="#VALUE!"/>
    <e v="#VALUE!"/>
    <n v="1"/>
    <n v="1"/>
    <x v="1"/>
    <x v="1"/>
    <s v="Coventry University - CU London Campus"/>
    <x v="4"/>
    <s v="Will pay 300 by 22 July"/>
    <s v="Offer Received (Conditional)"/>
    <d v="2025-05-05T00:00:00"/>
    <d v="2025-05-07T00:00:00"/>
    <n v="1"/>
    <x v="0"/>
    <x v="1"/>
    <x v="0"/>
  </r>
  <r>
    <s v="Student 384"/>
    <s v="Partner 10"/>
    <s v="United Kingdom"/>
    <s v="India"/>
    <x v="5"/>
    <x v="2"/>
    <s v="KAM 24"/>
    <s v="Jul'2025"/>
    <d v="2025-03-29T00:00:00"/>
    <d v="2025-04-01T00:00:00"/>
    <s v="N/A"/>
    <n v="3"/>
    <e v="#VALUE!"/>
    <e v="#VALUE!"/>
    <n v="1"/>
    <n v="1"/>
    <x v="1"/>
    <x v="1"/>
    <m/>
    <x v="3"/>
    <m/>
    <s v="Preferred University not filled"/>
    <m/>
    <m/>
    <n v="1"/>
    <x v="0"/>
    <x v="1"/>
    <x v="0"/>
  </r>
  <r>
    <s v="Student 142"/>
    <s v="Partner 28"/>
    <s v="United Kingdom"/>
    <s v="Global"/>
    <x v="3"/>
    <x v="0"/>
    <s v="KAM 6"/>
    <s v="Jul'2025"/>
    <d v="2025-02-20T00:00:00"/>
    <d v="2025-03-06T00:00:00"/>
    <s v="N/A"/>
    <n v="14"/>
    <e v="#VALUE!"/>
    <e v="#VALUE!"/>
    <n v="1"/>
    <n v="1"/>
    <x v="1"/>
    <x v="1"/>
    <s v="Coventry University - CU London Campus"/>
    <x v="10"/>
    <m/>
    <s v="Offer Received (Conditional)"/>
    <d v="2025-02-20T00:00:00"/>
    <d v="2025-03-06T00:00:00"/>
    <n v="1"/>
    <x v="0"/>
    <x v="1"/>
    <x v="0"/>
  </r>
  <r>
    <s v="Student 579"/>
    <s v="Partner 30"/>
    <s v="United Kingdom"/>
    <s v="Global"/>
    <x v="2"/>
    <x v="0"/>
    <s v="KAM 26"/>
    <s v="Jul'2025"/>
    <d v="2025-04-30T00:00:00"/>
    <d v="2025-05-03T00:00:00"/>
    <s v="N/A"/>
    <n v="3"/>
    <e v="#VALUE!"/>
    <e v="#VALUE!"/>
    <n v="1"/>
    <n v="1"/>
    <x v="1"/>
    <x v="1"/>
    <m/>
    <x v="3"/>
    <m/>
    <s v="Preferred University not filled"/>
    <m/>
    <m/>
    <n v="1"/>
    <x v="0"/>
    <x v="1"/>
    <x v="0"/>
  </r>
  <r>
    <s v="Student 154"/>
    <s v="Partner 23"/>
    <s v="United Kingdom"/>
    <s v="Global"/>
    <x v="6"/>
    <x v="0"/>
    <s v="KAM 45"/>
    <s v="Jul'2025"/>
    <d v="2025-02-04T00:00:00"/>
    <d v="2025-04-09T00:00:00"/>
    <d v="2025-04-24T00:00:00"/>
    <n v="64"/>
    <n v="15"/>
    <n v="79"/>
    <n v="1"/>
    <n v="1"/>
    <x v="0"/>
    <x v="0"/>
    <s v="BPP University"/>
    <x v="0"/>
    <s v="Visa Recieved"/>
    <s v="Deposit Made (Conditional)"/>
    <d v="2025-02-04T00:00:00"/>
    <d v="2025-04-09T00:00:00"/>
    <n v="1"/>
    <x v="0"/>
    <x v="0"/>
    <x v="0"/>
  </r>
  <r>
    <s v="Student 215"/>
    <s v="Partner 15"/>
    <s v="United Kingdom"/>
    <s v="India"/>
    <x v="21"/>
    <x v="1"/>
    <s v="KAM 30"/>
    <s v="Jul'2025"/>
    <d v="2025-04-08T00:00:00"/>
    <d v="2025-04-12T00:00:00"/>
    <d v="2025-05-14T00:00:00"/>
    <n v="4"/>
    <n v="32"/>
    <n v="36"/>
    <n v="1"/>
    <n v="1"/>
    <x v="4"/>
    <x v="0"/>
    <s v="University of Bedfordshire"/>
    <x v="3"/>
    <s v="CAS issued, Visa approved"/>
    <s v="Deposit Made (Unconditional)"/>
    <d v="2025-04-08T00:00:00"/>
    <d v="2025-04-12T00:00:00"/>
    <n v="1"/>
    <x v="0"/>
    <x v="0"/>
    <x v="0"/>
  </r>
  <r>
    <s v="Student 244"/>
    <s v="Partner 1"/>
    <s v="United Kingdom"/>
    <s v="India"/>
    <x v="19"/>
    <x v="2"/>
    <s v="KAM 19"/>
    <s v="Jul'2025"/>
    <d v="2025-04-25T00:00:00"/>
    <d v="2025-05-01T00:00:00"/>
    <s v="N/A"/>
    <n v="6"/>
    <e v="#VALUE!"/>
    <e v="#VALUE!"/>
    <n v="1"/>
    <n v="1"/>
    <x v="1"/>
    <x v="1"/>
    <s v="Ravensbourne University London"/>
    <x v="7"/>
    <s v="Will defer"/>
    <s v="School App does not exist"/>
    <m/>
    <m/>
    <n v="1"/>
    <x v="0"/>
    <x v="1"/>
    <x v="0"/>
  </r>
  <r>
    <s v="Student 600"/>
    <s v="Partner 10"/>
    <s v="United Kingdom"/>
    <s v="India"/>
    <x v="11"/>
    <x v="2"/>
    <s v="KAM 24"/>
    <s v="Jul'2025"/>
    <d v="2025-05-06T00:00:00"/>
    <d v="2025-05-11T00:00:00"/>
    <s v="N/A"/>
    <n v="5"/>
    <e v="#VALUE!"/>
    <e v="#VALUE!"/>
    <n v="1"/>
    <n v="1"/>
    <x v="1"/>
    <x v="1"/>
    <s v="BPP University"/>
    <x v="5"/>
    <m/>
    <s v="Submitted to University"/>
    <d v="2025-05-20T00:00:00"/>
    <m/>
    <n v="1"/>
    <x v="0"/>
    <x v="1"/>
    <x v="0"/>
  </r>
  <r>
    <s v="Student 187"/>
    <s v="Partner 24"/>
    <s v="United Kingdom"/>
    <s v="Global"/>
    <x v="3"/>
    <x v="0"/>
    <s v="KAM 6"/>
    <s v="Jul'2025"/>
    <d v="2025-03-17T00:00:00"/>
    <d v="2025-03-21T00:00:00"/>
    <d v="2025-04-24T00:00:00"/>
    <n v="4"/>
    <n v="34"/>
    <n v="38"/>
    <n v="1"/>
    <n v="1"/>
    <x v="0"/>
    <x v="0"/>
    <s v="Coventry University - CU London Campus"/>
    <x v="0"/>
    <s v="VISA GRANTED"/>
    <s v="Deposit Made (Conditional)"/>
    <d v="2025-03-17T00:00:00"/>
    <d v="2025-03-21T00:00:00"/>
    <n v="1"/>
    <x v="0"/>
    <x v="0"/>
    <x v="0"/>
  </r>
  <r>
    <s v="Student 646"/>
    <s v="Partner 7"/>
    <s v="United Kingdom"/>
    <s v="India"/>
    <x v="6"/>
    <x v="2"/>
    <s v="KAM 27"/>
    <s v="Jul'2025"/>
    <d v="2025-01-31T00:00:00"/>
    <d v="2025-02-08T00:00:00"/>
    <d v="2025-06-19T00:00:00"/>
    <n v="8"/>
    <n v="131"/>
    <n v="139"/>
    <n v="1"/>
    <n v="1"/>
    <x v="0"/>
    <x v="0"/>
    <s v="BPP University"/>
    <x v="0"/>
    <s v="Already Paid"/>
    <s v="Deposit Made (Conditional)"/>
    <d v="2025-01-31T00:00:00"/>
    <d v="2025-02-08T00:00:00"/>
    <n v="1"/>
    <x v="0"/>
    <x v="0"/>
    <x v="0"/>
  </r>
  <r>
    <s v="Student 447"/>
    <s v="Partner 3"/>
    <s v="United Kingdom"/>
    <s v="India"/>
    <x v="13"/>
    <x v="2"/>
    <s v="KAM 27"/>
    <s v="Jul'2025"/>
    <d v="2025-03-22T00:00:00"/>
    <d v="2025-03-28T00:00:00"/>
    <s v="N/A"/>
    <n v="6"/>
    <e v="#VALUE!"/>
    <e v="#VALUE!"/>
    <n v="1"/>
    <n v="1"/>
    <x v="1"/>
    <x v="1"/>
    <m/>
    <x v="3"/>
    <m/>
    <s v="Preferred University not filled"/>
    <m/>
    <m/>
    <n v="1"/>
    <x v="0"/>
    <x v="1"/>
    <x v="0"/>
  </r>
  <r>
    <s v="Student 551"/>
    <s v="Partner 22"/>
    <s v="United Kingdom"/>
    <s v="Global"/>
    <x v="3"/>
    <x v="0"/>
    <s v="KAM 41"/>
    <s v="Jul'2025"/>
    <d v="2025-01-28T00:00:00"/>
    <d v="2025-02-10T00:00:00"/>
    <s v="N/A"/>
    <n v="13"/>
    <e v="#VALUE!"/>
    <e v="#VALUE!"/>
    <n v="1"/>
    <n v="1"/>
    <x v="1"/>
    <x v="1"/>
    <s v="Coventry University"/>
    <x v="0"/>
    <s v="Dropped."/>
    <s v="School App does not exist"/>
    <m/>
    <m/>
    <n v="1"/>
    <x v="0"/>
    <x v="1"/>
    <x v="0"/>
  </r>
  <r>
    <s v="Student 556"/>
    <s v="Partner 10"/>
    <s v="United Kingdom"/>
    <s v="India"/>
    <x v="5"/>
    <x v="2"/>
    <s v="KAM 9"/>
    <s v="Jul'2025"/>
    <d v="2025-03-26T00:00:00"/>
    <d v="2025-04-01T00:00:00"/>
    <s v="N/A"/>
    <n v="6"/>
    <e v="#VALUE!"/>
    <e v="#VALUE!"/>
    <n v="1"/>
    <n v="1"/>
    <x v="1"/>
    <x v="1"/>
    <s v="The University of Law"/>
    <x v="9"/>
    <s v="moi gven now"/>
    <s v="Offer Received (Conditional)"/>
    <d v="2025-03-26T00:00:00"/>
    <d v="2025-04-01T00:00:00"/>
    <n v="1"/>
    <x v="0"/>
    <x v="1"/>
    <x v="0"/>
  </r>
  <r>
    <s v="Student 615"/>
    <s v="Partner 27"/>
    <s v="United Kingdom"/>
    <s v="Global"/>
    <x v="6"/>
    <x v="0"/>
    <s v="KAM 45"/>
    <s v="Jul'2025"/>
    <d v="2025-05-07T00:00:00"/>
    <d v="2025-05-27T00:00:00"/>
    <s v="N/A"/>
    <n v="20"/>
    <e v="#VALUE!"/>
    <e v="#VALUE!"/>
    <n v="1"/>
    <n v="1"/>
    <x v="1"/>
    <x v="1"/>
    <m/>
    <x v="3"/>
    <m/>
    <s v="Preferred University not filled"/>
    <m/>
    <m/>
    <n v="1"/>
    <x v="0"/>
    <x v="1"/>
    <x v="0"/>
  </r>
  <r>
    <s v="Student 510"/>
    <s v="Partner 22"/>
    <s v="United Kingdom"/>
    <s v="Global"/>
    <x v="7"/>
    <x v="0"/>
    <s v="KAM 45"/>
    <s v="Jul'2025"/>
    <d v="2024-11-08T00:00:00"/>
    <d v="2024-11-14T00:00:00"/>
    <d v="2024-12-09T00:00:00"/>
    <n v="6"/>
    <n v="25"/>
    <n v="31"/>
    <n v="1"/>
    <n v="1"/>
    <x v="4"/>
    <x v="0"/>
    <s v="Coventry University - CU Coventry Campus"/>
    <x v="0"/>
    <s v="Visa Recieved"/>
    <s v="Deposit Made (Unconditional)"/>
    <d v="2024-11-08T00:00:00"/>
    <d v="2024-11-14T00:00:00"/>
    <n v="1"/>
    <x v="0"/>
    <x v="0"/>
    <x v="0"/>
  </r>
  <r>
    <s v="Student 402"/>
    <s v="Partner 13"/>
    <s v="United Kingdom"/>
    <s v="India"/>
    <x v="5"/>
    <x v="1"/>
    <s v="KAM 23"/>
    <s v="Jul'2025"/>
    <d v="2025-03-08T00:00:00"/>
    <d v="2025-03-22T00:00:00"/>
    <s v="N/A"/>
    <n v="14"/>
    <e v="#VALUE!"/>
    <e v="#VALUE!"/>
    <n v="1"/>
    <n v="1"/>
    <x v="1"/>
    <x v="1"/>
    <s v="The University of Law"/>
    <x v="7"/>
    <m/>
    <s v="Offer Received (Conditional)"/>
    <d v="2025-03-08T00:00:00"/>
    <d v="2025-03-22T00:00:00"/>
    <n v="1"/>
    <x v="0"/>
    <x v="1"/>
    <x v="0"/>
  </r>
  <r>
    <s v="Student 433"/>
    <s v="Partner 10"/>
    <s v="United Kingdom"/>
    <s v="India"/>
    <x v="6"/>
    <x v="2"/>
    <s v="KAM 27"/>
    <s v="Jul'2025"/>
    <d v="2025-04-26T00:00:00"/>
    <d v="2025-04-28T00:00:00"/>
    <s v="N/A"/>
    <n v="2"/>
    <e v="#VALUE!"/>
    <e v="#VALUE!"/>
    <n v="1"/>
    <n v="1"/>
    <x v="1"/>
    <x v="1"/>
    <s v="BPP University"/>
    <x v="7"/>
    <s v="Interview before 10th July"/>
    <s v="Offer Received (Conditional)"/>
    <d v="2025-04-26T00:00:00"/>
    <d v="2025-04-28T00:00:00"/>
    <n v="1"/>
    <x v="0"/>
    <x v="1"/>
    <x v="0"/>
  </r>
  <r>
    <s v="Student 385"/>
    <s v="Partner 1"/>
    <s v="United Kingdom"/>
    <s v="India"/>
    <x v="17"/>
    <x v="2"/>
    <s v="KAM 24"/>
    <s v="Jul'2025"/>
    <d v="2025-03-31T00:00:00"/>
    <s v="N/A"/>
    <s v="N/A"/>
    <e v="#VALUE!"/>
    <e v="#VALUE!"/>
    <e v="#VALUE!"/>
    <n v="1"/>
    <n v="1"/>
    <x v="3"/>
    <x v="1"/>
    <m/>
    <x v="3"/>
    <s v="rejcted"/>
    <s v="Preferred University not filled"/>
    <m/>
    <m/>
    <n v="1"/>
    <x v="1"/>
    <x v="1"/>
    <x v="0"/>
  </r>
  <r>
    <s v="Student 116"/>
    <s v="Partner 12"/>
    <s v="United Kingdom"/>
    <s v="India"/>
    <x v="14"/>
    <x v="1"/>
    <s v="KAM 56"/>
    <s v="Jul'2025"/>
    <d v="2025-01-04T00:00:00"/>
    <s v="N/A"/>
    <s v="N/A"/>
    <e v="#VALUE!"/>
    <e v="#VALUE!"/>
    <e v="#VALUE!"/>
    <n v="1"/>
    <n v="1"/>
    <x v="6"/>
    <x v="1"/>
    <s v="University of East London"/>
    <x v="3"/>
    <s v="Insufficient support from family"/>
    <s v="School App does not exist"/>
    <m/>
    <m/>
    <n v="1"/>
    <x v="0"/>
    <x v="1"/>
    <x v="0"/>
  </r>
  <r>
    <s v="Student 607"/>
    <s v="Partner 30"/>
    <s v="United Kingdom"/>
    <s v="Global"/>
    <x v="3"/>
    <x v="0"/>
    <s v="KAM 26"/>
    <s v="Jul'2025"/>
    <d v="2025-05-05T00:00:00"/>
    <d v="2025-05-21T00:00:00"/>
    <s v="N/A"/>
    <n v="16"/>
    <e v="#VALUE!"/>
    <e v="#VALUE!"/>
    <n v="1"/>
    <n v="1"/>
    <x v="1"/>
    <x v="2"/>
    <s v="Coventry University - CU London Campus"/>
    <x v="5"/>
    <s v="COA needs to confirmed by student"/>
    <s v="Offer Received (Conditional)"/>
    <d v="2025-05-05T00:00:00"/>
    <d v="2025-05-21T00:00:00"/>
    <n v="1"/>
    <x v="0"/>
    <x v="1"/>
    <x v="0"/>
  </r>
  <r>
    <s v="Student 500"/>
    <s v="Partner 22"/>
    <s v="United Kingdom"/>
    <s v="Global"/>
    <x v="3"/>
    <x v="0"/>
    <s v="KAM 45"/>
    <s v="Jul'2025"/>
    <d v="2025-03-31T00:00:00"/>
    <d v="2025-04-08T00:00:00"/>
    <d v="2025-05-15T00:00:00"/>
    <n v="8"/>
    <n v="37"/>
    <n v="45"/>
    <n v="1"/>
    <n v="1"/>
    <x v="0"/>
    <x v="0"/>
    <s v="Coventry University - CU London Campus"/>
    <x v="0"/>
    <s v="Visa Recieved"/>
    <s v="Deposit Made (Conditional)"/>
    <d v="2025-03-31T00:00:00"/>
    <d v="2025-04-08T00:00:00"/>
    <n v="1"/>
    <x v="0"/>
    <x v="0"/>
    <x v="0"/>
  </r>
  <r>
    <s v="Student 62"/>
    <s v="Partner 4"/>
    <s v="United Kingdom"/>
    <s v="India"/>
    <x v="5"/>
    <x v="2"/>
    <s v="KAM 24"/>
    <s v="Jul'2025"/>
    <d v="2025-04-03T00:00:00"/>
    <d v="2025-04-05T00:00:00"/>
    <s v="N/A"/>
    <n v="2"/>
    <e v="#VALUE!"/>
    <e v="#VALUE!"/>
    <n v="1"/>
    <n v="1"/>
    <x v="1"/>
    <x v="1"/>
    <s v="The University of Law"/>
    <x v="5"/>
    <s v="uwtsd and ulaw"/>
    <s v="Offer Received (Conditional)"/>
    <d v="2025-04-03T00:00:00"/>
    <d v="2025-04-05T00:00:00"/>
    <n v="1"/>
    <x v="0"/>
    <x v="1"/>
    <x v="0"/>
  </r>
  <r>
    <s v="Student 40"/>
    <s v="Partner 15"/>
    <s v="United Kingdom"/>
    <s v="India"/>
    <x v="3"/>
    <x v="1"/>
    <s v="KAM 23"/>
    <s v="Jul'2025"/>
    <d v="2024-08-27T00:00:00"/>
    <d v="2024-09-05T00:00:00"/>
    <d v="2024-11-14T00:00:00"/>
    <n v="9"/>
    <n v="70"/>
    <n v="79"/>
    <n v="1"/>
    <n v="1"/>
    <x v="4"/>
    <x v="0"/>
    <s v="Coventry University - CU London Campus"/>
    <x v="0"/>
    <m/>
    <s v="Deposit Made (Unconditional)"/>
    <d v="2024-08-27T00:00:00"/>
    <d v="2024-09-05T00:00:00"/>
    <n v="1"/>
    <x v="0"/>
    <x v="0"/>
    <x v="0"/>
  </r>
  <r>
    <s v="Student 599"/>
    <s v="Partner 17"/>
    <s v="United Kingdom"/>
    <s v="India"/>
    <x v="2"/>
    <x v="1"/>
    <s v="KAM 54"/>
    <s v="Jul'2025"/>
    <d v="2025-05-11T00:00:00"/>
    <d v="2025-07-23T00:00:00"/>
    <d v="2025-07-23T00:00:00"/>
    <n v="73"/>
    <n v="0"/>
    <n v="73"/>
    <n v="1"/>
    <n v="1"/>
    <x v="4"/>
    <x v="0"/>
    <m/>
    <x v="3"/>
    <m/>
    <s v="Preferred University not filled"/>
    <m/>
    <m/>
    <n v="1"/>
    <x v="0"/>
    <x v="0"/>
    <x v="0"/>
  </r>
  <r>
    <s v="Student 460"/>
    <s v="Partner 32"/>
    <s v="United Kingdom"/>
    <s v="Global"/>
    <x v="4"/>
    <x v="3"/>
    <s v="KAM 34"/>
    <s v="Jul'2025"/>
    <d v="2025-02-01T00:00:00"/>
    <d v="2025-02-21T00:00:00"/>
    <s v="N/A"/>
    <n v="20"/>
    <e v="#VALUE!"/>
    <e v="#VALUE!"/>
    <n v="1"/>
    <n v="1"/>
    <x v="1"/>
    <x v="1"/>
    <s v="Edinburgh Napier University"/>
    <x v="0"/>
    <s v="Follow up taken"/>
    <s v="Offer Received (Conditional)"/>
    <d v="2025-02-01T00:00:00"/>
    <d v="2025-02-21T00:00:00"/>
    <n v="1"/>
    <x v="0"/>
    <x v="1"/>
    <x v="0"/>
  </r>
  <r>
    <s v="Student 39"/>
    <s v="Partner 29"/>
    <s v="United Kingdom"/>
    <s v="Global"/>
    <x v="3"/>
    <x v="0"/>
    <s v="KAM 45"/>
    <s v="Jul'2025"/>
    <d v="2025-03-06T00:00:00"/>
    <d v="2025-03-12T00:00:00"/>
    <d v="2025-05-19T00:00:00"/>
    <n v="6"/>
    <n v="68"/>
    <n v="74"/>
    <n v="1"/>
    <n v="1"/>
    <x v="0"/>
    <x v="0"/>
    <s v="Coventry University - CU London Campus"/>
    <x v="0"/>
    <s v="VISA refused"/>
    <s v="Deposit Made (Conditional)"/>
    <d v="2025-03-06T00:00:00"/>
    <d v="2025-03-12T00:00:00"/>
    <n v="1"/>
    <x v="0"/>
    <x v="0"/>
    <x v="0"/>
  </r>
  <r>
    <s v="Student 534"/>
    <s v="Partner 20"/>
    <s v="United Kingdom"/>
    <s v="India"/>
    <x v="4"/>
    <x v="1"/>
    <s v="KAM 56"/>
    <s v="Jul'2025"/>
    <d v="2025-02-15T00:00:00"/>
    <d v="2025-03-01T00:00:00"/>
    <s v="N/A"/>
    <n v="14"/>
    <e v="#VALUE!"/>
    <e v="#VALUE!"/>
    <n v="1"/>
    <n v="1"/>
    <x v="1"/>
    <x v="1"/>
    <s v="The University of Law"/>
    <x v="3"/>
    <s v="drop"/>
    <s v="School App does not exist"/>
    <m/>
    <m/>
    <n v="1"/>
    <x v="0"/>
    <x v="1"/>
    <x v="0"/>
  </r>
  <r>
    <s v="Student 584"/>
    <s v="Partner 25"/>
    <s v="United Kingdom"/>
    <s v="Global"/>
    <x v="3"/>
    <x v="0"/>
    <s v="KAM 26"/>
    <s v="Jul'2025"/>
    <d v="2025-04-30T00:00:00"/>
    <d v="2025-05-07T00:00:00"/>
    <s v="N/A"/>
    <n v="7"/>
    <e v="#VALUE!"/>
    <e v="#VALUE!"/>
    <n v="1"/>
    <n v="1"/>
    <x v="1"/>
    <x v="1"/>
    <m/>
    <x v="3"/>
    <m/>
    <s v="Preferred University not filled"/>
    <m/>
    <m/>
    <n v="1"/>
    <x v="0"/>
    <x v="1"/>
    <x v="0"/>
  </r>
  <r>
    <s v="Student 252"/>
    <s v="Partner 30"/>
    <s v="United Kingdom"/>
    <s v="Global"/>
    <x v="3"/>
    <x v="0"/>
    <s v="KAM 1"/>
    <s v="Jul'2025"/>
    <d v="2025-04-24T00:00:00"/>
    <d v="2025-04-29T00:00:00"/>
    <s v="N/A"/>
    <n v="5"/>
    <e v="#VALUE!"/>
    <e v="#VALUE!"/>
    <n v="1"/>
    <n v="1"/>
    <x v="1"/>
    <x v="1"/>
    <m/>
    <x v="3"/>
    <m/>
    <s v="Preferred University not filled"/>
    <m/>
    <m/>
    <n v="1"/>
    <x v="0"/>
    <x v="1"/>
    <x v="0"/>
  </r>
  <r>
    <s v="Student 212"/>
    <s v="Partner 33"/>
    <s v="United Kingdom"/>
    <s v="Global"/>
    <x v="6"/>
    <x v="3"/>
    <s v="KAM 35"/>
    <s v="Jul'2025"/>
    <d v="2025-03-27T00:00:00"/>
    <s v="N/A"/>
    <s v="N/A"/>
    <e v="#VALUE!"/>
    <e v="#VALUE!"/>
    <e v="#VALUE!"/>
    <n v="1"/>
    <n v="1"/>
    <x v="1"/>
    <x v="1"/>
    <m/>
    <x v="3"/>
    <s v="Deferred"/>
    <s v="Preferred University not filled"/>
    <m/>
    <m/>
    <n v="1"/>
    <x v="0"/>
    <x v="1"/>
    <x v="0"/>
  </r>
  <r>
    <s v="Student 340"/>
    <s v="Partner 2"/>
    <s v="United Kingdom"/>
    <s v="India"/>
    <x v="7"/>
    <x v="2"/>
    <s v="KAM 5"/>
    <s v="Jul'2025"/>
    <d v="2025-03-29T00:00:00"/>
    <d v="2025-04-02T00:00:00"/>
    <d v="2025-04-25T00:00:00"/>
    <n v="4"/>
    <n v="23"/>
    <n v="27"/>
    <n v="1"/>
    <n v="1"/>
    <x v="0"/>
    <x v="0"/>
    <s v="Coventry University - CU Coventry Campus"/>
    <x v="6"/>
    <s v="Already Paid but failed in interview"/>
    <s v="School App does not exist"/>
    <m/>
    <m/>
    <n v="1"/>
    <x v="0"/>
    <x v="0"/>
    <x v="0"/>
  </r>
  <r>
    <s v="Student 98"/>
    <s v="Partner 31"/>
    <s v="United Kingdom"/>
    <s v="Global"/>
    <x v="6"/>
    <x v="3"/>
    <s v="KAM 3"/>
    <s v="Jul'2025"/>
    <d v="2025-01-12T00:00:00"/>
    <d v="2025-01-31T00:00:00"/>
    <d v="2025-02-12T00:00:00"/>
    <n v="19"/>
    <n v="12"/>
    <n v="31"/>
    <n v="1"/>
    <n v="1"/>
    <x v="0"/>
    <x v="0"/>
    <s v="BPP University"/>
    <x v="0"/>
    <s v="Deposit paid"/>
    <s v="Deposit Made (Conditional)"/>
    <d v="2025-01-12T00:00:00"/>
    <d v="2025-01-31T00:00:00"/>
    <n v="1"/>
    <x v="0"/>
    <x v="0"/>
    <x v="0"/>
  </r>
  <r>
    <s v="Student 47"/>
    <s v="Partner 13"/>
    <s v="United Kingdom"/>
    <s v="India"/>
    <x v="5"/>
    <x v="1"/>
    <s v="KAM 46"/>
    <s v="Jul'2025"/>
    <d v="2025-03-21T00:00:00"/>
    <d v="2025-03-27T00:00:00"/>
    <s v="N/A"/>
    <n v="6"/>
    <e v="#VALUE!"/>
    <e v="#VALUE!"/>
    <n v="1"/>
    <n v="1"/>
    <x v="1"/>
    <x v="1"/>
    <s v="University of East London"/>
    <x v="0"/>
    <s v="Deferred to Sep"/>
    <s v="School App does not exist"/>
    <m/>
    <m/>
    <n v="1"/>
    <x v="0"/>
    <x v="1"/>
    <x v="0"/>
  </r>
  <r>
    <s v="Student 420"/>
    <s v="Partner 6"/>
    <s v="United Kingdom"/>
    <s v="India"/>
    <x v="5"/>
    <x v="2"/>
    <s v="KAM 25"/>
    <s v="Jul'2025"/>
    <d v="2025-02-15T00:00:00"/>
    <d v="2025-02-28T00:00:00"/>
    <s v="N/A"/>
    <n v="13"/>
    <e v="#VALUE!"/>
    <e v="#VALUE!"/>
    <n v="1"/>
    <n v="1"/>
    <x v="1"/>
    <x v="1"/>
    <s v="The University of Law"/>
    <x v="3"/>
    <s v="Case dropped"/>
    <s v="Offer Received (Conditional)"/>
    <d v="2025-02-15T00:00:00"/>
    <d v="2025-02-28T00:00:00"/>
    <n v="1"/>
    <x v="0"/>
    <x v="1"/>
    <x v="0"/>
  </r>
  <r>
    <s v="Student 194"/>
    <s v="Partner 22"/>
    <s v="United Kingdom"/>
    <s v="Global"/>
    <x v="7"/>
    <x v="0"/>
    <s v="KAM 41"/>
    <s v="Jul'2025"/>
    <d v="2025-03-17T00:00:00"/>
    <d v="2025-03-28T00:00:00"/>
    <d v="2025-05-21T00:00:00"/>
    <n v="11"/>
    <n v="54"/>
    <n v="65"/>
    <n v="1"/>
    <n v="1"/>
    <x v="0"/>
    <x v="0"/>
    <s v="Coventry University - CU Coventry Campus"/>
    <x v="0"/>
    <s v="Visa GRANT."/>
    <s v="Deposit Made (Conditional)"/>
    <d v="2025-03-17T00:00:00"/>
    <d v="2025-03-28T00:00:00"/>
    <n v="1"/>
    <x v="0"/>
    <x v="0"/>
    <x v="0"/>
  </r>
  <r>
    <s v="Student 561"/>
    <s v="Partner 8"/>
    <s v="United Kingdom"/>
    <s v="India"/>
    <x v="5"/>
    <x v="2"/>
    <s v="KAM 24"/>
    <s v="Jul'2025"/>
    <d v="2025-04-11T00:00:00"/>
    <d v="2025-04-15T00:00:00"/>
    <s v="N/A"/>
    <n v="4"/>
    <e v="#VALUE!"/>
    <e v="#VALUE!"/>
    <n v="1"/>
    <n v="1"/>
    <x v="1"/>
    <x v="1"/>
    <m/>
    <x v="3"/>
    <m/>
    <s v="Preferred University not filled"/>
    <m/>
    <m/>
    <n v="1"/>
    <x v="0"/>
    <x v="1"/>
    <x v="0"/>
  </r>
  <r>
    <s v="Student 508"/>
    <s v="Partner 30"/>
    <s v="United Kingdom"/>
    <s v="Global"/>
    <x v="3"/>
    <x v="0"/>
    <s v="KAM 45"/>
    <s v="Jul'2025"/>
    <d v="2024-08-30T00:00:00"/>
    <d v="2024-09-04T00:00:00"/>
    <d v="2025-04-21T00:00:00"/>
    <n v="5"/>
    <n v="229"/>
    <n v="234"/>
    <n v="1"/>
    <n v="1"/>
    <x v="0"/>
    <x v="0"/>
    <s v="Coventry University - CU London Campus"/>
    <x v="0"/>
    <s v="Visa Recieved"/>
    <s v="Deposit Made (Conditional)"/>
    <d v="2024-08-30T00:00:00"/>
    <d v="2024-09-04T00:00:00"/>
    <n v="1"/>
    <x v="0"/>
    <x v="0"/>
    <x v="0"/>
  </r>
  <r>
    <s v="Student 33"/>
    <s v="Partner 38"/>
    <s v="United Kingdom"/>
    <s v="Global"/>
    <x v="6"/>
    <x v="3"/>
    <s v="KAM 2"/>
    <s v="Jul'2025"/>
    <d v="2025-02-17T00:00:00"/>
    <d v="2025-03-01T00:00:00"/>
    <d v="2025-03-13T00:00:00"/>
    <n v="12"/>
    <n v="12"/>
    <n v="24"/>
    <n v="1"/>
    <n v="1"/>
    <x v="0"/>
    <x v="0"/>
    <s v="BPP University"/>
    <x v="0"/>
    <s v="deposit made"/>
    <s v="Deposit Made (Conditional)"/>
    <d v="2025-02-17T00:00:00"/>
    <d v="2025-03-01T00:00:00"/>
    <n v="1"/>
    <x v="0"/>
    <x v="0"/>
    <x v="0"/>
  </r>
  <r>
    <s v="Student 655"/>
    <s v="Partner 36"/>
    <s v="Malta"/>
    <s v="Global"/>
    <x v="34"/>
    <x v="3"/>
    <s v="KAM 18"/>
    <s v="Jul'2025"/>
    <d v="2025-07-11T00:00:00"/>
    <s v="N/A"/>
    <s v="N/A"/>
    <e v="#VALUE!"/>
    <e v="#VALUE!"/>
    <e v="#VALUE!"/>
    <n v="1"/>
    <n v="1"/>
    <x v="2"/>
    <x v="0"/>
    <s v="Global College Malta"/>
    <x v="0"/>
    <s v="received the offer and is arraging funds will pay on 13th"/>
    <s v="Submitted to University"/>
    <d v="2025-07-11T00:00:00"/>
    <m/>
    <n v="1"/>
    <x v="1"/>
    <x v="1"/>
    <x v="0"/>
  </r>
  <r>
    <s v="Student 424"/>
    <s v="Partner 10"/>
    <s v="United Kingdom"/>
    <s v="India"/>
    <x v="5"/>
    <x v="2"/>
    <s v="KAM 25"/>
    <s v="Jul'2025"/>
    <d v="2025-03-12T00:00:00"/>
    <d v="2025-03-18T00:00:00"/>
    <s v="N/A"/>
    <n v="6"/>
    <e v="#VALUE!"/>
    <e v="#VALUE!"/>
    <n v="1"/>
    <n v="1"/>
    <x v="1"/>
    <x v="1"/>
    <s v="The University of Law"/>
    <x v="3"/>
    <s v="case dropped"/>
    <s v="Offer Received (Conditional)"/>
    <d v="2025-03-12T00:00:00"/>
    <d v="2025-03-18T00:00:00"/>
    <n v="1"/>
    <x v="0"/>
    <x v="1"/>
    <x v="0"/>
  </r>
  <r>
    <s v="Student 558"/>
    <s v="Partner 33"/>
    <s v="United Kingdom"/>
    <s v="Global"/>
    <x v="2"/>
    <x v="3"/>
    <s v="KAM 22"/>
    <s v="Jul'2025"/>
    <d v="2025-01-23T00:00:00"/>
    <d v="2025-01-30T00:00:00"/>
    <d v="2025-02-10T00:00:00"/>
    <n v="7"/>
    <n v="11"/>
    <n v="18"/>
    <n v="1"/>
    <n v="1"/>
    <x v="0"/>
    <x v="0"/>
    <s v="University of Roehampton"/>
    <x v="0"/>
    <s v="visa eceived"/>
    <s v="Deposit Made (Conditional)"/>
    <d v="2025-01-23T00:00:00"/>
    <d v="2025-01-30T00:00:00"/>
    <n v="1"/>
    <x v="0"/>
    <x v="0"/>
    <x v="0"/>
  </r>
  <r>
    <s v="Student 168"/>
    <s v="Partner 24"/>
    <s v="United Kingdom"/>
    <s v="Global"/>
    <x v="19"/>
    <x v="0"/>
    <s v="KAM 1"/>
    <s v="Jul'2025"/>
    <d v="2025-04-22T00:00:00"/>
    <d v="2025-04-28T00:00:00"/>
    <s v="N/A"/>
    <n v="6"/>
    <e v="#VALUE!"/>
    <e v="#VALUE!"/>
    <n v="1"/>
    <n v="1"/>
    <x v="1"/>
    <x v="1"/>
    <m/>
    <x v="3"/>
    <m/>
    <s v="Preferred University not filled"/>
    <m/>
    <m/>
    <n v="1"/>
    <x v="0"/>
    <x v="1"/>
    <x v="0"/>
  </r>
  <r>
    <s v="Student 149"/>
    <s v="Partner 7"/>
    <s v="United Kingdom"/>
    <s v="India"/>
    <x v="14"/>
    <x v="2"/>
    <s v="KAM 27"/>
    <s v="Jul'2025"/>
    <d v="2025-05-02T00:00:00"/>
    <s v="N/A"/>
    <s v="N/A"/>
    <e v="#VALUE!"/>
    <e v="#VALUE!"/>
    <e v="#VALUE!"/>
    <n v="1"/>
    <n v="1"/>
    <x v="1"/>
    <x v="1"/>
    <m/>
    <x v="3"/>
    <m/>
    <s v="Preferred University not filled"/>
    <m/>
    <m/>
    <n v="1"/>
    <x v="0"/>
    <x v="1"/>
    <x v="0"/>
  </r>
  <r>
    <s v="Student 613"/>
    <s v="Partner 3"/>
    <s v="United Kingdom"/>
    <s v="India"/>
    <x v="6"/>
    <x v="2"/>
    <s v="KAM 27"/>
    <s v="Jul'2025"/>
    <d v="2025-05-07T00:00:00"/>
    <d v="2025-05-16T00:00:00"/>
    <s v="N/A"/>
    <n v="9"/>
    <e v="#VALUE!"/>
    <e v="#VALUE!"/>
    <n v="1"/>
    <n v="1"/>
    <x v="1"/>
    <x v="1"/>
    <s v="BPP University"/>
    <x v="7"/>
    <s v="Interview before 10th July"/>
    <s v="Offer Received (Conditional)"/>
    <d v="2025-05-07T00:00:00"/>
    <d v="2025-05-16T00:00:00"/>
    <n v="1"/>
    <x v="0"/>
    <x v="1"/>
    <x v="0"/>
  </r>
  <r>
    <s v="Student 313"/>
    <s v="Partner 34"/>
    <s v="United Kingdom"/>
    <s v="Global"/>
    <x v="4"/>
    <x v="3"/>
    <s v="KAM 28"/>
    <s v="Jul'2025"/>
    <d v="2025-03-08T00:00:00"/>
    <d v="2025-03-20T00:00:00"/>
    <d v="2025-04-14T00:00:00"/>
    <n v="12"/>
    <n v="25"/>
    <n v="37"/>
    <n v="1"/>
    <n v="1"/>
    <x v="0"/>
    <x v="0"/>
    <s v="Edinburgh Napier University"/>
    <x v="0"/>
    <m/>
    <s v="Deposit Made (Conditional)"/>
    <d v="2025-03-08T00:00:00"/>
    <d v="2025-03-20T00:00:00"/>
    <n v="1"/>
    <x v="0"/>
    <x v="0"/>
    <x v="0"/>
  </r>
  <r>
    <s v="Student 22"/>
    <s v="Partner 19"/>
    <s v="United Kingdom"/>
    <s v="India"/>
    <x v="1"/>
    <x v="1"/>
    <s v="KAM 44"/>
    <s v="Jul'2025"/>
    <d v="2025-04-01T00:00:00"/>
    <s v="N/A"/>
    <s v="N/A"/>
    <e v="#VALUE!"/>
    <e v="#VALUE!"/>
    <e v="#VALUE!"/>
    <n v="1"/>
    <n v="1"/>
    <x v="1"/>
    <x v="1"/>
    <s v="Anglia Ruskin University"/>
    <x v="1"/>
    <s v="Partner yet to confirm"/>
    <s v="School App does not exist"/>
    <m/>
    <m/>
    <n v="1"/>
    <x v="0"/>
    <x v="1"/>
    <x v="0"/>
  </r>
  <r>
    <s v="Student 54"/>
    <s v="Partner 16"/>
    <s v="United Kingdom"/>
    <s v="India"/>
    <x v="5"/>
    <x v="1"/>
    <s v="KAM 56"/>
    <s v="Jul'2025"/>
    <d v="2025-03-13T00:00:00"/>
    <d v="2025-03-19T00:00:00"/>
    <s v="N/A"/>
    <n v="6"/>
    <e v="#VALUE!"/>
    <e v="#VALUE!"/>
    <n v="1"/>
    <n v="1"/>
    <x v="0"/>
    <x v="0"/>
    <s v="The University of Law"/>
    <x v="0"/>
    <s v="Already paid deposit"/>
    <s v="Offer Received (Conditional)"/>
    <d v="2025-03-13T00:00:00"/>
    <d v="2025-03-19T00:00:00"/>
    <n v="1"/>
    <x v="0"/>
    <x v="0"/>
    <x v="0"/>
  </r>
  <r>
    <s v="Student 430"/>
    <s v="Partner 37"/>
    <s v="United Kingdom"/>
    <s v="Global"/>
    <x v="35"/>
    <x v="3"/>
    <s v="KAM 26"/>
    <s v="Jul'2025"/>
    <d v="2025-03-18T00:00:00"/>
    <s v="N/A"/>
    <s v="N/A"/>
    <e v="#VALUE!"/>
    <e v="#VALUE!"/>
    <e v="#VALUE!"/>
    <n v="1"/>
    <n v="1"/>
    <x v="3"/>
    <x v="1"/>
    <m/>
    <x v="3"/>
    <m/>
    <s v="Preferred University not filled"/>
    <m/>
    <m/>
    <n v="1"/>
    <x v="1"/>
    <x v="1"/>
    <x v="0"/>
  </r>
  <r>
    <s v="Student 560"/>
    <s v="Partner 7"/>
    <s v="United Kingdom"/>
    <s v="India"/>
    <x v="11"/>
    <x v="2"/>
    <s v="KAM 24"/>
    <s v="Jul'2025"/>
    <d v="2025-03-18T00:00:00"/>
    <d v="2025-04-19T00:00:00"/>
    <s v="N/A"/>
    <n v="32"/>
    <e v="#VALUE!"/>
    <e v="#VALUE!"/>
    <n v="1"/>
    <n v="1"/>
    <x v="1"/>
    <x v="1"/>
    <m/>
    <x v="3"/>
    <m/>
    <s v="Preferred University not filled"/>
    <m/>
    <m/>
    <n v="1"/>
    <x v="0"/>
    <x v="1"/>
    <x v="0"/>
  </r>
  <r>
    <s v="Student 95"/>
    <s v="Partner 12"/>
    <s v="United Kingdom"/>
    <s v="India"/>
    <x v="2"/>
    <x v="1"/>
    <s v="KAM 58"/>
    <s v="Jul'2025"/>
    <d v="2025-01-02T00:00:00"/>
    <d v="2025-01-13T00:00:00"/>
    <s v="N/A"/>
    <n v="11"/>
    <e v="#VALUE!"/>
    <e v="#VALUE!"/>
    <n v="1"/>
    <n v="1"/>
    <x v="1"/>
    <x v="1"/>
    <m/>
    <x v="3"/>
    <s v="Student Dropped, went with coventry"/>
    <s v="Preferred University not filled"/>
    <m/>
    <m/>
    <n v="1"/>
    <x v="0"/>
    <x v="1"/>
    <x v="0"/>
  </r>
  <r>
    <s v="Student 319"/>
    <s v="Partner 35"/>
    <s v="United Kingdom"/>
    <s v="Global"/>
    <x v="2"/>
    <x v="3"/>
    <s v="KAM 32"/>
    <s v="Jul'2025"/>
    <d v="2025-02-07T00:00:00"/>
    <d v="2025-03-04T00:00:00"/>
    <s v="N/A"/>
    <n v="25"/>
    <e v="#VALUE!"/>
    <e v="#VALUE!"/>
    <n v="1"/>
    <n v="1"/>
    <x v="1"/>
    <x v="1"/>
    <m/>
    <x v="3"/>
    <m/>
    <s v="Preferred University not filled"/>
    <m/>
    <m/>
    <n v="1"/>
    <x v="0"/>
    <x v="1"/>
    <x v="0"/>
  </r>
  <r>
    <s v="Student 118"/>
    <s v="Partner 14"/>
    <s v="United Kingdom"/>
    <s v="India"/>
    <x v="4"/>
    <x v="1"/>
    <s v="KAM 56"/>
    <s v="Jul'2025"/>
    <d v="2025-01-06T00:00:00"/>
    <d v="2025-01-27T00:00:00"/>
    <s v="N/A"/>
    <n v="21"/>
    <e v="#VALUE!"/>
    <e v="#VALUE!"/>
    <n v="1"/>
    <n v="1"/>
    <x v="1"/>
    <x v="1"/>
    <s v="Coventry University"/>
    <x v="3"/>
    <s v="Insufficient support from family"/>
    <s v="School App does not exist"/>
    <m/>
    <m/>
    <n v="1"/>
    <x v="0"/>
    <x v="1"/>
    <x v="0"/>
  </r>
  <r>
    <s v="Student 439"/>
    <s v="Partner 6"/>
    <s v="United Kingdom"/>
    <s v="India"/>
    <x v="3"/>
    <x v="2"/>
    <s v="KAM 27"/>
    <s v="Jul'2025"/>
    <d v="2025-04-01T00:00:00"/>
    <d v="2025-04-10T00:00:00"/>
    <s v="N/A"/>
    <n v="9"/>
    <e v="#VALUE!"/>
    <e v="#VALUE!"/>
    <n v="1"/>
    <n v="1"/>
    <x v="1"/>
    <x v="1"/>
    <m/>
    <x v="3"/>
    <m/>
    <s v="Preferred University not filled"/>
    <m/>
    <m/>
    <n v="1"/>
    <x v="0"/>
    <x v="1"/>
    <x v="0"/>
  </r>
  <r>
    <s v="Student 661"/>
    <s v="Partner 11"/>
    <s v="United Kingdom"/>
    <s v="India"/>
    <x v="2"/>
    <x v="1"/>
    <s v="KAM 54"/>
    <s v="Jul'2025"/>
    <d v="2025-07-31T00:00:00"/>
    <d v="2025-07-31T00:00:00"/>
    <d v="2025-07-31T00:00:00"/>
    <n v="0"/>
    <n v="0"/>
    <n v="0"/>
    <n v="1"/>
    <n v="1"/>
    <x v="4"/>
    <x v="3"/>
    <m/>
    <x v="3"/>
    <m/>
    <s v="Preferred University not filled"/>
    <m/>
    <m/>
    <n v="1"/>
    <x v="0"/>
    <x v="0"/>
    <x v="0"/>
  </r>
  <r>
    <s v="Student 453"/>
    <s v="Partner 35"/>
    <s v="United Kingdom"/>
    <s v="Global"/>
    <x v="2"/>
    <x v="3"/>
    <s v="KAM 34"/>
    <s v="Jul'2025"/>
    <d v="2025-02-25T00:00:00"/>
    <s v="N/A"/>
    <s v="N/A"/>
    <e v="#VALUE!"/>
    <e v="#VALUE!"/>
    <e v="#VALUE!"/>
    <n v="1"/>
    <n v="1"/>
    <x v="2"/>
    <x v="1"/>
    <m/>
    <x v="3"/>
    <m/>
    <s v="Preferred University not filled"/>
    <m/>
    <m/>
    <n v="1"/>
    <x v="1"/>
    <x v="1"/>
    <x v="0"/>
  </r>
  <r>
    <s v="Student 229"/>
    <s v="Partner 3"/>
    <s v="United Kingdom"/>
    <s v="India"/>
    <x v="5"/>
    <x v="2"/>
    <s v="KAM 2"/>
    <s v="Jul'2025"/>
    <d v="2025-02-05T00:00:00"/>
    <d v="2025-02-07T00:00:00"/>
    <d v="2025-04-19T00:00:00"/>
    <n v="2"/>
    <n v="71"/>
    <n v="73"/>
    <n v="1"/>
    <n v="1"/>
    <x v="4"/>
    <x v="0"/>
    <s v="The University of Law"/>
    <x v="0"/>
    <s v="Paid"/>
    <s v="Deposit Made (Unconditional)"/>
    <d v="2025-02-05T00:00:00"/>
    <d v="2025-02-07T00:00:00"/>
    <n v="1"/>
    <x v="0"/>
    <x v="0"/>
    <x v="0"/>
  </r>
  <r>
    <s v="Student 512"/>
    <s v="Partner 13"/>
    <s v="United Kingdom"/>
    <s v="India"/>
    <x v="20"/>
    <x v="1"/>
    <s v="KAM 46"/>
    <s v="Jul'2025"/>
    <d v="2025-04-28T00:00:00"/>
    <d v="2025-05-03T00:00:00"/>
    <s v="N/A"/>
    <n v="5"/>
    <e v="#VALUE!"/>
    <e v="#VALUE!"/>
    <n v="1"/>
    <n v="1"/>
    <x v="1"/>
    <x v="1"/>
    <s v="Aston University"/>
    <x v="3"/>
    <s v="fees concern"/>
    <s v="Offer Received (Conditional)"/>
    <d v="2025-04-28T00:00:00"/>
    <d v="2025-05-03T00:00:00"/>
    <n v="1"/>
    <x v="0"/>
    <x v="1"/>
    <x v="0"/>
  </r>
  <r>
    <s v="Student 523"/>
    <s v="Partner 21"/>
    <s v="United Kingdom"/>
    <s v="Global"/>
    <x v="3"/>
    <x v="0"/>
    <s v="KAM 51"/>
    <s v="Jul'2025"/>
    <d v="2025-04-08T00:00:00"/>
    <d v="2025-04-12T00:00:00"/>
    <s v="N/A"/>
    <n v="4"/>
    <e v="#VALUE!"/>
    <e v="#VALUE!"/>
    <n v="1"/>
    <n v="1"/>
    <x v="1"/>
    <x v="1"/>
    <s v="Ravensbourne University London"/>
    <x v="7"/>
    <s v="she's also applied for bpp university"/>
    <s v="School App does not exist"/>
    <m/>
    <m/>
    <n v="1"/>
    <x v="0"/>
    <x v="1"/>
    <x v="0"/>
  </r>
  <r>
    <s v="Student 541"/>
    <s v="Partner 24"/>
    <s v="United Kingdom"/>
    <s v="Global"/>
    <x v="3"/>
    <x v="0"/>
    <s v="KAM 45"/>
    <s v="Jul'2025"/>
    <d v="2025-04-28T00:00:00"/>
    <d v="2025-05-03T00:00:00"/>
    <s v="N/A"/>
    <n v="5"/>
    <e v="#VALUE!"/>
    <e v="#VALUE!"/>
    <n v="1"/>
    <n v="1"/>
    <x v="1"/>
    <x v="1"/>
    <m/>
    <x v="3"/>
    <m/>
    <s v="Preferred University not filled"/>
    <m/>
    <m/>
    <n v="1"/>
    <x v="0"/>
    <x v="1"/>
    <x v="0"/>
  </r>
  <r>
    <s v="Student 451"/>
    <s v="Partner 18"/>
    <s v="United Kingdom"/>
    <s v="India"/>
    <x v="4"/>
    <x v="1"/>
    <s v="KAM 30"/>
    <s v="Jul'2025"/>
    <d v="2025-02-10T00:00:00"/>
    <d v="2025-02-19T00:00:00"/>
    <d v="2025-03-15T00:00:00"/>
    <n v="9"/>
    <n v="24"/>
    <n v="33"/>
    <n v="1"/>
    <n v="1"/>
    <x v="4"/>
    <x v="3"/>
    <m/>
    <x v="3"/>
    <s v="RAU"/>
    <s v="Preferred University not filled"/>
    <m/>
    <m/>
    <n v="1"/>
    <x v="0"/>
    <x v="0"/>
    <x v="0"/>
  </r>
  <r>
    <s v="Student 564"/>
    <s v="Partner 3"/>
    <s v="United Kingdom"/>
    <s v="India"/>
    <x v="5"/>
    <x v="2"/>
    <s v="KAM 25"/>
    <s v="Jul'2025"/>
    <d v="2025-03-20T00:00:00"/>
    <d v="2025-03-24T00:00:00"/>
    <s v="N/A"/>
    <n v="4"/>
    <e v="#VALUE!"/>
    <e v="#VALUE!"/>
    <n v="1"/>
    <n v="1"/>
    <x v="1"/>
    <x v="1"/>
    <s v="The University of Law"/>
    <x v="3"/>
    <s v="Case Dropped"/>
    <s v="Offer Received (Conditional)"/>
    <d v="2025-03-20T00:00:00"/>
    <d v="2025-03-24T00:00:00"/>
    <n v="1"/>
    <x v="0"/>
    <x v="1"/>
    <x v="0"/>
  </r>
  <r>
    <s v="Student 591"/>
    <s v="Partner 2"/>
    <s v="United Kingdom"/>
    <s v="India"/>
    <x v="11"/>
    <x v="2"/>
    <s v="KAM 9"/>
    <s v="Jul'2025"/>
    <d v="2025-05-01T00:00:00"/>
    <s v="N/A"/>
    <s v="N/A"/>
    <e v="#VALUE!"/>
    <e v="#VALUE!"/>
    <e v="#VALUE!"/>
    <n v="1"/>
    <n v="1"/>
    <x v="3"/>
    <x v="1"/>
    <m/>
    <x v="3"/>
    <m/>
    <s v="Preferred University not filled"/>
    <m/>
    <m/>
    <n v="1"/>
    <x v="1"/>
    <x v="1"/>
    <x v="0"/>
  </r>
  <r>
    <s v="Student 18"/>
    <s v="Partner 9"/>
    <s v="United Kingdom"/>
    <s v="India"/>
    <x v="5"/>
    <x v="2"/>
    <s v="KAM 24"/>
    <s v="Jul'2025"/>
    <d v="2025-03-02T00:00:00"/>
    <d v="2025-03-07T00:00:00"/>
    <s v="N/A"/>
    <n v="5"/>
    <e v="#VALUE!"/>
    <e v="#VALUE!"/>
    <n v="1"/>
    <n v="1"/>
    <x v="1"/>
    <x v="1"/>
    <s v="University of Salford"/>
    <x v="7"/>
    <s v="ULaw interview on 25, Salford need to book"/>
    <s v="School App does not exist"/>
    <m/>
    <m/>
    <n v="1"/>
    <x v="0"/>
    <x v="1"/>
    <x v="0"/>
  </r>
  <r>
    <s v="Student 413"/>
    <s v="Partner 3"/>
    <s v="United Kingdom"/>
    <s v="India"/>
    <x v="5"/>
    <x v="2"/>
    <s v="KAM 24"/>
    <s v="Jul'2025"/>
    <d v="2025-03-23T00:00:00"/>
    <d v="2025-04-08T00:00:00"/>
    <d v="2025-04-22T00:00:00"/>
    <n v="16"/>
    <n v="14"/>
    <n v="30"/>
    <n v="1"/>
    <n v="1"/>
    <x v="4"/>
    <x v="0"/>
    <s v="The University of Law"/>
    <x v="0"/>
    <m/>
    <s v="Deposit Made (Unconditional)"/>
    <d v="2025-03-23T00:00:00"/>
    <d v="2025-04-08T00:00:00"/>
    <n v="1"/>
    <x v="0"/>
    <x v="0"/>
    <x v="0"/>
  </r>
  <r>
    <s v="Student 190"/>
    <s v="Partner 1"/>
    <s v="United Kingdom"/>
    <s v="India"/>
    <x v="5"/>
    <x v="2"/>
    <s v="KAM 20"/>
    <s v="Jul'2025"/>
    <d v="2025-03-22T00:00:00"/>
    <d v="2025-03-26T00:00:00"/>
    <d v="2025-04-26T00:00:00"/>
    <n v="4"/>
    <n v="31"/>
    <n v="35"/>
    <n v="1"/>
    <n v="1"/>
    <x v="0"/>
    <x v="0"/>
    <s v="The University of Law"/>
    <x v="0"/>
    <s v="Paid"/>
    <s v="School App does not exist"/>
    <m/>
    <m/>
    <n v="1"/>
    <x v="0"/>
    <x v="0"/>
    <x v="0"/>
  </r>
  <r>
    <s v="Student 497"/>
    <s v="Partner 16"/>
    <s v="United Kingdom"/>
    <s v="India"/>
    <x v="4"/>
    <x v="1"/>
    <s v="KAM 44"/>
    <s v="Jul'2025"/>
    <d v="2025-03-21T00:00:00"/>
    <d v="2025-03-21T00:00:00"/>
    <d v="2025-03-28T00:00:00"/>
    <n v="0"/>
    <n v="7"/>
    <n v="7"/>
    <n v="1"/>
    <n v="1"/>
    <x v="0"/>
    <x v="0"/>
    <s v="Edinburgh Napier University"/>
    <x v="3"/>
    <s v="Already got Visa"/>
    <s v="Deposit Made (Conditional)"/>
    <d v="2025-03-21T00:00:00"/>
    <d v="2025-03-21T00:00:00"/>
    <n v="1"/>
    <x v="0"/>
    <x v="0"/>
    <x v="0"/>
  </r>
  <r>
    <s v="Student 130"/>
    <s v="Partner 4"/>
    <s v="United Kingdom"/>
    <s v="India"/>
    <x v="7"/>
    <x v="2"/>
    <m/>
    <s v="Jul'2025"/>
    <d v="2025-02-11T00:00:00"/>
    <d v="2025-02-17T00:00:00"/>
    <d v="2025-03-28T00:00:00"/>
    <n v="6"/>
    <n v="39"/>
    <n v="45"/>
    <n v="1"/>
    <n v="1"/>
    <x v="0"/>
    <x v="0"/>
    <s v="Coventry University - CU Coventry Campus"/>
    <x v="0"/>
    <s v="Paid"/>
    <s v="Deposit Made (Conditional)"/>
    <d v="2025-02-11T00:00:00"/>
    <d v="2025-02-17T00:00:00"/>
    <n v="1"/>
    <x v="0"/>
    <x v="0"/>
    <x v="0"/>
  </r>
  <r>
    <s v="Student 9"/>
    <s v="Partner 28"/>
    <s v="United Kingdom"/>
    <s v="Global"/>
    <x v="3"/>
    <x v="0"/>
    <s v="KAM 45"/>
    <s v="Jul'2025"/>
    <d v="2025-02-24T00:00:00"/>
    <d v="2025-03-01T00:00:00"/>
    <s v="N/A"/>
    <n v="5"/>
    <e v="#VALUE!"/>
    <e v="#VALUE!"/>
    <n v="1"/>
    <n v="1"/>
    <x v="1"/>
    <x v="1"/>
    <m/>
    <x v="3"/>
    <m/>
    <s v="Preferred University not filled"/>
    <m/>
    <m/>
    <n v="1"/>
    <x v="0"/>
    <x v="1"/>
    <x v="0"/>
  </r>
  <r>
    <s v="Student 245"/>
    <s v="Partner 25"/>
    <s v="United Kingdom"/>
    <s v="Global"/>
    <x v="13"/>
    <x v="0"/>
    <s v="KAM 39"/>
    <s v="Jul'2025"/>
    <d v="2025-03-19T00:00:00"/>
    <d v="2025-03-28T00:00:00"/>
    <s v="N/A"/>
    <n v="9"/>
    <e v="#VALUE!"/>
    <e v="#VALUE!"/>
    <n v="1"/>
    <n v="1"/>
    <x v="1"/>
    <x v="1"/>
    <s v="Coventry University - CU Coventry Campus"/>
    <x v="3"/>
    <m/>
    <s v="School App does not exist"/>
    <m/>
    <m/>
    <n v="1"/>
    <x v="0"/>
    <x v="1"/>
    <x v="0"/>
  </r>
  <r>
    <s v="Student 282"/>
    <s v="Partner 29"/>
    <s v="United Kingdom"/>
    <s v="Global"/>
    <x v="3"/>
    <x v="0"/>
    <s v="KAM 39"/>
    <s v="Jul'2025"/>
    <d v="2025-04-08T00:00:00"/>
    <s v="N/A"/>
    <s v="N/A"/>
    <e v="#VALUE!"/>
    <e v="#VALUE!"/>
    <e v="#VALUE!"/>
    <n v="1"/>
    <n v="1"/>
    <x v="3"/>
    <x v="1"/>
    <m/>
    <x v="3"/>
    <m/>
    <s v="Preferred University not filled"/>
    <m/>
    <m/>
    <n v="1"/>
    <x v="1"/>
    <x v="1"/>
    <x v="0"/>
  </r>
  <r>
    <s v="Student 302"/>
    <s v="Partner 27"/>
    <s v="United Kingdom"/>
    <s v="Global"/>
    <x v="3"/>
    <x v="0"/>
    <s v="KAM 26"/>
    <s v="Jul'2025"/>
    <d v="2025-04-18T00:00:00"/>
    <s v="N/A"/>
    <s v="N/A"/>
    <e v="#VALUE!"/>
    <e v="#VALUE!"/>
    <e v="#VALUE!"/>
    <n v="1"/>
    <n v="1"/>
    <x v="2"/>
    <x v="1"/>
    <s v="Coventry University - CU London Campus"/>
    <x v="5"/>
    <s v="COA needs to confirmed by student"/>
    <s v="Submitted to University"/>
    <d v="2025-04-18T00:00:00"/>
    <m/>
    <n v="1"/>
    <x v="1"/>
    <x v="1"/>
    <x v="0"/>
  </r>
  <r>
    <s v="Student 34"/>
    <s v="Partner 37"/>
    <s v="United Kingdom"/>
    <s v="Global"/>
    <x v="6"/>
    <x v="3"/>
    <s v="KAM 35"/>
    <s v="Jul'2025"/>
    <d v="2025-03-15T00:00:00"/>
    <d v="2025-03-23T00:00:00"/>
    <d v="2025-05-05T00:00:00"/>
    <n v="8"/>
    <n v="43"/>
    <n v="51"/>
    <n v="1"/>
    <n v="1"/>
    <x v="0"/>
    <x v="0"/>
    <s v="BPP University"/>
    <x v="0"/>
    <s v="Student has paid deposit"/>
    <s v="Deposit Made (Conditional)"/>
    <d v="2025-03-15T00:00:00"/>
    <d v="2025-03-23T00:00:00"/>
    <n v="1"/>
    <x v="0"/>
    <x v="0"/>
    <x v="0"/>
  </r>
  <r>
    <s v="Student 315"/>
    <s v="Partner 31"/>
    <s v="United Kingdom"/>
    <s v="Global"/>
    <x v="2"/>
    <x v="3"/>
    <s v="KAM 32"/>
    <s v="Jul'2025"/>
    <d v="2024-09-03T00:00:00"/>
    <d v="2024-09-18T00:00:00"/>
    <d v="2024-11-05T00:00:00"/>
    <n v="15"/>
    <n v="48"/>
    <n v="63"/>
    <n v="1"/>
    <n v="1"/>
    <x v="0"/>
    <x v="0"/>
    <s v="University of Roehampton"/>
    <x v="0"/>
    <m/>
    <s v="Deposit Made (Conditional)"/>
    <d v="2024-09-03T00:00:00"/>
    <d v="2024-09-18T00:00:00"/>
    <n v="1"/>
    <x v="0"/>
    <x v="0"/>
    <x v="0"/>
  </r>
  <r>
    <s v="Student 167"/>
    <s v="Partner 16"/>
    <s v="United Kingdom"/>
    <s v="India"/>
    <x v="17"/>
    <x v="1"/>
    <s v="KAM 13"/>
    <s v="Jul'2025"/>
    <d v="2025-03-06T00:00:00"/>
    <d v="2025-03-11T00:00:00"/>
    <d v="2025-03-27T00:00:00"/>
    <n v="5"/>
    <n v="16"/>
    <n v="21"/>
    <n v="1"/>
    <n v="1"/>
    <x v="4"/>
    <x v="0"/>
    <s v="Coventry University"/>
    <x v="0"/>
    <s v="Visa received"/>
    <s v="Deposit Made (Unconditional)"/>
    <d v="2025-03-06T00:00:00"/>
    <d v="2025-03-11T00:00:00"/>
    <n v="1"/>
    <x v="0"/>
    <x v="0"/>
    <x v="0"/>
  </r>
  <r>
    <s v="Student 134"/>
    <s v="Partner 7"/>
    <s v="United Kingdom"/>
    <s v="India"/>
    <x v="7"/>
    <x v="2"/>
    <s v="KAM 2"/>
    <s v="Jul'2025"/>
    <d v="2025-03-10T00:00:00"/>
    <d v="2025-03-15T00:00:00"/>
    <s v="N/A"/>
    <n v="5"/>
    <e v="#VALUE!"/>
    <e v="#VALUE!"/>
    <n v="1"/>
    <n v="1"/>
    <x v="1"/>
    <x v="0"/>
    <s v="Coventry University - CU Coventry Campus"/>
    <x v="0"/>
    <s v="Will Pay in Aug 2025 ( hold due to service issue)"/>
    <s v="Offer Received (Conditional)"/>
    <d v="2025-03-10T00:00:00"/>
    <d v="2025-03-15T00:00:00"/>
    <n v="1"/>
    <x v="0"/>
    <x v="1"/>
    <x v="0"/>
  </r>
  <r>
    <s v="Student 367"/>
    <s v="Partner 16"/>
    <s v="United Kingdom"/>
    <s v="India"/>
    <x v="4"/>
    <x v="1"/>
    <s v="KAM 11"/>
    <s v="Jul'2025"/>
    <d v="2025-01-25T00:00:00"/>
    <d v="2025-02-07T00:00:00"/>
    <s v="N/A"/>
    <n v="13"/>
    <e v="#VALUE!"/>
    <e v="#VALUE!"/>
    <n v="1"/>
    <n v="1"/>
    <x v="1"/>
    <x v="1"/>
    <s v="Edinburgh Napier University"/>
    <x v="3"/>
    <s v="Insufficient funds"/>
    <s v="Offer Received (Conditional)"/>
    <d v="2025-01-25T00:00:00"/>
    <d v="2025-02-07T00:00:00"/>
    <n v="1"/>
    <x v="0"/>
    <x v="1"/>
    <x v="0"/>
  </r>
  <r>
    <s v="Student 507"/>
    <s v="Partner 29"/>
    <s v="United Kingdom"/>
    <s v="Global"/>
    <x v="11"/>
    <x v="0"/>
    <s v="KAM 45"/>
    <s v="Jul'2025"/>
    <d v="2025-01-06T00:00:00"/>
    <d v="2025-02-07T00:00:00"/>
    <s v="N/A"/>
    <n v="32"/>
    <e v="#VALUE!"/>
    <e v="#VALUE!"/>
    <n v="1"/>
    <n v="1"/>
    <x v="1"/>
    <x v="1"/>
    <m/>
    <x v="3"/>
    <m/>
    <s v="Preferred University not filled"/>
    <m/>
    <m/>
    <n v="1"/>
    <x v="0"/>
    <x v="1"/>
    <x v="0"/>
  </r>
  <r>
    <s v="Student 371"/>
    <s v="Partner 8"/>
    <s v="United Kingdom"/>
    <s v="India"/>
    <x v="5"/>
    <x v="2"/>
    <s v="KAM 25"/>
    <s v="Jul'2025"/>
    <d v="2025-03-05T00:00:00"/>
    <d v="2025-03-08T00:00:00"/>
    <s v="N/A"/>
    <n v="3"/>
    <e v="#VALUE!"/>
    <e v="#VALUE!"/>
    <n v="1"/>
    <n v="1"/>
    <x v="1"/>
    <x v="1"/>
    <s v="The University of Law"/>
    <x v="3"/>
    <m/>
    <s v="Offer Received (Conditional)"/>
    <d v="2025-03-05T00:00:00"/>
    <d v="2025-03-08T00:00:00"/>
    <n v="1"/>
    <x v="0"/>
    <x v="1"/>
    <x v="0"/>
  </r>
  <r>
    <s v="Student 547"/>
    <s v="Partner 26"/>
    <s v="United Kingdom"/>
    <s v="Global"/>
    <x v="3"/>
    <x v="0"/>
    <s v="KAM 1"/>
    <s v="Jul'2025"/>
    <d v="2025-03-26T00:00:00"/>
    <d v="2025-03-31T00:00:00"/>
    <s v="N/A"/>
    <n v="5"/>
    <e v="#VALUE!"/>
    <e v="#VALUE!"/>
    <n v="1"/>
    <n v="1"/>
    <x v="1"/>
    <x v="1"/>
    <m/>
    <x v="3"/>
    <m/>
    <s v="Preferred University not filled"/>
    <m/>
    <m/>
    <n v="1"/>
    <x v="0"/>
    <x v="1"/>
    <x v="0"/>
  </r>
  <r>
    <s v="Student 225"/>
    <s v="Partner 17"/>
    <s v="United Kingdom"/>
    <s v="India"/>
    <x v="5"/>
    <x v="1"/>
    <s v="KAM 56"/>
    <s v="Jul'2025"/>
    <d v="2025-04-03T00:00:00"/>
    <d v="2025-04-04T00:00:00"/>
    <d v="2025-05-03T00:00:00"/>
    <n v="1"/>
    <n v="29"/>
    <n v="30"/>
    <n v="1"/>
    <n v="1"/>
    <x v="4"/>
    <x v="0"/>
    <s v="The University of Law"/>
    <x v="0"/>
    <s v="Already paid deposit"/>
    <s v="Deposit Made (Unconditional)"/>
    <d v="2025-04-03T00:00:00"/>
    <d v="2025-04-04T00:00:00"/>
    <n v="1"/>
    <x v="0"/>
    <x v="0"/>
    <x v="0"/>
  </r>
  <r>
    <s v="Student 412"/>
    <s v="Partner 2"/>
    <s v="United Kingdom"/>
    <s v="India"/>
    <x v="17"/>
    <x v="2"/>
    <s v="KAM 24"/>
    <s v="Jul'2025"/>
    <d v="2025-03-31T00:00:00"/>
    <s v="N/A"/>
    <s v="N/A"/>
    <e v="#VALUE!"/>
    <e v="#VALUE!"/>
    <e v="#VALUE!"/>
    <n v="1"/>
    <n v="1"/>
    <x v="3"/>
    <x v="1"/>
    <m/>
    <x v="3"/>
    <s v="rejected"/>
    <s v="Preferred University not filled"/>
    <m/>
    <m/>
    <n v="1"/>
    <x v="1"/>
    <x v="1"/>
    <x v="0"/>
  </r>
  <r>
    <s v="Student 405"/>
    <s v="Partner 5"/>
    <s v="United Kingdom"/>
    <s v="India"/>
    <x v="36"/>
    <x v="2"/>
    <s v="KAM 24"/>
    <s v="Jul'2025"/>
    <d v="2025-01-10T00:00:00"/>
    <d v="2025-02-07T00:00:00"/>
    <s v="N/A"/>
    <n v="28"/>
    <e v="#VALUE!"/>
    <e v="#VALUE!"/>
    <n v="1"/>
    <n v="1"/>
    <x v="1"/>
    <x v="1"/>
    <m/>
    <x v="3"/>
    <m/>
    <s v="Preferred University not filled"/>
    <m/>
    <m/>
    <n v="1"/>
    <x v="0"/>
    <x v="1"/>
    <x v="0"/>
  </r>
  <r>
    <s v="Student 328"/>
    <s v="Partner 39"/>
    <s v="United Kingdom"/>
    <s v="Global"/>
    <x v="2"/>
    <x v="3"/>
    <s v="KAM 35"/>
    <s v="Jul'2025"/>
    <d v="2025-01-30T00:00:00"/>
    <s v="N/A"/>
    <s v="N/A"/>
    <e v="#VALUE!"/>
    <e v="#VALUE!"/>
    <e v="#VALUE!"/>
    <n v="1"/>
    <n v="1"/>
    <x v="1"/>
    <x v="1"/>
    <m/>
    <x v="3"/>
    <m/>
    <s v="Preferred University not filled"/>
    <m/>
    <m/>
    <n v="1"/>
    <x v="0"/>
    <x v="1"/>
    <x v="0"/>
  </r>
  <r>
    <s v="Student 482"/>
    <s v="Partner 28"/>
    <s v="United Kingdom"/>
    <s v="Global"/>
    <x v="2"/>
    <x v="0"/>
    <s v="KAM 40"/>
    <s v="Jul'2025"/>
    <d v="2025-04-25T00:00:00"/>
    <s v="N/A"/>
    <s v="N/A"/>
    <e v="#VALUE!"/>
    <e v="#VALUE!"/>
    <e v="#VALUE!"/>
    <n v="1"/>
    <n v="1"/>
    <x v="2"/>
    <x v="1"/>
    <s v="University of Roehampton"/>
    <x v="3"/>
    <s v="Dropped."/>
    <s v="Submitted to University"/>
    <d v="2025-04-25T00:00:00"/>
    <m/>
    <n v="1"/>
    <x v="1"/>
    <x v="1"/>
    <x v="0"/>
  </r>
  <r>
    <s v="Student 115"/>
    <s v="Partner 11"/>
    <s v="United Kingdom"/>
    <s v="India"/>
    <x v="15"/>
    <x v="1"/>
    <s v="KAM 56"/>
    <s v="Jul'2025"/>
    <d v="2025-01-16T00:00:00"/>
    <d v="2025-01-22T00:00:00"/>
    <s v="N/A"/>
    <n v="6"/>
    <e v="#VALUE!"/>
    <e v="#VALUE!"/>
    <n v="1"/>
    <n v="1"/>
    <x v="1"/>
    <x v="1"/>
    <s v="Aston University"/>
    <x v="3"/>
    <s v="Insufficient funds"/>
    <s v="School App does not exist"/>
    <m/>
    <m/>
    <n v="1"/>
    <x v="0"/>
    <x v="1"/>
    <x v="0"/>
  </r>
  <r>
    <s v="Student 351"/>
    <s v="Partner 9"/>
    <s v="United Kingdom"/>
    <s v="India"/>
    <x v="5"/>
    <x v="2"/>
    <s v="KAM 2"/>
    <s v="Jul'2025"/>
    <d v="2025-02-12T00:00:00"/>
    <d v="2025-02-21T00:00:00"/>
    <s v="N/A"/>
    <n v="9"/>
    <e v="#VALUE!"/>
    <e v="#VALUE!"/>
    <n v="1"/>
    <n v="1"/>
    <x v="1"/>
    <x v="2"/>
    <s v="The University of Law"/>
    <x v="1"/>
    <s v="Also Repeating PTE"/>
    <s v="Offer Received (Conditional)"/>
    <d v="2025-02-12T00:00:00"/>
    <d v="2025-02-21T00:00:00"/>
    <n v="1"/>
    <x v="0"/>
    <x v="1"/>
    <x v="0"/>
  </r>
  <r>
    <s v="Student 317"/>
    <s v="Partner 33"/>
    <s v="Spain"/>
    <s v="Global"/>
    <x v="37"/>
    <x v="3"/>
    <s v="KAM 32"/>
    <s v="Jul'2025"/>
    <d v="2025-01-15T00:00:00"/>
    <s v="N/A"/>
    <s v="N/A"/>
    <e v="#VALUE!"/>
    <e v="#VALUE!"/>
    <e v="#VALUE!"/>
    <n v="1"/>
    <n v="1"/>
    <x v="6"/>
    <x v="1"/>
    <m/>
    <x v="3"/>
    <m/>
    <s v="Preferred University not filled"/>
    <m/>
    <m/>
    <n v="1"/>
    <x v="0"/>
    <x v="1"/>
    <x v="0"/>
  </r>
  <r>
    <s v="Student 104"/>
    <s v="Partner 7"/>
    <s v="United Kingdom"/>
    <s v="India"/>
    <x v="36"/>
    <x v="2"/>
    <s v="KAM 24"/>
    <s v="Jul'2025"/>
    <d v="2025-01-09T00:00:00"/>
    <s v="N/A"/>
    <s v="N/A"/>
    <e v="#VALUE!"/>
    <e v="#VALUE!"/>
    <e v="#VALUE!"/>
    <n v="1"/>
    <n v="1"/>
    <x v="1"/>
    <x v="1"/>
    <m/>
    <x v="3"/>
    <m/>
    <s v="Preferred University not filled"/>
    <m/>
    <m/>
    <n v="1"/>
    <x v="0"/>
    <x v="1"/>
    <x v="0"/>
  </r>
  <r>
    <s v="Student 8"/>
    <s v="Partner 29"/>
    <s v="United Kingdom"/>
    <s v="Global"/>
    <x v="3"/>
    <x v="0"/>
    <s v="KAM 41"/>
    <s v="Jul'2025"/>
    <d v="2025-03-05T00:00:00"/>
    <d v="2025-03-11T00:00:00"/>
    <d v="2025-05-19T00:00:00"/>
    <n v="6"/>
    <n v="69"/>
    <n v="75"/>
    <n v="1"/>
    <n v="1"/>
    <x v="0"/>
    <x v="0"/>
    <s v="Coventry University - CU London Campus"/>
    <x v="0"/>
    <s v="Visa Grant."/>
    <s v="Deposit Made (Conditional)"/>
    <d v="2025-03-05T00:00:00"/>
    <d v="2025-03-11T00:00:00"/>
    <n v="1"/>
    <x v="0"/>
    <x v="0"/>
    <x v="0"/>
  </r>
  <r>
    <s v="Student 96"/>
    <s v="Partner 5"/>
    <s v="United Kingdom"/>
    <s v="India"/>
    <x v="2"/>
    <x v="2"/>
    <s v="KAM 24"/>
    <s v="Jul'2025"/>
    <d v="2025-01-31T00:00:00"/>
    <d v="2025-02-06T00:00:00"/>
    <s v="N/A"/>
    <n v="6"/>
    <e v="#VALUE!"/>
    <e v="#VALUE!"/>
    <n v="1"/>
    <n v="1"/>
    <x v="1"/>
    <x v="1"/>
    <s v="University of Roehampton"/>
    <x v="3"/>
    <m/>
    <s v="Offer Received (Conditional)"/>
    <d v="2025-01-31T00:00:00"/>
    <d v="2025-02-06T00:00:00"/>
    <n v="1"/>
    <x v="0"/>
    <x v="1"/>
    <x v="0"/>
  </r>
  <r>
    <s v="Student 359"/>
    <s v="Partner 2"/>
    <s v="United Kingdom"/>
    <s v="India"/>
    <x v="5"/>
    <x v="2"/>
    <s v="KAM 9"/>
    <s v="Jul'2025"/>
    <d v="2025-03-26T00:00:00"/>
    <d v="2025-03-28T00:00:00"/>
    <s v="N/A"/>
    <n v="2"/>
    <e v="#VALUE!"/>
    <e v="#VALUE!"/>
    <n v="1"/>
    <n v="1"/>
    <x v="1"/>
    <x v="1"/>
    <m/>
    <x v="3"/>
    <m/>
    <s v="Preferred University not filled"/>
    <m/>
    <m/>
    <n v="1"/>
    <x v="0"/>
    <x v="1"/>
    <x v="0"/>
  </r>
  <r>
    <s v="Student 173"/>
    <s v="Partner 30"/>
    <s v="United Kingdom"/>
    <s v="Global"/>
    <x v="3"/>
    <x v="0"/>
    <s v="KAM 41"/>
    <s v="Jul'2025"/>
    <d v="2025-03-04T00:00:00"/>
    <d v="2025-03-08T00:00:00"/>
    <d v="2025-05-21T00:00:00"/>
    <n v="4"/>
    <n v="74"/>
    <n v="78"/>
    <n v="1"/>
    <n v="1"/>
    <x v="0"/>
    <x v="1"/>
    <s v="Coventry University - CU London Campus"/>
    <x v="0"/>
    <s v="Visa Rejected."/>
    <s v="Deposit Made (Conditional)"/>
    <d v="2025-03-04T00:00:00"/>
    <d v="2025-03-08T00:00:00"/>
    <n v="1"/>
    <x v="0"/>
    <x v="0"/>
    <x v="0"/>
  </r>
  <r>
    <s v="Student 296"/>
    <s v="Partner 21"/>
    <s v="United Kingdom"/>
    <s v="Global"/>
    <x v="3"/>
    <x v="0"/>
    <s v="KAM 26"/>
    <s v="Jul'2025"/>
    <d v="2025-04-25T00:00:00"/>
    <d v="2025-05-05T00:00:00"/>
    <s v="N/A"/>
    <n v="10"/>
    <e v="#VALUE!"/>
    <e v="#VALUE!"/>
    <n v="1"/>
    <n v="1"/>
    <x v="1"/>
    <x v="1"/>
    <m/>
    <x v="3"/>
    <m/>
    <s v="Preferred University not filled"/>
    <m/>
    <m/>
    <n v="1"/>
    <x v="0"/>
    <x v="1"/>
    <x v="0"/>
  </r>
  <r>
    <s v="Student 554"/>
    <s v="Partner 8"/>
    <s v="United Kingdom"/>
    <s v="India"/>
    <x v="6"/>
    <x v="2"/>
    <s v="KAM 9"/>
    <s v="Jul'2025"/>
    <d v="2025-04-28T00:00:00"/>
    <s v="N/A"/>
    <s v="N/A"/>
    <e v="#VALUE!"/>
    <e v="#VALUE!"/>
    <e v="#VALUE!"/>
    <n v="1"/>
    <n v="1"/>
    <x v="3"/>
    <x v="1"/>
    <s v="University of East London"/>
    <x v="7"/>
    <s v="student missed the pre-call will get it done in coming week"/>
    <s v="School App does not exist"/>
    <m/>
    <m/>
    <n v="1"/>
    <x v="1"/>
    <x v="1"/>
    <x v="0"/>
  </r>
  <r>
    <s v="Student 25"/>
    <s v="Partner 24"/>
    <s v="United Kingdom"/>
    <s v="Global"/>
    <x v="3"/>
    <x v="0"/>
    <s v="KAM 43"/>
    <s v="Jul'2025"/>
    <d v="2025-02-11T00:00:00"/>
    <d v="2025-02-17T00:00:00"/>
    <d v="2025-04-17T00:00:00"/>
    <n v="6"/>
    <n v="59"/>
    <n v="65"/>
    <n v="1"/>
    <n v="1"/>
    <x v="0"/>
    <x v="0"/>
    <s v="Coventry University - CU London Campus"/>
    <x v="0"/>
    <s v="visa received"/>
    <s v="Deposit Made (Conditional)"/>
    <d v="2025-02-11T00:00:00"/>
    <d v="2025-02-17T00:00:00"/>
    <n v="1"/>
    <x v="0"/>
    <x v="0"/>
    <x v="0"/>
  </r>
  <r>
    <s v="Student 19"/>
    <s v="Partner 10"/>
    <s v="United Kingdom"/>
    <s v="India"/>
    <x v="5"/>
    <x v="2"/>
    <s v="KAM 20"/>
    <s v="Jul'2025"/>
    <d v="2025-04-09T00:00:00"/>
    <d v="2025-04-11T00:00:00"/>
    <d v="2025-04-22T00:00:00"/>
    <n v="2"/>
    <n v="11"/>
    <n v="13"/>
    <n v="1"/>
    <n v="1"/>
    <x v="4"/>
    <x v="0"/>
    <s v="The University of Law"/>
    <x v="0"/>
    <s v="paid"/>
    <s v="Deposit Made (Unconditional)"/>
    <d v="2025-04-09T00:00:00"/>
    <d v="2025-04-11T00:00:00"/>
    <n v="1"/>
    <x v="0"/>
    <x v="0"/>
    <x v="0"/>
  </r>
  <r>
    <s v="Student 516"/>
    <s v="Partner 17"/>
    <s v="United Kingdom"/>
    <s v="India"/>
    <x v="5"/>
    <x v="1"/>
    <s v="KAM 46"/>
    <s v="Jul'2025"/>
    <d v="2025-04-09T00:00:00"/>
    <d v="2025-04-10T00:00:00"/>
    <s v="N/A"/>
    <n v="1"/>
    <e v="#VALUE!"/>
    <e v="#VALUE!"/>
    <n v="1"/>
    <n v="1"/>
    <x v="1"/>
    <x v="1"/>
    <m/>
    <x v="3"/>
    <s v="dropped"/>
    <s v="Preferred University not filled"/>
    <m/>
    <m/>
    <n v="1"/>
    <x v="0"/>
    <x v="1"/>
    <x v="0"/>
  </r>
  <r>
    <s v="Student 477"/>
    <s v="Partner 27"/>
    <s v="United Kingdom"/>
    <s v="Global"/>
    <x v="11"/>
    <x v="0"/>
    <s v="KAM 40"/>
    <s v="Jul'2025"/>
    <d v="2025-01-19T00:00:00"/>
    <d v="2025-04-02T00:00:00"/>
    <s v="N/A"/>
    <n v="73"/>
    <e v="#VALUE!"/>
    <e v="#VALUE!"/>
    <n v="1"/>
    <n v="1"/>
    <x v="1"/>
    <x v="1"/>
    <m/>
    <x v="0"/>
    <s v="Dropped"/>
    <s v="Preferred University not filled"/>
    <m/>
    <m/>
    <n v="1"/>
    <x v="0"/>
    <x v="1"/>
    <x v="0"/>
  </r>
  <r>
    <s v="Student 111"/>
    <s v="Partner 40"/>
    <s v="United Kingdom"/>
    <s v="Global"/>
    <x v="5"/>
    <x v="3"/>
    <s v="KAM 35"/>
    <s v="Jul'2025"/>
    <d v="2025-01-13T00:00:00"/>
    <d v="2025-01-20T00:00:00"/>
    <s v="N/A"/>
    <n v="7"/>
    <e v="#VALUE!"/>
    <e v="#VALUE!"/>
    <n v="1"/>
    <n v="1"/>
    <x v="1"/>
    <x v="1"/>
    <m/>
    <x v="3"/>
    <m/>
    <s v="Preferred University not filled"/>
    <m/>
    <m/>
    <n v="1"/>
    <x v="0"/>
    <x v="1"/>
    <x v="0"/>
  </r>
  <r>
    <s v="Student 152"/>
    <s v="Partner 26"/>
    <s v="United Kingdom"/>
    <s v="Global"/>
    <x v="0"/>
    <x v="0"/>
    <s v="KAM 40"/>
    <s v="Jul'2025"/>
    <d v="2025-02-14T00:00:00"/>
    <s v="N/A"/>
    <s v="N/A"/>
    <e v="#VALUE!"/>
    <e v="#VALUE!"/>
    <e v="#VALUE!"/>
    <n v="1"/>
    <n v="1"/>
    <x v="1"/>
    <x v="1"/>
    <s v="Coventry University"/>
    <x v="3"/>
    <s v="dropped"/>
    <s v="School App does not exist"/>
    <m/>
    <m/>
    <n v="1"/>
    <x v="0"/>
    <x v="1"/>
    <x v="0"/>
  </r>
  <r>
    <s v="Student 582"/>
    <s v="Partner 23"/>
    <s v="United Kingdom"/>
    <s v="Global"/>
    <x v="3"/>
    <x v="0"/>
    <s v="KAM 26"/>
    <s v="Jul'2025"/>
    <d v="2025-04-30T00:00:00"/>
    <d v="2025-05-07T00:00:00"/>
    <s v="N/A"/>
    <n v="7"/>
    <e v="#VALUE!"/>
    <e v="#VALUE!"/>
    <n v="1"/>
    <n v="1"/>
    <x v="1"/>
    <x v="1"/>
    <s v="Coventry University - CU London Campus"/>
    <x v="8"/>
    <s v="Defer offer needed - have raised the issue"/>
    <s v="Offer Received (Conditional)"/>
    <d v="2025-04-30T00:00:00"/>
    <d v="2025-05-07T00:00:00"/>
    <n v="1"/>
    <x v="0"/>
    <x v="1"/>
    <x v="0"/>
  </r>
  <r>
    <s v="Student 272"/>
    <s v="Partner 30"/>
    <s v="United Kingdom"/>
    <s v="Global"/>
    <x v="5"/>
    <x v="0"/>
    <s v="KAM 6"/>
    <s v="Jul'2025"/>
    <d v="2025-03-09T00:00:00"/>
    <d v="2025-03-12T00:00:00"/>
    <s v="N/A"/>
    <n v="3"/>
    <e v="#VALUE!"/>
    <e v="#VALUE!"/>
    <n v="1"/>
    <n v="1"/>
    <x v="1"/>
    <x v="1"/>
    <m/>
    <x v="3"/>
    <m/>
    <s v="Preferred University not filled"/>
    <m/>
    <m/>
    <n v="1"/>
    <x v="0"/>
    <x v="1"/>
    <x v="0"/>
  </r>
  <r>
    <s v="Student 529"/>
    <s v="Partner 27"/>
    <s v="United Kingdom"/>
    <s v="Global"/>
    <x v="4"/>
    <x v="0"/>
    <s v="KAM 51"/>
    <s v="Jul'2025"/>
    <d v="2025-03-17T00:00:00"/>
    <d v="2025-03-23T00:00:00"/>
    <s v="N/A"/>
    <n v="6"/>
    <e v="#VALUE!"/>
    <e v="#VALUE!"/>
    <n v="1"/>
    <n v="1"/>
    <x v="1"/>
    <x v="2"/>
    <s v="Edinburgh Napier University"/>
    <x v="3"/>
    <m/>
    <s v="Offer Received (Conditional)"/>
    <d v="2025-03-17T00:00:00"/>
    <d v="2025-03-23T00:00:00"/>
    <n v="1"/>
    <x v="0"/>
    <x v="1"/>
    <x v="0"/>
  </r>
  <r>
    <s v="Student 41"/>
    <s v="Partner 20"/>
    <s v="United Kingdom"/>
    <s v="India"/>
    <x v="4"/>
    <x v="1"/>
    <s v="KAM 30"/>
    <s v="Jul'2025"/>
    <d v="2025-02-04T00:00:00"/>
    <d v="2025-02-12T00:00:00"/>
    <d v="2025-03-15T00:00:00"/>
    <n v="8"/>
    <n v="31"/>
    <n v="39"/>
    <n v="1"/>
    <n v="1"/>
    <x v="4"/>
    <x v="0"/>
    <s v="Edinburgh Napier University"/>
    <x v="0"/>
    <s v="RAU"/>
    <s v="Deposit Made (Unconditional)"/>
    <d v="2025-02-04T00:00:00"/>
    <d v="2025-02-12T00:00:00"/>
    <n v="1"/>
    <x v="0"/>
    <x v="0"/>
    <x v="0"/>
  </r>
  <r>
    <s v="Student 300"/>
    <s v="Partner 25"/>
    <s v="United Kingdom"/>
    <s v="Global"/>
    <x v="3"/>
    <x v="0"/>
    <s v="KAM 26"/>
    <s v="Jul'2025"/>
    <d v="2025-04-23T00:00:00"/>
    <d v="2025-04-29T00:00:00"/>
    <s v="N/A"/>
    <n v="6"/>
    <e v="#VALUE!"/>
    <e v="#VALUE!"/>
    <n v="1"/>
    <n v="1"/>
    <x v="1"/>
    <x v="1"/>
    <s v="Coventry University - CU London Campus"/>
    <x v="4"/>
    <s v="will pay 300 gbp within 28th June"/>
    <s v="Offer Received (Conditional)"/>
    <d v="2025-04-23T00:00:00"/>
    <d v="2025-04-29T00:00:00"/>
    <n v="1"/>
    <x v="0"/>
    <x v="1"/>
    <x v="0"/>
  </r>
  <r>
    <s v="Student 202"/>
    <s v="Partner 1"/>
    <s v="United Kingdom"/>
    <s v="India"/>
    <x v="5"/>
    <x v="2"/>
    <s v="KAM 2"/>
    <s v="Jul'2025"/>
    <d v="2025-03-21T00:00:00"/>
    <d v="2025-03-23T00:00:00"/>
    <s v="N/A"/>
    <n v="2"/>
    <e v="#VALUE!"/>
    <e v="#VALUE!"/>
    <n v="1"/>
    <n v="1"/>
    <x v="1"/>
    <x v="1"/>
    <m/>
    <x v="3"/>
    <m/>
    <s v="Preferred University not filled"/>
    <m/>
    <m/>
    <n v="1"/>
    <x v="0"/>
    <x v="1"/>
    <x v="0"/>
  </r>
  <r>
    <s v="Student 513"/>
    <s v="Partner 14"/>
    <s v="United Kingdom"/>
    <s v="India"/>
    <x v="5"/>
    <x v="1"/>
    <s v="KAM 46"/>
    <s v="Jul'2025"/>
    <d v="2025-04-16T00:00:00"/>
    <s v="N/A"/>
    <s v="N/A"/>
    <e v="#VALUE!"/>
    <e v="#VALUE!"/>
    <e v="#VALUE!"/>
    <n v="1"/>
    <n v="1"/>
    <x v="2"/>
    <x v="2"/>
    <s v="Coventry University"/>
    <x v="9"/>
    <s v="The student university is not listed in the moi waiver. so appearing for the elt exam."/>
    <s v="School App does not exist"/>
    <m/>
    <m/>
    <n v="1"/>
    <x v="1"/>
    <x v="1"/>
    <x v="0"/>
  </r>
  <r>
    <s v="Student 476"/>
    <s v="Partner 27"/>
    <s v="United Kingdom"/>
    <s v="Global"/>
    <x v="3"/>
    <x v="0"/>
    <s v="KAM 41"/>
    <s v="Jul'2025"/>
    <d v="2024-12-11T00:00:00"/>
    <d v="2024-12-16T00:00:00"/>
    <d v="2025-04-30T00:00:00"/>
    <n v="5"/>
    <n v="135"/>
    <n v="140"/>
    <n v="1"/>
    <n v="1"/>
    <x v="0"/>
    <x v="0"/>
    <s v="Coventry University - CU London Campus"/>
    <x v="0"/>
    <s v="Visa Lodge."/>
    <s v="Deposit Made (Conditional)"/>
    <d v="2024-12-11T00:00:00"/>
    <d v="2024-12-16T00:00:00"/>
    <n v="1"/>
    <x v="0"/>
    <x v="0"/>
    <x v="0"/>
  </r>
  <r>
    <s v="Student 264"/>
    <s v="Partner 22"/>
    <s v="United Kingdom"/>
    <s v="Global"/>
    <x v="3"/>
    <x v="0"/>
    <s v="KAM 6"/>
    <s v="Jul'2025"/>
    <d v="2025-04-28T00:00:00"/>
    <d v="2025-05-03T00:00:00"/>
    <s v="N/A"/>
    <n v="5"/>
    <e v="#VALUE!"/>
    <e v="#VALUE!"/>
    <n v="1"/>
    <n v="1"/>
    <x v="1"/>
    <x v="1"/>
    <m/>
    <x v="3"/>
    <m/>
    <s v="Preferred University not filled"/>
    <m/>
    <m/>
    <n v="1"/>
    <x v="0"/>
    <x v="1"/>
    <x v="0"/>
  </r>
  <r>
    <s v="Student 531"/>
    <s v="Partner 17"/>
    <s v="United Kingdom"/>
    <s v="India"/>
    <x v="2"/>
    <x v="1"/>
    <s v="KAM 55"/>
    <s v="Jul'2025"/>
    <d v="2025-01-23T00:00:00"/>
    <d v="2025-01-31T00:00:00"/>
    <s v="N/A"/>
    <n v="8"/>
    <e v="#VALUE!"/>
    <e v="#VALUE!"/>
    <n v="1"/>
    <n v="1"/>
    <x v="1"/>
    <x v="1"/>
    <s v="University of Roehampton"/>
    <x v="7"/>
    <m/>
    <s v="Offer Received (Conditional)"/>
    <d v="2025-01-23T00:00:00"/>
    <d v="2025-01-31T00:00:00"/>
    <n v="1"/>
    <x v="0"/>
    <x v="1"/>
    <x v="0"/>
  </r>
  <r>
    <s v="Student 119"/>
    <s v="Partner 15"/>
    <s v="United Kingdom"/>
    <s v="India"/>
    <x v="4"/>
    <x v="1"/>
    <s v="KAM 56"/>
    <s v="Jul'2025"/>
    <d v="2025-01-05T00:00:00"/>
    <d v="2025-01-31T00:00:00"/>
    <s v="N/A"/>
    <n v="26"/>
    <e v="#VALUE!"/>
    <e v="#VALUE!"/>
    <n v="1"/>
    <n v="1"/>
    <x v="1"/>
    <x v="1"/>
    <s v="University of East London"/>
    <x v="3"/>
    <s v="Insufficient support from family"/>
    <s v="School App does not exist"/>
    <m/>
    <m/>
    <n v="1"/>
    <x v="0"/>
    <x v="1"/>
    <x v="0"/>
  </r>
  <r>
    <s v="Student 42"/>
    <s v="Partner 12"/>
    <s v="United Kingdom"/>
    <s v="India"/>
    <x v="4"/>
    <x v="1"/>
    <s v="KAM 46"/>
    <s v="Jul'2025"/>
    <d v="2025-03-17T00:00:00"/>
    <d v="2025-03-20T00:00:00"/>
    <s v="N/A"/>
    <n v="3"/>
    <e v="#VALUE!"/>
    <e v="#VALUE!"/>
    <n v="1"/>
    <n v="1"/>
    <x v="1"/>
    <x v="2"/>
    <s v="Edinburgh Napier University"/>
    <x v="4"/>
    <s v="The student got surgery recently."/>
    <s v="Offer Received (Conditional)"/>
    <d v="2025-03-17T00:00:00"/>
    <d v="2025-03-20T00:00:00"/>
    <n v="1"/>
    <x v="0"/>
    <x v="1"/>
    <x v="0"/>
  </r>
  <r>
    <s v="Student 597"/>
    <s v="Partner 29"/>
    <s v="United Kingdom"/>
    <s v="Global"/>
    <x v="3"/>
    <x v="0"/>
    <s v="KAM 51"/>
    <s v="Jul'2025"/>
    <d v="2025-05-01T00:00:00"/>
    <d v="2025-05-10T00:00:00"/>
    <s v="N/A"/>
    <n v="9"/>
    <e v="#VALUE!"/>
    <e v="#VALUE!"/>
    <n v="1"/>
    <n v="1"/>
    <x v="1"/>
    <x v="1"/>
    <s v="Coventry University - CU London Campus"/>
    <x v="7"/>
    <m/>
    <s v="Offer Received (Conditional)"/>
    <d v="2025-05-01T00:00:00"/>
    <d v="2025-05-10T00:00:00"/>
    <n v="1"/>
    <x v="0"/>
    <x v="1"/>
    <x v="0"/>
  </r>
  <r>
    <s v="Student 78"/>
    <s v="Partner 38"/>
    <s v="United Kingdom"/>
    <s v="Global"/>
    <x v="38"/>
    <x v="3"/>
    <s v="KAM 32"/>
    <s v="Jul'2025"/>
    <d v="2025-03-26T00:00:00"/>
    <s v="N/A"/>
    <s v="N/A"/>
    <e v="#VALUE!"/>
    <e v="#VALUE!"/>
    <e v="#VALUE!"/>
    <n v="1"/>
    <n v="1"/>
    <x v="3"/>
    <x v="1"/>
    <s v="Ulster University Birmingham"/>
    <x v="3"/>
    <s v="Application Rejected"/>
    <s v="School App does not exist"/>
    <m/>
    <m/>
    <n v="1"/>
    <x v="1"/>
    <x v="1"/>
    <x v="0"/>
  </r>
  <r>
    <s v="Student 77"/>
    <s v="Partner 40"/>
    <s v="United Kingdom"/>
    <s v="Global"/>
    <x v="0"/>
    <x v="3"/>
    <s v="KAM 3"/>
    <s v="Jul'2025"/>
    <d v="2025-02-23T00:00:00"/>
    <d v="2025-03-22T00:00:00"/>
    <s v="N/A"/>
    <n v="27"/>
    <e v="#VALUE!"/>
    <e v="#VALUE!"/>
    <n v="1"/>
    <n v="1"/>
    <x v="1"/>
    <x v="1"/>
    <s v="The University of Sunderland"/>
    <x v="3"/>
    <s v="from sub agent"/>
    <s v="Offer Received (Conditional)"/>
    <d v="2025-02-23T00:00:00"/>
    <d v="2025-03-22T00:00:00"/>
    <n v="1"/>
    <x v="0"/>
    <x v="1"/>
    <x v="0"/>
  </r>
  <r>
    <s v="Student 352"/>
    <s v="Partner 12"/>
    <s v="United Kingdom"/>
    <s v="India"/>
    <x v="5"/>
    <x v="1"/>
    <s v="KAM 4"/>
    <s v="Jul'2025"/>
    <d v="2025-02-04T00:00:00"/>
    <d v="2025-02-10T00:00:00"/>
    <s v="N/A"/>
    <n v="6"/>
    <e v="#VALUE!"/>
    <e v="#VALUE!"/>
    <n v="1"/>
    <n v="1"/>
    <x v="1"/>
    <x v="1"/>
    <m/>
    <x v="3"/>
    <s v="Drop"/>
    <s v="Preferred University not filled"/>
    <m/>
    <m/>
    <n v="1"/>
    <x v="0"/>
    <x v="1"/>
    <x v="0"/>
  </r>
  <r>
    <s v="Student 394"/>
    <s v="Partner 7"/>
    <s v="United Kingdom"/>
    <s v="India"/>
    <x v="3"/>
    <x v="2"/>
    <s v="KAM 24"/>
    <s v="Jul'2025"/>
    <d v="2025-03-04T00:00:00"/>
    <d v="2025-03-11T00:00:00"/>
    <s v="N/A"/>
    <n v="7"/>
    <e v="#VALUE!"/>
    <e v="#VALUE!"/>
    <n v="1"/>
    <n v="1"/>
    <x v="1"/>
    <x v="1"/>
    <s v="Coventry University"/>
    <x v="3"/>
    <m/>
    <s v="School App does not exist"/>
    <m/>
    <m/>
    <n v="1"/>
    <x v="0"/>
    <x v="1"/>
    <x v="0"/>
  </r>
  <r>
    <s v="Student 638"/>
    <s v="Partner 29"/>
    <s v="United Kingdom"/>
    <s v="Global"/>
    <x v="6"/>
    <x v="0"/>
    <s v="KAM 45"/>
    <s v="Jul'2025"/>
    <d v="2025-05-26T00:00:00"/>
    <d v="2025-05-27T00:00:00"/>
    <s v="N/A"/>
    <n v="1"/>
    <e v="#VALUE!"/>
    <e v="#VALUE!"/>
    <n v="1"/>
    <n v="1"/>
    <x v="1"/>
    <x v="1"/>
    <m/>
    <x v="3"/>
    <m/>
    <s v="Preferred University not filled"/>
    <m/>
    <m/>
    <n v="1"/>
    <x v="0"/>
    <x v="1"/>
    <x v="0"/>
  </r>
  <r>
    <s v="Student 309"/>
    <s v="Partner 23"/>
    <s v="United Kingdom"/>
    <s v="Global"/>
    <x v="3"/>
    <x v="0"/>
    <s v="KAM 26"/>
    <s v="Jul'2025"/>
    <d v="2025-04-29T00:00:00"/>
    <d v="2025-05-03T00:00:00"/>
    <s v="N/A"/>
    <n v="4"/>
    <e v="#VALUE!"/>
    <e v="#VALUE!"/>
    <n v="1"/>
    <n v="1"/>
    <x v="1"/>
    <x v="1"/>
    <m/>
    <x v="3"/>
    <m/>
    <s v="Preferred University not filled"/>
    <m/>
    <m/>
    <n v="1"/>
    <x v="0"/>
    <x v="1"/>
    <x v="0"/>
  </r>
  <r>
    <s v="Student 318"/>
    <s v="Partner 34"/>
    <s v="France"/>
    <s v="Global"/>
    <x v="39"/>
    <x v="3"/>
    <s v="KAM 32"/>
    <s v="Jul'2025"/>
    <d v="2025-01-06T00:00:00"/>
    <s v="N/A"/>
    <s v="N/A"/>
    <e v="#VALUE!"/>
    <e v="#VALUE!"/>
    <e v="#VALUE!"/>
    <n v="1"/>
    <n v="1"/>
    <x v="3"/>
    <x v="1"/>
    <m/>
    <x v="3"/>
    <m/>
    <s v="Preferred University not filled"/>
    <m/>
    <m/>
    <n v="1"/>
    <x v="1"/>
    <x v="1"/>
    <x v="0"/>
  </r>
  <r>
    <s v="Student 286"/>
    <s v="Partner 22"/>
    <s v="United Kingdom"/>
    <s v="Global"/>
    <x v="5"/>
    <x v="0"/>
    <s v="KAM 39"/>
    <s v="Jul'2025"/>
    <d v="2025-03-19T00:00:00"/>
    <d v="2025-03-22T00:00:00"/>
    <s v="N/A"/>
    <n v="3"/>
    <e v="#VALUE!"/>
    <e v="#VALUE!"/>
    <n v="1"/>
    <n v="1"/>
    <x v="1"/>
    <x v="1"/>
    <s v="The University of Law"/>
    <x v="3"/>
    <m/>
    <s v="Offer Received (Conditional)"/>
    <d v="2025-03-19T00:00:00"/>
    <d v="2025-03-22T00:00:00"/>
    <n v="1"/>
    <x v="0"/>
    <x v="1"/>
    <x v="0"/>
  </r>
  <r>
    <s v="Student 37"/>
    <s v="Partner 12"/>
    <s v="United Kingdom"/>
    <s v="India"/>
    <x v="17"/>
    <x v="1"/>
    <s v="KAM 56"/>
    <s v="Jul'2025"/>
    <d v="2025-01-30T00:00:00"/>
    <d v="2025-02-11T00:00:00"/>
    <d v="2025-02-28T00:00:00"/>
    <n v="12"/>
    <n v="17"/>
    <n v="29"/>
    <n v="1"/>
    <n v="1"/>
    <x v="0"/>
    <x v="0"/>
    <s v="Coventry University"/>
    <x v="0"/>
    <s v="Already paid deposit"/>
    <s v="Deposit Made (Conditional)"/>
    <d v="2025-01-30T00:00:00"/>
    <d v="2025-02-11T00:00:00"/>
    <n v="1"/>
    <x v="0"/>
    <x v="0"/>
    <x v="0"/>
  </r>
  <r>
    <s v="Student 106"/>
    <s v="Partner 3"/>
    <s v="United Kingdom"/>
    <s v="India"/>
    <x v="14"/>
    <x v="2"/>
    <s v="KAM 49"/>
    <s v="Jul'2025"/>
    <d v="2025-02-05T00:00:00"/>
    <s v="N/A"/>
    <s v="N/A"/>
    <e v="#VALUE!"/>
    <e v="#VALUE!"/>
    <e v="#VALUE!"/>
    <n v="1"/>
    <n v="1"/>
    <x v="6"/>
    <x v="1"/>
    <m/>
    <x v="3"/>
    <m/>
    <s v="Preferred University not filled"/>
    <m/>
    <m/>
    <n v="1"/>
    <x v="0"/>
    <x v="1"/>
    <x v="0"/>
  </r>
  <r>
    <s v="Student 103"/>
    <s v="Partner 6"/>
    <s v="United Kingdom"/>
    <s v="India"/>
    <x v="5"/>
    <x v="2"/>
    <s v="KAM 24"/>
    <s v="Jul'2025"/>
    <d v="2025-02-04T00:00:00"/>
    <d v="2025-02-07T00:00:00"/>
    <s v="N/A"/>
    <n v="3"/>
    <e v="#VALUE!"/>
    <e v="#VALUE!"/>
    <n v="1"/>
    <n v="1"/>
    <x v="1"/>
    <x v="1"/>
    <m/>
    <x v="3"/>
    <m/>
    <s v="Preferred University not filled"/>
    <m/>
    <m/>
    <n v="1"/>
    <x v="0"/>
    <x v="1"/>
    <x v="0"/>
  </r>
  <r>
    <s v="Student 90"/>
    <s v="Partner 39"/>
    <s v="United Kingdom"/>
    <s v="Global"/>
    <x v="5"/>
    <x v="3"/>
    <s v="KAM 35"/>
    <s v="Jul'2025"/>
    <d v="2025-01-16T00:00:00"/>
    <d v="2025-01-20T00:00:00"/>
    <s v="N/A"/>
    <n v="4"/>
    <e v="#VALUE!"/>
    <e v="#VALUE!"/>
    <n v="1"/>
    <n v="1"/>
    <x v="1"/>
    <x v="1"/>
    <m/>
    <x v="3"/>
    <s v="Deferred to Sep"/>
    <s v="Preferred University not filled"/>
    <m/>
    <m/>
    <n v="1"/>
    <x v="0"/>
    <x v="1"/>
    <x v="0"/>
  </r>
  <r>
    <s v="Student 316"/>
    <s v="Partner 32"/>
    <s v="United Kingdom"/>
    <s v="Global"/>
    <x v="3"/>
    <x v="3"/>
    <s v="KAM 32"/>
    <s v="Jul'2025"/>
    <d v="2025-02-13T00:00:00"/>
    <d v="2025-02-22T00:00:00"/>
    <s v="N/A"/>
    <n v="9"/>
    <e v="#VALUE!"/>
    <e v="#VALUE!"/>
    <n v="1"/>
    <n v="1"/>
    <x v="1"/>
    <x v="1"/>
    <m/>
    <x v="3"/>
    <m/>
    <s v="Preferred University not filled"/>
    <m/>
    <m/>
    <n v="1"/>
    <x v="0"/>
    <x v="1"/>
    <x v="0"/>
  </r>
  <r>
    <s v="Student 337"/>
    <s v="Partner 25"/>
    <s v="United Kingdom"/>
    <s v="Global"/>
    <x v="8"/>
    <x v="0"/>
    <s v="KAM 41"/>
    <s v="Jul'2025"/>
    <d v="2025-01-28T00:00:00"/>
    <d v="2025-02-07T00:00:00"/>
    <s v="N/A"/>
    <n v="10"/>
    <e v="#VALUE!"/>
    <e v="#VALUE!"/>
    <n v="1"/>
    <n v="1"/>
    <x v="1"/>
    <x v="1"/>
    <m/>
    <x v="3"/>
    <m/>
    <s v="Preferred University not filled"/>
    <m/>
    <m/>
    <n v="1"/>
    <x v="0"/>
    <x v="1"/>
    <x v="0"/>
  </r>
  <r>
    <s v="Student 20"/>
    <s v="Partner 8"/>
    <s v="United Kingdom"/>
    <s v="India"/>
    <x v="7"/>
    <x v="2"/>
    <s v="KAM 37"/>
    <s v="Jul'2025"/>
    <d v="2025-01-21T00:00:00"/>
    <d v="2025-01-27T00:00:00"/>
    <d v="2025-05-16T00:00:00"/>
    <n v="6"/>
    <n v="109"/>
    <n v="115"/>
    <n v="1"/>
    <n v="1"/>
    <x v="0"/>
    <x v="0"/>
    <s v="Coventry University - CU Coventry Campus"/>
    <x v="0"/>
    <s v="Paid"/>
    <s v="Deposit Made (Conditional)"/>
    <d v="2025-01-21T00:00:00"/>
    <d v="2025-01-27T00:00:00"/>
    <n v="1"/>
    <x v="0"/>
    <x v="0"/>
    <x v="0"/>
  </r>
  <r>
    <s v="Student 575"/>
    <s v="Partner 37"/>
    <s v="Germany"/>
    <s v="Global"/>
    <x v="31"/>
    <x v="3"/>
    <s v="KAM 42"/>
    <s v="Jul'2025"/>
    <d v="2025-01-30T00:00:00"/>
    <s v="N/A"/>
    <s v="N/A"/>
    <e v="#VALUE!"/>
    <e v="#VALUE!"/>
    <e v="#VALUE!"/>
    <n v="1"/>
    <n v="1"/>
    <x v="2"/>
    <x v="1"/>
    <m/>
    <x v="3"/>
    <m/>
    <s v="Preferred University not filled"/>
    <m/>
    <m/>
    <n v="1"/>
    <x v="1"/>
    <x v="1"/>
    <x v="0"/>
  </r>
  <r>
    <s v="Student 415"/>
    <s v="Partner 14"/>
    <s v="United Kingdom"/>
    <s v="India"/>
    <x v="3"/>
    <x v="1"/>
    <s v="KAM 23"/>
    <s v="Jul'2025"/>
    <d v="2025-01-27T00:00:00"/>
    <d v="2025-02-01T00:00:00"/>
    <s v="N/A"/>
    <n v="5"/>
    <e v="#VALUE!"/>
    <e v="#VALUE!"/>
    <n v="1"/>
    <n v="1"/>
    <x v="1"/>
    <x v="2"/>
    <s v="Coventry University - CU London Campus"/>
    <x v="1"/>
    <s v="loan issue"/>
    <s v="Offer Received (Conditional)"/>
    <d v="2025-01-27T00:00:00"/>
    <d v="2025-02-01T00:00:00"/>
    <n v="1"/>
    <x v="0"/>
    <x v="1"/>
    <x v="0"/>
  </r>
  <r>
    <s v="Student 110"/>
    <s v="Partner 40"/>
    <s v="United Kingdom"/>
    <s v="Global"/>
    <x v="5"/>
    <x v="3"/>
    <s v="KAM 32"/>
    <s v="Jul'2025"/>
    <d v="2024-12-05T00:00:00"/>
    <s v="N/A"/>
    <s v="N/A"/>
    <e v="#VALUE!"/>
    <e v="#VALUE!"/>
    <e v="#VALUE!"/>
    <n v="1"/>
    <n v="1"/>
    <x v="1"/>
    <x v="1"/>
    <m/>
    <x v="3"/>
    <s v="Dropped Plans"/>
    <s v="Preferred University not filled"/>
    <m/>
    <m/>
    <n v="1"/>
    <x v="0"/>
    <x v="1"/>
    <x v="0"/>
  </r>
  <r>
    <s v="Student 572"/>
    <s v="Partner 35"/>
    <s v="United Kingdom"/>
    <s v="Global"/>
    <x v="40"/>
    <x v="3"/>
    <s v="KAM 34"/>
    <s v="Jul'2025"/>
    <d v="2025-04-16T00:00:00"/>
    <s v="N/A"/>
    <s v="N/A"/>
    <e v="#VALUE!"/>
    <e v="#VALUE!"/>
    <e v="#VALUE!"/>
    <n v="1"/>
    <n v="1"/>
    <x v="2"/>
    <x v="1"/>
    <m/>
    <x v="3"/>
    <m/>
    <s v="Preferred University not filled"/>
    <m/>
    <m/>
    <n v="1"/>
    <x v="1"/>
    <x v="1"/>
    <x v="0"/>
  </r>
  <r>
    <s v="Student 298"/>
    <s v="Partner 23"/>
    <s v="United Kingdom"/>
    <s v="Global"/>
    <x v="3"/>
    <x v="0"/>
    <s v="KAM 26"/>
    <s v="Jul'2025"/>
    <d v="2025-04-29T00:00:00"/>
    <s v="N/A"/>
    <s v="N/A"/>
    <e v="#VALUE!"/>
    <e v="#VALUE!"/>
    <e v="#VALUE!"/>
    <n v="1"/>
    <n v="1"/>
    <x v="2"/>
    <x v="1"/>
    <s v="Coventry University - CU London Campus"/>
    <x v="8"/>
    <m/>
    <s v="Submitted to University"/>
    <d v="2025-04-29T00:00:00"/>
    <m/>
    <n v="1"/>
    <x v="1"/>
    <x v="1"/>
    <x v="0"/>
  </r>
  <r>
    <s v="Student 156"/>
    <s v="Partner 1"/>
    <s v="United Kingdom"/>
    <s v="India"/>
    <x v="5"/>
    <x v="2"/>
    <s v="KAM 5"/>
    <s v="Jul'2025"/>
    <d v="2025-01-24T00:00:00"/>
    <s v="N/A"/>
    <s v="N/A"/>
    <e v="#VALUE!"/>
    <e v="#VALUE!"/>
    <e v="#VALUE!"/>
    <n v="1"/>
    <n v="1"/>
    <x v="2"/>
    <x v="1"/>
    <s v="Coventry University"/>
    <x v="5"/>
    <s v="Student is not responding"/>
    <s v="School App does not exist"/>
    <m/>
    <m/>
    <n v="1"/>
    <x v="1"/>
    <x v="1"/>
    <x v="0"/>
  </r>
  <r>
    <s v="Student 392"/>
    <s v="Partner 5"/>
    <s v="United Kingdom"/>
    <s v="India"/>
    <x v="3"/>
    <x v="2"/>
    <s v="KAM 24"/>
    <s v="Jul'2025"/>
    <d v="2025-04-23T00:00:00"/>
    <d v="2025-04-28T00:00:00"/>
    <s v="N/A"/>
    <n v="5"/>
    <e v="#VALUE!"/>
    <e v="#VALUE!"/>
    <n v="1"/>
    <n v="1"/>
    <x v="1"/>
    <x v="1"/>
    <m/>
    <x v="3"/>
    <m/>
    <s v="Preferred University not filled"/>
    <m/>
    <m/>
    <n v="1"/>
    <x v="0"/>
    <x v="1"/>
    <x v="0"/>
  </r>
  <r>
    <s v="Student 479"/>
    <s v="Partner 29"/>
    <s v="United Kingdom"/>
    <s v="Global"/>
    <x v="3"/>
    <x v="0"/>
    <s v="KAM 41"/>
    <s v="Jul'2025"/>
    <d v="2025-04-03T00:00:00"/>
    <d v="2025-04-07T00:00:00"/>
    <s v="N/A"/>
    <n v="4"/>
    <e v="#VALUE!"/>
    <e v="#VALUE!"/>
    <n v="1"/>
    <n v="1"/>
    <x v="1"/>
    <x v="1"/>
    <s v="Coventry University - CU London Campus"/>
    <x v="0"/>
    <s v="Dropped"/>
    <s v="Offer Received (Conditional)"/>
    <d v="2025-04-03T00:00:00"/>
    <d v="2025-04-07T00:00:00"/>
    <n v="1"/>
    <x v="0"/>
    <x v="1"/>
    <x v="0"/>
  </r>
  <r>
    <s v="Student 574"/>
    <s v="Partner 23"/>
    <s v="United Kingdom"/>
    <s v="Global"/>
    <x v="3"/>
    <x v="0"/>
    <s v="KAM 53"/>
    <s v="Jul'2025"/>
    <d v="2025-04-30T00:00:00"/>
    <d v="2025-05-05T00:00:00"/>
    <s v="N/A"/>
    <n v="5"/>
    <e v="#VALUE!"/>
    <e v="#VALUE!"/>
    <n v="1"/>
    <n v="1"/>
    <x v="1"/>
    <x v="1"/>
    <s v="Coventry University - CU London Campus"/>
    <x v="7"/>
    <s v="preparing for interview. will book by 16 june.."/>
    <s v="Offer Received (Conditional)"/>
    <d v="2025-04-30T00:00:00"/>
    <d v="2025-05-05T00:00:00"/>
    <n v="1"/>
    <x v="0"/>
    <x v="1"/>
    <x v="0"/>
  </r>
  <r>
    <s v="Student 511"/>
    <s v="Partner 12"/>
    <s v="United Kingdom"/>
    <s v="India"/>
    <x v="36"/>
    <x v="1"/>
    <s v="KAM 46"/>
    <s v="Jul'2025"/>
    <d v="2025-02-04T00:00:00"/>
    <s v="N/A"/>
    <s v="N/A"/>
    <e v="#VALUE!"/>
    <e v="#VALUE!"/>
    <e v="#VALUE!"/>
    <n v="1"/>
    <n v="1"/>
    <x v="2"/>
    <x v="1"/>
    <m/>
    <x v="3"/>
    <s v="dropped"/>
    <s v="Preferred University not filled"/>
    <m/>
    <m/>
    <n v="1"/>
    <x v="1"/>
    <x v="1"/>
    <x v="0"/>
  </r>
  <r>
    <s v="Student 256"/>
    <s v="Partner 22"/>
    <s v="United Kingdom"/>
    <s v="Global"/>
    <x v="5"/>
    <x v="0"/>
    <s v="KAM 1"/>
    <s v="Jul'2025"/>
    <d v="2025-02-26T00:00:00"/>
    <d v="2025-03-03T00:00:00"/>
    <s v="N/A"/>
    <n v="5"/>
    <e v="#VALUE!"/>
    <e v="#VALUE!"/>
    <n v="1"/>
    <n v="1"/>
    <x v="1"/>
    <x v="1"/>
    <m/>
    <x v="3"/>
    <m/>
    <s v="Preferred University not filled"/>
    <m/>
    <m/>
    <n v="1"/>
    <x v="0"/>
    <x v="1"/>
    <x v="0"/>
  </r>
  <r>
    <s v="Student 573"/>
    <s v="Partner 26"/>
    <s v="United Kingdom"/>
    <s v="Global"/>
    <x v="11"/>
    <x v="0"/>
    <s v="KAM 36"/>
    <s v="Jul'2025"/>
    <d v="2024-12-17T00:00:00"/>
    <d v="2025-03-24T00:00:00"/>
    <s v="N/A"/>
    <n v="97"/>
    <e v="#VALUE!"/>
    <e v="#VALUE!"/>
    <n v="1"/>
    <n v="1"/>
    <x v="1"/>
    <x v="1"/>
    <m/>
    <x v="3"/>
    <m/>
    <s v="Preferred University not filled"/>
    <m/>
    <m/>
    <n v="1"/>
    <x v="0"/>
    <x v="1"/>
    <x v="0"/>
  </r>
  <r>
    <s v="Student 438"/>
    <s v="Partner 5"/>
    <s v="United Kingdom"/>
    <s v="India"/>
    <x v="3"/>
    <x v="2"/>
    <s v="KAM 27"/>
    <s v="Jul'2025"/>
    <d v="2025-03-27T00:00:00"/>
    <d v="2025-03-30T00:00:00"/>
    <s v="N/A"/>
    <n v="3"/>
    <e v="#VALUE!"/>
    <e v="#VALUE!"/>
    <n v="1"/>
    <n v="1"/>
    <x v="1"/>
    <x v="1"/>
    <m/>
    <x v="3"/>
    <m/>
    <s v="Preferred University not filled"/>
    <m/>
    <m/>
    <n v="1"/>
    <x v="0"/>
    <x v="1"/>
    <x v="0"/>
  </r>
  <r>
    <s v="Student 122"/>
    <s v="Partner 40"/>
    <s v="United Kingdom"/>
    <s v="Global"/>
    <x v="4"/>
    <x v="3"/>
    <s v="KAM 22"/>
    <s v="Jul'2025"/>
    <d v="2025-02-06T00:00:00"/>
    <d v="2025-02-12T00:00:00"/>
    <s v="N/A"/>
    <n v="6"/>
    <e v="#VALUE!"/>
    <e v="#VALUE!"/>
    <n v="1"/>
    <n v="1"/>
    <x v="1"/>
    <x v="1"/>
    <s v="University of Greenwich"/>
    <x v="0"/>
    <s v="No money to proceed"/>
    <s v="School App does not exist"/>
    <m/>
    <m/>
    <n v="1"/>
    <x v="0"/>
    <x v="1"/>
    <x v="0"/>
  </r>
  <r>
    <s v="Student 172"/>
    <s v="Partner 7"/>
    <s v="United Kingdom"/>
    <s v="India"/>
    <x v="4"/>
    <x v="2"/>
    <s v="KAM 9"/>
    <s v="Jul'2025"/>
    <d v="2025-03-22T00:00:00"/>
    <d v="2025-03-26T00:00:00"/>
    <s v="N/A"/>
    <n v="4"/>
    <e v="#VALUE!"/>
    <e v="#VALUE!"/>
    <n v="1"/>
    <n v="1"/>
    <x v="6"/>
    <x v="0"/>
    <s v="Edinburgh Napier University"/>
    <x v="0"/>
    <m/>
    <s v="School App does not exist"/>
    <m/>
    <m/>
    <n v="1"/>
    <x v="0"/>
    <x v="1"/>
    <x v="0"/>
  </r>
  <r>
    <s v="Student 199"/>
    <s v="Partner 14"/>
    <s v="United Kingdom"/>
    <s v="India"/>
    <x v="5"/>
    <x v="1"/>
    <s v="KAM 30"/>
    <s v="Jul'2025"/>
    <d v="2025-03-21T00:00:00"/>
    <s v="N/A"/>
    <s v="N/A"/>
    <e v="#VALUE!"/>
    <e v="#VALUE!"/>
    <e v="#VALUE!"/>
    <n v="1"/>
    <n v="1"/>
    <x v="1"/>
    <x v="1"/>
    <m/>
    <x v="1"/>
    <s v="unable to get loan sanctioned, Dropped"/>
    <s v="Preferred University not filled"/>
    <m/>
    <m/>
    <n v="1"/>
    <x v="0"/>
    <x v="1"/>
    <x v="0"/>
  </r>
  <r>
    <s v="Student 301"/>
    <s v="Partner 26"/>
    <s v="United Kingdom"/>
    <s v="Global"/>
    <x v="3"/>
    <x v="0"/>
    <s v="KAM 26"/>
    <s v="Jul'2025"/>
    <d v="2025-04-17T00:00:00"/>
    <s v="N/A"/>
    <s v="N/A"/>
    <e v="#VALUE!"/>
    <e v="#VALUE!"/>
    <e v="#VALUE!"/>
    <n v="1"/>
    <n v="1"/>
    <x v="2"/>
    <x v="1"/>
    <m/>
    <x v="3"/>
    <m/>
    <s v="Preferred University not filled"/>
    <m/>
    <m/>
    <n v="1"/>
    <x v="1"/>
    <x v="1"/>
    <x v="0"/>
  </r>
  <r>
    <s v="Student 505"/>
    <s v="Partner 27"/>
    <s v="United Kingdom"/>
    <s v="Global"/>
    <x v="11"/>
    <x v="0"/>
    <s v="KAM 45"/>
    <s v="Jul'2025"/>
    <d v="2025-01-02T00:00:00"/>
    <d v="2025-02-07T00:00:00"/>
    <s v="N/A"/>
    <n v="36"/>
    <e v="#VALUE!"/>
    <e v="#VALUE!"/>
    <n v="1"/>
    <n v="1"/>
    <x v="1"/>
    <x v="1"/>
    <m/>
    <x v="3"/>
    <m/>
    <s v="Preferred University not filled"/>
    <m/>
    <m/>
    <n v="1"/>
    <x v="0"/>
    <x v="1"/>
    <x v="0"/>
  </r>
  <r>
    <s v="Student 240"/>
    <s v="Partner 4"/>
    <s v="United Kingdom"/>
    <s v="India"/>
    <x v="7"/>
    <x v="2"/>
    <s v="KAM 2"/>
    <s v="Jul'2025"/>
    <d v="2025-03-15T00:00:00"/>
    <s v="N/A"/>
    <s v="N/A"/>
    <e v="#VALUE!"/>
    <e v="#VALUE!"/>
    <e v="#VALUE!"/>
    <n v="1"/>
    <n v="1"/>
    <x v="2"/>
    <x v="1"/>
    <s v="Ravensbourne University London"/>
    <x v="9"/>
    <m/>
    <s v="School App does not exist"/>
    <m/>
    <m/>
    <n v="1"/>
    <x v="1"/>
    <x v="1"/>
    <x v="0"/>
  </r>
  <r>
    <s v="Student 235"/>
    <s v="Partner 16"/>
    <s v="United Kingdom"/>
    <s v="India"/>
    <x v="5"/>
    <x v="1"/>
    <s v="KAM 10"/>
    <s v="Jul'2025"/>
    <d v="2025-04-18T00:00:00"/>
    <d v="2025-04-28T00:00:00"/>
    <s v="N/A"/>
    <n v="10"/>
    <e v="#VALUE!"/>
    <e v="#VALUE!"/>
    <n v="1"/>
    <n v="1"/>
    <x v="1"/>
    <x v="1"/>
    <m/>
    <x v="0"/>
    <s v="Dropped plans"/>
    <s v="Preferred University not filled"/>
    <m/>
    <m/>
    <n v="1"/>
    <x v="0"/>
    <x v="1"/>
    <x v="0"/>
  </r>
  <r>
    <s v="Student 133"/>
    <s v="Partner 33"/>
    <s v="United Kingdom"/>
    <s v="Global"/>
    <x v="41"/>
    <x v="3"/>
    <s v="KAM 28"/>
    <s v="Jul'2025"/>
    <d v="2025-02-28T00:00:00"/>
    <d v="2025-03-06T00:00:00"/>
    <d v="2025-03-18T00:00:00"/>
    <n v="6"/>
    <n v="12"/>
    <n v="18"/>
    <n v="1"/>
    <n v="1"/>
    <x v="0"/>
    <x v="0"/>
    <s v="Sheffield Hallam University"/>
    <x v="0"/>
    <s v="Deposit paid"/>
    <s v="School App does not exist"/>
    <m/>
    <m/>
    <n v="1"/>
    <x v="0"/>
    <x v="0"/>
    <x v="0"/>
  </r>
  <r>
    <s v="Student 57"/>
    <s v="Partner 17"/>
    <s v="United Kingdom"/>
    <s v="India"/>
    <x v="4"/>
    <x v="1"/>
    <s v="KAM 56"/>
    <s v="Jul'2025"/>
    <d v="2025-01-29T00:00:00"/>
    <d v="2025-02-07T00:00:00"/>
    <s v="N/A"/>
    <n v="9"/>
    <e v="#VALUE!"/>
    <e v="#VALUE!"/>
    <n v="1"/>
    <n v="1"/>
    <x v="1"/>
    <x v="1"/>
    <s v="Edinburgh Napier University"/>
    <x v="5"/>
    <s v="For September Intake"/>
    <s v="Offer Received (Conditional)"/>
    <d v="2025-01-29T00:00:00"/>
    <d v="2025-02-07T00:00:00"/>
    <n v="1"/>
    <x v="0"/>
    <x v="1"/>
    <x v="0"/>
  </r>
  <r>
    <s v="Student 230"/>
    <s v="Partner 11"/>
    <s v="United Kingdom"/>
    <s v="India"/>
    <x v="5"/>
    <x v="1"/>
    <s v="KAM 4"/>
    <s v="Jul'2025"/>
    <d v="2025-04-12T00:00:00"/>
    <d v="2025-04-15T00:00:00"/>
    <s v="N/A"/>
    <n v="3"/>
    <e v="#VALUE!"/>
    <e v="#VALUE!"/>
    <n v="1"/>
    <n v="1"/>
    <x v="1"/>
    <x v="1"/>
    <s v="Teesside University"/>
    <x v="1"/>
    <s v="Dropped"/>
    <s v="School App does not exist"/>
    <m/>
    <m/>
    <n v="1"/>
    <x v="0"/>
    <x v="1"/>
    <x v="0"/>
  </r>
  <r>
    <s v="Student 535"/>
    <s v="Partner 11"/>
    <s v="United Kingdom"/>
    <s v="India"/>
    <x v="5"/>
    <x v="1"/>
    <s v="KAM 56"/>
    <s v="Jul'2025"/>
    <d v="2025-03-06T00:00:00"/>
    <d v="2025-03-11T00:00:00"/>
    <s v="N/A"/>
    <n v="5"/>
    <e v="#VALUE!"/>
    <e v="#VALUE!"/>
    <n v="1"/>
    <n v="1"/>
    <x v="1"/>
    <x v="1"/>
    <s v="The University of Law"/>
    <x v="3"/>
    <s v="Applied to another university through other agent"/>
    <s v="Offer Received (Conditional)"/>
    <d v="2025-03-06T00:00:00"/>
    <d v="2025-03-11T00:00:00"/>
    <n v="1"/>
    <x v="0"/>
    <x v="1"/>
    <x v="0"/>
  </r>
  <r>
    <s v="Student 380"/>
    <s v="Partner 17"/>
    <s v="United Kingdom"/>
    <s v="India"/>
    <x v="15"/>
    <x v="1"/>
    <s v="KAM 21"/>
    <s v="Jul'2025"/>
    <d v="2024-10-09T00:00:00"/>
    <d v="2024-10-18T00:00:00"/>
    <d v="2025-02-01T00:00:00"/>
    <n v="9"/>
    <n v="106"/>
    <n v="115"/>
    <n v="1"/>
    <n v="1"/>
    <x v="0"/>
    <x v="0"/>
    <s v="University of Salford"/>
    <x v="0"/>
    <s v="Paid and got CAS"/>
    <s v="Deposit Made (Conditional)"/>
    <d v="2024-10-09T00:00:00"/>
    <d v="2024-10-18T00:00:00"/>
    <n v="1"/>
    <x v="0"/>
    <x v="0"/>
    <x v="0"/>
  </r>
  <r>
    <s v="Student 550"/>
    <s v="Partner 16"/>
    <s v="United Kingdom"/>
    <s v="India"/>
    <x v="2"/>
    <x v="1"/>
    <s v="KAM 32"/>
    <s v="Jul'2025"/>
    <d v="2025-04-15T00:00:00"/>
    <d v="2025-04-19T00:00:00"/>
    <s v="N/A"/>
    <n v="4"/>
    <e v="#VALUE!"/>
    <e v="#VALUE!"/>
    <n v="1"/>
    <n v="1"/>
    <x v="1"/>
    <x v="1"/>
    <s v="University of Roehampton"/>
    <x v="3"/>
    <m/>
    <s v="Offer Received (Conditional)"/>
    <d v="2025-04-15T00:00:00"/>
    <d v="2025-04-19T00:00:00"/>
    <n v="1"/>
    <x v="0"/>
    <x v="1"/>
    <x v="0"/>
  </r>
  <r>
    <s v="Student 440"/>
    <s v="Partner 7"/>
    <s v="United Kingdom"/>
    <s v="India"/>
    <x v="5"/>
    <x v="2"/>
    <s v="KAM 27"/>
    <s v="Jul'2025"/>
    <d v="2025-02-18T00:00:00"/>
    <d v="2025-02-21T00:00:00"/>
    <s v="N/A"/>
    <n v="3"/>
    <e v="#VALUE!"/>
    <e v="#VALUE!"/>
    <n v="1"/>
    <n v="1"/>
    <x v="1"/>
    <x v="1"/>
    <m/>
    <x v="3"/>
    <m/>
    <s v="Preferred University not filled"/>
    <m/>
    <m/>
    <n v="1"/>
    <x v="0"/>
    <x v="1"/>
    <x v="0"/>
  </r>
  <r>
    <s v="Student 372"/>
    <s v="Partner 9"/>
    <s v="United Kingdom"/>
    <s v="India"/>
    <x v="5"/>
    <x v="2"/>
    <s v="KAM 25"/>
    <s v="Jul'2025"/>
    <d v="2025-03-11T00:00:00"/>
    <d v="2025-03-13T00:00:00"/>
    <s v="N/A"/>
    <n v="2"/>
    <e v="#VALUE!"/>
    <e v="#VALUE!"/>
    <n v="1"/>
    <n v="1"/>
    <x v="1"/>
    <x v="1"/>
    <s v="The University of Law"/>
    <x v="3"/>
    <m/>
    <s v="Offer Received (Conditional)"/>
    <d v="2025-03-11T00:00:00"/>
    <d v="2025-03-13T00:00:00"/>
    <n v="1"/>
    <x v="0"/>
    <x v="1"/>
    <x v="0"/>
  </r>
  <r>
    <s v="Student 606"/>
    <s v="Partner 29"/>
    <s v="United Kingdom"/>
    <s v="Global"/>
    <x v="3"/>
    <x v="0"/>
    <s v="KAM 26"/>
    <s v="Jul'2025"/>
    <d v="2025-05-07T00:00:00"/>
    <d v="2025-05-20T00:00:00"/>
    <s v="N/A"/>
    <n v="13"/>
    <e v="#VALUE!"/>
    <e v="#VALUE!"/>
    <n v="1"/>
    <n v="1"/>
    <x v="1"/>
    <x v="1"/>
    <s v="Coventry University - CU London Campus"/>
    <x v="4"/>
    <s v="Will pay 300 by 30 June"/>
    <s v="Offer Received (Conditional)"/>
    <d v="2025-05-07T00:00:00"/>
    <d v="2025-05-20T00:00:00"/>
    <n v="1"/>
    <x v="0"/>
    <x v="1"/>
    <x v="0"/>
  </r>
  <r>
    <s v="Student 448"/>
    <s v="Partner 4"/>
    <s v="United Kingdom"/>
    <s v="India"/>
    <x v="42"/>
    <x v="2"/>
    <s v="KAM 27"/>
    <s v="Jul'2025"/>
    <d v="2025-02-22T00:00:00"/>
    <s v="N/A"/>
    <s v="N/A"/>
    <e v="#VALUE!"/>
    <e v="#VALUE!"/>
    <e v="#VALUE!"/>
    <n v="1"/>
    <n v="1"/>
    <x v="3"/>
    <x v="1"/>
    <m/>
    <x v="3"/>
    <m/>
    <s v="Preferred University not filled"/>
    <m/>
    <m/>
    <n v="1"/>
    <x v="1"/>
    <x v="1"/>
    <x v="0"/>
  </r>
  <r>
    <s v="Student 175"/>
    <s v="Partner 20"/>
    <s v="United Kingdom"/>
    <s v="India"/>
    <x v="43"/>
    <x v="1"/>
    <s v="KAM 30"/>
    <s v="Jul'2025"/>
    <d v="2025-04-29T00:00:00"/>
    <d v="2025-05-08T00:00:00"/>
    <s v="N/A"/>
    <n v="9"/>
    <e v="#VALUE!"/>
    <e v="#VALUE!"/>
    <n v="1"/>
    <n v="1"/>
    <x v="4"/>
    <x v="3"/>
    <m/>
    <x v="3"/>
    <s v="failed in interview, Dropped (student got job)"/>
    <s v="Preferred University not filled"/>
    <m/>
    <m/>
    <n v="1"/>
    <x v="0"/>
    <x v="0"/>
    <x v="0"/>
  </r>
  <r>
    <s v="Student 75"/>
    <s v="Partner 22"/>
    <s v="United Kingdom"/>
    <s v="Global"/>
    <x v="3"/>
    <x v="0"/>
    <s v="KAM 45"/>
    <s v="Jul'2025"/>
    <d v="2025-02-28T00:00:00"/>
    <d v="2025-03-07T00:00:00"/>
    <s v="N/A"/>
    <n v="7"/>
    <e v="#VALUE!"/>
    <e v="#VALUE!"/>
    <n v="1"/>
    <n v="1"/>
    <x v="1"/>
    <x v="1"/>
    <m/>
    <x v="3"/>
    <m/>
    <s v="Preferred University not filled"/>
    <m/>
    <m/>
    <n v="1"/>
    <x v="0"/>
    <x v="1"/>
    <x v="0"/>
  </r>
  <r>
    <s v="Student 604"/>
    <s v="Partner 1"/>
    <s v="United Kingdom"/>
    <s v="India"/>
    <x v="11"/>
    <x v="2"/>
    <s v="KAM 24"/>
    <s v="Jul'2025"/>
    <d v="2025-05-11T00:00:00"/>
    <d v="2025-05-14T00:00:00"/>
    <s v="N/A"/>
    <n v="3"/>
    <e v="#VALUE!"/>
    <e v="#VALUE!"/>
    <n v="1"/>
    <n v="1"/>
    <x v="1"/>
    <x v="1"/>
    <s v="University of West London"/>
    <x v="7"/>
    <m/>
    <s v="Offer Received (Conditional)"/>
    <d v="2025-05-11T00:00:00"/>
    <d v="2025-05-14T00:00:00"/>
    <n v="1"/>
    <x v="0"/>
    <x v="1"/>
    <x v="0"/>
  </r>
  <r>
    <s v="Student 396"/>
    <s v="Partner 8"/>
    <s v="United Kingdom"/>
    <s v="India"/>
    <x v="5"/>
    <x v="2"/>
    <s v="KAM 24"/>
    <s v="Jul'2025"/>
    <d v="2025-03-06T00:00:00"/>
    <d v="2025-03-10T00:00:00"/>
    <s v="N/A"/>
    <n v="4"/>
    <e v="#VALUE!"/>
    <e v="#VALUE!"/>
    <n v="1"/>
    <n v="1"/>
    <x v="1"/>
    <x v="1"/>
    <s v="The University of Law"/>
    <x v="3"/>
    <m/>
    <s v="Offer Received (Conditional)"/>
    <d v="2025-03-06T00:00:00"/>
    <d v="2025-03-10T00:00:00"/>
    <n v="1"/>
    <x v="0"/>
    <x v="1"/>
    <x v="0"/>
  </r>
  <r>
    <s v="Student 657"/>
    <s v="Partner 19"/>
    <s v="United Kingdom"/>
    <s v="India"/>
    <x v="2"/>
    <x v="1"/>
    <s v="KAM 54"/>
    <s v="Jul'2025"/>
    <d v="2025-07-19T00:00:00"/>
    <d v="2025-07-23T00:00:00"/>
    <d v="2025-07-23T00:00:00"/>
    <n v="4"/>
    <n v="0"/>
    <n v="4"/>
    <n v="1"/>
    <n v="1"/>
    <x v="4"/>
    <x v="0"/>
    <m/>
    <x v="3"/>
    <m/>
    <s v="Preferred University not filled"/>
    <m/>
    <m/>
    <n v="1"/>
    <x v="0"/>
    <x v="0"/>
    <x v="0"/>
  </r>
  <r>
    <s v="Student 521"/>
    <s v="Partner 23"/>
    <s v="United Kingdom"/>
    <s v="Global"/>
    <x v="5"/>
    <x v="0"/>
    <s v="KAM 45"/>
    <s v="Jul'2025"/>
    <d v="2025-03-20T00:00:00"/>
    <d v="2025-03-23T00:00:00"/>
    <s v="N/A"/>
    <n v="3"/>
    <e v="#VALUE!"/>
    <e v="#VALUE!"/>
    <n v="1"/>
    <n v="1"/>
    <x v="1"/>
    <x v="1"/>
    <m/>
    <x v="3"/>
    <m/>
    <s v="Preferred University not filled"/>
    <m/>
    <m/>
    <n v="1"/>
    <x v="0"/>
    <x v="1"/>
    <x v="0"/>
  </r>
  <r>
    <s v="Student 112"/>
    <s v="Partner 31"/>
    <s v="United Kingdom"/>
    <s v="Global"/>
    <x v="4"/>
    <x v="3"/>
    <s v="KAM 35"/>
    <s v="Jul'2025"/>
    <d v="2025-01-14T00:00:00"/>
    <d v="2025-01-29T00:00:00"/>
    <s v="N/A"/>
    <n v="15"/>
    <e v="#VALUE!"/>
    <e v="#VALUE!"/>
    <n v="1"/>
    <n v="1"/>
    <x v="1"/>
    <x v="1"/>
    <m/>
    <x v="3"/>
    <m/>
    <s v="Preferred University not filled"/>
    <m/>
    <m/>
    <n v="1"/>
    <x v="0"/>
    <x v="1"/>
    <x v="0"/>
  </r>
  <r>
    <s v="Student 99"/>
    <s v="Partner 32"/>
    <s v="United Kingdom"/>
    <s v="Global"/>
    <x v="2"/>
    <x v="3"/>
    <s v="KAM 3"/>
    <s v="Jul'2025"/>
    <d v="2024-12-03T00:00:00"/>
    <s v="N/A"/>
    <s v="N/A"/>
    <e v="#VALUE!"/>
    <e v="#VALUE!"/>
    <e v="#VALUE!"/>
    <n v="1"/>
    <n v="1"/>
    <x v="3"/>
    <x v="1"/>
    <m/>
    <x v="3"/>
    <m/>
    <s v="Preferred University not filled"/>
    <m/>
    <m/>
    <n v="1"/>
    <x v="1"/>
    <x v="1"/>
    <x v="0"/>
  </r>
  <r>
    <s v="Student 192"/>
    <s v="Partner 8"/>
    <s v="United Kingdom"/>
    <s v="India"/>
    <x v="5"/>
    <x v="2"/>
    <s v="KAM 27"/>
    <s v="Jul'2025"/>
    <d v="2025-02-04T00:00:00"/>
    <d v="2025-02-07T00:00:00"/>
    <s v="N/A"/>
    <n v="3"/>
    <e v="#VALUE!"/>
    <e v="#VALUE!"/>
    <n v="1"/>
    <n v="1"/>
    <x v="1"/>
    <x v="1"/>
    <s v="BPP University"/>
    <x v="3"/>
    <m/>
    <s v="School App does not exist"/>
    <m/>
    <m/>
    <n v="1"/>
    <x v="0"/>
    <x v="1"/>
    <x v="0"/>
  </r>
  <r>
    <s v="Student 494"/>
    <s v="Partner 21"/>
    <s v="United Kingdom"/>
    <s v="Global"/>
    <x v="7"/>
    <x v="0"/>
    <s v="KAM 53"/>
    <s v="Jul'2025"/>
    <d v="2025-04-23T00:00:00"/>
    <d v="2025-04-28T00:00:00"/>
    <s v="N/A"/>
    <n v="5"/>
    <e v="#VALUE!"/>
    <e v="#VALUE!"/>
    <n v="1"/>
    <n v="1"/>
    <x v="1"/>
    <x v="2"/>
    <s v="Coventry University - CU Coventry Campus"/>
    <x v="3"/>
    <s v="Decisison pending from LP"/>
    <s v="Offer Received (Conditional)"/>
    <d v="2025-04-23T00:00:00"/>
    <d v="2025-04-28T00:00:00"/>
    <n v="1"/>
    <x v="0"/>
    <x v="1"/>
    <x v="0"/>
  </r>
  <r>
    <s v="Student 539"/>
    <s v="Partner 33"/>
    <s v="United States"/>
    <s v="Global"/>
    <x v="16"/>
    <x v="3"/>
    <s v="KAM 18"/>
    <s v="Jul'2025"/>
    <d v="2025-04-03T00:00:00"/>
    <d v="2025-04-29T00:00:00"/>
    <s v="N/A"/>
    <n v="26"/>
    <e v="#VALUE!"/>
    <e v="#VALUE!"/>
    <n v="1"/>
    <n v="1"/>
    <x v="1"/>
    <x v="1"/>
    <s v="The University of Texas at Austin"/>
    <x v="1"/>
    <s v="Student declined the offer"/>
    <s v="School App does not exist"/>
    <m/>
    <m/>
    <n v="1"/>
    <x v="0"/>
    <x v="1"/>
    <x v="0"/>
  </r>
  <r>
    <s v="Student 271"/>
    <s v="Partner 29"/>
    <s v="United Kingdom"/>
    <s v="Global"/>
    <x v="3"/>
    <x v="0"/>
    <s v="KAM 6"/>
    <s v="Jul'2025"/>
    <d v="2025-03-31T00:00:00"/>
    <d v="2025-04-04T00:00:00"/>
    <s v="N/A"/>
    <n v="4"/>
    <e v="#VALUE!"/>
    <e v="#VALUE!"/>
    <n v="1"/>
    <n v="1"/>
    <x v="1"/>
    <x v="1"/>
    <m/>
    <x v="3"/>
    <m/>
    <s v="Preferred University not filled"/>
    <m/>
    <m/>
    <n v="1"/>
    <x v="0"/>
    <x v="1"/>
    <x v="0"/>
  </r>
  <r>
    <s v="Student 107"/>
    <s v="Partner 31"/>
    <s v="United Kingdom"/>
    <s v="Global"/>
    <x v="40"/>
    <x v="3"/>
    <s v="KAM 28"/>
    <s v="Jul'2025"/>
    <d v="2025-02-07T00:00:00"/>
    <d v="2025-02-20T00:00:00"/>
    <s v="N/A"/>
    <n v="13"/>
    <e v="#VALUE!"/>
    <e v="#VALUE!"/>
    <n v="1"/>
    <n v="1"/>
    <x v="1"/>
    <x v="1"/>
    <m/>
    <x v="3"/>
    <m/>
    <s v="Preferred University not filled"/>
    <m/>
    <m/>
    <n v="1"/>
    <x v="0"/>
    <x v="1"/>
    <x v="0"/>
  </r>
  <r>
    <s v="Student 325"/>
    <s v="Partner 36"/>
    <s v="United Kingdom"/>
    <s v="Global"/>
    <x v="0"/>
    <x v="3"/>
    <s v="KAM 35"/>
    <s v="Jul'2025"/>
    <d v="2025-01-27T00:00:00"/>
    <d v="2025-02-02T00:00:00"/>
    <s v="N/A"/>
    <n v="6"/>
    <e v="#VALUE!"/>
    <e v="#VALUE!"/>
    <n v="1"/>
    <n v="1"/>
    <x v="1"/>
    <x v="1"/>
    <m/>
    <x v="3"/>
    <m/>
    <s v="Preferred University not filled"/>
    <m/>
    <m/>
    <n v="1"/>
    <x v="0"/>
    <x v="1"/>
    <x v="0"/>
  </r>
  <r>
    <s v="Student 654"/>
    <s v="Partner 22"/>
    <s v="United Kingdom"/>
    <s v="Global"/>
    <x v="8"/>
    <x v="0"/>
    <s v="KAM 36"/>
    <s v="Jul'2025"/>
    <d v="2024-11-22T00:00:00"/>
    <d v="2024-11-25T00:00:00"/>
    <d v="2024-12-04T00:00:00"/>
    <n v="3"/>
    <n v="9"/>
    <n v="12"/>
    <n v="1"/>
    <n v="1"/>
    <x v="0"/>
    <x v="0"/>
    <s v="University of Sunderland in London"/>
    <x v="0"/>
    <s v="Visa received"/>
    <s v="Deposit Made (Conditional)"/>
    <d v="2024-11-22T00:00:00"/>
    <d v="2024-11-25T00:00:00"/>
    <n v="1"/>
    <x v="0"/>
    <x v="0"/>
    <x v="0"/>
  </r>
  <r>
    <s v="Student 324"/>
    <s v="Partner 35"/>
    <s v="United Kingdom"/>
    <s v="Global"/>
    <x v="4"/>
    <x v="3"/>
    <s v="KAM 35"/>
    <s v="Jul'2025"/>
    <d v="2025-01-14T00:00:00"/>
    <d v="2025-01-29T00:00:00"/>
    <s v="N/A"/>
    <n v="15"/>
    <e v="#VALUE!"/>
    <e v="#VALUE!"/>
    <n v="1"/>
    <n v="1"/>
    <x v="1"/>
    <x v="1"/>
    <s v="Edinburgh Napier University"/>
    <x v="3"/>
    <m/>
    <s v="Offer Received (Conditional)"/>
    <d v="2025-01-14T00:00:00"/>
    <d v="2025-01-29T00:00:00"/>
    <n v="1"/>
    <x v="0"/>
    <x v="1"/>
    <x v="0"/>
  </r>
  <r>
    <s v="Student 653"/>
    <s v="Partner 21"/>
    <s v="United Kingdom"/>
    <s v="Global"/>
    <x v="3"/>
    <x v="0"/>
    <s v="KAM 45"/>
    <s v="Jul'2025"/>
    <d v="2025-01-08T00:00:00"/>
    <d v="2025-01-13T00:00:00"/>
    <d v="2025-02-21T00:00:00"/>
    <n v="5"/>
    <n v="39"/>
    <n v="44"/>
    <n v="1"/>
    <n v="1"/>
    <x v="0"/>
    <x v="0"/>
    <s v="Coventry University - CU London Campus"/>
    <x v="0"/>
    <s v="Visa Recieved"/>
    <s v="School App does not exist"/>
    <m/>
    <m/>
    <n v="1"/>
    <x v="0"/>
    <x v="0"/>
    <x v="0"/>
  </r>
  <r>
    <s v="Student 136"/>
    <s v="Partner 16"/>
    <s v="United Kingdom"/>
    <s v="India"/>
    <x v="2"/>
    <x v="1"/>
    <s v="KAM 54"/>
    <s v="Jul'2025"/>
    <d v="2025-03-19T00:00:00"/>
    <d v="2025-03-25T00:00:00"/>
    <d v="2025-03-26T00:00:00"/>
    <n v="6"/>
    <n v="1"/>
    <n v="7"/>
    <n v="1"/>
    <n v="1"/>
    <x v="4"/>
    <x v="0"/>
    <m/>
    <x v="3"/>
    <s v="Already paid deposit"/>
    <s v="Preferred University not filled"/>
    <m/>
    <m/>
    <n v="1"/>
    <x v="0"/>
    <x v="0"/>
    <x v="0"/>
  </r>
  <r>
    <s v="Student 533"/>
    <s v="Partner 6"/>
    <s v="United Kingdom"/>
    <s v="India"/>
    <x v="28"/>
    <x v="2"/>
    <s v="KAM 24"/>
    <s v="Jul'2025"/>
    <d v="2024-10-08T00:00:00"/>
    <s v="N/A"/>
    <s v="N/A"/>
    <e v="#VALUE!"/>
    <e v="#VALUE!"/>
    <e v="#VALUE!"/>
    <n v="1"/>
    <n v="1"/>
    <x v="3"/>
    <x v="1"/>
    <m/>
    <x v="3"/>
    <m/>
    <s v="Preferred University not filled"/>
    <m/>
    <m/>
    <n v="1"/>
    <x v="1"/>
    <x v="1"/>
    <x v="0"/>
  </r>
  <r>
    <s v="Student 389"/>
    <s v="Partner 3"/>
    <s v="United Kingdom"/>
    <s v="India"/>
    <x v="5"/>
    <x v="2"/>
    <s v="KAM 24"/>
    <s v="Jul'2025"/>
    <d v="2025-04-11T00:00:00"/>
    <d v="2025-04-12T00:00:00"/>
    <s v="N/A"/>
    <n v="1"/>
    <e v="#VALUE!"/>
    <e v="#VALUE!"/>
    <n v="1"/>
    <n v="1"/>
    <x v="1"/>
    <x v="1"/>
    <s v="The University of Law"/>
    <x v="7"/>
    <m/>
    <s v="Offer Received (Conditional)"/>
    <d v="2025-04-11T00:00:00"/>
    <d v="2025-04-12T00:00:00"/>
    <n v="1"/>
    <x v="0"/>
    <x v="1"/>
    <x v="0"/>
  </r>
  <r>
    <s v="Student 524"/>
    <s v="Partner 22"/>
    <s v="United Kingdom"/>
    <s v="Global"/>
    <x v="6"/>
    <x v="0"/>
    <s v="KAM 51"/>
    <s v="Jul'2025"/>
    <d v="2025-03-17T00:00:00"/>
    <d v="2025-03-24T00:00:00"/>
    <s v="N/A"/>
    <n v="7"/>
    <e v="#VALUE!"/>
    <e v="#VALUE!"/>
    <n v="1"/>
    <n v="1"/>
    <x v="1"/>
    <x v="1"/>
    <s v="BPP University"/>
    <x v="2"/>
    <s v="also she's fixing her loan problems .. interview passed"/>
    <s v="Offer Received (Conditional)"/>
    <d v="2025-03-17T00:00:00"/>
    <d v="2025-03-24T00:00:00"/>
    <n v="1"/>
    <x v="0"/>
    <x v="1"/>
    <x v="0"/>
  </r>
  <r>
    <s v="Student 48"/>
    <s v="Partner 15"/>
    <s v="United Kingdom"/>
    <s v="India"/>
    <x v="5"/>
    <x v="1"/>
    <s v="KAM 56"/>
    <s v="Jul'2025"/>
    <d v="2025-04-11T00:00:00"/>
    <d v="2025-04-16T00:00:00"/>
    <s v="N/A"/>
    <n v="5"/>
    <e v="#VALUE!"/>
    <e v="#VALUE!"/>
    <n v="1"/>
    <n v="1"/>
    <x v="4"/>
    <x v="0"/>
    <s v="The University of Law"/>
    <x v="0"/>
    <s v="Already paid deposit"/>
    <s v="Offer Received (Conditional)"/>
    <d v="2025-04-11T00:00:00"/>
    <d v="2025-04-16T00:00:00"/>
    <n v="1"/>
    <x v="0"/>
    <x v="0"/>
    <x v="0"/>
  </r>
  <r>
    <s v="Student 594"/>
    <s v="Partner 13"/>
    <s v="United Kingdom"/>
    <s v="India"/>
    <x v="17"/>
    <x v="1"/>
    <s v="KAM 48"/>
    <s v="Jul'2025"/>
    <d v="2025-05-02T00:00:00"/>
    <s v="N/A"/>
    <s v="N/A"/>
    <e v="#VALUE!"/>
    <e v="#VALUE!"/>
    <e v="#VALUE!"/>
    <n v="1"/>
    <n v="1"/>
    <x v="2"/>
    <x v="1"/>
    <s v="Coventry University"/>
    <x v="5"/>
    <s v="Offer pending"/>
    <s v="Submitted to University"/>
    <d v="2025-05-02T00:00:00"/>
    <m/>
    <n v="1"/>
    <x v="1"/>
    <x v="1"/>
    <x v="0"/>
  </r>
  <r>
    <s v="Student 322"/>
    <s v="Partner 38"/>
    <s v="United Kingdom"/>
    <s v="Global"/>
    <x v="25"/>
    <x v="3"/>
    <s v="KAM 32"/>
    <s v="Jul'2025"/>
    <d v="2025-01-13T00:00:00"/>
    <s v="N/A"/>
    <s v="N/A"/>
    <e v="#VALUE!"/>
    <e v="#VALUE!"/>
    <e v="#VALUE!"/>
    <n v="1"/>
    <n v="1"/>
    <x v="3"/>
    <x v="1"/>
    <m/>
    <x v="3"/>
    <m/>
    <s v="Preferred University not filled"/>
    <m/>
    <m/>
    <n v="1"/>
    <x v="1"/>
    <x v="1"/>
    <x v="0"/>
  </r>
  <r>
    <s v="Student 640"/>
    <s v="Partner 39"/>
    <s v="United Kingdom"/>
    <s v="Global"/>
    <x v="44"/>
    <x v="3"/>
    <s v="KAM 13"/>
    <s v="Jul'2025"/>
    <d v="2025-06-15T00:00:00"/>
    <s v="N/A"/>
    <s v="N/A"/>
    <e v="#VALUE!"/>
    <e v="#VALUE!"/>
    <e v="#VALUE!"/>
    <n v="1"/>
    <n v="1"/>
    <x v="3"/>
    <x v="1"/>
    <s v="University of Hull"/>
    <x v="4"/>
    <s v="Tagging Case|| Student already holds the offer letter"/>
    <s v="Application Rejected"/>
    <d v="2025-06-02T00:00:00"/>
    <m/>
    <n v="1"/>
    <x v="1"/>
    <x v="1"/>
    <x v="0"/>
  </r>
  <r>
    <s v="Student 618"/>
    <s v="Partner 29"/>
    <s v="United Kingdom"/>
    <s v="Global"/>
    <x v="6"/>
    <x v="0"/>
    <s v="KAM 36"/>
    <s v="Jul'2025"/>
    <d v="2025-05-10T00:00:00"/>
    <d v="2025-05-13T00:00:00"/>
    <s v="N/A"/>
    <n v="3"/>
    <e v="#VALUE!"/>
    <e v="#VALUE!"/>
    <n v="1"/>
    <n v="1"/>
    <x v="1"/>
    <x v="1"/>
    <s v="BPP University"/>
    <x v="2"/>
    <s v="Students are Giving regular mock with BPP team once we received the aprroval for the final interview from the BPP team will book the final date for the interview and ask the student to sit for it."/>
    <s v="Offer Received (Conditional)"/>
    <d v="2025-05-10T00:00:00"/>
    <d v="2025-05-13T00:00:00"/>
    <n v="1"/>
    <x v="0"/>
    <x v="1"/>
    <x v="0"/>
  </r>
  <r>
    <s v="Student 487"/>
    <s v="Partner 35"/>
    <s v="Canada"/>
    <s v="Global"/>
    <x v="9"/>
    <x v="3"/>
    <s v="KAM 42"/>
    <s v="Jul'2025"/>
    <d v="2024-04-08T00:00:00"/>
    <d v="2024-05-04T00:00:00"/>
    <d v="2024-06-25T00:00:00"/>
    <n v="26"/>
    <n v="52"/>
    <n v="78"/>
    <n v="1"/>
    <n v="1"/>
    <x v="4"/>
    <x v="0"/>
    <s v="University of Niagara Falls Canada"/>
    <x v="3"/>
    <s v="visa rejected, refund"/>
    <s v="Deposit Made (Unconditional)"/>
    <d v="2024-04-08T00:00:00"/>
    <d v="2024-05-04T00:00:00"/>
    <n v="1"/>
    <x v="0"/>
    <x v="0"/>
    <x v="0"/>
  </r>
  <r>
    <s v="Student 422"/>
    <s v="Partner 8"/>
    <s v="United Kingdom"/>
    <s v="India"/>
    <x v="5"/>
    <x v="2"/>
    <s v="KAM 25"/>
    <s v="Jul'2025"/>
    <d v="2025-03-07T00:00:00"/>
    <d v="2025-03-11T00:00:00"/>
    <s v="N/A"/>
    <n v="4"/>
    <e v="#VALUE!"/>
    <e v="#VALUE!"/>
    <n v="1"/>
    <n v="1"/>
    <x v="1"/>
    <x v="0"/>
    <s v="The University of Law"/>
    <x v="7"/>
    <m/>
    <s v="Offer Received (Conditional)"/>
    <d v="2025-03-07T00:00:00"/>
    <d v="2025-03-11T00:00:00"/>
    <n v="1"/>
    <x v="0"/>
    <x v="1"/>
    <x v="0"/>
  </r>
  <r>
    <s v="Student 633"/>
    <s v="Partner 35"/>
    <s v="United Kingdom"/>
    <s v="Global"/>
    <x v="45"/>
    <x v="3"/>
    <s v="KAM 35"/>
    <s v="Jul'2025"/>
    <d v="2025-05-13T00:00:00"/>
    <d v="2025-05-14T00:00:00"/>
    <s v="N/A"/>
    <n v="1"/>
    <e v="#VALUE!"/>
    <e v="#VALUE!"/>
    <n v="1"/>
    <n v="1"/>
    <x v="1"/>
    <x v="1"/>
    <m/>
    <x v="3"/>
    <m/>
    <s v="Preferred University not filled"/>
    <m/>
    <m/>
    <n v="1"/>
    <x v="0"/>
    <x v="1"/>
    <x v="0"/>
  </r>
  <r>
    <s v="Student 345"/>
    <s v="Partner 2"/>
    <s v="United Kingdom"/>
    <s v="India"/>
    <x v="15"/>
    <x v="2"/>
    <s v="KAM 19"/>
    <s v="Jul'2025"/>
    <d v="2025-04-17T00:00:00"/>
    <d v="2025-05-17T00:00:00"/>
    <s v="N/A"/>
    <n v="30"/>
    <e v="#VALUE!"/>
    <e v="#VALUE!"/>
    <n v="1"/>
    <n v="1"/>
    <x v="1"/>
    <x v="1"/>
    <s v="University of Salford"/>
    <x v="5"/>
    <m/>
    <s v="Offer Received (Conditional)"/>
    <d v="2025-04-17T00:00:00"/>
    <d v="2025-05-17T00:00:00"/>
    <n v="1"/>
    <x v="0"/>
    <x v="1"/>
    <x v="0"/>
  </r>
  <r>
    <s v="Student 465"/>
    <s v="Partner 26"/>
    <s v="United Kingdom"/>
    <s v="Global"/>
    <x v="6"/>
    <x v="0"/>
    <s v="KAM 36"/>
    <s v="Jul'2025"/>
    <d v="2025-04-21T00:00:00"/>
    <d v="2025-05-07T00:00:00"/>
    <s v="N/A"/>
    <n v="16"/>
    <e v="#VALUE!"/>
    <e v="#VALUE!"/>
    <n v="1"/>
    <n v="1"/>
    <x v="1"/>
    <x v="0"/>
    <s v="BPP University"/>
    <x v="7"/>
    <s v="Giving regular mocks once they will clear the interview they will make the deposit no fixed time line for this."/>
    <s v="Offer Received (Conditional)"/>
    <d v="2025-04-21T00:00:00"/>
    <d v="2025-05-07T00:00:00"/>
    <n v="1"/>
    <x v="0"/>
    <x v="1"/>
    <x v="0"/>
  </r>
  <r>
    <s v="Student 217"/>
    <s v="Partner 21"/>
    <s v="United Kingdom"/>
    <s v="Global"/>
    <x v="3"/>
    <x v="0"/>
    <s v="KAM 36"/>
    <s v="Jul'2025"/>
    <d v="2025-03-24T00:00:00"/>
    <d v="2025-03-28T00:00:00"/>
    <d v="2025-05-09T00:00:00"/>
    <n v="4"/>
    <n v="42"/>
    <n v="46"/>
    <n v="1"/>
    <n v="1"/>
    <x v="0"/>
    <x v="0"/>
    <s v="Coventry University - CU London Campus"/>
    <x v="0"/>
    <s v="Visa received"/>
    <s v="Deposit Made (Conditional)"/>
    <d v="2025-03-24T00:00:00"/>
    <d v="2025-03-28T00:00:00"/>
    <n v="1"/>
    <x v="0"/>
    <x v="0"/>
    <x v="0"/>
  </r>
  <r>
    <s v="Student 586"/>
    <s v="Partner 19"/>
    <s v="United Kingdom"/>
    <s v="India"/>
    <x v="14"/>
    <x v="1"/>
    <s v="KAM 10"/>
    <s v="Jul'2025"/>
    <d v="2025-05-01T00:00:00"/>
    <s v="N/A"/>
    <s v="N/A"/>
    <e v="#VALUE!"/>
    <e v="#VALUE!"/>
    <e v="#VALUE!"/>
    <n v="1"/>
    <n v="1"/>
    <x v="2"/>
    <x v="1"/>
    <s v="Wrexham University"/>
    <x v="0"/>
    <s v="Offer rejected due to Academics"/>
    <s v="Submitted to University"/>
    <d v="2025-05-01T00:00:00"/>
    <m/>
    <n v="1"/>
    <x v="1"/>
    <x v="1"/>
    <x v="0"/>
  </r>
  <r>
    <s v="Student 628"/>
    <s v="Partner 25"/>
    <s v="United Kingdom"/>
    <s v="Global"/>
    <x v="5"/>
    <x v="0"/>
    <s v="KAM 38"/>
    <s v="Jul'2025"/>
    <d v="2025-05-28T00:00:00"/>
    <s v="N/A"/>
    <s v="N/A"/>
    <e v="#VALUE!"/>
    <e v="#VALUE!"/>
    <e v="#VALUE!"/>
    <n v="1"/>
    <n v="1"/>
    <x v="2"/>
    <x v="2"/>
    <m/>
    <x v="3"/>
    <m/>
    <s v="Preferred University not filled"/>
    <m/>
    <m/>
    <n v="1"/>
    <x v="1"/>
    <x v="1"/>
    <x v="0"/>
  </r>
  <r>
    <s v="Student 478"/>
    <s v="Partner 28"/>
    <s v="United Kingdom"/>
    <s v="Global"/>
    <x v="3"/>
    <x v="0"/>
    <s v="KAM 41"/>
    <s v="Jul'2025"/>
    <d v="2025-04-22T00:00:00"/>
    <d v="2025-04-29T00:00:00"/>
    <s v="N/A"/>
    <n v="7"/>
    <e v="#VALUE!"/>
    <e v="#VALUE!"/>
    <n v="1"/>
    <n v="1"/>
    <x v="1"/>
    <x v="1"/>
    <m/>
    <x v="3"/>
    <s v="Dropped."/>
    <s v="Preferred University not filled"/>
    <m/>
    <m/>
    <n v="1"/>
    <x v="0"/>
    <x v="1"/>
    <x v="0"/>
  </r>
  <r>
    <s v="Student 213"/>
    <s v="Partner 26"/>
    <s v="United Kingdom"/>
    <s v="Global"/>
    <x v="3"/>
    <x v="0"/>
    <s v="KAM 45"/>
    <s v="Jul'2025"/>
    <d v="2025-03-24T00:00:00"/>
    <d v="2025-03-28T00:00:00"/>
    <d v="2025-05-22T00:00:00"/>
    <n v="4"/>
    <n v="55"/>
    <n v="59"/>
    <n v="1"/>
    <n v="1"/>
    <x v="0"/>
    <x v="0"/>
    <s v="Coventry University - CU London Campus"/>
    <x v="0"/>
    <s v="Visa Recieved"/>
    <s v="Deposit Made (Conditional)"/>
    <d v="2025-03-24T00:00:00"/>
    <d v="2025-03-28T00:00:00"/>
    <n v="1"/>
    <x v="0"/>
    <x v="0"/>
    <x v="0"/>
  </r>
  <r>
    <s v="Student 435"/>
    <s v="Partner 2"/>
    <s v="United Kingdom"/>
    <s v="India"/>
    <x v="6"/>
    <x v="2"/>
    <s v="KAM 27"/>
    <s v="Jul'2025"/>
    <d v="2024-10-19T00:00:00"/>
    <d v="2024-11-02T00:00:00"/>
    <d v="2025-04-29T00:00:00"/>
    <n v="14"/>
    <n v="178"/>
    <n v="192"/>
    <n v="1"/>
    <n v="1"/>
    <x v="0"/>
    <x v="0"/>
    <s v="BPP University"/>
    <x v="0"/>
    <s v="Already Paid for May 25"/>
    <s v="Deposit Made (Conditional)"/>
    <d v="2024-10-19T00:00:00"/>
    <d v="2024-11-02T00:00:00"/>
    <n v="1"/>
    <x v="0"/>
    <x v="0"/>
    <x v="0"/>
  </r>
  <r>
    <s v="Student 553"/>
    <s v="Partner 6"/>
    <s v="United Kingdom"/>
    <s v="India"/>
    <x v="19"/>
    <x v="2"/>
    <s v="KAM 5"/>
    <s v="Jul'2025"/>
    <d v="2025-01-03T00:00:00"/>
    <d v="2025-01-07T00:00:00"/>
    <s v="N/A"/>
    <n v="4"/>
    <e v="#VALUE!"/>
    <e v="#VALUE!"/>
    <n v="1"/>
    <n v="1"/>
    <x v="1"/>
    <x v="1"/>
    <s v="Ravensbourne University London"/>
    <x v="4"/>
    <s v="Dropped"/>
    <s v="Offer Received (Conditional)"/>
    <d v="2025-01-03T00:00:00"/>
    <d v="2025-01-07T00:00:00"/>
    <n v="1"/>
    <x v="0"/>
    <x v="1"/>
    <x v="0"/>
  </r>
  <r>
    <s v="Student 144"/>
    <s v="Partner 9"/>
    <s v="United Kingdom"/>
    <s v="India"/>
    <x v="5"/>
    <x v="2"/>
    <s v="KAM 37"/>
    <s v="Jul'2025"/>
    <d v="2025-04-23T00:00:00"/>
    <s v="N/A"/>
    <s v="N/A"/>
    <e v="#VALUE!"/>
    <e v="#VALUE!"/>
    <e v="#VALUE!"/>
    <n v="1"/>
    <n v="1"/>
    <x v="2"/>
    <x v="2"/>
    <s v="The University of Law"/>
    <x v="5"/>
    <s v="offer awaited"/>
    <s v="Submitted to University"/>
    <d v="2025-04-23T00:00:00"/>
    <m/>
    <n v="1"/>
    <x v="1"/>
    <x v="1"/>
    <x v="0"/>
  </r>
  <r>
    <s v="Student 188"/>
    <s v="Partner 25"/>
    <s v="United Kingdom"/>
    <s v="Global"/>
    <x v="3"/>
    <x v="0"/>
    <s v="KAM 6"/>
    <s v="Jul'2025"/>
    <d v="2025-03-17T00:00:00"/>
    <d v="2025-03-22T00:00:00"/>
    <d v="2025-05-21T00:00:00"/>
    <n v="5"/>
    <n v="60"/>
    <n v="65"/>
    <n v="1"/>
    <n v="1"/>
    <x v="0"/>
    <x v="0"/>
    <s v="Coventry University - CU London Campus"/>
    <x v="0"/>
    <s v="Cas Letter pending"/>
    <s v="Deposit Made (Conditional)"/>
    <d v="2025-03-17T00:00:00"/>
    <d v="2025-03-22T00:00:00"/>
    <n v="1"/>
    <x v="0"/>
    <x v="0"/>
    <x v="0"/>
  </r>
  <r>
    <s v="Student 222"/>
    <s v="Partner 22"/>
    <s v="United Kingdom"/>
    <s v="Global"/>
    <x v="3"/>
    <x v="0"/>
    <s v="KAM 43"/>
    <s v="Jul'2025"/>
    <d v="2025-04-07T00:00:00"/>
    <d v="2025-04-12T00:00:00"/>
    <s v="N/A"/>
    <n v="5"/>
    <e v="#VALUE!"/>
    <e v="#VALUE!"/>
    <n v="1"/>
    <n v="1"/>
    <x v="1"/>
    <x v="1"/>
    <s v="Coventry University - CU London Campus"/>
    <x v="3"/>
    <s v="Dropped"/>
    <s v="Offer Received (Conditional)"/>
    <d v="2025-04-07T00:00:00"/>
    <d v="2025-04-12T00:00:00"/>
    <n v="1"/>
    <x v="0"/>
    <x v="1"/>
    <x v="0"/>
  </r>
  <r>
    <s v="Student 428"/>
    <s v="Partner 35"/>
    <s v="United Kingdom"/>
    <s v="Global"/>
    <x v="0"/>
    <x v="3"/>
    <s v="KAM 26"/>
    <s v="Jul'2025"/>
    <d v="2025-02-24T00:00:00"/>
    <s v="N/A"/>
    <s v="N/A"/>
    <e v="#VALUE!"/>
    <e v="#VALUE!"/>
    <e v="#VALUE!"/>
    <n v="1"/>
    <n v="1"/>
    <x v="2"/>
    <x v="1"/>
    <m/>
    <x v="3"/>
    <m/>
    <s v="Preferred University not filled"/>
    <m/>
    <m/>
    <n v="1"/>
    <x v="1"/>
    <x v="1"/>
    <x v="0"/>
  </r>
  <r>
    <s v="Student 363"/>
    <s v="Partner 6"/>
    <s v="United Kingdom"/>
    <s v="India"/>
    <x v="5"/>
    <x v="2"/>
    <s v="KAM 9"/>
    <s v="Jul'2025"/>
    <d v="2025-03-26T00:00:00"/>
    <d v="2025-03-28T00:00:00"/>
    <s v="N/A"/>
    <n v="2"/>
    <e v="#VALUE!"/>
    <e v="#VALUE!"/>
    <n v="1"/>
    <n v="1"/>
    <x v="1"/>
    <x v="1"/>
    <s v="The University of Law"/>
    <x v="7"/>
    <s v="student is preparing for interview taking CI daily"/>
    <s v="Offer Received (Conditional)"/>
    <d v="2025-03-26T00:00:00"/>
    <d v="2025-03-28T00:00:00"/>
    <n v="1"/>
    <x v="0"/>
    <x v="1"/>
    <x v="0"/>
  </r>
  <r>
    <s v="Student 626"/>
    <s v="Partner 3"/>
    <s v="United Kingdom"/>
    <s v="India"/>
    <x v="6"/>
    <x v="2"/>
    <s v="KAM 2"/>
    <s v="Jul'2025"/>
    <d v="2025-05-23T00:00:00"/>
    <d v="2025-05-26T00:00:00"/>
    <s v="N/A"/>
    <n v="3"/>
    <e v="#VALUE!"/>
    <e v="#VALUE!"/>
    <n v="1"/>
    <n v="1"/>
    <x v="1"/>
    <x v="1"/>
    <s v="BPP University"/>
    <x v="7"/>
    <s v="Raised to BPP for interview slot on 24 june"/>
    <s v="Offer Received (Conditional)"/>
    <d v="2025-05-23T00:00:00"/>
    <d v="2025-05-26T00:00:00"/>
    <n v="1"/>
    <x v="0"/>
    <x v="1"/>
    <x v="0"/>
  </r>
  <r>
    <s v="Student 388"/>
    <s v="Partner 19"/>
    <s v="United Kingdom"/>
    <s v="India"/>
    <x v="5"/>
    <x v="1"/>
    <s v="KAM 23"/>
    <s v="Jul'2025"/>
    <d v="2025-01-23T00:00:00"/>
    <s v="N/A"/>
    <s v="N/A"/>
    <e v="#VALUE!"/>
    <e v="#VALUE!"/>
    <e v="#VALUE!"/>
    <n v="1"/>
    <n v="1"/>
    <x v="2"/>
    <x v="1"/>
    <s v="The University of Law"/>
    <x v="5"/>
    <m/>
    <s v="Submitted to University"/>
    <d v="2025-01-23T00:00:00"/>
    <m/>
    <n v="1"/>
    <x v="1"/>
    <x v="1"/>
    <x v="0"/>
  </r>
  <r>
    <s v="Student 221"/>
    <s v="Partner 23"/>
    <s v="United Kingdom"/>
    <s v="Global"/>
    <x v="6"/>
    <x v="0"/>
    <s v="KAM 41"/>
    <s v="Jul'2025"/>
    <d v="2025-04-05T00:00:00"/>
    <d v="2025-06-11T00:00:00"/>
    <d v="2025-06-13T00:00:00"/>
    <n v="67"/>
    <n v="2"/>
    <n v="69"/>
    <n v="1"/>
    <n v="1"/>
    <x v="0"/>
    <x v="0"/>
    <s v="BPP University"/>
    <x v="0"/>
    <s v="Visa Grant."/>
    <s v="Deposit Made (Conditional)"/>
    <d v="2025-04-05T00:00:00"/>
    <d v="2025-06-11T00:00:00"/>
    <n v="1"/>
    <x v="0"/>
    <x v="0"/>
    <x v="0"/>
  </r>
  <r>
    <s v="Student 31"/>
    <s v="Partner 20"/>
    <s v="United Kingdom"/>
    <s v="India"/>
    <x v="4"/>
    <x v="1"/>
    <s v="KAM 56"/>
    <s v="Jul'2025"/>
    <d v="2025-01-05T00:00:00"/>
    <d v="2025-01-31T00:00:00"/>
    <s v="N/A"/>
    <n v="26"/>
    <e v="#VALUE!"/>
    <e v="#VALUE!"/>
    <n v="1"/>
    <n v="1"/>
    <x v="6"/>
    <x v="1"/>
    <m/>
    <x v="3"/>
    <s v="Drop"/>
    <s v="Preferred University not filled"/>
    <m/>
    <m/>
    <n v="1"/>
    <x v="0"/>
    <x v="1"/>
    <x v="0"/>
  </r>
  <r>
    <s v="Student 651"/>
    <s v="Partner 35"/>
    <s v="Malta"/>
    <s v="Global"/>
    <x v="34"/>
    <x v="3"/>
    <s v="KAM 18"/>
    <s v="Jul'2025"/>
    <d v="2025-06-25T00:00:00"/>
    <s v="N/A"/>
    <s v="N/A"/>
    <e v="#VALUE!"/>
    <e v="#VALUE!"/>
    <e v="#VALUE!"/>
    <n v="1"/>
    <n v="1"/>
    <x v="2"/>
    <x v="1"/>
    <s v="Global College Malta"/>
    <x v="4"/>
    <s v="Student nolonger interested"/>
    <s v="Submitted to University"/>
    <d v="2025-06-25T00:00:00"/>
    <m/>
    <n v="1"/>
    <x v="1"/>
    <x v="1"/>
    <x v="0"/>
  </r>
  <r>
    <s v="Student 259"/>
    <s v="Partner 36"/>
    <s v="United Kingdom"/>
    <s v="Global"/>
    <x v="4"/>
    <x v="3"/>
    <s v="KAM 3"/>
    <s v="Jul'2025"/>
    <d v="2025-02-12T00:00:00"/>
    <d v="2025-02-24T00:00:00"/>
    <s v="N/A"/>
    <n v="12"/>
    <e v="#VALUE!"/>
    <e v="#VALUE!"/>
    <n v="1"/>
    <n v="1"/>
    <x v="1"/>
    <x v="1"/>
    <m/>
    <x v="3"/>
    <s v="student doesn't have funds"/>
    <s v="Preferred University not filled"/>
    <m/>
    <m/>
    <n v="1"/>
    <x v="0"/>
    <x v="1"/>
    <x v="0"/>
  </r>
  <r>
    <s v="Student 195"/>
    <s v="Partner 24"/>
    <s v="United Kingdom"/>
    <s v="Global"/>
    <x v="6"/>
    <x v="0"/>
    <s v="KAM 45"/>
    <s v="Jul'2025"/>
    <d v="2025-05-19T00:00:00"/>
    <d v="2025-05-19T00:00:00"/>
    <s v="N/A"/>
    <n v="0"/>
    <e v="#VALUE!"/>
    <e v="#VALUE!"/>
    <n v="1"/>
    <n v="1"/>
    <x v="6"/>
    <x v="1"/>
    <m/>
    <x v="3"/>
    <m/>
    <s v="Preferred University not filled"/>
    <m/>
    <m/>
    <n v="1"/>
    <x v="0"/>
    <x v="1"/>
    <x v="0"/>
  </r>
  <r>
    <s v="Student 81"/>
    <s v="Partner 19"/>
    <s v="United Kingdom"/>
    <s v="India"/>
    <x v="5"/>
    <x v="1"/>
    <s v="KAM 56"/>
    <s v="Jul'2025"/>
    <d v="2025-03-11T00:00:00"/>
    <d v="2025-03-17T00:00:00"/>
    <s v="N/A"/>
    <n v="6"/>
    <e v="#VALUE!"/>
    <e v="#VALUE!"/>
    <n v="1"/>
    <n v="1"/>
    <x v="1"/>
    <x v="1"/>
    <s v="University of East London"/>
    <x v="3"/>
    <s v="waiting for patner conformation"/>
    <s v="School App does not exist"/>
    <m/>
    <m/>
    <n v="1"/>
    <x v="0"/>
    <x v="1"/>
    <x v="0"/>
  </r>
  <r>
    <s v="Student 342"/>
    <s v="Partner 10"/>
    <s v="United Kingdom"/>
    <s v="India"/>
    <x v="5"/>
    <x v="2"/>
    <s v="KAM 57"/>
    <s v="Jul'2025"/>
    <d v="2025-01-11T00:00:00"/>
    <s v="N/A"/>
    <s v="N/A"/>
    <e v="#VALUE!"/>
    <e v="#VALUE!"/>
    <e v="#VALUE!"/>
    <n v="1"/>
    <n v="1"/>
    <x v="3"/>
    <x v="1"/>
    <m/>
    <x v="3"/>
    <s v="Dropped"/>
    <s v="Preferred University not filled"/>
    <m/>
    <m/>
    <n v="1"/>
    <x v="1"/>
    <x v="1"/>
    <x v="0"/>
  </r>
  <r>
    <s v="Student 645"/>
    <s v="Partner 40"/>
    <s v="United Kingdom"/>
    <s v="Global"/>
    <x v="6"/>
    <x v="3"/>
    <s v="KAM 26"/>
    <s v="Jul'2025"/>
    <d v="2025-06-19T00:00:00"/>
    <d v="2025-07-21T00:00:00"/>
    <s v="N/A"/>
    <n v="32"/>
    <e v="#VALUE!"/>
    <e v="#VALUE!"/>
    <n v="1"/>
    <n v="1"/>
    <x v="1"/>
    <x v="1"/>
    <s v="BPP University"/>
    <x v="5"/>
    <s v="chase offer"/>
    <s v="Offer Received (Conditional)"/>
    <d v="2025-06-19T00:00:00"/>
    <d v="2025-07-21T00:00:00"/>
    <n v="1"/>
    <x v="0"/>
    <x v="1"/>
    <x v="0"/>
  </r>
  <r>
    <s v="Student 140"/>
    <s v="Partner 26"/>
    <s v="United Kingdom"/>
    <s v="Global"/>
    <x v="3"/>
    <x v="0"/>
    <s v="KAM 6"/>
    <s v="Jul'2025"/>
    <d v="2025-02-15T00:00:00"/>
    <d v="2025-03-06T00:00:00"/>
    <s v="N/A"/>
    <n v="19"/>
    <e v="#VALUE!"/>
    <e v="#VALUE!"/>
    <n v="1"/>
    <n v="1"/>
    <x v="1"/>
    <x v="1"/>
    <s v="Coventry University - CU London Campus"/>
    <x v="10"/>
    <s v="Refund Waiting from CU"/>
    <s v="Offer Received (Conditional)"/>
    <d v="2025-02-15T00:00:00"/>
    <d v="2025-03-06T00:00:00"/>
    <n v="1"/>
    <x v="0"/>
    <x v="1"/>
    <x v="0"/>
  </r>
  <r>
    <s v="Student 161"/>
    <s v="Partner 19"/>
    <s v="United Kingdom"/>
    <s v="India"/>
    <x v="5"/>
    <x v="1"/>
    <s v="KAM 30"/>
    <s v="Jul'2025"/>
    <d v="2025-04-08T00:00:00"/>
    <d v="2025-04-10T00:00:00"/>
    <s v="N/A"/>
    <n v="2"/>
    <e v="#VALUE!"/>
    <e v="#VALUE!"/>
    <n v="1"/>
    <n v="1"/>
    <x v="4"/>
    <x v="1"/>
    <m/>
    <x v="3"/>
    <s v="failed in interview, planning for US"/>
    <s v="Preferred University not filled"/>
    <m/>
    <m/>
    <n v="1"/>
    <x v="0"/>
    <x v="0"/>
    <x v="0"/>
  </r>
  <r>
    <s v="Student 147"/>
    <s v="Partner 10"/>
    <s v="United Kingdom"/>
    <s v="India"/>
    <x v="5"/>
    <x v="2"/>
    <s v="KAM 37"/>
    <s v="Jul'2025"/>
    <d v="2025-02-14T00:00:00"/>
    <d v="2025-03-11T00:00:00"/>
    <s v="N/A"/>
    <n v="25"/>
    <e v="#VALUE!"/>
    <e v="#VALUE!"/>
    <n v="1"/>
    <n v="1"/>
    <x v="1"/>
    <x v="1"/>
    <m/>
    <x v="3"/>
    <m/>
    <s v="Preferred University not filled"/>
    <m/>
    <m/>
    <n v="1"/>
    <x v="0"/>
    <x v="1"/>
    <x v="0"/>
  </r>
  <r>
    <s v="Student 169"/>
    <s v="Partner 25"/>
    <s v="United Kingdom"/>
    <s v="Global"/>
    <x v="6"/>
    <x v="0"/>
    <s v="KAM 1"/>
    <s v="Jul'2025"/>
    <d v="2025-03-07T00:00:00"/>
    <d v="2025-03-24T00:00:00"/>
    <d v="2025-06-13T00:00:00"/>
    <n v="17"/>
    <n v="81"/>
    <n v="98"/>
    <n v="1"/>
    <n v="1"/>
    <x v="0"/>
    <x v="0"/>
    <m/>
    <x v="0"/>
    <m/>
    <s v="Preferred University not filled"/>
    <m/>
    <m/>
    <n v="1"/>
    <x v="0"/>
    <x v="0"/>
    <x v="0"/>
  </r>
  <r>
    <s v="Student 647"/>
    <s v="Partner 2"/>
    <s v="United Kingdom"/>
    <s v="India"/>
    <x v="6"/>
    <x v="2"/>
    <s v="KAM 37"/>
    <s v="Jul'2025"/>
    <d v="2025-02-01T00:00:00"/>
    <d v="2025-02-03T00:00:00"/>
    <d v="2025-06-24T00:00:00"/>
    <n v="2"/>
    <n v="141"/>
    <n v="143"/>
    <n v="1"/>
    <n v="1"/>
    <x v="4"/>
    <x v="0"/>
    <s v="BPP University"/>
    <x v="0"/>
    <s v="File in high commission"/>
    <s v="Deposit Made (Unconditional)"/>
    <d v="2025-02-01T00:00:00"/>
    <d v="2025-02-03T00:00:00"/>
    <n v="1"/>
    <x v="0"/>
    <x v="0"/>
    <x v="0"/>
  </r>
  <r>
    <s v="Student 216"/>
    <s v="Partner 16"/>
    <s v="United Kingdom"/>
    <s v="India"/>
    <x v="21"/>
    <x v="1"/>
    <s v="KAM 30"/>
    <s v="Jul'2025"/>
    <d v="2025-04-15T00:00:00"/>
    <d v="2025-04-18T00:00:00"/>
    <d v="2025-05-20T00:00:00"/>
    <n v="3"/>
    <n v="32"/>
    <n v="35"/>
    <n v="1"/>
    <n v="1"/>
    <x v="0"/>
    <x v="0"/>
    <s v="University of Bedfordshire"/>
    <x v="3"/>
    <s v="CAS issued, applied for refund due to health issues"/>
    <s v="Deposit Made (Conditional)"/>
    <d v="2025-04-15T00:00:00"/>
    <d v="2025-04-18T00:00:00"/>
    <n v="1"/>
    <x v="0"/>
    <x v="0"/>
    <x v="0"/>
  </r>
  <r>
    <s v="Student 249"/>
    <s v="Partner 9"/>
    <s v="United Kingdom"/>
    <s v="India"/>
    <x v="4"/>
    <x v="2"/>
    <s v="KAM 24"/>
    <s v="Jul'2025"/>
    <d v="2025-04-29T00:00:00"/>
    <d v="2025-05-09T00:00:00"/>
    <s v="N/A"/>
    <n v="10"/>
    <e v="#VALUE!"/>
    <e v="#VALUE!"/>
    <n v="1"/>
    <n v="1"/>
    <x v="6"/>
    <x v="1"/>
    <m/>
    <x v="3"/>
    <m/>
    <s v="Preferred University not filled"/>
    <m/>
    <m/>
    <n v="1"/>
    <x v="0"/>
    <x v="1"/>
    <x v="0"/>
  </r>
  <r>
    <s v="Student 514"/>
    <s v="Partner 15"/>
    <s v="United Kingdom"/>
    <s v="India"/>
    <x v="5"/>
    <x v="1"/>
    <s v="KAM 46"/>
    <s v="Jul'2025"/>
    <d v="2025-01-14T00:00:00"/>
    <d v="2025-01-20T00:00:00"/>
    <s v="N/A"/>
    <n v="6"/>
    <e v="#VALUE!"/>
    <e v="#VALUE!"/>
    <n v="1"/>
    <n v="1"/>
    <x v="1"/>
    <x v="2"/>
    <s v="Coventry University"/>
    <x v="5"/>
    <s v="The student received the info requested and student given the agent confirmation."/>
    <s v="School App does not exist"/>
    <m/>
    <m/>
    <n v="1"/>
    <x v="0"/>
    <x v="1"/>
    <x v="0"/>
  </r>
  <r>
    <s v="Student 269"/>
    <s v="Partner 27"/>
    <s v="United Kingdom"/>
    <s v="Global"/>
    <x v="3"/>
    <x v="0"/>
    <s v="KAM 6"/>
    <s v="Jul'2025"/>
    <d v="2025-04-03T00:00:00"/>
    <d v="2025-04-10T00:00:00"/>
    <s v="N/A"/>
    <n v="7"/>
    <e v="#VALUE!"/>
    <e v="#VALUE!"/>
    <n v="1"/>
    <n v="1"/>
    <x v="1"/>
    <x v="1"/>
    <m/>
    <x v="3"/>
    <m/>
    <s v="Preferred University not filled"/>
    <m/>
    <m/>
    <n v="1"/>
    <x v="0"/>
    <x v="1"/>
    <x v="0"/>
  </r>
  <r>
    <s v="Student 423"/>
    <s v="Partner 9"/>
    <s v="United Kingdom"/>
    <s v="India"/>
    <x v="5"/>
    <x v="2"/>
    <s v="KAM 25"/>
    <s v="Jul'2025"/>
    <d v="2025-03-27T00:00:00"/>
    <d v="2025-03-29T00:00:00"/>
    <s v="N/A"/>
    <n v="2"/>
    <e v="#VALUE!"/>
    <e v="#VALUE!"/>
    <n v="1"/>
    <n v="1"/>
    <x v="1"/>
    <x v="1"/>
    <s v="The University of Law"/>
    <x v="3"/>
    <s v="awaiting Confirmation"/>
    <s v="Offer Received (Conditional)"/>
    <d v="2025-03-27T00:00:00"/>
    <d v="2025-03-29T00:00:00"/>
    <n v="1"/>
    <x v="0"/>
    <x v="1"/>
    <x v="0"/>
  </r>
  <r>
    <s v="Student 270"/>
    <s v="Partner 28"/>
    <s v="United Kingdom"/>
    <s v="Global"/>
    <x v="3"/>
    <x v="0"/>
    <s v="KAM 6"/>
    <s v="Jul'2025"/>
    <d v="2025-04-10T00:00:00"/>
    <d v="2025-04-17T00:00:00"/>
    <s v="N/A"/>
    <n v="7"/>
    <e v="#VALUE!"/>
    <e v="#VALUE!"/>
    <n v="1"/>
    <n v="1"/>
    <x v="1"/>
    <x v="1"/>
    <m/>
    <x v="3"/>
    <m/>
    <s v="Preferred University not filled"/>
    <m/>
    <m/>
    <n v="1"/>
    <x v="0"/>
    <x v="1"/>
    <x v="0"/>
  </r>
  <r>
    <s v="Student 129"/>
    <s v="Partner 33"/>
    <s v="United Kingdom"/>
    <s v="Global"/>
    <x v="2"/>
    <x v="3"/>
    <s v="KAM 34"/>
    <s v="Jul'2025"/>
    <d v="2025-03-06T00:00:00"/>
    <d v="2025-04-25T00:00:00"/>
    <s v="N/A"/>
    <n v="50"/>
    <e v="#VALUE!"/>
    <e v="#VALUE!"/>
    <n v="1"/>
    <n v="1"/>
    <x v="1"/>
    <x v="1"/>
    <m/>
    <x v="3"/>
    <m/>
    <s v="Preferred University not filled"/>
    <m/>
    <m/>
    <n v="1"/>
    <x v="0"/>
    <x v="1"/>
    <x v="0"/>
  </r>
  <r>
    <s v="Student 326"/>
    <s v="Partner 37"/>
    <s v="United Kingdom"/>
    <s v="Global"/>
    <x v="46"/>
    <x v="3"/>
    <s v="KAM 35"/>
    <s v="Jul'2025"/>
    <d v="2025-01-23T00:00:00"/>
    <d v="2025-02-04T00:00:00"/>
    <d v="2025-02-07T00:00:00"/>
    <n v="12"/>
    <n v="3"/>
    <n v="15"/>
    <n v="1"/>
    <n v="1"/>
    <x v="4"/>
    <x v="0"/>
    <m/>
    <x v="0"/>
    <s v="Student has paid deposit"/>
    <s v="Preferred University not filled"/>
    <m/>
    <m/>
    <n v="1"/>
    <x v="0"/>
    <x v="0"/>
    <x v="0"/>
  </r>
  <r>
    <s v="Student 634"/>
    <s v="Partner 24"/>
    <s v="United Kingdom"/>
    <s v="Global"/>
    <x v="17"/>
    <x v="0"/>
    <s v="KAM 39"/>
    <s v="Jul'2025"/>
    <d v="2024-11-28T00:00:00"/>
    <d v="2024-12-03T00:00:00"/>
    <d v="2024-12-16T00:00:00"/>
    <n v="5"/>
    <n v="13"/>
    <n v="18"/>
    <n v="1"/>
    <n v="1"/>
    <x v="0"/>
    <x v="0"/>
    <s v="Coventry University - CU Coventry Campus"/>
    <x v="0"/>
    <s v="TD done"/>
    <s v="School App does not exist"/>
    <m/>
    <m/>
    <n v="1"/>
    <x v="0"/>
    <x v="0"/>
    <x v="0"/>
  </r>
  <r>
    <s v="Student 307"/>
    <s v="Partner 21"/>
    <s v="United Kingdom"/>
    <s v="Global"/>
    <x v="3"/>
    <x v="0"/>
    <s v="KAM 45"/>
    <s v="Jul'2025"/>
    <d v="2025-04-28T00:00:00"/>
    <s v="N/A"/>
    <s v="N/A"/>
    <e v="#VALUE!"/>
    <e v="#VALUE!"/>
    <e v="#VALUE!"/>
    <n v="1"/>
    <n v="1"/>
    <x v="2"/>
    <x v="1"/>
    <m/>
    <x v="3"/>
    <m/>
    <s v="Preferred University not filled"/>
    <m/>
    <m/>
    <n v="1"/>
    <x v="1"/>
    <x v="1"/>
    <x v="0"/>
  </r>
  <r>
    <s v="Student 72"/>
    <s v="Partner 30"/>
    <s v="United Kingdom"/>
    <s v="Global"/>
    <x v="3"/>
    <x v="0"/>
    <s v="KAM 45"/>
    <s v="Jul'2025"/>
    <d v="2025-02-26T00:00:00"/>
    <d v="2025-03-01T00:00:00"/>
    <s v="N/A"/>
    <n v="3"/>
    <e v="#VALUE!"/>
    <e v="#VALUE!"/>
    <n v="1"/>
    <n v="1"/>
    <x v="1"/>
    <x v="1"/>
    <m/>
    <x v="3"/>
    <m/>
    <s v="Preferred University not filled"/>
    <m/>
    <m/>
    <n v="1"/>
    <x v="0"/>
    <x v="1"/>
    <x v="0"/>
  </r>
  <r>
    <s v="Student 555"/>
    <s v="Partner 9"/>
    <s v="United Kingdom"/>
    <s v="India"/>
    <x v="5"/>
    <x v="2"/>
    <s v="KAM 9"/>
    <s v="Jul'2025"/>
    <d v="2025-03-27T00:00:00"/>
    <d v="2025-03-29T00:00:00"/>
    <s v="N/A"/>
    <n v="2"/>
    <e v="#VALUE!"/>
    <e v="#VALUE!"/>
    <n v="1"/>
    <n v="1"/>
    <x v="1"/>
    <x v="1"/>
    <s v="The University of Law"/>
    <x v="7"/>
    <s v="student preparing on ci daly"/>
    <s v="Offer Received (Conditional)"/>
    <d v="2025-03-27T00:00:00"/>
    <d v="2025-03-29T00:00:00"/>
    <n v="1"/>
    <x v="0"/>
    <x v="1"/>
    <x v="0"/>
  </r>
  <r>
    <s v="Student 397"/>
    <s v="Partner 9"/>
    <s v="United Kingdom"/>
    <s v="India"/>
    <x v="6"/>
    <x v="2"/>
    <s v="KAM 24"/>
    <s v="Jul'2025"/>
    <d v="2025-04-25T00:00:00"/>
    <s v="N/A"/>
    <s v="N/A"/>
    <e v="#VALUE!"/>
    <e v="#VALUE!"/>
    <e v="#VALUE!"/>
    <n v="1"/>
    <n v="1"/>
    <x v="2"/>
    <x v="1"/>
    <m/>
    <x v="3"/>
    <m/>
    <s v="Preferred University not filled"/>
    <m/>
    <m/>
    <n v="1"/>
    <x v="1"/>
    <x v="1"/>
    <x v="0"/>
  </r>
  <r>
    <s v="Student 223"/>
    <s v="Partner 27"/>
    <s v="United Kingdom"/>
    <s v="Global"/>
    <x v="3"/>
    <x v="0"/>
    <s v="KAM 45"/>
    <s v="Jul'2025"/>
    <d v="2025-04-03T00:00:00"/>
    <d v="2025-04-08T00:00:00"/>
    <s v="N/A"/>
    <n v="5"/>
    <e v="#VALUE!"/>
    <e v="#VALUE!"/>
    <n v="1"/>
    <n v="1"/>
    <x v="1"/>
    <x v="1"/>
    <m/>
    <x v="3"/>
    <m/>
    <s v="Preferred University not filled"/>
    <m/>
    <m/>
    <n v="1"/>
    <x v="0"/>
    <x v="1"/>
    <x v="0"/>
  </r>
  <r>
    <s v="Student 109"/>
    <s v="Partner 39"/>
    <s v="United Kingdom"/>
    <s v="Global"/>
    <x v="25"/>
    <x v="3"/>
    <s v="KAM 32"/>
    <s v="Jul'2025"/>
    <d v="2025-01-14T00:00:00"/>
    <d v="2025-02-07T00:00:00"/>
    <s v="N/A"/>
    <n v="24"/>
    <e v="#VALUE!"/>
    <e v="#VALUE!"/>
    <n v="1"/>
    <n v="1"/>
    <x v="6"/>
    <x v="1"/>
    <m/>
    <x v="0"/>
    <s v="Paying for Bolton"/>
    <s v="Preferred University not filled"/>
    <m/>
    <m/>
    <n v="1"/>
    <x v="0"/>
    <x v="1"/>
    <x v="0"/>
  </r>
  <r>
    <s v="Student 184"/>
    <s v="Partner 9"/>
    <s v="United Kingdom"/>
    <s v="India"/>
    <x v="14"/>
    <x v="2"/>
    <s v="KAM 2"/>
    <s v="Jul'2025"/>
    <d v="2025-04-17T00:00:00"/>
    <d v="2025-04-26T00:00:00"/>
    <s v="N/A"/>
    <n v="9"/>
    <e v="#VALUE!"/>
    <e v="#VALUE!"/>
    <n v="1"/>
    <n v="1"/>
    <x v="1"/>
    <x v="1"/>
    <m/>
    <x v="3"/>
    <s v="LP Not answereding"/>
    <s v="Preferred University not filled"/>
    <m/>
    <m/>
    <n v="1"/>
    <x v="0"/>
    <x v="1"/>
    <x v="0"/>
  </r>
  <r>
    <s v="Student 332"/>
    <s v="Partner 33"/>
    <s v="United Kingdom"/>
    <s v="Global"/>
    <x v="6"/>
    <x v="3"/>
    <s v="KAM 35"/>
    <s v="Jul'2025"/>
    <d v="2025-03-20T00:00:00"/>
    <d v="2025-03-22T00:00:00"/>
    <s v="N/A"/>
    <n v="2"/>
    <e v="#VALUE!"/>
    <e v="#VALUE!"/>
    <n v="1"/>
    <n v="1"/>
    <x v="1"/>
    <x v="1"/>
    <m/>
    <x v="3"/>
    <m/>
    <s v="Preferred University not filled"/>
    <m/>
    <m/>
    <n v="1"/>
    <x v="0"/>
    <x v="1"/>
    <x v="0"/>
  </r>
  <r>
    <s v="Student 100"/>
    <s v="Partner 33"/>
    <s v="United Kingdom"/>
    <s v="Global"/>
    <x v="5"/>
    <x v="3"/>
    <s v="KAM 3"/>
    <s v="Jul'2025"/>
    <d v="2025-01-11T00:00:00"/>
    <d v="2025-01-20T00:00:00"/>
    <s v="N/A"/>
    <n v="9"/>
    <e v="#VALUE!"/>
    <e v="#VALUE!"/>
    <n v="1"/>
    <n v="1"/>
    <x v="1"/>
    <x v="1"/>
    <m/>
    <x v="3"/>
    <s v="Student is undergoing her Youth service"/>
    <s v="Preferred University not filled"/>
    <m/>
    <m/>
    <n v="1"/>
    <x v="0"/>
    <x v="1"/>
    <x v="0"/>
  </r>
  <r>
    <s v="Student 276"/>
    <s v="Partner 30"/>
    <s v="United Kingdom"/>
    <s v="Global"/>
    <x v="11"/>
    <x v="0"/>
    <s v="KAM 53"/>
    <s v="Jul'2025"/>
    <d v="2025-02-24T00:00:00"/>
    <d v="2025-03-18T00:00:00"/>
    <s v="N/A"/>
    <n v="22"/>
    <e v="#VALUE!"/>
    <e v="#VALUE!"/>
    <n v="1"/>
    <n v="1"/>
    <x v="1"/>
    <x v="1"/>
    <m/>
    <x v="3"/>
    <m/>
    <s v="Preferred University not filled"/>
    <m/>
    <m/>
    <n v="1"/>
    <x v="0"/>
    <x v="1"/>
    <x v="0"/>
  </r>
  <r>
    <s v="Student 457"/>
    <s v="Partner 39"/>
    <s v="United Kingdom"/>
    <s v="Global"/>
    <x v="5"/>
    <x v="3"/>
    <s v="KAM 34"/>
    <s v="Jul'2025"/>
    <d v="2025-03-27T00:00:00"/>
    <d v="2025-03-29T00:00:00"/>
    <s v="N/A"/>
    <n v="2"/>
    <e v="#VALUE!"/>
    <e v="#VALUE!"/>
    <n v="1"/>
    <n v="1"/>
    <x v="1"/>
    <x v="1"/>
    <m/>
    <x v="3"/>
    <m/>
    <s v="Preferred University not filled"/>
    <m/>
    <m/>
    <n v="1"/>
    <x v="0"/>
    <x v="1"/>
    <x v="0"/>
  </r>
  <r>
    <s v="Student 218"/>
    <s v="Partner 28"/>
    <s v="United Kingdom"/>
    <s v="Global"/>
    <x v="3"/>
    <x v="0"/>
    <s v="KAM 1"/>
    <s v="Jul'2025"/>
    <d v="2025-03-24T00:00:00"/>
    <d v="2025-03-28T00:00:00"/>
    <s v="N/A"/>
    <n v="4"/>
    <e v="#VALUE!"/>
    <e v="#VALUE!"/>
    <n v="1"/>
    <n v="1"/>
    <x v="1"/>
    <x v="1"/>
    <m/>
    <x v="3"/>
    <m/>
    <s v="Preferred University not filled"/>
    <m/>
    <m/>
    <n v="1"/>
    <x v="0"/>
    <x v="1"/>
    <x v="0"/>
  </r>
  <r>
    <s v="Student 29"/>
    <s v="Partner 19"/>
    <s v="United Kingdom"/>
    <s v="India"/>
    <x v="5"/>
    <x v="1"/>
    <s v="KAM 56"/>
    <s v="Jul'2025"/>
    <d v="2025-02-12T00:00:00"/>
    <d v="2025-02-15T00:00:00"/>
    <s v="N/A"/>
    <n v="3"/>
    <e v="#VALUE!"/>
    <e v="#VALUE!"/>
    <n v="1"/>
    <n v="1"/>
    <x v="1"/>
    <x v="1"/>
    <m/>
    <x v="1"/>
    <s v="Drop"/>
    <s v="Preferred University not filled"/>
    <m/>
    <m/>
    <n v="1"/>
    <x v="0"/>
    <x v="1"/>
    <x v="0"/>
  </r>
  <r>
    <s v="Student 496"/>
    <s v="Partner 27"/>
    <s v="United Kingdom"/>
    <s v="Global"/>
    <x v="3"/>
    <x v="0"/>
    <s v="KAM 43"/>
    <s v="Jul'2025"/>
    <d v="2025-04-07T00:00:00"/>
    <d v="2025-04-12T00:00:00"/>
    <s v="N/A"/>
    <n v="5"/>
    <e v="#VALUE!"/>
    <e v="#VALUE!"/>
    <n v="1"/>
    <n v="1"/>
    <x v="1"/>
    <x v="1"/>
    <s v="Coventry University - CU London Campus"/>
    <x v="3"/>
    <s v="Dropped"/>
    <s v="Offer Received (Conditional)"/>
    <d v="2025-04-07T00:00:00"/>
    <d v="2025-04-12T00:00:00"/>
    <n v="1"/>
    <x v="0"/>
    <x v="1"/>
    <x v="0"/>
  </r>
  <r>
    <s v="Student 483"/>
    <s v="Partner 31"/>
    <s v="Germany"/>
    <s v="Global"/>
    <x v="31"/>
    <x v="3"/>
    <s v="KAM 42"/>
    <s v="Jul'2025"/>
    <d v="2024-08-17T00:00:00"/>
    <d v="2024-12-13T00:00:00"/>
    <d v="2024-12-20T00:00:00"/>
    <n v="118"/>
    <n v="7"/>
    <n v="125"/>
    <n v="1"/>
    <n v="1"/>
    <x v="0"/>
    <x v="0"/>
    <s v="University of Europe For Applied Sciences"/>
    <x v="3"/>
    <s v="Already paid deposit"/>
    <s v="Deposit Made (Conditional)"/>
    <d v="2024-08-17T00:00:00"/>
    <d v="2024-12-13T00:00:00"/>
    <n v="1"/>
    <x v="0"/>
    <x v="0"/>
    <x v="0"/>
  </r>
  <r>
    <s v="Student 390"/>
    <s v="Partner 20"/>
    <s v="United Kingdom"/>
    <s v="India"/>
    <x v="5"/>
    <x v="1"/>
    <s v="KAM 23"/>
    <s v="Jul'2025"/>
    <d v="2025-04-02T00:00:00"/>
    <d v="2025-04-10T00:00:00"/>
    <s v="N/A"/>
    <n v="8"/>
    <e v="#VALUE!"/>
    <e v="#VALUE!"/>
    <n v="1"/>
    <n v="1"/>
    <x v="1"/>
    <x v="1"/>
    <m/>
    <x v="3"/>
    <m/>
    <s v="Preferred University not filled"/>
    <m/>
    <m/>
    <n v="1"/>
    <x v="0"/>
    <x v="1"/>
    <x v="0"/>
  </r>
  <r>
    <s v="Student 265"/>
    <s v="Partner 23"/>
    <s v="United Kingdom"/>
    <s v="Global"/>
    <x v="3"/>
    <x v="0"/>
    <s v="KAM 6"/>
    <s v="Jul'2025"/>
    <d v="2025-03-31T00:00:00"/>
    <d v="2025-04-04T00:00:00"/>
    <s v="N/A"/>
    <n v="4"/>
    <e v="#VALUE!"/>
    <e v="#VALUE!"/>
    <n v="1"/>
    <n v="1"/>
    <x v="1"/>
    <x v="1"/>
    <m/>
    <x v="3"/>
    <m/>
    <s v="Preferred University not filled"/>
    <m/>
    <m/>
    <n v="1"/>
    <x v="0"/>
    <x v="1"/>
    <x v="0"/>
  </r>
  <r>
    <s v="Student 273"/>
    <s v="Partner 21"/>
    <s v="United Kingdom"/>
    <s v="Global"/>
    <x v="11"/>
    <x v="0"/>
    <s v="KAM 6"/>
    <s v="Jul'2025"/>
    <d v="2025-03-29T00:00:00"/>
    <d v="2025-04-09T00:00:00"/>
    <s v="N/A"/>
    <n v="11"/>
    <e v="#VALUE!"/>
    <e v="#VALUE!"/>
    <n v="1"/>
    <n v="1"/>
    <x v="1"/>
    <x v="1"/>
    <s v="University of West London"/>
    <x v="8"/>
    <m/>
    <s v="Offer Received (Conditional)"/>
    <d v="2025-03-29T00:00:00"/>
    <d v="2025-04-09T00:00:00"/>
    <n v="1"/>
    <x v="0"/>
    <x v="1"/>
    <x v="0"/>
  </r>
  <r>
    <s v="Student 427"/>
    <s v="Partner 2"/>
    <s v="United Kingdom"/>
    <s v="India"/>
    <x v="5"/>
    <x v="2"/>
    <s v="KAM 25"/>
    <s v="Jul'2025"/>
    <d v="2025-03-05T00:00:00"/>
    <d v="2025-03-10T00:00:00"/>
    <s v="N/A"/>
    <n v="5"/>
    <e v="#VALUE!"/>
    <e v="#VALUE!"/>
    <n v="1"/>
    <n v="1"/>
    <x v="1"/>
    <x v="2"/>
    <m/>
    <x v="7"/>
    <s v="awaiting confirmation"/>
    <s v="Preferred University not filled"/>
    <m/>
    <m/>
    <n v="1"/>
    <x v="0"/>
    <x v="1"/>
    <x v="0"/>
  </r>
  <r>
    <s v="Student 275"/>
    <s v="Partner 23"/>
    <s v="United Kingdom"/>
    <s v="Global"/>
    <x v="6"/>
    <x v="0"/>
    <s v="KAM 6"/>
    <s v="Jul'2025"/>
    <d v="2025-01-21T00:00:00"/>
    <d v="2025-03-26T00:00:00"/>
    <d v="2025-04-28T00:00:00"/>
    <n v="64"/>
    <n v="33"/>
    <n v="97"/>
    <n v="1"/>
    <n v="1"/>
    <x v="0"/>
    <x v="0"/>
    <s v="BPP University"/>
    <x v="0"/>
    <s v="Visa Reecived"/>
    <s v="Deposit Made (Conditional)"/>
    <d v="2025-01-21T00:00:00"/>
    <d v="2025-03-26T00:00:00"/>
    <n v="1"/>
    <x v="0"/>
    <x v="0"/>
    <x v="0"/>
  </r>
  <r>
    <s v="Student 583"/>
    <s v="Partner 24"/>
    <s v="United Kingdom"/>
    <s v="Global"/>
    <x v="3"/>
    <x v="0"/>
    <s v="KAM 26"/>
    <s v="Jul'2025"/>
    <d v="2025-04-30T00:00:00"/>
    <d v="2025-05-08T00:00:00"/>
    <s v="N/A"/>
    <n v="8"/>
    <e v="#VALUE!"/>
    <e v="#VALUE!"/>
    <n v="1"/>
    <n v="1"/>
    <x v="1"/>
    <x v="1"/>
    <s v="Coventry University - CU London Campus"/>
    <x v="2"/>
    <s v="Student is not in contact anymore - might defer"/>
    <s v="Offer Received (Conditional)"/>
    <d v="2025-04-30T00:00:00"/>
    <d v="2025-05-08T00:00:00"/>
    <n v="1"/>
    <x v="0"/>
    <x v="1"/>
    <x v="0"/>
  </r>
  <r>
    <s v="Student 56"/>
    <s v="Partner 24"/>
    <s v="United Kingdom"/>
    <s v="Global"/>
    <x v="3"/>
    <x v="0"/>
    <s v="KAM 6"/>
    <s v="Jul'2025"/>
    <d v="2025-01-21T00:00:00"/>
    <d v="2025-01-28T00:00:00"/>
    <d v="2025-05-13T00:00:00"/>
    <n v="7"/>
    <n v="105"/>
    <n v="112"/>
    <n v="1"/>
    <n v="1"/>
    <x v="0"/>
    <x v="1"/>
    <s v="Coventry University - CU London Campus"/>
    <x v="10"/>
    <s v="Visa Rejceted on 13th JUne"/>
    <s v="Deposit Made (Conditional)"/>
    <d v="2025-01-21T00:00:00"/>
    <d v="2025-01-28T00:00:00"/>
    <n v="1"/>
    <x v="0"/>
    <x v="0"/>
    <x v="0"/>
  </r>
  <r>
    <s v="Student 625"/>
    <s v="Partner 2"/>
    <s v="United Kingdom"/>
    <s v="India"/>
    <x v="6"/>
    <x v="2"/>
    <s v="KAM 2"/>
    <s v="Jul'2025"/>
    <d v="2025-05-23T00:00:00"/>
    <d v="2025-05-29T00:00:00"/>
    <s v="N/A"/>
    <n v="6"/>
    <e v="#VALUE!"/>
    <e v="#VALUE!"/>
    <n v="1"/>
    <n v="1"/>
    <x v="1"/>
    <x v="1"/>
    <s v="BPP University"/>
    <x v="7"/>
    <s v="Preparing interview"/>
    <s v="Offer Received (Conditional)"/>
    <d v="2025-05-23T00:00:00"/>
    <d v="2025-05-29T00:00:00"/>
    <n v="1"/>
    <x v="0"/>
    <x v="1"/>
    <x v="0"/>
  </r>
  <r>
    <s v="Student 220"/>
    <s v="Partner 9"/>
    <s v="United Kingdom"/>
    <s v="India"/>
    <x v="5"/>
    <x v="2"/>
    <s v="KAM 9"/>
    <s v="Jul'2025"/>
    <d v="2025-03-31T00:00:00"/>
    <d v="2025-04-02T00:00:00"/>
    <s v="N/A"/>
    <n v="2"/>
    <e v="#VALUE!"/>
    <e v="#VALUE!"/>
    <n v="1"/>
    <n v="1"/>
    <x v="1"/>
    <x v="1"/>
    <s v="Ravensbourne University London"/>
    <x v="7"/>
    <m/>
    <s v="School App does not exist"/>
    <m/>
    <m/>
    <n v="1"/>
    <x v="0"/>
    <x v="1"/>
    <x v="0"/>
  </r>
  <r>
    <s v="Student 565"/>
    <s v="Partner 4"/>
    <s v="United Kingdom"/>
    <s v="India"/>
    <x v="3"/>
    <x v="2"/>
    <s v="KAM 25"/>
    <s v="Jul'2025"/>
    <d v="2025-04-29T00:00:00"/>
    <s v="N/A"/>
    <s v="N/A"/>
    <e v="#VALUE!"/>
    <e v="#VALUE!"/>
    <e v="#VALUE!"/>
    <n v="1"/>
    <n v="1"/>
    <x v="2"/>
    <x v="1"/>
    <m/>
    <x v="1"/>
    <m/>
    <s v="Preferred University not filled"/>
    <m/>
    <m/>
    <n v="1"/>
    <x v="1"/>
    <x v="1"/>
    <x v="0"/>
  </r>
  <r>
    <s v="Student 537"/>
    <s v="Partner 15"/>
    <s v="United Kingdom"/>
    <s v="India"/>
    <x v="4"/>
    <x v="1"/>
    <s v="KAM 58"/>
    <s v="Jul'2025"/>
    <d v="2025-01-18T00:00:00"/>
    <d v="2025-01-31T00:00:00"/>
    <s v="N/A"/>
    <n v="13"/>
    <e v="#VALUE!"/>
    <e v="#VALUE!"/>
    <n v="1"/>
    <n v="1"/>
    <x v="1"/>
    <x v="1"/>
    <m/>
    <x v="3"/>
    <s v="dropped the plans"/>
    <s v="Preferred University not filled"/>
    <m/>
    <m/>
    <n v="1"/>
    <x v="0"/>
    <x v="1"/>
    <x v="0"/>
  </r>
  <r>
    <s v="Student 568"/>
    <s v="Partner 9"/>
    <s v="United Kingdom"/>
    <s v="India"/>
    <x v="13"/>
    <x v="2"/>
    <s v="KAM 27"/>
    <s v="Jul'2025"/>
    <d v="2025-04-19T00:00:00"/>
    <d v="2025-04-25T00:00:00"/>
    <s v="N/A"/>
    <n v="6"/>
    <e v="#VALUE!"/>
    <e v="#VALUE!"/>
    <n v="1"/>
    <n v="1"/>
    <x v="1"/>
    <x v="1"/>
    <m/>
    <x v="3"/>
    <m/>
    <s v="Preferred University not filled"/>
    <m/>
    <m/>
    <n v="1"/>
    <x v="0"/>
    <x v="1"/>
    <x v="0"/>
  </r>
  <r>
    <s v="Student 567"/>
    <s v="Partner 8"/>
    <s v="United Kingdom"/>
    <s v="India"/>
    <x v="6"/>
    <x v="2"/>
    <s v="KAM 27"/>
    <s v="Jul'2025"/>
    <d v="2025-04-26T00:00:00"/>
    <d v="2025-05-07T00:00:00"/>
    <s v="N/A"/>
    <n v="11"/>
    <e v="#VALUE!"/>
    <e v="#VALUE!"/>
    <n v="1"/>
    <n v="1"/>
    <x v="1"/>
    <x v="1"/>
    <s v="BPP University"/>
    <x v="7"/>
    <s v="Interview before 10th July"/>
    <s v="Offer Received (Conditional)"/>
    <d v="2025-04-26T00:00:00"/>
    <d v="2025-05-07T00:00:00"/>
    <n v="1"/>
    <x v="0"/>
    <x v="1"/>
    <x v="0"/>
  </r>
  <r>
    <s v="Student 219"/>
    <s v="Partner 1"/>
    <s v="United Kingdom"/>
    <s v="India"/>
    <x v="6"/>
    <x v="2"/>
    <s v="KAM 37"/>
    <s v="Jul'2025"/>
    <d v="2024-11-07T00:00:00"/>
    <d v="2024-11-19T00:00:00"/>
    <d v="2025-05-27T00:00:00"/>
    <n v="12"/>
    <n v="189"/>
    <n v="201"/>
    <n v="1"/>
    <n v="1"/>
    <x v="0"/>
    <x v="0"/>
    <s v="BPP University"/>
    <x v="0"/>
    <s v="Paid"/>
    <s v="Deposit Made (Conditional)"/>
    <d v="2024-11-07T00:00:00"/>
    <d v="2024-11-19T00:00:00"/>
    <n v="1"/>
    <x v="0"/>
    <x v="0"/>
    <x v="0"/>
  </r>
  <r>
    <s v="Student 569"/>
    <s v="Partner 19"/>
    <s v="United Kingdom"/>
    <s v="India"/>
    <x v="4"/>
    <x v="1"/>
    <s v="KAM 30"/>
    <s v="Jul'2025"/>
    <d v="2025-03-09T00:00:00"/>
    <d v="2025-03-24T00:00:00"/>
    <s v="N/A"/>
    <n v="15"/>
    <e v="#VALUE!"/>
    <e v="#VALUE!"/>
    <n v="1"/>
    <n v="1"/>
    <x v="1"/>
    <x v="1"/>
    <m/>
    <x v="3"/>
    <s v="Dropped plans (planning for NZ)"/>
    <s v="Preferred University not filled"/>
    <m/>
    <m/>
    <n v="1"/>
    <x v="0"/>
    <x v="1"/>
    <x v="0"/>
  </r>
  <r>
    <s v="Student 409"/>
    <s v="Partner 9"/>
    <s v="United Kingdom"/>
    <s v="India"/>
    <x v="5"/>
    <x v="2"/>
    <s v="KAM 24"/>
    <s v="Jul'2025"/>
    <d v="2025-03-08T00:00:00"/>
    <d v="2025-03-12T00:00:00"/>
    <s v="N/A"/>
    <n v="4"/>
    <e v="#VALUE!"/>
    <e v="#VALUE!"/>
    <n v="1"/>
    <n v="1"/>
    <x v="1"/>
    <x v="1"/>
    <s v="The University of Law"/>
    <x v="3"/>
    <m/>
    <s v="Offer Received (Conditional)"/>
    <d v="2025-03-08T00:00:00"/>
    <d v="2025-03-12T00:00:00"/>
    <n v="1"/>
    <x v="0"/>
    <x v="1"/>
    <x v="0"/>
  </r>
  <r>
    <s v="Student 350"/>
    <s v="Partner 8"/>
    <s v="United Kingdom"/>
    <s v="India"/>
    <x v="3"/>
    <x v="2"/>
    <s v="KAM 2"/>
    <s v="Jul'2025"/>
    <d v="2025-04-07T00:00:00"/>
    <d v="2025-04-10T00:00:00"/>
    <s v="N/A"/>
    <n v="3"/>
    <e v="#VALUE!"/>
    <e v="#VALUE!"/>
    <n v="1"/>
    <n v="1"/>
    <x v="1"/>
    <x v="2"/>
    <s v="Coventry University - CU London Campus"/>
    <x v="3"/>
    <s v="on hold"/>
    <s v="Offer Received (Conditional)"/>
    <d v="2025-04-07T00:00:00"/>
    <d v="2025-04-10T00:00:00"/>
    <n v="1"/>
    <x v="0"/>
    <x v="1"/>
    <x v="0"/>
  </r>
  <r>
    <s v="Student 243"/>
    <s v="Partner 20"/>
    <s v="United Kingdom"/>
    <s v="India"/>
    <x v="5"/>
    <x v="1"/>
    <s v="KAM 14"/>
    <s v="Jul'2025"/>
    <d v="2025-03-04T00:00:00"/>
    <d v="2025-03-06T00:00:00"/>
    <s v="N/A"/>
    <n v="2"/>
    <e v="#VALUE!"/>
    <e v="#VALUE!"/>
    <n v="1"/>
    <n v="1"/>
    <x v="1"/>
    <x v="3"/>
    <m/>
    <x v="3"/>
    <m/>
    <s v="Preferred University not filled"/>
    <m/>
    <m/>
    <n v="1"/>
    <x v="0"/>
    <x v="1"/>
    <x v="0"/>
  </r>
  <r>
    <s v="Student 164"/>
    <s v="Partner 27"/>
    <s v="United Kingdom"/>
    <s v="Global"/>
    <x v="8"/>
    <x v="0"/>
    <s v="KAM 36"/>
    <s v="Jul'2025"/>
    <d v="2025-02-11T00:00:00"/>
    <s v="N/A"/>
    <s v="N/A"/>
    <e v="#VALUE!"/>
    <e v="#VALUE!"/>
    <e v="#VALUE!"/>
    <n v="1"/>
    <n v="1"/>
    <x v="1"/>
    <x v="1"/>
    <m/>
    <x v="3"/>
    <m/>
    <s v="Preferred University not filled"/>
    <m/>
    <m/>
    <n v="1"/>
    <x v="0"/>
    <x v="1"/>
    <x v="0"/>
  </r>
  <r>
    <s v="Student 193"/>
    <s v="Partner 21"/>
    <s v="United Kingdom"/>
    <s v="Global"/>
    <x v="7"/>
    <x v="0"/>
    <s v="KAM 41"/>
    <s v="Jul'2025"/>
    <d v="2025-03-17T00:00:00"/>
    <d v="2025-03-21T00:00:00"/>
    <d v="2025-05-17T00:00:00"/>
    <n v="4"/>
    <n v="57"/>
    <n v="61"/>
    <n v="1"/>
    <n v="1"/>
    <x v="0"/>
    <x v="0"/>
    <s v="Coventry University - CU Coventry Campus"/>
    <x v="0"/>
    <s v="Visa GRANT."/>
    <s v="Deposit Made (Conditional)"/>
    <d v="2025-03-17T00:00:00"/>
    <d v="2025-03-21T00:00:00"/>
    <n v="1"/>
    <x v="0"/>
    <x v="0"/>
    <x v="0"/>
  </r>
  <r>
    <s v="Student 67"/>
    <s v="Partner 17"/>
    <s v="United Kingdom"/>
    <s v="India"/>
    <x v="5"/>
    <x v="1"/>
    <s v="KAM 46"/>
    <s v="Jul'2025"/>
    <d v="2025-03-19T00:00:00"/>
    <d v="2025-03-22T00:00:00"/>
    <d v="2025-05-03T00:00:00"/>
    <n v="3"/>
    <n v="42"/>
    <n v="45"/>
    <n v="1"/>
    <n v="1"/>
    <x v="4"/>
    <x v="0"/>
    <s v="The University of Law"/>
    <x v="5"/>
    <m/>
    <s v="Deposit Made (Unconditional)"/>
    <d v="2025-03-19T00:00:00"/>
    <d v="2025-03-22T00:00:00"/>
    <n v="1"/>
    <x v="0"/>
    <x v="0"/>
    <x v="0"/>
  </r>
  <r>
    <s v="Student 491"/>
    <s v="Partner 24"/>
    <s v="United Kingdom"/>
    <s v="Global"/>
    <x v="3"/>
    <x v="0"/>
    <s v="KAM 43"/>
    <s v="Jul'2025"/>
    <d v="2025-04-18T00:00:00"/>
    <d v="2025-04-25T00:00:00"/>
    <s v="N/A"/>
    <n v="7"/>
    <e v="#VALUE!"/>
    <e v="#VALUE!"/>
    <n v="1"/>
    <n v="1"/>
    <x v="1"/>
    <x v="1"/>
    <s v="Coventry University - CU London Campus"/>
    <x v="3"/>
    <s v="Dropped"/>
    <s v="Offer Received (Conditional)"/>
    <d v="2025-04-18T00:00:00"/>
    <d v="2025-04-25T00:00:00"/>
    <n v="1"/>
    <x v="0"/>
    <x v="1"/>
    <x v="0"/>
  </r>
  <r>
    <s v="Student 155"/>
    <s v="Partner 27"/>
    <s v="United Kingdom"/>
    <s v="Global"/>
    <x v="6"/>
    <x v="0"/>
    <s v="KAM 51"/>
    <s v="Jul'2025"/>
    <d v="2025-02-06T00:00:00"/>
    <d v="2025-04-03T00:00:00"/>
    <d v="2025-06-16T00:00:00"/>
    <n v="56"/>
    <n v="74"/>
    <n v="130"/>
    <n v="1"/>
    <n v="1"/>
    <x v="4"/>
    <x v="0"/>
    <s v="BPP University"/>
    <x v="0"/>
    <s v="RAU"/>
    <s v="Deposit Made (Unconditional)"/>
    <d v="2025-02-06T00:00:00"/>
    <d v="2025-04-03T00:00:00"/>
    <n v="1"/>
    <x v="0"/>
    <x v="0"/>
    <x v="0"/>
  </r>
  <r>
    <s v="Student 228"/>
    <s v="Partner 13"/>
    <s v="United Kingdom"/>
    <s v="India"/>
    <x v="1"/>
    <x v="1"/>
    <s v="KAM 58"/>
    <s v="Jul'2025"/>
    <d v="2025-04-11T00:00:00"/>
    <d v="2025-04-16T00:00:00"/>
    <s v="N/A"/>
    <n v="5"/>
    <e v="#VALUE!"/>
    <e v="#VALUE!"/>
    <n v="1"/>
    <n v="1"/>
    <x v="1"/>
    <x v="1"/>
    <m/>
    <x v="3"/>
    <s v="no offer letter from our side"/>
    <s v="Preferred University not filled"/>
    <m/>
    <m/>
    <n v="1"/>
    <x v="0"/>
    <x v="1"/>
    <x v="0"/>
  </r>
  <r>
    <s v="Student 406"/>
    <s v="Partner 6"/>
    <s v="United Kingdom"/>
    <s v="India"/>
    <x v="17"/>
    <x v="2"/>
    <s v="KAM 24"/>
    <s v="Jul'2025"/>
    <d v="2025-03-07T00:00:00"/>
    <d v="2025-03-15T00:00:00"/>
    <s v="N/A"/>
    <n v="8"/>
    <e v="#VALUE!"/>
    <e v="#VALUE!"/>
    <n v="1"/>
    <n v="1"/>
    <x v="1"/>
    <x v="1"/>
    <m/>
    <x v="3"/>
    <m/>
    <s v="Preferred University not filled"/>
    <m/>
    <m/>
    <n v="1"/>
    <x v="0"/>
    <x v="1"/>
    <x v="0"/>
  </r>
  <r>
    <s v="Student 299"/>
    <s v="Partner 24"/>
    <s v="United Kingdom"/>
    <s v="Global"/>
    <x v="3"/>
    <x v="0"/>
    <s v="KAM 26"/>
    <s v="Jul'2025"/>
    <d v="2025-04-25T00:00:00"/>
    <s v="N/A"/>
    <s v="N/A"/>
    <e v="#VALUE!"/>
    <e v="#VALUE!"/>
    <e v="#VALUE!"/>
    <n v="1"/>
    <n v="1"/>
    <x v="2"/>
    <x v="1"/>
    <m/>
    <x v="3"/>
    <m/>
    <s v="Preferred University not filled"/>
    <m/>
    <m/>
    <n v="1"/>
    <x v="1"/>
    <x v="1"/>
    <x v="0"/>
  </r>
  <r>
    <s v="Student 183"/>
    <s v="Partner 13"/>
    <s v="United Kingdom"/>
    <s v="India"/>
    <x v="21"/>
    <x v="1"/>
    <s v="KAM 30"/>
    <s v="Jul'2025"/>
    <d v="2025-03-11T00:00:00"/>
    <d v="2025-03-17T00:00:00"/>
    <d v="2025-04-09T00:00:00"/>
    <n v="6"/>
    <n v="23"/>
    <n v="29"/>
    <n v="1"/>
    <n v="1"/>
    <x v="5"/>
    <x v="0"/>
    <s v="University of Bedfordshire"/>
    <x v="0"/>
    <s v="CAS issued, Visa approved - RAU"/>
    <s v="Registered At University"/>
    <d v="2025-03-11T00:00:00"/>
    <d v="2025-03-17T00:00:00"/>
    <n v="1"/>
    <x v="0"/>
    <x v="0"/>
    <x v="1"/>
  </r>
  <r>
    <s v="Student 253"/>
    <s v="Partner 21"/>
    <s v="United Kingdom"/>
    <s v="Global"/>
    <x v="3"/>
    <x v="0"/>
    <s v="KAM 1"/>
    <s v="Jul'2025"/>
    <d v="2025-03-24T00:00:00"/>
    <d v="2025-03-28T00:00:00"/>
    <s v="N/A"/>
    <n v="4"/>
    <e v="#VALUE!"/>
    <e v="#VALUE!"/>
    <n v="1"/>
    <n v="1"/>
    <x v="1"/>
    <x v="1"/>
    <m/>
    <x v="3"/>
    <m/>
    <s v="Preferred University not filled"/>
    <m/>
    <m/>
    <n v="1"/>
    <x v="0"/>
    <x v="1"/>
    <x v="0"/>
  </r>
  <r>
    <s v="Student 361"/>
    <s v="Partner 4"/>
    <s v="United Kingdom"/>
    <s v="India"/>
    <x v="5"/>
    <x v="2"/>
    <s v="KAM 9"/>
    <s v="Jul'2025"/>
    <d v="2025-02-19T00:00:00"/>
    <d v="2025-02-21T00:00:00"/>
    <s v="N/A"/>
    <n v="2"/>
    <e v="#VALUE!"/>
    <e v="#VALUE!"/>
    <n v="1"/>
    <n v="1"/>
    <x v="1"/>
    <x v="1"/>
    <s v="The University of Law"/>
    <x v="4"/>
    <s v="student got elt conditions"/>
    <s v="Offer Received (Conditional)"/>
    <d v="2025-02-19T00:00:00"/>
    <d v="2025-02-21T00:00:00"/>
    <n v="1"/>
    <x v="0"/>
    <x v="1"/>
    <x v="0"/>
  </r>
  <r>
    <s v="Student 366"/>
    <s v="Partner 18"/>
    <s v="United Kingdom"/>
    <s v="India"/>
    <x v="5"/>
    <x v="1"/>
    <s v="KAM 10"/>
    <s v="Jul'2025"/>
    <d v="2025-03-12T00:00:00"/>
    <d v="2025-03-18T00:00:00"/>
    <s v="N/A"/>
    <n v="6"/>
    <e v="#VALUE!"/>
    <e v="#VALUE!"/>
    <n v="1"/>
    <n v="1"/>
    <x v="1"/>
    <x v="1"/>
    <m/>
    <x v="3"/>
    <s v="financial issue - Dropped plans"/>
    <s v="Preferred University not filled"/>
    <m/>
    <m/>
    <n v="1"/>
    <x v="0"/>
    <x v="1"/>
    <x v="0"/>
  </r>
  <r>
    <s v="Student 358"/>
    <s v="Partner 1"/>
    <s v="United Kingdom"/>
    <s v="India"/>
    <x v="5"/>
    <x v="2"/>
    <s v="KAM 9"/>
    <s v="Jul'2025"/>
    <d v="2025-03-26T00:00:00"/>
    <d v="2025-03-28T00:00:00"/>
    <s v="N/A"/>
    <n v="2"/>
    <e v="#VALUE!"/>
    <e v="#VALUE!"/>
    <n v="1"/>
    <n v="1"/>
    <x v="1"/>
    <x v="1"/>
    <m/>
    <x v="3"/>
    <m/>
    <s v="Preferred University not filled"/>
    <m/>
    <m/>
    <n v="1"/>
    <x v="0"/>
    <x v="1"/>
    <x v="0"/>
  </r>
  <r>
    <s v="Student 266"/>
    <s v="Partner 24"/>
    <s v="United Kingdom"/>
    <s v="Global"/>
    <x v="3"/>
    <x v="0"/>
    <s v="KAM 6"/>
    <s v="Jul'2025"/>
    <d v="2025-04-08T00:00:00"/>
    <d v="2025-04-12T00:00:00"/>
    <s v="N/A"/>
    <n v="4"/>
    <e v="#VALUE!"/>
    <e v="#VALUE!"/>
    <n v="1"/>
    <n v="1"/>
    <x v="1"/>
    <x v="1"/>
    <s v="Coventry University - CU London Campus"/>
    <x v="9"/>
    <s v="CUET Booking"/>
    <s v="Offer Received (Conditional)"/>
    <d v="2025-04-08T00:00:00"/>
    <d v="2025-04-12T00:00:00"/>
    <n v="1"/>
    <x v="0"/>
    <x v="1"/>
    <x v="0"/>
  </r>
  <r>
    <s v="Student 242"/>
    <s v="Partner 8"/>
    <s v="United Kingdom"/>
    <s v="India"/>
    <x v="6"/>
    <x v="2"/>
    <s v="KAM 17"/>
    <s v="Jul'2025"/>
    <d v="2025-04-25T00:00:00"/>
    <s v="N/A"/>
    <s v="N/A"/>
    <e v="#VALUE!"/>
    <e v="#VALUE!"/>
    <e v="#VALUE!"/>
    <n v="1"/>
    <n v="1"/>
    <x v="3"/>
    <x v="1"/>
    <s v="BPP University"/>
    <x v="3"/>
    <s v="STEP BACK"/>
    <s v="Application Rejected"/>
    <d v="2025-04-25T00:00:00"/>
    <m/>
    <n v="1"/>
    <x v="1"/>
    <x v="1"/>
    <x v="0"/>
  </r>
  <r>
    <s v="Student 525"/>
    <s v="Partner 23"/>
    <s v="United Kingdom"/>
    <s v="Global"/>
    <x v="3"/>
    <x v="0"/>
    <s v="KAM 51"/>
    <s v="Jul'2025"/>
    <d v="2025-04-29T00:00:00"/>
    <d v="2025-05-05T00:00:00"/>
    <s v="N/A"/>
    <n v="6"/>
    <e v="#VALUE!"/>
    <e v="#VALUE!"/>
    <n v="1"/>
    <n v="1"/>
    <x v="1"/>
    <x v="1"/>
    <s v="Coventry University - CU London Campus"/>
    <x v="3"/>
    <m/>
    <s v="Offer Received (Conditional)"/>
    <d v="2025-04-29T00:00:00"/>
    <d v="2025-05-05T00:00:00"/>
    <n v="1"/>
    <x v="0"/>
    <x v="1"/>
    <x v="0"/>
  </r>
  <r>
    <s v="Student 200"/>
    <s v="Partner 30"/>
    <s v="United Kingdom"/>
    <s v="Global"/>
    <x v="3"/>
    <x v="0"/>
    <s v="KAM 36"/>
    <s v="Jul'2025"/>
    <d v="2025-03-20T00:00:00"/>
    <d v="2025-03-28T00:00:00"/>
    <d v="2025-04-21T00:00:00"/>
    <n v="8"/>
    <n v="24"/>
    <n v="32"/>
    <n v="1"/>
    <n v="1"/>
    <x v="0"/>
    <x v="0"/>
    <s v="Coventry University - CU London Campus"/>
    <x v="0"/>
    <s v="Visa Refusal"/>
    <s v="Deposit Made (Conditional)"/>
    <d v="2025-03-20T00:00:00"/>
    <d v="2025-03-28T00:00:00"/>
    <n v="1"/>
    <x v="0"/>
    <x v="0"/>
    <x v="0"/>
  </r>
  <r>
    <s v="Student 334"/>
    <s v="Partner 12"/>
    <s v="United Kingdom"/>
    <s v="India"/>
    <x v="2"/>
    <x v="1"/>
    <s v="KAM 31"/>
    <s v="Jul'2025"/>
    <d v="2025-04-30T00:00:00"/>
    <d v="2025-05-04T00:00:00"/>
    <s v="N/A"/>
    <n v="4"/>
    <e v="#VALUE!"/>
    <e v="#VALUE!"/>
    <n v="1"/>
    <n v="1"/>
    <x v="1"/>
    <x v="1"/>
    <m/>
    <x v="3"/>
    <m/>
    <s v="Preferred University not filled"/>
    <m/>
    <m/>
    <n v="1"/>
    <x v="0"/>
    <x v="1"/>
    <x v="0"/>
  </r>
  <r>
    <s v="Student 495"/>
    <s v="Partner 22"/>
    <s v="United Kingdom"/>
    <s v="Global"/>
    <x v="5"/>
    <x v="0"/>
    <s v="KAM 53"/>
    <s v="Jul'2025"/>
    <d v="2025-04-16T00:00:00"/>
    <d v="2025-04-29T00:00:00"/>
    <s v="N/A"/>
    <n v="13"/>
    <e v="#VALUE!"/>
    <e v="#VALUE!"/>
    <n v="1"/>
    <n v="1"/>
    <x v="1"/>
    <x v="0"/>
    <s v="The University of Law"/>
    <x v="7"/>
    <s v="Preparing Interview"/>
    <s v="Offer Received (Conditional)"/>
    <d v="2025-04-16T00:00:00"/>
    <d v="2025-04-29T00:00:00"/>
    <n v="1"/>
    <x v="0"/>
    <x v="1"/>
    <x v="0"/>
  </r>
  <r>
    <s v="Student 364"/>
    <s v="Partner 7"/>
    <s v="United Kingdom"/>
    <s v="India"/>
    <x v="5"/>
    <x v="2"/>
    <s v="KAM 9"/>
    <s v="Jul'2025"/>
    <d v="2025-04-03T00:00:00"/>
    <d v="2025-04-08T00:00:00"/>
    <s v="N/A"/>
    <n v="5"/>
    <e v="#VALUE!"/>
    <e v="#VALUE!"/>
    <n v="1"/>
    <n v="1"/>
    <x v="1"/>
    <x v="1"/>
    <s v="The University of Law"/>
    <x v="4"/>
    <s v="student got elt conditions"/>
    <s v="Offer Received (Conditional)"/>
    <d v="2025-04-03T00:00:00"/>
    <d v="2025-04-08T00:00:00"/>
    <n v="1"/>
    <x v="0"/>
    <x v="1"/>
    <x v="0"/>
  </r>
  <r>
    <s v="Student 250"/>
    <s v="Partner 28"/>
    <s v="United Kingdom"/>
    <s v="Global"/>
    <x v="3"/>
    <x v="0"/>
    <s v="KAM 45"/>
    <s v="Jul'2025"/>
    <d v="2025-04-29T00:00:00"/>
    <d v="2025-05-08T00:00:00"/>
    <s v="N/A"/>
    <n v="9"/>
    <e v="#VALUE!"/>
    <e v="#VALUE!"/>
    <n v="1"/>
    <n v="1"/>
    <x v="1"/>
    <x v="1"/>
    <m/>
    <x v="3"/>
    <m/>
    <s v="Preferred University not filled"/>
    <m/>
    <m/>
    <n v="1"/>
    <x v="0"/>
    <x v="1"/>
    <x v="0"/>
  </r>
  <r>
    <s v="Student 305"/>
    <s v="Partner 30"/>
    <s v="United Kingdom"/>
    <s v="Global"/>
    <x v="3"/>
    <x v="0"/>
    <s v="KAM 26"/>
    <s v="Jul'2025"/>
    <d v="2025-04-25T00:00:00"/>
    <d v="2025-05-05T00:00:00"/>
    <s v="N/A"/>
    <n v="10"/>
    <e v="#VALUE!"/>
    <e v="#VALUE!"/>
    <n v="1"/>
    <n v="1"/>
    <x v="1"/>
    <x v="1"/>
    <m/>
    <x v="3"/>
    <m/>
    <s v="Preferred University not filled"/>
    <m/>
    <m/>
    <n v="1"/>
    <x v="0"/>
    <x v="1"/>
    <x v="0"/>
  </r>
  <r>
    <s v="Student 344"/>
    <s v="Partner 1"/>
    <s v="United Kingdom"/>
    <s v="India"/>
    <x v="17"/>
    <x v="2"/>
    <s v="KAM 57"/>
    <s v="Jul'2025"/>
    <d v="2025-02-16T00:00:00"/>
    <s v="N/A"/>
    <s v="N/A"/>
    <e v="#VALUE!"/>
    <e v="#VALUE!"/>
    <e v="#VALUE!"/>
    <n v="1"/>
    <n v="1"/>
    <x v="2"/>
    <x v="1"/>
    <m/>
    <x v="3"/>
    <s v="Dropped"/>
    <s v="Preferred University not filled"/>
    <m/>
    <m/>
    <n v="1"/>
    <x v="1"/>
    <x v="1"/>
    <x v="0"/>
  </r>
  <r>
    <s v="Student 391"/>
    <s v="Partner 4"/>
    <s v="United Kingdom"/>
    <s v="India"/>
    <x v="11"/>
    <x v="2"/>
    <s v="KAM 24"/>
    <s v="Jul'2025"/>
    <d v="2025-03-03T00:00:00"/>
    <d v="2025-03-28T00:00:00"/>
    <s v="N/A"/>
    <n v="25"/>
    <e v="#VALUE!"/>
    <e v="#VALUE!"/>
    <n v="1"/>
    <n v="1"/>
    <x v="1"/>
    <x v="1"/>
    <s v="University of West London"/>
    <x v="9"/>
    <s v="21st elt"/>
    <s v="Offer Received (Conditional)"/>
    <d v="2025-03-03T00:00:00"/>
    <d v="2025-03-28T00:00:00"/>
    <n v="1"/>
    <x v="0"/>
    <x v="1"/>
    <x v="0"/>
  </r>
  <r>
    <s v="Student 137"/>
    <s v="Partner 4"/>
    <s v="United Kingdom"/>
    <s v="India"/>
    <x v="5"/>
    <x v="2"/>
    <s v="KAM 17"/>
    <s v="Jul'2025"/>
    <d v="2025-02-20T00:00:00"/>
    <d v="2025-02-21T00:00:00"/>
    <s v="N/A"/>
    <n v="1"/>
    <e v="#VALUE!"/>
    <e v="#VALUE!"/>
    <n v="1"/>
    <n v="1"/>
    <x v="1"/>
    <x v="1"/>
    <s v="University of East London"/>
    <x v="3"/>
    <s v="step back"/>
    <s v="School App does not exist"/>
    <m/>
    <m/>
    <n v="1"/>
    <x v="0"/>
    <x v="1"/>
    <x v="0"/>
  </r>
  <r>
    <s v="Student 44"/>
    <s v="Partner 14"/>
    <s v="United Kingdom"/>
    <s v="India"/>
    <x v="5"/>
    <x v="1"/>
    <s v="KAM 56"/>
    <s v="Jul'2025"/>
    <d v="2025-02-02T00:00:00"/>
    <d v="2025-02-07T00:00:00"/>
    <d v="2025-02-28T00:00:00"/>
    <n v="5"/>
    <n v="21"/>
    <n v="26"/>
    <n v="1"/>
    <n v="1"/>
    <x v="4"/>
    <x v="0"/>
    <s v="The University of Law"/>
    <x v="0"/>
    <s v="Already paid deposit"/>
    <s v="Deposit Made (Unconditional)"/>
    <d v="2025-02-02T00:00:00"/>
    <d v="2025-02-07T00:00:00"/>
    <n v="1"/>
    <x v="0"/>
    <x v="0"/>
    <x v="0"/>
  </r>
  <r>
    <s v="Student 145"/>
    <s v="Partner 5"/>
    <s v="United Kingdom"/>
    <s v="India"/>
    <x v="5"/>
    <x v="2"/>
    <s v="KAM 17"/>
    <s v="Jul'2025"/>
    <d v="2025-02-21T00:00:00"/>
    <d v="2025-03-11T00:00:00"/>
    <s v="N/A"/>
    <n v="18"/>
    <e v="#VALUE!"/>
    <e v="#VALUE!"/>
    <n v="1"/>
    <n v="1"/>
    <x v="1"/>
    <x v="1"/>
    <s v="De Montfort University"/>
    <x v="3"/>
    <s v="Student drop out"/>
    <s v="School App does not exist"/>
    <m/>
    <m/>
    <n v="1"/>
    <x v="0"/>
    <x v="1"/>
    <x v="0"/>
  </r>
  <r>
    <s v="Student 455"/>
    <s v="Partner 37"/>
    <s v="United Kingdom"/>
    <s v="Global"/>
    <x v="4"/>
    <x v="3"/>
    <s v="KAM 34"/>
    <s v="Jul'2025"/>
    <d v="2024-11-05T00:00:00"/>
    <d v="2024-11-12T00:00:00"/>
    <s v="N/A"/>
    <n v="7"/>
    <e v="#VALUE!"/>
    <e v="#VALUE!"/>
    <n v="1"/>
    <n v="1"/>
    <x v="1"/>
    <x v="1"/>
    <s v="Edinburgh Napier University"/>
    <x v="0"/>
    <s v="Student deferred to September"/>
    <s v="Offer Received (Conditional)"/>
    <d v="2024-11-05T00:00:00"/>
    <d v="2024-11-12T00:00:00"/>
    <n v="1"/>
    <x v="0"/>
    <x v="1"/>
    <x v="0"/>
  </r>
  <r>
    <s v="Student 336"/>
    <s v="Partner 24"/>
    <s v="United Kingdom"/>
    <s v="Global"/>
    <x v="3"/>
    <x v="0"/>
    <s v="KAM 41"/>
    <s v="Jul'2025"/>
    <d v="2025-01-27T00:00:00"/>
    <s v="N/A"/>
    <s v="N/A"/>
    <e v="#VALUE!"/>
    <e v="#VALUE!"/>
    <e v="#VALUE!"/>
    <n v="1"/>
    <n v="1"/>
    <x v="3"/>
    <x v="1"/>
    <s v="Coventry University"/>
    <x v="0"/>
    <s v="Dropped"/>
    <s v="School App does not exist"/>
    <m/>
    <m/>
    <n v="1"/>
    <x v="1"/>
    <x v="1"/>
    <x v="0"/>
  </r>
  <r>
    <s v="Student 323"/>
    <s v="Partner 34"/>
    <s v="United Kingdom"/>
    <s v="Global"/>
    <x v="4"/>
    <x v="3"/>
    <s v="KAM 35"/>
    <s v="Jul'2025"/>
    <d v="2025-01-17T00:00:00"/>
    <d v="2025-01-29T00:00:00"/>
    <s v="N/A"/>
    <n v="12"/>
    <e v="#VALUE!"/>
    <e v="#VALUE!"/>
    <n v="1"/>
    <n v="1"/>
    <x v="1"/>
    <x v="1"/>
    <s v="Edinburgh Napier University"/>
    <x v="3"/>
    <m/>
    <s v="Offer Received (Conditional)"/>
    <d v="2025-01-17T00:00:00"/>
    <d v="2025-01-29T00:00:00"/>
    <n v="1"/>
    <x v="0"/>
    <x v="1"/>
    <x v="0"/>
  </r>
  <r>
    <s v="Student 331"/>
    <s v="Partner 32"/>
    <s v="United Kingdom"/>
    <s v="Global"/>
    <x v="4"/>
    <x v="3"/>
    <s v="KAM 35"/>
    <s v="Jul'2025"/>
    <d v="2025-02-02T00:00:00"/>
    <d v="2025-02-22T00:00:00"/>
    <s v="N/A"/>
    <n v="20"/>
    <e v="#VALUE!"/>
    <e v="#VALUE!"/>
    <n v="1"/>
    <n v="1"/>
    <x v="1"/>
    <x v="1"/>
    <m/>
    <x v="3"/>
    <m/>
    <s v="Preferred University not filled"/>
    <m/>
    <m/>
    <n v="1"/>
    <x v="0"/>
    <x v="1"/>
    <x v="0"/>
  </r>
  <r>
    <s v="Student 38"/>
    <s v="Partner 25"/>
    <s v="United Kingdom"/>
    <s v="Global"/>
    <x v="3"/>
    <x v="0"/>
    <s v="KAM 43"/>
    <s v="Jul'2025"/>
    <d v="2025-02-17T00:00:00"/>
    <d v="2025-02-22T00:00:00"/>
    <d v="2025-04-18T00:00:00"/>
    <n v="5"/>
    <n v="55"/>
    <n v="60"/>
    <n v="1"/>
    <n v="1"/>
    <x v="0"/>
    <x v="0"/>
    <s v="Coventry University - CU London Campus"/>
    <x v="10"/>
    <s v="UKVI Rejections"/>
    <s v="Deposit Made (Conditional)"/>
    <d v="2025-02-17T00:00:00"/>
    <d v="2025-02-22T00:00:00"/>
    <n v="1"/>
    <x v="0"/>
    <x v="0"/>
    <x v="0"/>
  </r>
  <r>
    <s v="Student 71"/>
    <s v="Partner 31"/>
    <s v="United Kingdom"/>
    <s v="Global"/>
    <x v="2"/>
    <x v="3"/>
    <s v="KAM 34"/>
    <s v="Jul'2025"/>
    <d v="2025-02-12T00:00:00"/>
    <d v="2025-02-25T00:00:00"/>
    <s v="N/A"/>
    <n v="13"/>
    <e v="#VALUE!"/>
    <e v="#VALUE!"/>
    <n v="1"/>
    <n v="1"/>
    <x v="1"/>
    <x v="1"/>
    <s v="BPP University"/>
    <x v="3"/>
    <s v="Dropped"/>
    <s v="School App does not exist"/>
    <m/>
    <m/>
    <n v="1"/>
    <x v="0"/>
    <x v="1"/>
    <x v="0"/>
  </r>
  <r>
    <s v="Student 348"/>
    <s v="Partner 6"/>
    <s v="United Kingdom"/>
    <s v="India"/>
    <x v="5"/>
    <x v="2"/>
    <s v="KAM 2"/>
    <s v="Jul'2025"/>
    <d v="2025-03-18T00:00:00"/>
    <d v="2025-03-21T00:00:00"/>
    <s v="N/A"/>
    <n v="3"/>
    <e v="#VALUE!"/>
    <e v="#VALUE!"/>
    <n v="1"/>
    <n v="1"/>
    <x v="1"/>
    <x v="1"/>
    <s v="The University of Law"/>
    <x v="11"/>
    <m/>
    <s v="Offer Received (Conditional)"/>
    <d v="2025-03-18T00:00:00"/>
    <d v="2025-03-21T00:00:00"/>
    <n v="1"/>
    <x v="0"/>
    <x v="1"/>
    <x v="0"/>
  </r>
  <r>
    <s v="Student 102"/>
    <s v="Partner 7"/>
    <s v="United Kingdom"/>
    <s v="India"/>
    <x v="5"/>
    <x v="2"/>
    <s v="KAM 29"/>
    <s v="Jul'2025"/>
    <d v="2025-02-14T00:00:00"/>
    <d v="2025-02-28T00:00:00"/>
    <s v="N/A"/>
    <n v="14"/>
    <e v="#VALUE!"/>
    <e v="#VALUE!"/>
    <n v="1"/>
    <n v="1"/>
    <x v="1"/>
    <x v="1"/>
    <m/>
    <x v="3"/>
    <m/>
    <s v="Preferred University not filled"/>
    <m/>
    <m/>
    <n v="1"/>
    <x v="0"/>
    <x v="1"/>
    <x v="0"/>
  </r>
  <r>
    <s v="Student 236"/>
    <s v="Partner 18"/>
    <s v="United Kingdom"/>
    <s v="India"/>
    <x v="5"/>
    <x v="1"/>
    <s v="KAM 56"/>
    <s v="Jul'2025"/>
    <d v="2025-02-03T00:00:00"/>
    <d v="2025-02-07T00:00:00"/>
    <s v="N/A"/>
    <n v="4"/>
    <e v="#VALUE!"/>
    <e v="#VALUE!"/>
    <n v="1"/>
    <n v="1"/>
    <x v="1"/>
    <x v="1"/>
    <s v="Ravensbourne University London"/>
    <x v="3"/>
    <s v="Applied to another university through other agent"/>
    <s v="School App does not exist"/>
    <m/>
    <m/>
    <n v="1"/>
    <x v="0"/>
    <x v="1"/>
    <x v="0"/>
  </r>
  <r>
    <s v="Student 189"/>
    <s v="Partner 27"/>
    <s v="United Kingdom"/>
    <s v="Global"/>
    <x v="3"/>
    <x v="0"/>
    <s v="KAM 1"/>
    <s v="Jul'2025"/>
    <d v="2025-01-17T00:00:00"/>
    <d v="2025-01-24T00:00:00"/>
    <s v="N/A"/>
    <n v="7"/>
    <e v="#VALUE!"/>
    <e v="#VALUE!"/>
    <n v="1"/>
    <n v="1"/>
    <x v="1"/>
    <x v="1"/>
    <m/>
    <x v="3"/>
    <m/>
    <s v="Preferred University not filled"/>
    <m/>
    <m/>
    <n v="1"/>
    <x v="0"/>
    <x v="1"/>
    <x v="0"/>
  </r>
  <r>
    <s v="Student 480"/>
    <s v="Partner 30"/>
    <s v="United Kingdom"/>
    <s v="Global"/>
    <x v="3"/>
    <x v="0"/>
    <s v="KAM 41"/>
    <s v="Jul'2025"/>
    <d v="2025-03-31T00:00:00"/>
    <d v="2025-04-03T00:00:00"/>
    <s v="N/A"/>
    <n v="3"/>
    <e v="#VALUE!"/>
    <e v="#VALUE!"/>
    <n v="1"/>
    <n v="1"/>
    <x v="1"/>
    <x v="1"/>
    <m/>
    <x v="0"/>
    <s v="Dropped"/>
    <s v="Preferred University not filled"/>
    <m/>
    <m/>
    <n v="1"/>
    <x v="0"/>
    <x v="1"/>
    <x v="0"/>
  </r>
  <r>
    <s v="Student 617"/>
    <s v="Partner 23"/>
    <s v="United Kingdom"/>
    <s v="Global"/>
    <x v="3"/>
    <x v="0"/>
    <s v="KAM 50"/>
    <s v="Jul'2025"/>
    <d v="2025-05-06T00:00:00"/>
    <d v="2025-05-27T00:00:00"/>
    <s v="N/A"/>
    <n v="21"/>
    <e v="#VALUE!"/>
    <e v="#VALUE!"/>
    <n v="1"/>
    <n v="1"/>
    <x v="1"/>
    <x v="1"/>
    <s v="Coventry University - CU London Campus"/>
    <x v="4"/>
    <s v="TAGGING BEEN CONFIRMED .. 300 pounds will be paid after the cas shields will be updated for september intake"/>
    <s v="School App does not exist"/>
    <m/>
    <m/>
    <n v="1"/>
    <x v="0"/>
    <x v="1"/>
    <x v="0"/>
  </r>
  <r>
    <s v="Student 207"/>
    <s v="Partner 28"/>
    <s v="United Kingdom"/>
    <s v="Global"/>
    <x v="7"/>
    <x v="0"/>
    <s v="KAM 6"/>
    <s v="Jul'2025"/>
    <d v="2025-01-09T00:00:00"/>
    <d v="2025-02-13T00:00:00"/>
    <d v="2025-04-02T00:00:00"/>
    <n v="35"/>
    <n v="48"/>
    <n v="83"/>
    <n v="1"/>
    <n v="1"/>
    <x v="0"/>
    <x v="0"/>
    <s v="Coventry University - CU Coventry Campus"/>
    <x v="0"/>
    <s v="Visa Applied"/>
    <s v="Deposit Made (Conditional)"/>
    <d v="2025-01-09T00:00:00"/>
    <d v="2025-02-13T00:00:00"/>
    <n v="1"/>
    <x v="0"/>
    <x v="0"/>
    <x v="0"/>
  </r>
  <r>
    <s v="Student 182"/>
    <s v="Partner 21"/>
    <s v="United Kingdom"/>
    <s v="Global"/>
    <x v="3"/>
    <x v="0"/>
    <s v="KAM 43"/>
    <s v="Jul'2025"/>
    <d v="2025-01-27T00:00:00"/>
    <d v="2025-02-04T00:00:00"/>
    <d v="2025-04-28T00:00:00"/>
    <n v="8"/>
    <n v="83"/>
    <n v="91"/>
    <n v="1"/>
    <n v="1"/>
    <x v="0"/>
    <x v="0"/>
    <s v="Coventry University - CU London Campus"/>
    <x v="0"/>
    <s v="visa reeived on 29th may"/>
    <s v="Deposit Made (Conditional)"/>
    <d v="2025-01-27T00:00:00"/>
    <d v="2025-02-04T00:00:00"/>
    <n v="1"/>
    <x v="0"/>
    <x v="0"/>
    <x v="0"/>
  </r>
  <r>
    <s v="Student 587"/>
    <s v="Partner 27"/>
    <s v="United Kingdom"/>
    <s v="Global"/>
    <x v="6"/>
    <x v="0"/>
    <s v="KAM 36"/>
    <s v="Jul'2025"/>
    <d v="2025-05-01T00:00:00"/>
    <d v="2025-05-07T00:00:00"/>
    <s v="N/A"/>
    <n v="6"/>
    <e v="#VALUE!"/>
    <e v="#VALUE!"/>
    <n v="1"/>
    <n v="1"/>
    <x v="1"/>
    <x v="0"/>
    <s v="BPP University"/>
    <x v="7"/>
    <s v="Giving regular mocks once they will clear the interview they will make the deposit no fixed time line for this."/>
    <s v="Offer Received (Conditional)"/>
    <d v="2025-05-01T00:00:00"/>
    <d v="2025-05-07T00:00:00"/>
    <n v="1"/>
    <x v="0"/>
    <x v="1"/>
    <x v="0"/>
  </r>
  <r>
    <s v="Student 650"/>
    <s v="Partner 26"/>
    <s v="United Kingdom"/>
    <s v="Global"/>
    <x v="7"/>
    <x v="0"/>
    <s v="KAM 6"/>
    <s v="Jul'2025"/>
    <d v="2025-06-24T00:00:00"/>
    <d v="2025-07-01T00:00:00"/>
    <d v="2025-07-01T00:00:00"/>
    <n v="7"/>
    <n v="0"/>
    <n v="7"/>
    <n v="1"/>
    <n v="1"/>
    <x v="0"/>
    <x v="1"/>
    <s v="Coventry University - CU Coventry Campus"/>
    <x v="10"/>
    <s v="Gote UKVI and rejected"/>
    <s v="Deposit Made (Conditional)"/>
    <d v="2025-06-24T00:00:00"/>
    <d v="2025-07-01T00:00:00"/>
    <n v="1"/>
    <x v="0"/>
    <x v="0"/>
    <x v="0"/>
  </r>
  <r>
    <s v="Student 124"/>
    <s v="Partner 32"/>
    <s v="United Kingdom"/>
    <s v="Global"/>
    <x v="2"/>
    <x v="3"/>
    <s v="KAM 35"/>
    <s v="Jul'2025"/>
    <d v="2025-02-20T00:00:00"/>
    <d v="2025-02-25T00:00:00"/>
    <s v="N/A"/>
    <n v="5"/>
    <e v="#VALUE!"/>
    <e v="#VALUE!"/>
    <n v="1"/>
    <n v="1"/>
    <x v="1"/>
    <x v="1"/>
    <s v="QA - Ulster University Birmingham"/>
    <x v="11"/>
    <s v="Deferred to Sep"/>
    <s v="School App does not exist"/>
    <m/>
    <m/>
    <n v="1"/>
    <x v="0"/>
    <x v="1"/>
    <x v="0"/>
  </r>
  <r>
    <s v="Student 293"/>
    <s v="Partner 28"/>
    <s v="United Kingdom"/>
    <s v="Global"/>
    <x v="3"/>
    <x v="0"/>
    <s v="KAM 26"/>
    <s v="Jul'2025"/>
    <d v="2025-04-11T00:00:00"/>
    <d v="2025-04-17T00:00:00"/>
    <s v="N/A"/>
    <n v="6"/>
    <e v="#VALUE!"/>
    <e v="#VALUE!"/>
    <n v="1"/>
    <n v="1"/>
    <x v="1"/>
    <x v="1"/>
    <s v="Coventry University - CU London Campus"/>
    <x v="8"/>
    <s v="Defer offer needed - not received yet"/>
    <s v="Offer Received (Conditional)"/>
    <d v="2025-04-11T00:00:00"/>
    <d v="2025-04-17T00:00:00"/>
    <n v="1"/>
    <x v="0"/>
    <x v="1"/>
    <x v="0"/>
  </r>
  <r>
    <s v="Student 425"/>
    <s v="Partner 6"/>
    <s v="United Kingdom"/>
    <s v="India"/>
    <x v="5"/>
    <x v="2"/>
    <s v="KAM 12"/>
    <s v="Jul'2025"/>
    <d v="2025-03-08T00:00:00"/>
    <d v="2025-03-12T00:00:00"/>
    <s v="N/A"/>
    <n v="4"/>
    <e v="#VALUE!"/>
    <e v="#VALUE!"/>
    <n v="1"/>
    <n v="1"/>
    <x v="1"/>
    <x v="1"/>
    <m/>
    <x v="3"/>
    <s v="case dropped"/>
    <s v="Preferred University not filled"/>
    <m/>
    <m/>
    <n v="1"/>
    <x v="0"/>
    <x v="1"/>
    <x v="0"/>
  </r>
  <r>
    <s v="Student 108"/>
    <s v="Partner 32"/>
    <s v="France"/>
    <s v="Global"/>
    <x v="47"/>
    <x v="3"/>
    <s v="KAM 28"/>
    <s v="Jul'2025"/>
    <d v="2025-03-24T00:00:00"/>
    <d v="2025-04-02T00:00:00"/>
    <s v="N/A"/>
    <n v="9"/>
    <e v="#VALUE!"/>
    <e v="#VALUE!"/>
    <n v="1"/>
    <n v="1"/>
    <x v="1"/>
    <x v="1"/>
    <m/>
    <x v="3"/>
    <m/>
    <s v="Preferred University not filled"/>
    <m/>
    <m/>
    <n v="1"/>
    <x v="0"/>
    <x v="1"/>
    <x v="0"/>
  </r>
  <r>
    <s v="Student 246"/>
    <s v="Partner 9"/>
    <s v="United Kingdom"/>
    <s v="India"/>
    <x v="5"/>
    <x v="2"/>
    <s v="KAM 27"/>
    <s v="Jul'2025"/>
    <d v="2025-03-28T00:00:00"/>
    <d v="2025-04-21T00:00:00"/>
    <d v="2025-05-21T00:00:00"/>
    <n v="24"/>
    <n v="30"/>
    <n v="54"/>
    <n v="1"/>
    <n v="1"/>
    <x v="4"/>
    <x v="0"/>
    <s v="The University of Law"/>
    <x v="0"/>
    <s v="Already Paid for May 25"/>
    <s v="Deposit Made (Unconditional)"/>
    <d v="2025-03-28T00:00:00"/>
    <d v="2025-04-21T00:00:00"/>
    <n v="1"/>
    <x v="0"/>
    <x v="0"/>
    <x v="0"/>
  </r>
  <r>
    <s v="Student 279"/>
    <s v="Partner 26"/>
    <s v="United Kingdom"/>
    <s v="Global"/>
    <x v="3"/>
    <x v="0"/>
    <s v="KAM 39"/>
    <s v="Jul'2025"/>
    <d v="2025-04-09T00:00:00"/>
    <d v="2025-04-15T00:00:00"/>
    <s v="N/A"/>
    <n v="6"/>
    <e v="#VALUE!"/>
    <e v="#VALUE!"/>
    <n v="1"/>
    <n v="1"/>
    <x v="1"/>
    <x v="1"/>
    <s v="Coventry University - CU London Campus"/>
    <x v="3"/>
    <m/>
    <s v="Offer Received (Conditional)"/>
    <d v="2025-04-09T00:00:00"/>
    <d v="2025-04-15T00:00:00"/>
    <n v="1"/>
    <x v="0"/>
    <x v="1"/>
    <x v="0"/>
  </r>
  <r>
    <s v="Student 26"/>
    <s v="Partner 5"/>
    <s v="United Kingdom"/>
    <s v="India"/>
    <x v="5"/>
    <x v="2"/>
    <s v="KAM 25"/>
    <s v="Jul'2025"/>
    <d v="2025-02-13T00:00:00"/>
    <d v="2025-02-28T00:00:00"/>
    <s v="N/A"/>
    <n v="15"/>
    <e v="#VALUE!"/>
    <e v="#VALUE!"/>
    <n v="1"/>
    <n v="1"/>
    <x v="1"/>
    <x v="2"/>
    <s v="De Montfort University"/>
    <x v="1"/>
    <s v="Loan process to be disbursed by 27 March"/>
    <s v="School App does not exist"/>
    <m/>
    <m/>
    <n v="1"/>
    <x v="0"/>
    <x v="1"/>
    <x v="0"/>
  </r>
  <r>
    <s v="Student 528"/>
    <s v="Partner 26"/>
    <s v="United Kingdom"/>
    <s v="Global"/>
    <x v="3"/>
    <x v="0"/>
    <s v="KAM 51"/>
    <s v="Jul'2025"/>
    <d v="2025-04-23T00:00:00"/>
    <d v="2025-04-30T00:00:00"/>
    <s v="N/A"/>
    <n v="7"/>
    <e v="#VALUE!"/>
    <e v="#VALUE!"/>
    <n v="1"/>
    <n v="1"/>
    <x v="1"/>
    <x v="1"/>
    <s v="Coventry University - CU London Campus"/>
    <x v="9"/>
    <s v="the leads from zen were all initially applying for USA.. so the students are ropping from UK"/>
    <s v="Offer Received (Conditional)"/>
    <d v="2025-04-23T00:00:00"/>
    <d v="2025-04-30T00:00:00"/>
    <n v="1"/>
    <x v="0"/>
    <x v="1"/>
    <x v="0"/>
  </r>
  <r>
    <s v="Student 557"/>
    <s v="Partner 1"/>
    <s v="United Kingdom"/>
    <s v="India"/>
    <x v="28"/>
    <x v="2"/>
    <s v="KAM 9"/>
    <s v="Jul'2025"/>
    <d v="2024-10-11T00:00:00"/>
    <s v="N/A"/>
    <s v="N/A"/>
    <e v="#VALUE!"/>
    <e v="#VALUE!"/>
    <e v="#VALUE!"/>
    <n v="1"/>
    <n v="1"/>
    <x v="3"/>
    <x v="1"/>
    <m/>
    <x v="3"/>
    <m/>
    <s v="Preferred University not filled"/>
    <m/>
    <m/>
    <n v="1"/>
    <x v="1"/>
    <x v="1"/>
    <x v="0"/>
  </r>
  <r>
    <s v="Student 283"/>
    <s v="Partner 30"/>
    <s v="United Kingdom"/>
    <s v="Global"/>
    <x v="5"/>
    <x v="0"/>
    <s v="KAM 39"/>
    <s v="Jul'2025"/>
    <d v="2025-01-27T00:00:00"/>
    <d v="2025-01-30T00:00:00"/>
    <s v="N/A"/>
    <n v="3"/>
    <e v="#VALUE!"/>
    <e v="#VALUE!"/>
    <n v="1"/>
    <n v="1"/>
    <x v="1"/>
    <x v="1"/>
    <s v="The University of Law"/>
    <x v="3"/>
    <m/>
    <s v="Offer Received (Conditional)"/>
    <d v="2025-01-27T00:00:00"/>
    <d v="2025-01-30T00:00:00"/>
    <n v="1"/>
    <x v="0"/>
    <x v="1"/>
    <x v="0"/>
  </r>
  <r>
    <s v="Student 308"/>
    <s v="Partner 22"/>
    <s v="United Kingdom"/>
    <s v="Global"/>
    <x v="3"/>
    <x v="0"/>
    <s v="KAM 26"/>
    <s v="Jul'2025"/>
    <d v="2025-04-01T00:00:00"/>
    <d v="2025-04-04T00:00:00"/>
    <s v="N/A"/>
    <n v="3"/>
    <e v="#VALUE!"/>
    <e v="#VALUE!"/>
    <n v="1"/>
    <n v="1"/>
    <x v="1"/>
    <x v="1"/>
    <m/>
    <x v="3"/>
    <m/>
    <s v="Preferred University not filled"/>
    <m/>
    <m/>
    <n v="1"/>
    <x v="0"/>
    <x v="1"/>
    <x v="0"/>
  </r>
  <r>
    <s v="Student 258"/>
    <s v="Partner 35"/>
    <s v="United Kingdom"/>
    <s v="Global"/>
    <x v="2"/>
    <x v="3"/>
    <s v="KAM 3"/>
    <s v="Jul'2025"/>
    <d v="2025-04-14T00:00:00"/>
    <d v="2025-04-17T00:00:00"/>
    <d v="2025-04-25T00:00:00"/>
    <n v="3"/>
    <n v="8"/>
    <n v="11"/>
    <n v="1"/>
    <n v="1"/>
    <x v="0"/>
    <x v="0"/>
    <s v="University of Roehampton"/>
    <x v="0"/>
    <s v="paid"/>
    <s v="Deposit Made (Conditional)"/>
    <d v="2025-04-14T00:00:00"/>
    <d v="2025-04-17T00:00:00"/>
    <n v="1"/>
    <x v="0"/>
    <x v="0"/>
    <x v="0"/>
  </r>
  <r>
    <s v="Student 86"/>
    <s v="Partner 38"/>
    <s v="United Kingdom"/>
    <s v="Global"/>
    <x v="4"/>
    <x v="3"/>
    <s v="KAM 16"/>
    <s v="Jul'2025"/>
    <d v="2025-01-17T00:00:00"/>
    <s v="N/A"/>
    <s v="N/A"/>
    <e v="#VALUE!"/>
    <e v="#VALUE!"/>
    <e v="#VALUE!"/>
    <n v="1"/>
    <n v="1"/>
    <x v="2"/>
    <x v="1"/>
    <s v="BPP University"/>
    <x v="5"/>
    <m/>
    <s v="School App does not exist"/>
    <m/>
    <m/>
    <n v="1"/>
    <x v="1"/>
    <x v="1"/>
    <x v="0"/>
  </r>
  <r>
    <s v="Student 261"/>
    <s v="Partner 29"/>
    <s v="United Kingdom"/>
    <s v="Global"/>
    <x v="11"/>
    <x v="0"/>
    <s v="KAM 6"/>
    <s v="Jul'2025"/>
    <d v="2025-05-15T00:00:00"/>
    <d v="2025-05-21T00:00:00"/>
    <s v="N/A"/>
    <n v="6"/>
    <e v="#VALUE!"/>
    <e v="#VALUE!"/>
    <n v="1"/>
    <n v="1"/>
    <x v="1"/>
    <x v="1"/>
    <s v="University of West London"/>
    <x v="2"/>
    <s v="Student might have paid the deposit but partner is not active on calls or message"/>
    <s v="School App does not exist"/>
    <m/>
    <m/>
    <n v="1"/>
    <x v="0"/>
    <x v="1"/>
    <x v="0"/>
  </r>
  <r>
    <s v="Student 43"/>
    <s v="Partner 13"/>
    <s v="United Kingdom"/>
    <s v="India"/>
    <x v="5"/>
    <x v="1"/>
    <s v="KAM 56"/>
    <s v="Jul'2025"/>
    <d v="2025-03-06T00:00:00"/>
    <d v="2025-03-10T00:00:00"/>
    <s v="N/A"/>
    <n v="4"/>
    <e v="#VALUE!"/>
    <e v="#VALUE!"/>
    <n v="1"/>
    <n v="1"/>
    <x v="1"/>
    <x v="1"/>
    <s v="Teesside University"/>
    <x v="3"/>
    <s v="Drop"/>
    <s v="School App does not exist"/>
    <m/>
    <m/>
    <n v="1"/>
    <x v="0"/>
    <x v="1"/>
    <x v="0"/>
  </r>
  <r>
    <s v="Student 623"/>
    <s v="Partner 28"/>
    <s v="United Kingdom"/>
    <s v="Global"/>
    <x v="3"/>
    <x v="0"/>
    <s v="KAM 1"/>
    <s v="Jul'2025"/>
    <d v="2025-02-23T00:00:00"/>
    <d v="2025-03-06T00:00:00"/>
    <s v="N/A"/>
    <n v="11"/>
    <e v="#VALUE!"/>
    <e v="#VALUE!"/>
    <n v="1"/>
    <n v="1"/>
    <x v="1"/>
    <x v="1"/>
    <m/>
    <x v="3"/>
    <m/>
    <s v="Preferred University not filled"/>
    <m/>
    <m/>
    <n v="1"/>
    <x v="0"/>
    <x v="1"/>
    <x v="0"/>
  </r>
  <r>
    <s v="Student 543"/>
    <s v="Partner 25"/>
    <s v="United Kingdom"/>
    <s v="Global"/>
    <x v="3"/>
    <x v="0"/>
    <s v="KAM 6"/>
    <s v="Jul'2025"/>
    <d v="2025-04-01T00:00:00"/>
    <d v="2025-04-04T00:00:00"/>
    <s v="N/A"/>
    <n v="3"/>
    <e v="#VALUE!"/>
    <e v="#VALUE!"/>
    <n v="1"/>
    <n v="1"/>
    <x v="1"/>
    <x v="1"/>
    <m/>
    <x v="3"/>
    <m/>
    <s v="Preferred University not filled"/>
    <m/>
    <m/>
    <n v="1"/>
    <x v="0"/>
    <x v="1"/>
    <x v="0"/>
  </r>
  <r>
    <s v="Student 458"/>
    <s v="Partner 40"/>
    <s v="United Kingdom"/>
    <s v="Global"/>
    <x v="2"/>
    <x v="3"/>
    <s v="KAM 34"/>
    <s v="Jul'2025"/>
    <d v="2025-04-19T00:00:00"/>
    <d v="2025-04-23T00:00:00"/>
    <s v="N/A"/>
    <n v="4"/>
    <e v="#VALUE!"/>
    <e v="#VALUE!"/>
    <n v="1"/>
    <n v="1"/>
    <x v="1"/>
    <x v="1"/>
    <s v="University of Roehampton"/>
    <x v="0"/>
    <s v="Follow up taken"/>
    <s v="Offer Received (Conditional)"/>
    <d v="2025-04-19T00:00:00"/>
    <d v="2025-04-23T00:00:00"/>
    <n v="1"/>
    <x v="0"/>
    <x v="1"/>
    <x v="0"/>
  </r>
  <r>
    <s v="Student 356"/>
    <s v="Partner 10"/>
    <s v="United Kingdom"/>
    <s v="India"/>
    <x v="6"/>
    <x v="2"/>
    <s v="KAM 9"/>
    <s v="Jul'2025"/>
    <d v="2025-04-25T00:00:00"/>
    <s v="N/A"/>
    <s v="N/A"/>
    <e v="#VALUE!"/>
    <e v="#VALUE!"/>
    <e v="#VALUE!"/>
    <n v="1"/>
    <n v="1"/>
    <x v="2"/>
    <x v="1"/>
    <s v="BPP University"/>
    <x v="5"/>
    <m/>
    <s v="Submitted to University"/>
    <d v="2025-04-25T00:00:00"/>
    <m/>
    <n v="1"/>
    <x v="1"/>
    <x v="1"/>
    <x v="0"/>
  </r>
  <r>
    <s v="Student 481"/>
    <s v="Partner 21"/>
    <s v="United Kingdom"/>
    <s v="Global"/>
    <x v="11"/>
    <x v="0"/>
    <s v="KAM 41"/>
    <s v="Jul'2025"/>
    <d v="2025-02-26T00:00:00"/>
    <d v="2025-04-17T00:00:00"/>
    <d v="2025-05-21T00:00:00"/>
    <n v="50"/>
    <n v="34"/>
    <n v="84"/>
    <n v="1"/>
    <n v="1"/>
    <x v="0"/>
    <x v="0"/>
    <s v="University of West London"/>
    <x v="0"/>
    <s v="Visa GRANT."/>
    <s v="Deposit Made (Conditional)"/>
    <d v="2025-02-26T00:00:00"/>
    <d v="2025-04-17T00:00:00"/>
    <n v="1"/>
    <x v="0"/>
    <x v="0"/>
    <x v="0"/>
  </r>
  <r>
    <s v="Student 181"/>
    <s v="Partner 30"/>
    <s v="United Kingdom"/>
    <s v="Global"/>
    <x v="3"/>
    <x v="0"/>
    <s v="KAM 43"/>
    <s v="Jul'2025"/>
    <d v="2025-01-17T00:00:00"/>
    <d v="2025-01-24T00:00:00"/>
    <d v="2025-05-08T00:00:00"/>
    <n v="7"/>
    <n v="104"/>
    <n v="111"/>
    <n v="1"/>
    <n v="1"/>
    <x v="0"/>
    <x v="0"/>
    <s v="Coventry University - CU London Campus"/>
    <x v="0"/>
    <s v="visa received on 30th may"/>
    <s v="Deposit Made (Conditional)"/>
    <d v="2025-01-17T00:00:00"/>
    <d v="2025-01-24T00:00:00"/>
    <n v="1"/>
    <x v="0"/>
    <x v="0"/>
    <x v="0"/>
  </r>
  <r>
    <s v="Student 571"/>
    <s v="Partner 34"/>
    <s v="Canada"/>
    <s v="Global"/>
    <x v="9"/>
    <x v="3"/>
    <s v="KAM 35"/>
    <s v="Jul'2025"/>
    <d v="2024-11-14T00:00:00"/>
    <s v="N/A"/>
    <s v="N/A"/>
    <e v="#VALUE!"/>
    <e v="#VALUE!"/>
    <e v="#VALUE!"/>
    <n v="1"/>
    <n v="1"/>
    <x v="2"/>
    <x v="1"/>
    <s v="Coventry University - CU Coventry Campus"/>
    <x v="0"/>
    <s v="paid for coventry march"/>
    <s v="School App does not exist"/>
    <m/>
    <m/>
    <n v="1"/>
    <x v="1"/>
    <x v="1"/>
    <x v="0"/>
  </r>
  <r>
    <s v="Student 341"/>
    <s v="Partner 3"/>
    <s v="United Kingdom"/>
    <s v="India"/>
    <x v="5"/>
    <x v="2"/>
    <s v="KAM 5"/>
    <s v="Jul'2025"/>
    <d v="2025-01-21T00:00:00"/>
    <d v="2025-01-27T00:00:00"/>
    <s v="N/A"/>
    <n v="6"/>
    <e v="#VALUE!"/>
    <e v="#VALUE!"/>
    <n v="1"/>
    <n v="1"/>
    <x v="1"/>
    <x v="1"/>
    <s v="The University of Law"/>
    <x v="4"/>
    <s v="Dropped Plan"/>
    <s v="Offer Received (Conditional)"/>
    <d v="2025-01-21T00:00:00"/>
    <d v="2025-01-27T00:00:00"/>
    <n v="1"/>
    <x v="0"/>
    <x v="1"/>
    <x v="0"/>
  </r>
  <r>
    <s v="Student 499"/>
    <s v="Partner 18"/>
    <s v="United Kingdom"/>
    <s v="India"/>
    <x v="5"/>
    <x v="1"/>
    <s v="KAM 44"/>
    <s v="Jul'2025"/>
    <d v="2025-03-26T00:00:00"/>
    <d v="2025-03-27T00:00:00"/>
    <s v="N/A"/>
    <n v="1"/>
    <e v="#VALUE!"/>
    <e v="#VALUE!"/>
    <n v="1"/>
    <n v="1"/>
    <x v="1"/>
    <x v="1"/>
    <m/>
    <x v="1"/>
    <s v="Drop"/>
    <s v="Preferred University not filled"/>
    <m/>
    <m/>
    <n v="1"/>
    <x v="0"/>
    <x v="1"/>
    <x v="0"/>
  </r>
  <r>
    <s v="Student 488"/>
    <s v="Partner 36"/>
    <s v="Germany"/>
    <s v="Global"/>
    <x v="48"/>
    <x v="3"/>
    <s v="KAM 42"/>
    <s v="Jul'2025"/>
    <d v="2025-01-16T00:00:00"/>
    <d v="2025-02-11T00:00:00"/>
    <s v="N/A"/>
    <n v="26"/>
    <e v="#VALUE!"/>
    <e v="#VALUE!"/>
    <n v="1"/>
    <n v="1"/>
    <x v="1"/>
    <x v="1"/>
    <m/>
    <x v="3"/>
    <m/>
    <s v="Preferred University not filled"/>
    <m/>
    <m/>
    <n v="1"/>
    <x v="0"/>
    <x v="1"/>
    <x v="0"/>
  </r>
  <r>
    <s v="Student 506"/>
    <s v="Partner 28"/>
    <s v="United Kingdom"/>
    <s v="Global"/>
    <x v="3"/>
    <x v="0"/>
    <s v="KAM 45"/>
    <s v="Jul'2025"/>
    <d v="2025-04-25T00:00:00"/>
    <d v="2025-05-05T00:00:00"/>
    <s v="N/A"/>
    <n v="10"/>
    <e v="#VALUE!"/>
    <e v="#VALUE!"/>
    <n v="1"/>
    <n v="1"/>
    <x v="1"/>
    <x v="1"/>
    <m/>
    <x v="3"/>
    <m/>
    <s v="Preferred University not filled"/>
    <m/>
    <m/>
    <n v="1"/>
    <x v="0"/>
    <x v="1"/>
    <x v="0"/>
  </r>
  <r>
    <s v="Student 10"/>
    <s v="Partner 20"/>
    <s v="United Kingdom"/>
    <s v="India"/>
    <x v="5"/>
    <x v="1"/>
    <s v="KAM 11"/>
    <s v="Jul'2025"/>
    <d v="2025-02-14T00:00:00"/>
    <d v="2025-02-22T00:00:00"/>
    <s v="N/A"/>
    <n v="8"/>
    <e v="#VALUE!"/>
    <e v="#VALUE!"/>
    <n v="1"/>
    <n v="1"/>
    <x v="6"/>
    <x v="1"/>
    <s v="Ravensbourne University London"/>
    <x v="7"/>
    <s v="Plan Drop"/>
    <s v="School App does not exist"/>
    <m/>
    <m/>
    <n v="1"/>
    <x v="0"/>
    <x v="1"/>
    <x v="0"/>
  </r>
  <r>
    <s v="Student 238"/>
    <s v="Partner 40"/>
    <s v="United States"/>
    <s v="Global"/>
    <x v="49"/>
    <x v="3"/>
    <s v="KAM 18"/>
    <s v="Jul'2025"/>
    <d v="2025-04-24T00:00:00"/>
    <d v="2025-05-20T00:00:00"/>
    <s v="N/A"/>
    <n v="26"/>
    <e v="#VALUE!"/>
    <e v="#VALUE!"/>
    <n v="1"/>
    <n v="1"/>
    <x v="1"/>
    <x v="1"/>
    <s v="University of Nevada Reno"/>
    <x v="1"/>
    <s v="No interview dates for USA wanted loan"/>
    <s v="Offer Received (Conditional)"/>
    <d v="2025-04-24T00:00:00"/>
    <d v="2025-05-20T00:00:00"/>
    <n v="1"/>
    <x v="0"/>
    <x v="1"/>
    <x v="0"/>
  </r>
  <r>
    <s v="Student 581"/>
    <s v="Partner 22"/>
    <s v="United Kingdom"/>
    <s v="Global"/>
    <x v="3"/>
    <x v="0"/>
    <s v="KAM 26"/>
    <s v="Jul'2025"/>
    <d v="2025-05-01T00:00:00"/>
    <d v="2025-05-03T00:00:00"/>
    <s v="N/A"/>
    <n v="2"/>
    <e v="#VALUE!"/>
    <e v="#VALUE!"/>
    <n v="1"/>
    <n v="1"/>
    <x v="1"/>
    <x v="1"/>
    <s v="Coventry University - CU London Campus"/>
    <x v="4"/>
    <s v="Will pay 300 gbp by 30 Jun"/>
    <s v="Offer Received (Conditional)"/>
    <d v="2025-05-01T00:00:00"/>
    <d v="2025-05-03T00:00:00"/>
    <n v="1"/>
    <x v="0"/>
    <x v="1"/>
    <x v="0"/>
  </r>
  <r>
    <s v="Student 35"/>
    <s v="Partner 24"/>
    <s v="United Kingdom"/>
    <s v="Global"/>
    <x v="30"/>
    <x v="0"/>
    <s v="KAM 39"/>
    <s v="Jul'2025"/>
    <d v="2025-02-21T00:00:00"/>
    <d v="2025-02-28T00:00:00"/>
    <d v="2025-03-25T00:00:00"/>
    <n v="7"/>
    <n v="25"/>
    <n v="32"/>
    <n v="1"/>
    <n v="1"/>
    <x v="0"/>
    <x v="0"/>
    <s v="Coventry University - Scarborough Campus"/>
    <x v="0"/>
    <m/>
    <s v="Deposit Made (Conditional)"/>
    <d v="2025-02-21T00:00:00"/>
    <d v="2025-02-28T00:00:00"/>
    <n v="1"/>
    <x v="0"/>
    <x v="0"/>
    <x v="0"/>
  </r>
  <r>
    <s v="Student 400"/>
    <s v="Partner 1"/>
    <s v="United Kingdom"/>
    <s v="India"/>
    <x v="5"/>
    <x v="2"/>
    <s v="KAM 24"/>
    <s v="Jul'2025"/>
    <d v="2025-04-10T00:00:00"/>
    <d v="2025-04-14T00:00:00"/>
    <s v="N/A"/>
    <n v="4"/>
    <e v="#VALUE!"/>
    <e v="#VALUE!"/>
    <n v="1"/>
    <n v="1"/>
    <x v="1"/>
    <x v="1"/>
    <m/>
    <x v="3"/>
    <m/>
    <s v="Preferred University not filled"/>
    <m/>
    <m/>
    <n v="1"/>
    <x v="0"/>
    <x v="1"/>
    <x v="0"/>
  </r>
  <r>
    <s v="Student 170"/>
    <s v="Partner 30"/>
    <s v="United Kingdom"/>
    <s v="Global"/>
    <x v="3"/>
    <x v="0"/>
    <s v="KAM 6"/>
    <s v="Jul'2025"/>
    <d v="2025-02-06T00:00:00"/>
    <d v="2025-02-12T00:00:00"/>
    <s v="N/A"/>
    <n v="6"/>
    <e v="#VALUE!"/>
    <e v="#VALUE!"/>
    <n v="1"/>
    <n v="1"/>
    <x v="1"/>
    <x v="1"/>
    <s v="Coventry University - CU London Campus"/>
    <x v="8"/>
    <m/>
    <s v="Offer Received (Conditional)"/>
    <d v="2025-02-06T00:00:00"/>
    <d v="2025-02-12T00:00:00"/>
    <n v="1"/>
    <x v="0"/>
    <x v="1"/>
    <x v="0"/>
  </r>
  <r>
    <s v="Student 128"/>
    <s v="Partner 15"/>
    <s v="United Kingdom"/>
    <s v="India"/>
    <x v="15"/>
    <x v="1"/>
    <s v="KAM 44"/>
    <s v="Jul'2025"/>
    <d v="2025-02-15T00:00:00"/>
    <d v="2025-02-28T00:00:00"/>
    <s v="N/A"/>
    <n v="13"/>
    <e v="#VALUE!"/>
    <e v="#VALUE!"/>
    <n v="1"/>
    <n v="1"/>
    <x v="1"/>
    <x v="1"/>
    <m/>
    <x v="3"/>
    <s v="Repurpose"/>
    <s v="Preferred University not filled"/>
    <m/>
    <m/>
    <n v="1"/>
    <x v="0"/>
    <x v="1"/>
    <x v="0"/>
  </r>
  <r>
    <s v="Student 601"/>
    <s v="Partner 8"/>
    <s v="United Kingdom"/>
    <s v="India"/>
    <x v="17"/>
    <x v="2"/>
    <s v="KAM 33"/>
    <s v="Jul'2025"/>
    <d v="2025-05-08T00:00:00"/>
    <d v="2025-05-15T00:00:00"/>
    <s v="N/A"/>
    <n v="7"/>
    <e v="#VALUE!"/>
    <e v="#VALUE!"/>
    <n v="1"/>
    <n v="1"/>
    <x v="1"/>
    <x v="1"/>
    <s v="Ravensbourne University London"/>
    <x v="4"/>
    <s v="Applicant dropped"/>
    <s v="School App does not exist"/>
    <m/>
    <m/>
    <n v="1"/>
    <x v="0"/>
    <x v="1"/>
    <x v="0"/>
  </r>
  <r>
    <s v="Student 27"/>
    <s v="Partner 11"/>
    <s v="United Kingdom"/>
    <s v="India"/>
    <x v="1"/>
    <x v="1"/>
    <s v="KAM 8"/>
    <s v="Jul'2025"/>
    <d v="2025-02-20T00:00:00"/>
    <d v="2025-02-26T00:00:00"/>
    <d v="2025-04-10T00:00:00"/>
    <n v="6"/>
    <n v="43"/>
    <n v="49"/>
    <n v="1"/>
    <n v="1"/>
    <x v="0"/>
    <x v="0"/>
    <s v="Middlesex University"/>
    <x v="0"/>
    <s v="Deposit paid."/>
    <s v="Deposit Made (Conditional)"/>
    <d v="2025-02-20T00:00:00"/>
    <d v="2025-02-26T00:00:00"/>
    <n v="1"/>
    <x v="0"/>
    <x v="0"/>
    <x v="0"/>
  </r>
  <r>
    <s v="Student 287"/>
    <s v="Partner 2"/>
    <s v="United Kingdom"/>
    <s v="India"/>
    <x v="5"/>
    <x v="2"/>
    <s v="KAM 20"/>
    <s v="Jul'2025"/>
    <d v="2025-03-25T00:00:00"/>
    <d v="2025-03-27T00:00:00"/>
    <s v="N/A"/>
    <n v="2"/>
    <e v="#VALUE!"/>
    <e v="#VALUE!"/>
    <n v="1"/>
    <n v="1"/>
    <x v="1"/>
    <x v="1"/>
    <m/>
    <x v="3"/>
    <m/>
    <s v="Preferred University not filled"/>
    <m/>
    <m/>
    <n v="1"/>
    <x v="0"/>
    <x v="1"/>
    <x v="0"/>
  </r>
  <r>
    <s v="Student 312"/>
    <s v="Partner 26"/>
    <s v="United Kingdom"/>
    <s v="Global"/>
    <x v="3"/>
    <x v="0"/>
    <s v="KAM 26"/>
    <s v="Jul'2025"/>
    <d v="2025-04-29T00:00:00"/>
    <d v="2025-07-10T00:00:00"/>
    <s v="N/A"/>
    <n v="72"/>
    <e v="#VALUE!"/>
    <e v="#VALUE!"/>
    <n v="1"/>
    <n v="1"/>
    <x v="1"/>
    <x v="1"/>
    <s v="Coventry University - CU London Campus"/>
    <x v="8"/>
    <s v="COA needs to confirmed by student"/>
    <s v="Offer Received (Conditional)"/>
    <d v="2025-04-29T00:00:00"/>
    <d v="2025-07-10T00:00:00"/>
    <n v="1"/>
    <x v="0"/>
    <x v="1"/>
    <x v="0"/>
  </r>
  <r>
    <s v="Student 382"/>
    <s v="Partner 32"/>
    <s v="Canada"/>
    <s v="Global"/>
    <x v="9"/>
    <x v="3"/>
    <s v="KAM 22"/>
    <s v="Jul'2025"/>
    <d v="2025-02-05T00:00:00"/>
    <s v="N/A"/>
    <s v="N/A"/>
    <e v="#VALUE!"/>
    <e v="#VALUE!"/>
    <e v="#VALUE!"/>
    <n v="1"/>
    <n v="1"/>
    <x v="2"/>
    <x v="1"/>
    <s v="University of Niagara Falls Canada"/>
    <x v="0"/>
    <s v="dropped"/>
    <s v="Submitted to University"/>
    <d v="2025-02-05T00:00:00"/>
    <m/>
    <n v="1"/>
    <x v="1"/>
    <x v="1"/>
    <x v="0"/>
  </r>
  <r>
    <s v="Student 12"/>
    <s v="Partner 18"/>
    <s v="United Kingdom"/>
    <s v="India"/>
    <x v="14"/>
    <x v="1"/>
    <s v="KAM 31"/>
    <s v="Jul'2025"/>
    <d v="2025-01-22T00:00:00"/>
    <s v="N/A"/>
    <s v="N/A"/>
    <e v="#VALUE!"/>
    <e v="#VALUE!"/>
    <e v="#VALUE!"/>
    <n v="1"/>
    <n v="1"/>
    <x v="1"/>
    <x v="1"/>
    <s v="Ravensbourne University London"/>
    <x v="7"/>
    <s v="dropped the plan, he moved to other university"/>
    <s v="School App does not exist"/>
    <m/>
    <m/>
    <n v="1"/>
    <x v="0"/>
    <x v="1"/>
    <x v="0"/>
  </r>
  <r>
    <s v="Student 87"/>
    <s v="Partner 34"/>
    <s v="United Kingdom"/>
    <s v="Global"/>
    <x v="2"/>
    <x v="3"/>
    <s v="KAM 26"/>
    <s v="Jul'2025"/>
    <d v="2025-01-31T00:00:00"/>
    <s v="N/A"/>
    <s v="N/A"/>
    <e v="#VALUE!"/>
    <e v="#VALUE!"/>
    <e v="#VALUE!"/>
    <n v="1"/>
    <n v="1"/>
    <x v="3"/>
    <x v="1"/>
    <s v="Ulster University Birmingham"/>
    <x v="5"/>
    <s v="chase offer"/>
    <s v="School App does not exist"/>
    <m/>
    <m/>
    <n v="1"/>
    <x v="1"/>
    <x v="1"/>
    <x v="0"/>
  </r>
  <r>
    <s v="Student 288"/>
    <s v="Partner 3"/>
    <s v="United Kingdom"/>
    <s v="India"/>
    <x v="5"/>
    <x v="2"/>
    <s v="KAM 20"/>
    <s v="Jul'2025"/>
    <d v="2025-01-03T00:00:00"/>
    <s v="N/A"/>
    <s v="N/A"/>
    <e v="#VALUE!"/>
    <e v="#VALUE!"/>
    <e v="#VALUE!"/>
    <n v="1"/>
    <n v="1"/>
    <x v="2"/>
    <x v="1"/>
    <m/>
    <x v="3"/>
    <s v="drop"/>
    <s v="Preferred University not filled"/>
    <m/>
    <m/>
    <n v="1"/>
    <x v="1"/>
    <x v="1"/>
    <x v="0"/>
  </r>
  <r>
    <s v="Student 474"/>
    <s v="Partner 25"/>
    <s v="United Kingdom"/>
    <s v="Global"/>
    <x v="8"/>
    <x v="0"/>
    <s v="KAM 36"/>
    <s v="Jul'2025"/>
    <d v="2025-02-19T00:00:00"/>
    <s v="N/A"/>
    <s v="N/A"/>
    <e v="#VALUE!"/>
    <e v="#VALUE!"/>
    <e v="#VALUE!"/>
    <n v="1"/>
    <n v="1"/>
    <x v="2"/>
    <x v="2"/>
    <m/>
    <x v="3"/>
    <m/>
    <s v="Preferred University not filled"/>
    <m/>
    <m/>
    <n v="1"/>
    <x v="1"/>
    <x v="1"/>
    <x v="0"/>
  </r>
  <r>
    <s v="Student 549"/>
    <s v="Partner 15"/>
    <s v="United Kingdom"/>
    <s v="India"/>
    <x v="2"/>
    <x v="1"/>
    <s v="KAM 31"/>
    <s v="Jul'2025"/>
    <d v="2025-03-30T00:00:00"/>
    <d v="2025-04-03T00:00:00"/>
    <s v="N/A"/>
    <n v="4"/>
    <e v="#VALUE!"/>
    <e v="#VALUE!"/>
    <n v="1"/>
    <n v="1"/>
    <x v="1"/>
    <x v="1"/>
    <s v="University of Roehampton"/>
    <x v="4"/>
    <s v="Loan awaiting"/>
    <s v="Offer Received (Conditional)"/>
    <d v="2025-03-30T00:00:00"/>
    <d v="2025-04-03T00:00:00"/>
    <n v="1"/>
    <x v="0"/>
    <x v="1"/>
    <x v="0"/>
  </r>
  <r>
    <s v="Student 648"/>
    <s v="Partner 21"/>
    <s v="United Kingdom"/>
    <s v="Global"/>
    <x v="6"/>
    <x v="0"/>
    <s v="KAM 36"/>
    <s v="Jul'2025"/>
    <d v="2025-02-06T00:00:00"/>
    <d v="2025-06-22T00:00:00"/>
    <d v="2025-06-23T00:00:00"/>
    <n v="136"/>
    <n v="1"/>
    <n v="137"/>
    <n v="1"/>
    <n v="1"/>
    <x v="4"/>
    <x v="0"/>
    <s v="BPP University"/>
    <x v="0"/>
    <s v="She has received the VISA"/>
    <s v="Deposit Made (Unconditional)"/>
    <d v="2025-02-06T00:00:00"/>
    <d v="2025-06-22T00:00:00"/>
    <n v="1"/>
    <x v="0"/>
    <x v="0"/>
    <x v="0"/>
  </r>
  <r>
    <s v="Student 629"/>
    <s v="Partner 29"/>
    <s v="United Kingdom"/>
    <s v="Global"/>
    <x v="3"/>
    <x v="0"/>
    <s v="KAM 1"/>
    <s v="Jul'2025"/>
    <d v="2025-05-26T00:00:00"/>
    <d v="2025-06-05T00:00:00"/>
    <s v="N/A"/>
    <n v="10"/>
    <e v="#VALUE!"/>
    <e v="#VALUE!"/>
    <n v="1"/>
    <n v="1"/>
    <x v="1"/>
    <x v="1"/>
    <m/>
    <x v="3"/>
    <m/>
    <s v="Preferred University not filled"/>
    <m/>
    <m/>
    <n v="1"/>
    <x v="0"/>
    <x v="1"/>
    <x v="0"/>
  </r>
  <r>
    <s v="Student 377"/>
    <s v="Partner 14"/>
    <s v="United Kingdom"/>
    <s v="India"/>
    <x v="3"/>
    <x v="1"/>
    <s v="KAM 21"/>
    <s v="Jul'2025"/>
    <d v="2025-04-08T00:00:00"/>
    <s v="N/A"/>
    <s v="N/A"/>
    <e v="#VALUE!"/>
    <e v="#VALUE!"/>
    <e v="#VALUE!"/>
    <n v="1"/>
    <n v="1"/>
    <x v="2"/>
    <x v="1"/>
    <s v="Coventry University"/>
    <x v="3"/>
    <s v="Email from univ is on hold"/>
    <s v="School App does not exist"/>
    <m/>
    <m/>
    <n v="1"/>
    <x v="1"/>
    <x v="1"/>
    <x v="0"/>
  </r>
  <r>
    <s v="Student 379"/>
    <s v="Partner 16"/>
    <s v="United Kingdom"/>
    <s v="India"/>
    <x v="36"/>
    <x v="1"/>
    <s v="KAM 21"/>
    <s v="Jul'2025"/>
    <d v="2025-02-19T00:00:00"/>
    <s v="N/A"/>
    <s v="N/A"/>
    <e v="#VALUE!"/>
    <e v="#VALUE!"/>
    <e v="#VALUE!"/>
    <n v="1"/>
    <n v="1"/>
    <x v="2"/>
    <x v="1"/>
    <s v="Coventry University"/>
    <x v="5"/>
    <s v="Conditional docs pending"/>
    <s v="School App does not exist"/>
    <m/>
    <m/>
    <n v="1"/>
    <x v="1"/>
    <x v="1"/>
    <x v="0"/>
  </r>
  <r>
    <s v="Student 227"/>
    <s v="Partner 7"/>
    <s v="United Kingdom"/>
    <s v="India"/>
    <x v="2"/>
    <x v="2"/>
    <s v="KAM 17"/>
    <s v="Jul'2025"/>
    <d v="2025-04-10T00:00:00"/>
    <d v="2025-04-15T00:00:00"/>
    <s v="N/A"/>
    <n v="5"/>
    <e v="#VALUE!"/>
    <e v="#VALUE!"/>
    <n v="1"/>
    <n v="1"/>
    <x v="1"/>
    <x v="1"/>
    <s v="Ravensbourne University London"/>
    <x v="0"/>
    <s v="Student step back"/>
    <s v="School App does not exist"/>
    <m/>
    <m/>
    <n v="1"/>
    <x v="0"/>
    <x v="1"/>
    <x v="0"/>
  </r>
  <r>
    <s v="Student 210"/>
    <s v="Partner 8"/>
    <s v="United Kingdom"/>
    <s v="India"/>
    <x v="5"/>
    <x v="2"/>
    <s v="KAM 24"/>
    <s v="Jul'2025"/>
    <d v="2025-03-26T00:00:00"/>
    <d v="2025-03-28T00:00:00"/>
    <s v="N/A"/>
    <n v="2"/>
    <e v="#VALUE!"/>
    <e v="#VALUE!"/>
    <n v="1"/>
    <n v="1"/>
    <x v="6"/>
    <x v="1"/>
    <s v="Ravensbourne University London"/>
    <x v="0"/>
    <s v="defer"/>
    <s v="School App does not exist"/>
    <m/>
    <m/>
    <n v="1"/>
    <x v="0"/>
    <x v="1"/>
    <x v="0"/>
  </r>
  <r>
    <s v="Student 329"/>
    <s v="Partner 40"/>
    <s v="United Kingdom"/>
    <s v="Global"/>
    <x v="2"/>
    <x v="3"/>
    <s v="KAM 35"/>
    <s v="Jul'2025"/>
    <d v="2025-02-25T00:00:00"/>
    <s v="N/A"/>
    <s v="N/A"/>
    <e v="#VALUE!"/>
    <e v="#VALUE!"/>
    <e v="#VALUE!"/>
    <n v="1"/>
    <n v="1"/>
    <x v="3"/>
    <x v="1"/>
    <m/>
    <x v="3"/>
    <m/>
    <s v="Preferred University not filled"/>
    <m/>
    <m/>
    <n v="1"/>
    <x v="1"/>
    <x v="1"/>
    <x v="0"/>
  </r>
  <r>
    <s v="Student 580"/>
    <s v="Partner 21"/>
    <s v="United Kingdom"/>
    <s v="Global"/>
    <x v="3"/>
    <x v="0"/>
    <s v="KAM 26"/>
    <s v="Jul'2025"/>
    <d v="2025-04-30T00:00:00"/>
    <d v="2025-05-07T00:00:00"/>
    <s v="N/A"/>
    <n v="7"/>
    <e v="#VALUE!"/>
    <e v="#VALUE!"/>
    <n v="1"/>
    <n v="1"/>
    <x v="1"/>
    <x v="1"/>
    <s v="Coventry University - CU London Campus"/>
    <x v="8"/>
    <s v="University has closed the file - student has confirmed different agent"/>
    <s v="Offer Received (Conditional)"/>
    <d v="2025-04-30T00:00:00"/>
    <d v="2025-05-07T00:00:00"/>
    <n v="1"/>
    <x v="0"/>
    <x v="1"/>
    <x v="0"/>
  </r>
  <r>
    <s v="Student 399"/>
    <s v="Partner 12"/>
    <s v="United Kingdom"/>
    <s v="India"/>
    <x v="38"/>
    <x v="1"/>
    <s v="KAM 23"/>
    <s v="Jul'2025"/>
    <d v="2025-03-11T00:00:00"/>
    <s v="N/A"/>
    <s v="N/A"/>
    <e v="#VALUE!"/>
    <e v="#VALUE!"/>
    <e v="#VALUE!"/>
    <n v="1"/>
    <n v="1"/>
    <x v="3"/>
    <x v="1"/>
    <m/>
    <x v="3"/>
    <m/>
    <s v="Preferred University not filled"/>
    <m/>
    <m/>
    <n v="1"/>
    <x v="1"/>
    <x v="1"/>
    <x v="0"/>
  </r>
  <r>
    <s v="Student 530"/>
    <s v="Partner 28"/>
    <s v="United Kingdom"/>
    <s v="Global"/>
    <x v="8"/>
    <x v="0"/>
    <s v="KAM 51"/>
    <s v="Jul'2025"/>
    <d v="2025-02-10T00:00:00"/>
    <s v="N/A"/>
    <s v="N/A"/>
    <e v="#VALUE!"/>
    <e v="#VALUE!"/>
    <e v="#VALUE!"/>
    <n v="1"/>
    <n v="1"/>
    <x v="2"/>
    <x v="1"/>
    <m/>
    <x v="3"/>
    <m/>
    <s v="Preferred University not filled"/>
    <m/>
    <m/>
    <n v="1"/>
    <x v="1"/>
    <x v="1"/>
    <x v="0"/>
  </r>
  <r>
    <s v="Student 74"/>
    <s v="Partner 21"/>
    <s v="United Kingdom"/>
    <s v="Global"/>
    <x v="3"/>
    <x v="0"/>
    <s v="KAM 45"/>
    <s v="Jul'2025"/>
    <d v="2025-02-28T00:00:00"/>
    <d v="2025-03-06T00:00:00"/>
    <d v="2025-05-13T00:00:00"/>
    <n v="6"/>
    <n v="68"/>
    <n v="74"/>
    <n v="1"/>
    <n v="1"/>
    <x v="0"/>
    <x v="0"/>
    <s v="Coventry University - CU London Campus"/>
    <x v="0"/>
    <s v="Visa refused"/>
    <s v="Deposit Made (Conditional)"/>
    <d v="2025-02-28T00:00:00"/>
    <d v="2025-03-06T00:00:00"/>
    <n v="1"/>
    <x v="0"/>
    <x v="0"/>
    <x v="0"/>
  </r>
  <r>
    <s v="Student 408"/>
    <s v="Partner 8"/>
    <s v="United Kingdom"/>
    <s v="India"/>
    <x v="5"/>
    <x v="2"/>
    <s v="KAM 24"/>
    <s v="Jul'2025"/>
    <d v="2025-03-22T00:00:00"/>
    <d v="2025-03-26T00:00:00"/>
    <d v="2025-04-17T00:00:00"/>
    <n v="4"/>
    <n v="22"/>
    <n v="26"/>
    <n v="1"/>
    <n v="1"/>
    <x v="4"/>
    <x v="0"/>
    <s v="The University of Law"/>
    <x v="0"/>
    <m/>
    <s v="Deposit Made (Unconditional)"/>
    <d v="2025-03-22T00:00:00"/>
    <d v="2025-03-26T00:00:00"/>
    <n v="1"/>
    <x v="0"/>
    <x v="0"/>
    <x v="0"/>
  </r>
  <r>
    <s v="Student 125"/>
    <s v="Partner 14"/>
    <s v="United Kingdom"/>
    <s v="India"/>
    <x v="5"/>
    <x v="1"/>
    <s v="KAM 44"/>
    <s v="Jul'2025"/>
    <d v="2025-02-24T00:00:00"/>
    <d v="2025-03-11T00:00:00"/>
    <s v="N/A"/>
    <n v="15"/>
    <e v="#VALUE!"/>
    <e v="#VALUE!"/>
    <n v="1"/>
    <n v="1"/>
    <x v="1"/>
    <x v="1"/>
    <m/>
    <x v="3"/>
    <s v="Student Not Active with the Partner"/>
    <s v="Preferred University not filled"/>
    <m/>
    <m/>
    <n v="1"/>
    <x v="0"/>
    <x v="1"/>
    <x v="0"/>
  </r>
  <r>
    <s v="Student 464"/>
    <s v="Partner 25"/>
    <s v="United Kingdom"/>
    <s v="Global"/>
    <x v="11"/>
    <x v="0"/>
    <s v="KAM 36"/>
    <s v="Jul'2025"/>
    <d v="2024-12-31T00:00:00"/>
    <s v="N/A"/>
    <s v="N/A"/>
    <e v="#VALUE!"/>
    <e v="#VALUE!"/>
    <e v="#VALUE!"/>
    <n v="1"/>
    <n v="1"/>
    <x v="2"/>
    <x v="1"/>
    <m/>
    <x v="3"/>
    <m/>
    <s v="Preferred University not filled"/>
    <m/>
    <m/>
    <n v="1"/>
    <x v="1"/>
    <x v="1"/>
    <x v="0"/>
  </r>
  <r>
    <s v="Student 186"/>
    <s v="Partner 23"/>
    <s v="United Kingdom"/>
    <s v="Global"/>
    <x v="3"/>
    <x v="0"/>
    <s v="KAM 6"/>
    <s v="Jul'2025"/>
    <d v="2025-03-17T00:00:00"/>
    <d v="2025-03-21T00:00:00"/>
    <s v="N/A"/>
    <n v="4"/>
    <e v="#VALUE!"/>
    <e v="#VALUE!"/>
    <n v="1"/>
    <n v="1"/>
    <x v="1"/>
    <x v="2"/>
    <s v="Coventry University - CU London Campus"/>
    <x v="2"/>
    <s v="Family Issue Because - Student lie about the IELTS SCore"/>
    <s v="Offer Received (Conditional)"/>
    <d v="2025-03-17T00:00:00"/>
    <d v="2025-03-21T00:00:00"/>
    <n v="1"/>
    <x v="0"/>
    <x v="1"/>
    <x v="0"/>
  </r>
  <r>
    <s v="Student 620"/>
    <s v="Partner 10"/>
    <s v="United Kingdom"/>
    <s v="India"/>
    <x v="6"/>
    <x v="2"/>
    <s v="KAM 17"/>
    <s v="Jul'2025"/>
    <d v="2025-05-14T00:00:00"/>
    <s v="N/A"/>
    <s v="N/A"/>
    <e v="#VALUE!"/>
    <e v="#VALUE!"/>
    <e v="#VALUE!"/>
    <n v="1"/>
    <n v="1"/>
    <x v="2"/>
    <x v="1"/>
    <s v="BPP University"/>
    <x v="8"/>
    <s v="Waiting for offer letter"/>
    <s v="Submitted to University"/>
    <d v="2025-05-14T00:00:00"/>
    <m/>
    <n v="1"/>
    <x v="1"/>
    <x v="1"/>
    <x v="0"/>
  </r>
  <r>
    <s v="Student 362"/>
    <s v="Partner 5"/>
    <s v="United Kingdom"/>
    <s v="India"/>
    <x v="5"/>
    <x v="2"/>
    <s v="KAM 9"/>
    <s v="Jul'2025"/>
    <d v="2025-03-24T00:00:00"/>
    <d v="2025-03-26T00:00:00"/>
    <s v="N/A"/>
    <n v="2"/>
    <e v="#VALUE!"/>
    <e v="#VALUE!"/>
    <n v="1"/>
    <n v="1"/>
    <x v="1"/>
    <x v="1"/>
    <s v="The University of Law"/>
    <x v="4"/>
    <s v="student got elt conditions"/>
    <s v="Offer Received (Conditional)"/>
    <d v="2025-03-24T00:00:00"/>
    <d v="2025-03-26T00:00:00"/>
    <n v="1"/>
    <x v="0"/>
    <x v="1"/>
    <x v="0"/>
  </r>
  <r>
    <s v="Student 416"/>
    <s v="Partner 5"/>
    <s v="United Kingdom"/>
    <s v="India"/>
    <x v="17"/>
    <x v="2"/>
    <s v="KAM 24"/>
    <s v="Jul'2025"/>
    <d v="2025-04-23T00:00:00"/>
    <s v="N/A"/>
    <s v="N/A"/>
    <e v="#VALUE!"/>
    <e v="#VALUE!"/>
    <e v="#VALUE!"/>
    <n v="1"/>
    <n v="1"/>
    <x v="3"/>
    <x v="1"/>
    <s v="Coventry University"/>
    <x v="5"/>
    <m/>
    <s v="Application Rejected"/>
    <d v="2025-04-23T00:00:00"/>
    <m/>
    <n v="1"/>
    <x v="1"/>
    <x v="1"/>
    <x v="0"/>
  </r>
  <r>
    <s v="Student 311"/>
    <s v="Partner 25"/>
    <s v="United Kingdom"/>
    <s v="Global"/>
    <x v="3"/>
    <x v="0"/>
    <s v="KAM 26"/>
    <s v="Jul'2025"/>
    <d v="2025-04-30T00:00:00"/>
    <d v="2025-05-05T00:00:00"/>
    <s v="N/A"/>
    <n v="5"/>
    <e v="#VALUE!"/>
    <e v="#VALUE!"/>
    <n v="1"/>
    <n v="1"/>
    <x v="1"/>
    <x v="1"/>
    <s v="Coventry University - CU London Campus"/>
    <x v="4"/>
    <s v="will pay 300 gbp within 25 July"/>
    <s v="Offer Received (Conditional)"/>
    <d v="2025-04-30T00:00:00"/>
    <d v="2025-05-05T00:00:00"/>
    <n v="1"/>
    <x v="0"/>
    <x v="1"/>
    <x v="0"/>
  </r>
  <r>
    <s v="Student 204"/>
    <s v="Partner 2"/>
    <s v="United Kingdom"/>
    <s v="India"/>
    <x v="7"/>
    <x v="2"/>
    <s v="KAM 2"/>
    <s v="Jul'2025"/>
    <d v="2025-04-17T00:00:00"/>
    <d v="2025-04-30T00:00:00"/>
    <s v="N/A"/>
    <n v="13"/>
    <e v="#VALUE!"/>
    <e v="#VALUE!"/>
    <n v="1"/>
    <n v="1"/>
    <x v="1"/>
    <x v="2"/>
    <s v="Coventry University - CU Coventry Campus"/>
    <x v="0"/>
    <s v="student Confirmation pending even not pushing due to service issue"/>
    <s v="Offer Received (Conditional)"/>
    <d v="2025-04-17T00:00:00"/>
    <d v="2025-04-30T00:00:00"/>
    <n v="1"/>
    <x v="0"/>
    <x v="1"/>
    <x v="0"/>
  </r>
  <r>
    <s v="Student 449"/>
    <s v="Partner 5"/>
    <s v="United Kingdom"/>
    <s v="India"/>
    <x v="6"/>
    <x v="2"/>
    <s v="KAM 27"/>
    <s v="Jul'2025"/>
    <d v="2025-04-20T00:00:00"/>
    <d v="2025-05-21T00:00:00"/>
    <s v="N/A"/>
    <n v="31"/>
    <e v="#VALUE!"/>
    <e v="#VALUE!"/>
    <n v="1"/>
    <n v="1"/>
    <x v="1"/>
    <x v="1"/>
    <s v="BPP University"/>
    <x v="6"/>
    <s v="CI given on 23rd June - result awaited"/>
    <s v="Offer Received (Conditional)"/>
    <d v="2025-04-20T00:00:00"/>
    <d v="2025-05-21T00:00:00"/>
    <n v="1"/>
    <x v="0"/>
    <x v="1"/>
    <x v="0"/>
  </r>
  <r>
    <s v="Student 619"/>
    <s v="Partner 9"/>
    <s v="United Kingdom"/>
    <s v="India"/>
    <x v="6"/>
    <x v="2"/>
    <s v="KAM 17"/>
    <s v="Jul'2025"/>
    <d v="2025-05-14T00:00:00"/>
    <d v="2025-06-23T00:00:00"/>
    <s v="N/A"/>
    <n v="40"/>
    <e v="#VALUE!"/>
    <e v="#VALUE!"/>
    <n v="1"/>
    <n v="1"/>
    <x v="1"/>
    <x v="1"/>
    <s v="BPP University"/>
    <x v="7"/>
    <s v="student is preparing for interview"/>
    <s v="Offer Received (Conditional)"/>
    <d v="2025-05-14T00:00:00"/>
    <d v="2025-06-23T00:00:00"/>
    <n v="1"/>
    <x v="0"/>
    <x v="1"/>
    <x v="0"/>
  </r>
  <r>
    <s v="Student 141"/>
    <s v="Partner 27"/>
    <s v="United Kingdom"/>
    <s v="Global"/>
    <x v="6"/>
    <x v="0"/>
    <s v="KAM 6"/>
    <s v="Jul'2025"/>
    <d v="2025-01-12T00:00:00"/>
    <d v="2025-04-24T00:00:00"/>
    <d v="2025-04-24T00:00:00"/>
    <n v="102"/>
    <n v="0"/>
    <n v="102"/>
    <n v="1"/>
    <n v="1"/>
    <x v="0"/>
    <x v="0"/>
    <s v="BPP University"/>
    <x v="0"/>
    <s v="VISA GRANTED"/>
    <s v="Deposit Made (Conditional)"/>
    <d v="2025-01-12T00:00:00"/>
    <d v="2025-04-24T00:00:00"/>
    <n v="1"/>
    <x v="0"/>
    <x v="0"/>
    <x v="0"/>
  </r>
  <r>
    <s v="Student 578"/>
    <s v="Partner 34"/>
    <s v="United States"/>
    <s v="Global"/>
    <x v="50"/>
    <x v="3"/>
    <s v="KAM 18"/>
    <s v="Jul'2025"/>
    <d v="2025-04-30T00:00:00"/>
    <s v="N/A"/>
    <s v="N/A"/>
    <e v="#VALUE!"/>
    <e v="#VALUE!"/>
    <e v="#VALUE!"/>
    <n v="1"/>
    <n v="1"/>
    <x v="2"/>
    <x v="1"/>
    <s v="Auburn University"/>
    <x v="4"/>
    <s v="Not intereted anymore"/>
    <s v="Submitted to University"/>
    <d v="2025-04-30T00:00:00"/>
    <m/>
    <n v="1"/>
    <x v="1"/>
    <x v="1"/>
    <x v="0"/>
  </r>
  <r>
    <s v="Student 198"/>
    <s v="Partner 16"/>
    <s v="United Kingdom"/>
    <s v="India"/>
    <x v="2"/>
    <x v="1"/>
    <s v="KAM 55"/>
    <s v="Jul'2025"/>
    <d v="2025-03-20T00:00:00"/>
    <d v="2025-03-25T00:00:00"/>
    <d v="2025-05-30T00:00:00"/>
    <n v="5"/>
    <n v="66"/>
    <n v="71"/>
    <n v="1"/>
    <n v="1"/>
    <x v="4"/>
    <x v="0"/>
    <s v="University of Roehampton"/>
    <x v="0"/>
    <s v="Paid"/>
    <s v="Deposit Made (Unconditional)"/>
    <d v="2025-03-20T00:00:00"/>
    <d v="2025-03-25T00:00:00"/>
    <n v="1"/>
    <x v="0"/>
    <x v="0"/>
    <x v="0"/>
  </r>
  <r>
    <s v="Student 552"/>
    <s v="Partner 5"/>
    <s v="United Kingdom"/>
    <s v="India"/>
    <x v="5"/>
    <x v="2"/>
    <s v="KAM 5"/>
    <s v="Jul'2025"/>
    <d v="2025-02-18T00:00:00"/>
    <d v="2025-02-22T00:00:00"/>
    <s v="N/A"/>
    <n v="4"/>
    <e v="#VALUE!"/>
    <e v="#VALUE!"/>
    <n v="1"/>
    <n v="1"/>
    <x v="1"/>
    <x v="1"/>
    <m/>
    <x v="3"/>
    <s v="Dropped,no response"/>
    <s v="Preferred University not filled"/>
    <m/>
    <m/>
    <n v="1"/>
    <x v="0"/>
    <x v="1"/>
    <x v="0"/>
  </r>
  <r>
    <s v="Student 365"/>
    <s v="Partner 17"/>
    <s v="United Kingdom"/>
    <s v="India"/>
    <x v="4"/>
    <x v="1"/>
    <s v="KAM 10"/>
    <s v="Jul'2025"/>
    <d v="2025-03-19T00:00:00"/>
    <d v="2025-03-22T00:00:00"/>
    <s v="N/A"/>
    <n v="3"/>
    <e v="#VALUE!"/>
    <e v="#VALUE!"/>
    <n v="1"/>
    <n v="1"/>
    <x v="1"/>
    <x v="1"/>
    <m/>
    <x v="3"/>
    <s v="dropped due to personal reasons"/>
    <s v="Preferred University not filled"/>
    <m/>
    <m/>
    <n v="1"/>
    <x v="0"/>
    <x v="1"/>
    <x v="0"/>
  </r>
  <r>
    <s v="Student 463"/>
    <s v="Partner 24"/>
    <s v="United Kingdom"/>
    <s v="Global"/>
    <x v="8"/>
    <x v="0"/>
    <s v="KAM 36"/>
    <s v="Jul'2025"/>
    <d v="2024-11-21T00:00:00"/>
    <d v="2024-11-25T00:00:00"/>
    <d v="2025-03-24T00:00:00"/>
    <n v="4"/>
    <n v="119"/>
    <n v="123"/>
    <n v="1"/>
    <n v="1"/>
    <x v="0"/>
    <x v="1"/>
    <m/>
    <x v="3"/>
    <m/>
    <s v="Preferred University not filled"/>
    <m/>
    <m/>
    <n v="1"/>
    <x v="0"/>
    <x v="0"/>
    <x v="0"/>
  </r>
  <r>
    <s v="Student 262"/>
    <s v="Partner 30"/>
    <s v="United Kingdom"/>
    <s v="Global"/>
    <x v="3"/>
    <x v="0"/>
    <s v="KAM 6"/>
    <s v="Jul'2025"/>
    <d v="2025-04-04T00:00:00"/>
    <d v="2025-04-08T00:00:00"/>
    <s v="N/A"/>
    <n v="4"/>
    <e v="#VALUE!"/>
    <e v="#VALUE!"/>
    <n v="1"/>
    <n v="1"/>
    <x v="1"/>
    <x v="1"/>
    <m/>
    <x v="3"/>
    <m/>
    <s v="Preferred University not filled"/>
    <m/>
    <m/>
    <n v="1"/>
    <x v="0"/>
    <x v="1"/>
    <x v="0"/>
  </r>
  <r>
    <s v="Student 520"/>
    <s v="Partner 12"/>
    <s v="United Kingdom"/>
    <s v="India"/>
    <x v="2"/>
    <x v="1"/>
    <s v="KAM 48"/>
    <s v="Jul'2025"/>
    <d v="2025-04-10T00:00:00"/>
    <d v="2025-04-18T00:00:00"/>
    <s v="N/A"/>
    <n v="8"/>
    <e v="#VALUE!"/>
    <e v="#VALUE!"/>
    <n v="1"/>
    <n v="1"/>
    <x v="1"/>
    <x v="1"/>
    <m/>
    <x v="3"/>
    <s v="Partner ask to close the case"/>
    <s v="Preferred University not filled"/>
    <m/>
    <m/>
    <n v="1"/>
    <x v="0"/>
    <x v="1"/>
    <x v="0"/>
  </r>
  <r>
    <s v="Student 277"/>
    <s v="Partner 8"/>
    <s v="United Kingdom"/>
    <s v="India"/>
    <x v="17"/>
    <x v="2"/>
    <s v="KAM 7"/>
    <s v="Jul'2025"/>
    <d v="2025-03-05T00:00:00"/>
    <s v="N/A"/>
    <s v="N/A"/>
    <e v="#VALUE!"/>
    <e v="#VALUE!"/>
    <e v="#VALUE!"/>
    <n v="1"/>
    <n v="1"/>
    <x v="2"/>
    <x v="1"/>
    <s v="Oxford International College - Greenwich"/>
    <x v="4"/>
    <s v="Dropped"/>
    <s v="School App does not exist"/>
    <m/>
    <m/>
    <n v="1"/>
    <x v="1"/>
    <x v="1"/>
    <x v="0"/>
  </r>
  <r>
    <s v="Student 484"/>
    <s v="Partner 32"/>
    <s v="Canada"/>
    <s v="Global"/>
    <x v="27"/>
    <x v="3"/>
    <s v="KAM 42"/>
    <s v="Jul'2025"/>
    <d v="2024-10-09T00:00:00"/>
    <s v="N/A"/>
    <s v="N/A"/>
    <e v="#VALUE!"/>
    <e v="#VALUE!"/>
    <e v="#VALUE!"/>
    <n v="1"/>
    <n v="1"/>
    <x v="2"/>
    <x v="1"/>
    <m/>
    <x v="3"/>
    <m/>
    <s v="Preferred University not filled"/>
    <m/>
    <m/>
    <n v="1"/>
    <x v="1"/>
    <x v="1"/>
    <x v="0"/>
  </r>
  <r>
    <s v="Student 295"/>
    <s v="Partner 30"/>
    <s v="United Kingdom"/>
    <s v="Global"/>
    <x v="3"/>
    <x v="0"/>
    <s v="KAM 26"/>
    <s v="Jul'2025"/>
    <d v="2025-04-29T00:00:00"/>
    <d v="2025-05-05T00:00:00"/>
    <s v="N/A"/>
    <n v="6"/>
    <e v="#VALUE!"/>
    <e v="#VALUE!"/>
    <n v="1"/>
    <n v="1"/>
    <x v="1"/>
    <x v="1"/>
    <m/>
    <x v="3"/>
    <m/>
    <s v="Preferred University not filled"/>
    <m/>
    <m/>
    <n v="1"/>
    <x v="0"/>
    <x v="1"/>
    <x v="0"/>
  </r>
  <r>
    <s v="Student 139"/>
    <s v="Partner 25"/>
    <s v="United Kingdom"/>
    <s v="Global"/>
    <x v="7"/>
    <x v="0"/>
    <s v="KAM 6"/>
    <s v="Jul'2025"/>
    <d v="2025-02-14T00:00:00"/>
    <d v="2025-02-21T00:00:00"/>
    <s v="N/A"/>
    <n v="7"/>
    <e v="#VALUE!"/>
    <e v="#VALUE!"/>
    <n v="1"/>
    <n v="1"/>
    <x v="1"/>
    <x v="1"/>
    <m/>
    <x v="3"/>
    <m/>
    <s v="Preferred University not filled"/>
    <m/>
    <m/>
    <n v="1"/>
    <x v="0"/>
    <x v="1"/>
    <x v="0"/>
  </r>
  <r>
    <s v="Student 55"/>
    <s v="Partner 23"/>
    <s v="United Kingdom"/>
    <s v="Global"/>
    <x v="3"/>
    <x v="0"/>
    <s v="KAM 6"/>
    <s v="Jul'2025"/>
    <d v="2025-01-21T00:00:00"/>
    <d v="2025-01-28T00:00:00"/>
    <s v="N/A"/>
    <n v="7"/>
    <e v="#VALUE!"/>
    <e v="#VALUE!"/>
    <n v="1"/>
    <n v="1"/>
    <x v="1"/>
    <x v="1"/>
    <s v="Coventry University - CU London Campus"/>
    <x v="5"/>
    <s v="Interview pass will pay in CU, we have june offer - need may offer"/>
    <s v="Offer Received (Conditional)"/>
    <d v="2025-01-21T00:00:00"/>
    <d v="2025-01-28T00:00:00"/>
    <n v="1"/>
    <x v="0"/>
    <x v="1"/>
    <x v="0"/>
  </r>
  <r>
    <s v="Student 205"/>
    <s v="Partner 26"/>
    <s v="United Kingdom"/>
    <s v="Global"/>
    <x v="3"/>
    <x v="0"/>
    <s v="KAM 6"/>
    <s v="Jul'2025"/>
    <d v="2025-03-28T00:00:00"/>
    <d v="2025-04-03T00:00:00"/>
    <s v="N/A"/>
    <n v="6"/>
    <e v="#VALUE!"/>
    <e v="#VALUE!"/>
    <n v="1"/>
    <n v="1"/>
    <x v="1"/>
    <x v="1"/>
    <s v="Coventry University - CU London Campus"/>
    <x v="5"/>
    <m/>
    <s v="Offer Received (Conditional)"/>
    <d v="2025-03-28T00:00:00"/>
    <d v="2025-04-03T00:00:00"/>
    <n v="1"/>
    <x v="0"/>
    <x v="1"/>
    <x v="0"/>
  </r>
  <r>
    <s v="Student 410"/>
    <s v="Partner 10"/>
    <s v="United Kingdom"/>
    <s v="India"/>
    <x v="19"/>
    <x v="2"/>
    <s v="KAM 24"/>
    <s v="Jul'2025"/>
    <d v="2025-03-11T00:00:00"/>
    <d v="2025-03-12T00:00:00"/>
    <s v="N/A"/>
    <n v="1"/>
    <e v="#VALUE!"/>
    <e v="#VALUE!"/>
    <n v="1"/>
    <n v="1"/>
    <x v="1"/>
    <x v="1"/>
    <m/>
    <x v="9"/>
    <m/>
    <s v="Preferred University not filled"/>
    <m/>
    <m/>
    <n v="1"/>
    <x v="0"/>
    <x v="1"/>
    <x v="0"/>
  </r>
  <r>
    <s v="Student 314"/>
    <s v="Partner 35"/>
    <s v="United Kingdom"/>
    <s v="Global"/>
    <x v="4"/>
    <x v="3"/>
    <s v="KAM 28"/>
    <s v="Jul'2025"/>
    <d v="2024-11-23T00:00:00"/>
    <d v="2024-11-26T00:00:00"/>
    <d v="2024-12-06T00:00:00"/>
    <n v="3"/>
    <n v="10"/>
    <n v="13"/>
    <n v="1"/>
    <n v="1"/>
    <x v="4"/>
    <x v="0"/>
    <s v="Edinburgh Napier University"/>
    <x v="0"/>
    <s v="Paid"/>
    <s v="Deposit Made (Unconditional)"/>
    <d v="2024-11-23T00:00:00"/>
    <d v="2024-11-26T00:00:00"/>
    <n v="1"/>
    <x v="0"/>
    <x v="0"/>
    <x v="0"/>
  </r>
  <r>
    <s v="Student 268"/>
    <s v="Partner 26"/>
    <s v="United Kingdom"/>
    <s v="Global"/>
    <x v="13"/>
    <x v="0"/>
    <s v="KAM 6"/>
    <s v="Jul'2025"/>
    <d v="2025-04-21T00:00:00"/>
    <d v="2025-04-29T00:00:00"/>
    <s v="N/A"/>
    <n v="8"/>
    <e v="#VALUE!"/>
    <e v="#VALUE!"/>
    <n v="1"/>
    <n v="1"/>
    <x v="1"/>
    <x v="1"/>
    <m/>
    <x v="3"/>
    <m/>
    <s v="Preferred University not filled"/>
    <m/>
    <m/>
    <n v="1"/>
    <x v="0"/>
    <x v="1"/>
    <x v="0"/>
  </r>
  <r>
    <s v="Student 185"/>
    <s v="Partner 10"/>
    <s v="United Kingdom"/>
    <s v="India"/>
    <x v="3"/>
    <x v="2"/>
    <s v="KAM 2"/>
    <s v="Jul'2025"/>
    <d v="2025-03-13T00:00:00"/>
    <s v="N/A"/>
    <s v="N/A"/>
    <e v="#VALUE!"/>
    <e v="#VALUE!"/>
    <e v="#VALUE!"/>
    <n v="1"/>
    <n v="1"/>
    <x v="1"/>
    <x v="1"/>
    <s v="Coventry University"/>
    <x v="8"/>
    <s v="Wants to go for Healtcare for Sept-25 Intake"/>
    <s v="Submitted to University"/>
    <d v="2025-02-28T00:00:00"/>
    <m/>
    <n v="1"/>
    <x v="0"/>
    <x v="1"/>
    <x v="0"/>
  </r>
  <r>
    <s v="Student 368"/>
    <s v="Partner 17"/>
    <s v="United Kingdom"/>
    <s v="India"/>
    <x v="15"/>
    <x v="1"/>
    <s v="KAM 11"/>
    <s v="Jul'2025"/>
    <d v="2025-03-31T00:00:00"/>
    <d v="2025-04-12T00:00:00"/>
    <d v="2025-05-17T00:00:00"/>
    <n v="12"/>
    <n v="35"/>
    <n v="47"/>
    <n v="1"/>
    <n v="1"/>
    <x v="0"/>
    <x v="0"/>
    <s v="University of Salford"/>
    <x v="0"/>
    <s v="Already paid deposit"/>
    <s v="Deposit Made (Conditional)"/>
    <d v="2025-03-31T00:00:00"/>
    <d v="2025-04-12T00:00:00"/>
    <n v="1"/>
    <x v="0"/>
    <x v="0"/>
    <x v="0"/>
  </r>
  <r>
    <s v="Student 403"/>
    <s v="Partner 3"/>
    <s v="United Kingdom"/>
    <s v="India"/>
    <x v="5"/>
    <x v="2"/>
    <s v="KAM 24"/>
    <s v="Jul'2025"/>
    <d v="2025-03-03T00:00:00"/>
    <d v="2025-03-07T00:00:00"/>
    <s v="N/A"/>
    <n v="4"/>
    <e v="#VALUE!"/>
    <e v="#VALUE!"/>
    <n v="1"/>
    <n v="1"/>
    <x v="1"/>
    <x v="1"/>
    <s v="The University of Law"/>
    <x v="3"/>
    <m/>
    <s v="Offer Received (Conditional)"/>
    <d v="2025-03-03T00:00:00"/>
    <d v="2025-03-07T00:00:00"/>
    <n v="1"/>
    <x v="0"/>
    <x v="1"/>
    <x v="0"/>
  </r>
  <r>
    <s v="Student 59"/>
    <s v="Partner 11"/>
    <s v="United Kingdom"/>
    <s v="India"/>
    <x v="5"/>
    <x v="1"/>
    <s v="KAM 30"/>
    <s v="Jul'2025"/>
    <d v="2025-03-21T00:00:00"/>
    <d v="2025-03-23T00:00:00"/>
    <s v="N/A"/>
    <n v="2"/>
    <e v="#VALUE!"/>
    <e v="#VALUE!"/>
    <n v="1"/>
    <n v="1"/>
    <x v="1"/>
    <x v="1"/>
    <m/>
    <x v="3"/>
    <s v="Dropped plans"/>
    <s v="Preferred University not filled"/>
    <m/>
    <m/>
    <n v="1"/>
    <x v="0"/>
    <x v="1"/>
    <x v="0"/>
  </r>
  <r>
    <s v="Student 208"/>
    <s v="Partner 15"/>
    <s v="United Kingdom"/>
    <s v="India"/>
    <x v="5"/>
    <x v="1"/>
    <s v="KAM 11"/>
    <s v="Jul'2025"/>
    <d v="2025-04-18T00:00:00"/>
    <d v="2025-04-24T00:00:00"/>
    <s v="N/A"/>
    <n v="6"/>
    <e v="#VALUE!"/>
    <e v="#VALUE!"/>
    <n v="1"/>
    <n v="1"/>
    <x v="1"/>
    <x v="1"/>
    <s v="Coventry University"/>
    <x v="1"/>
    <s v="Insufficient support from family"/>
    <s v="School App does not exist"/>
    <m/>
    <m/>
    <n v="1"/>
    <x v="0"/>
    <x v="1"/>
    <x v="0"/>
  </r>
  <r>
    <s v="Student 471"/>
    <s v="Partner 22"/>
    <s v="United Kingdom"/>
    <s v="Global"/>
    <x v="11"/>
    <x v="0"/>
    <s v="KAM 36"/>
    <s v="Jul'2025"/>
    <d v="2024-12-18T00:00:00"/>
    <d v="2025-02-04T00:00:00"/>
    <s v="N/A"/>
    <n v="48"/>
    <e v="#VALUE!"/>
    <e v="#VALUE!"/>
    <n v="1"/>
    <n v="1"/>
    <x v="1"/>
    <x v="1"/>
    <m/>
    <x v="3"/>
    <m/>
    <s v="Preferred University not filled"/>
    <m/>
    <m/>
    <n v="1"/>
    <x v="0"/>
    <x v="1"/>
    <x v="0"/>
  </r>
  <r>
    <s v="Student 132"/>
    <s v="Partner 6"/>
    <s v="United Kingdom"/>
    <s v="India"/>
    <x v="7"/>
    <x v="2"/>
    <s v="KAM 2"/>
    <s v="Jul'2025"/>
    <d v="2025-01-16T00:00:00"/>
    <d v="2025-01-23T00:00:00"/>
    <d v="2025-05-05T00:00:00"/>
    <n v="7"/>
    <n v="102"/>
    <n v="109"/>
    <n v="1"/>
    <n v="1"/>
    <x v="0"/>
    <x v="0"/>
    <s v="Coventry University - CU Coventry Campus"/>
    <x v="0"/>
    <s v="Paid"/>
    <s v="Deposit Made (Conditional)"/>
    <d v="2025-01-16T00:00:00"/>
    <d v="2025-01-23T00:00:00"/>
    <n v="1"/>
    <x v="0"/>
    <x v="0"/>
    <x v="0"/>
  </r>
  <r>
    <s v="Student 493"/>
    <s v="Partner 26"/>
    <s v="United Kingdom"/>
    <s v="Global"/>
    <x v="51"/>
    <x v="0"/>
    <s v="KAM 43"/>
    <s v="Jul'2025"/>
    <d v="2025-04-09T00:00:00"/>
    <d v="2025-04-11T00:00:00"/>
    <s v="N/A"/>
    <n v="2"/>
    <e v="#VALUE!"/>
    <e v="#VALUE!"/>
    <n v="1"/>
    <n v="1"/>
    <x v="6"/>
    <x v="1"/>
    <s v="Health Science University"/>
    <x v="3"/>
    <s v="Dropped we missed to raise UCOL on time"/>
    <s v="School App does not exist"/>
    <m/>
    <m/>
    <n v="1"/>
    <x v="0"/>
    <x v="1"/>
    <x v="0"/>
  </r>
  <r>
    <s v="Student 631"/>
    <s v="Partner 3"/>
    <s v="United Kingdom"/>
    <s v="India"/>
    <x v="6"/>
    <x v="2"/>
    <s v="KAM 24"/>
    <s v="Jul'2025"/>
    <d v="2025-05-16T00:00:00"/>
    <s v="N/A"/>
    <s v="N/A"/>
    <e v="#VALUE!"/>
    <e v="#VALUE!"/>
    <e v="#VALUE!"/>
    <n v="1"/>
    <n v="1"/>
    <x v="2"/>
    <x v="1"/>
    <s v="BPP University"/>
    <x v="5"/>
    <m/>
    <s v="Submitted to University"/>
    <d v="2025-05-16T00:00:00"/>
    <m/>
    <n v="1"/>
    <x v="1"/>
    <x v="1"/>
    <x v="0"/>
  </r>
  <r>
    <s v="Student 127"/>
    <s v="Partner 14"/>
    <s v="United Kingdom"/>
    <s v="India"/>
    <x v="5"/>
    <x v="1"/>
    <s v="KAM 30"/>
    <s v="Jul'2025"/>
    <d v="2025-03-03T00:00:00"/>
    <s v="N/A"/>
    <s v="N/A"/>
    <e v="#VALUE!"/>
    <e v="#VALUE!"/>
    <e v="#VALUE!"/>
    <n v="1"/>
    <n v="1"/>
    <x v="1"/>
    <x v="1"/>
    <m/>
    <x v="3"/>
    <s v="Dropped, proceeding with BPP"/>
    <s v="Preferred University not filled"/>
    <m/>
    <m/>
    <n v="1"/>
    <x v="0"/>
    <x v="1"/>
    <x v="0"/>
  </r>
  <r>
    <s v="Student 616"/>
    <s v="Partner 28"/>
    <s v="United Kingdom"/>
    <s v="Global"/>
    <x v="6"/>
    <x v="0"/>
    <s v="KAM 45"/>
    <s v="Jul'2025"/>
    <d v="2025-05-05T00:00:00"/>
    <d v="2025-05-06T00:00:00"/>
    <s v="N/A"/>
    <n v="1"/>
    <e v="#VALUE!"/>
    <e v="#VALUE!"/>
    <n v="1"/>
    <n v="1"/>
    <x v="1"/>
    <x v="1"/>
    <m/>
    <x v="3"/>
    <m/>
    <s v="Preferred University not filled"/>
    <m/>
    <m/>
    <n v="1"/>
    <x v="0"/>
    <x v="1"/>
    <x v="0"/>
  </r>
  <r>
    <s v="Student 237"/>
    <s v="Partner 19"/>
    <s v="United Kingdom"/>
    <s v="India"/>
    <x v="4"/>
    <x v="1"/>
    <s v="KAM 56"/>
    <s v="Jul'2025"/>
    <d v="2025-04-26T00:00:00"/>
    <s v="N/A"/>
    <s v="N/A"/>
    <e v="#VALUE!"/>
    <e v="#VALUE!"/>
    <e v="#VALUE!"/>
    <n v="1"/>
    <n v="1"/>
    <x v="1"/>
    <x v="1"/>
    <s v="Teesside University"/>
    <x v="3"/>
    <s v="Dropped"/>
    <s v="School App does not exist"/>
    <m/>
    <m/>
    <n v="1"/>
    <x v="0"/>
    <x v="1"/>
    <x v="0"/>
  </r>
  <r>
    <s v="Student 436"/>
    <s v="Partner 3"/>
    <s v="United Kingdom"/>
    <s v="India"/>
    <x v="5"/>
    <x v="2"/>
    <s v="KAM 27"/>
    <s v="Jul'2025"/>
    <d v="2025-02-04T00:00:00"/>
    <d v="2025-02-07T00:00:00"/>
    <s v="N/A"/>
    <n v="3"/>
    <e v="#VALUE!"/>
    <e v="#VALUE!"/>
    <n v="1"/>
    <n v="1"/>
    <x v="1"/>
    <x v="1"/>
    <m/>
    <x v="3"/>
    <m/>
    <s v="Preferred University not filled"/>
    <m/>
    <m/>
    <n v="1"/>
    <x v="0"/>
    <x v="1"/>
    <x v="0"/>
  </r>
  <r>
    <s v="Student 502"/>
    <s v="Partner 24"/>
    <s v="United Kingdom"/>
    <s v="Global"/>
    <x v="11"/>
    <x v="0"/>
    <s v="KAM 45"/>
    <s v="Jul'2025"/>
    <d v="2025-03-06T00:00:00"/>
    <d v="2025-03-28T00:00:00"/>
    <s v="N/A"/>
    <n v="22"/>
    <e v="#VALUE!"/>
    <e v="#VALUE!"/>
    <n v="1"/>
    <n v="1"/>
    <x v="1"/>
    <x v="1"/>
    <m/>
    <x v="3"/>
    <m/>
    <s v="Preferred University not filled"/>
    <m/>
    <m/>
    <n v="1"/>
    <x v="0"/>
    <x v="1"/>
    <x v="0"/>
  </r>
  <r>
    <s v="Student 339"/>
    <s v="Partner 23"/>
    <s v="United Kingdom"/>
    <s v="Global"/>
    <x v="2"/>
    <x v="0"/>
    <s v="KAM 39"/>
    <s v="Jul'2025"/>
    <d v="2025-03-26T00:00:00"/>
    <d v="2025-04-02T00:00:00"/>
    <s v="N/A"/>
    <n v="7"/>
    <e v="#VALUE!"/>
    <e v="#VALUE!"/>
    <n v="1"/>
    <n v="1"/>
    <x v="1"/>
    <x v="1"/>
    <s v="University of Roehampton"/>
    <x v="3"/>
    <m/>
    <s v="Offer Received (Conditional)"/>
    <d v="2025-03-26T00:00:00"/>
    <d v="2025-04-02T00:00:00"/>
    <n v="1"/>
    <x v="0"/>
    <x v="1"/>
    <x v="0"/>
  </r>
  <r>
    <s v="Student 201"/>
    <s v="Partner 36"/>
    <s v="United Kingdom"/>
    <s v="Global"/>
    <x v="52"/>
    <x v="3"/>
    <s v="KAM 52"/>
    <s v="Jul'2025"/>
    <d v="2025-03-27T00:00:00"/>
    <d v="2025-04-05T00:00:00"/>
    <d v="2025-04-17T00:00:00"/>
    <n v="9"/>
    <n v="12"/>
    <n v="21"/>
    <n v="1"/>
    <n v="1"/>
    <x v="0"/>
    <x v="0"/>
    <s v="Ulster University Birmingham"/>
    <x v="0"/>
    <s v="Student paid. Get a closer interview date"/>
    <s v="School App does not exist"/>
    <m/>
    <m/>
    <n v="1"/>
    <x v="0"/>
    <x v="0"/>
    <x v="0"/>
  </r>
  <r>
    <s v="Student 138"/>
    <s v="Partner 23"/>
    <s v="United Kingdom"/>
    <s v="Global"/>
    <x v="8"/>
    <x v="0"/>
    <s v="KAM 1"/>
    <s v="Jul'2025"/>
    <d v="2025-01-31T00:00:00"/>
    <d v="2025-02-12T00:00:00"/>
    <s v="N/A"/>
    <n v="12"/>
    <e v="#VALUE!"/>
    <e v="#VALUE!"/>
    <n v="1"/>
    <n v="1"/>
    <x v="1"/>
    <x v="1"/>
    <m/>
    <x v="3"/>
    <m/>
    <s v="Preferred University not filled"/>
    <m/>
    <m/>
    <n v="1"/>
    <x v="0"/>
    <x v="1"/>
    <x v="0"/>
  </r>
  <r>
    <s v="Student 233"/>
    <s v="Partner 17"/>
    <s v="United Kingdom"/>
    <s v="India"/>
    <x v="5"/>
    <x v="1"/>
    <s v="KAM 30"/>
    <s v="Jul'2025"/>
    <d v="2025-04-05T00:00:00"/>
    <s v="N/A"/>
    <s v="N/A"/>
    <e v="#VALUE!"/>
    <e v="#VALUE!"/>
    <e v="#VALUE!"/>
    <n v="1"/>
    <n v="1"/>
    <x v="1"/>
    <x v="1"/>
    <m/>
    <x v="3"/>
    <s v="proceeding with BPP"/>
    <s v="Preferred University not filled"/>
    <m/>
    <m/>
    <n v="1"/>
    <x v="0"/>
    <x v="1"/>
    <x v="0"/>
  </r>
  <r>
    <s v="Student 176"/>
    <s v="Partner 11"/>
    <s v="United Kingdom"/>
    <s v="India"/>
    <x v="43"/>
    <x v="1"/>
    <s v="KAM 30"/>
    <s v="Jul'2025"/>
    <d v="2025-05-04T00:00:00"/>
    <d v="2025-05-12T00:00:00"/>
    <d v="2025-06-05T00:00:00"/>
    <n v="8"/>
    <n v="24"/>
    <n v="32"/>
    <n v="1"/>
    <n v="1"/>
    <x v="5"/>
    <x v="0"/>
    <s v="Aston University ï¿½ London"/>
    <x v="0"/>
    <s v="CAS issued, Visa approved - RAU"/>
    <s v="School App does not exist"/>
    <m/>
    <m/>
    <n v="1"/>
    <x v="0"/>
    <x v="0"/>
    <x v="1"/>
  </r>
  <r>
    <s v="Student 121"/>
    <s v="Partner 12"/>
    <s v="United Kingdom"/>
    <s v="India"/>
    <x v="4"/>
    <x v="1"/>
    <s v="KAM 30"/>
    <s v="Jul'2025"/>
    <d v="2025-01-18T00:00:00"/>
    <d v="2025-01-29T00:00:00"/>
    <s v="N/A"/>
    <n v="11"/>
    <e v="#VALUE!"/>
    <e v="#VALUE!"/>
    <n v="1"/>
    <n v="1"/>
    <x v="1"/>
    <x v="1"/>
    <m/>
    <x v="3"/>
    <s v="Dropped, proceeding with other consultancy - BPP"/>
    <s v="Preferred University not filled"/>
    <m/>
    <m/>
    <n v="1"/>
    <x v="0"/>
    <x v="1"/>
    <x v="0"/>
  </r>
  <r>
    <s v="Student 303"/>
    <s v="Partner 28"/>
    <s v="United Kingdom"/>
    <s v="Global"/>
    <x v="3"/>
    <x v="0"/>
    <s v="KAM 26"/>
    <s v="Jul'2025"/>
    <d v="2025-04-29T00:00:00"/>
    <d v="2025-05-03T00:00:00"/>
    <s v="N/A"/>
    <n v="4"/>
    <e v="#VALUE!"/>
    <e v="#VALUE!"/>
    <n v="1"/>
    <n v="1"/>
    <x v="1"/>
    <x v="1"/>
    <m/>
    <x v="3"/>
    <m/>
    <s v="Preferred University not filled"/>
    <m/>
    <m/>
    <n v="1"/>
    <x v="0"/>
    <x v="1"/>
    <x v="0"/>
  </r>
  <r>
    <s v="Student 6"/>
    <s v="Partner 18"/>
    <s v="United Kingdom"/>
    <s v="India"/>
    <x v="2"/>
    <x v="1"/>
    <s v="KAM 48"/>
    <s v="Jul'2025"/>
    <d v="2025-02-06T00:00:00"/>
    <d v="2025-02-10T00:00:00"/>
    <s v="N/A"/>
    <n v="4"/>
    <e v="#VALUE!"/>
    <e v="#VALUE!"/>
    <n v="1"/>
    <n v="1"/>
    <x v="1"/>
    <x v="1"/>
    <s v="BPP University"/>
    <x v="7"/>
    <s v="Student looking for interview"/>
    <s v="School App does not exist"/>
    <m/>
    <m/>
    <n v="1"/>
    <x v="0"/>
    <x v="1"/>
    <x v="0"/>
  </r>
  <r>
    <s v="Student 588"/>
    <s v="Partner 26"/>
    <s v="United Kingdom"/>
    <s v="Global"/>
    <x v="3"/>
    <x v="0"/>
    <s v="KAM 26"/>
    <s v="Jul'2025"/>
    <d v="2025-05-01T00:00:00"/>
    <d v="2025-05-10T00:00:00"/>
    <s v="N/A"/>
    <n v="9"/>
    <e v="#VALUE!"/>
    <e v="#VALUE!"/>
    <n v="1"/>
    <n v="1"/>
    <x v="1"/>
    <x v="1"/>
    <m/>
    <x v="3"/>
    <m/>
    <s v="Preferred University not filled"/>
    <m/>
    <m/>
    <n v="1"/>
    <x v="0"/>
    <x v="1"/>
    <x v="0"/>
  </r>
  <r>
    <s v="Student 630"/>
    <s v="Partner 2"/>
    <s v="United Kingdom"/>
    <s v="India"/>
    <x v="3"/>
    <x v="2"/>
    <s v="KAM 24"/>
    <s v="Jul'2025"/>
    <d v="2025-01-07T00:00:00"/>
    <d v="2025-01-13T00:00:00"/>
    <s v="N/A"/>
    <n v="6"/>
    <e v="#VALUE!"/>
    <e v="#VALUE!"/>
    <n v="1"/>
    <n v="1"/>
    <x v="1"/>
    <x v="1"/>
    <m/>
    <x v="3"/>
    <m/>
    <s v="Preferred University not filled"/>
    <m/>
    <m/>
    <n v="1"/>
    <x v="0"/>
    <x v="1"/>
    <x v="0"/>
  </r>
  <r>
    <s v="Student 101"/>
    <s v="Partner 13"/>
    <s v="United Kingdom"/>
    <s v="India"/>
    <x v="5"/>
    <x v="1"/>
    <s v="KAM 11"/>
    <s v="Jul'2025"/>
    <d v="2025-04-01T00:00:00"/>
    <d v="2025-04-02T00:00:00"/>
    <s v="N/A"/>
    <n v="1"/>
    <e v="#VALUE!"/>
    <e v="#VALUE!"/>
    <n v="1"/>
    <n v="1"/>
    <x v="6"/>
    <x v="1"/>
    <s v="University of The West of Scotland"/>
    <x v="3"/>
    <s v="Insufficient funds"/>
    <s v="School App does not exist"/>
    <m/>
    <m/>
    <n v="1"/>
    <x v="0"/>
    <x v="1"/>
    <x v="0"/>
  </r>
  <r>
    <s v="Student 232"/>
    <s v="Partner 29"/>
    <s v="United Kingdom"/>
    <s v="Global"/>
    <x v="3"/>
    <x v="0"/>
    <s v="KAM 51"/>
    <s v="Jul'2025"/>
    <d v="2025-04-07T00:00:00"/>
    <d v="2025-04-10T00:00:00"/>
    <s v="N/A"/>
    <n v="3"/>
    <e v="#VALUE!"/>
    <e v="#VALUE!"/>
    <n v="1"/>
    <n v="1"/>
    <x v="1"/>
    <x v="1"/>
    <s v="Coventry University - CU London Campus"/>
    <x v="3"/>
    <s v="RAU this pp has been transferred to another account of the same gent B and B study abroad .. so the student is not showing in deposit mark status."/>
    <s v="Offer Received (Conditional)"/>
    <d v="2025-04-07T00:00:00"/>
    <d v="2025-04-10T00:00:00"/>
    <n v="1"/>
    <x v="0"/>
    <x v="1"/>
    <x v="0"/>
  </r>
  <r>
    <s v="Student 131"/>
    <s v="Partner 5"/>
    <s v="United Kingdom"/>
    <s v="India"/>
    <x v="5"/>
    <x v="2"/>
    <m/>
    <s v="Jul'2025"/>
    <d v="2025-01-30T00:00:00"/>
    <d v="2025-02-04T00:00:00"/>
    <s v="N/A"/>
    <n v="5"/>
    <e v="#VALUE!"/>
    <e v="#VALUE!"/>
    <n v="1"/>
    <n v="1"/>
    <x v="1"/>
    <x v="2"/>
    <s v="Coventry University"/>
    <x v="8"/>
    <s v="LOAN"/>
    <s v="School App does not exist"/>
    <m/>
    <m/>
    <n v="1"/>
    <x v="0"/>
    <x v="1"/>
    <x v="0"/>
  </r>
  <r>
    <s v="Student 330"/>
    <s v="Partner 31"/>
    <s v="United Kingdom"/>
    <s v="Global"/>
    <x v="53"/>
    <x v="3"/>
    <s v="KAM 35"/>
    <s v="Jul'2025"/>
    <d v="2025-02-12T00:00:00"/>
    <d v="2025-03-04T00:00:00"/>
    <s v="N/A"/>
    <n v="20"/>
    <e v="#VALUE!"/>
    <e v="#VALUE!"/>
    <n v="1"/>
    <n v="1"/>
    <x v="1"/>
    <x v="1"/>
    <m/>
    <x v="3"/>
    <m/>
    <s v="Preferred University not filled"/>
    <m/>
    <m/>
    <n v="1"/>
    <x v="0"/>
    <x v="1"/>
    <x v="0"/>
  </r>
  <r>
    <s v="Student 32"/>
    <s v="Partner 11"/>
    <s v="United Kingdom"/>
    <s v="India"/>
    <x v="5"/>
    <x v="1"/>
    <s v="KAM 46"/>
    <s v="Jul'2025"/>
    <d v="2025-02-01T00:00:00"/>
    <d v="2025-02-05T00:00:00"/>
    <s v="N/A"/>
    <n v="4"/>
    <e v="#VALUE!"/>
    <e v="#VALUE!"/>
    <n v="1"/>
    <n v="1"/>
    <x v="6"/>
    <x v="1"/>
    <s v="University of Greenwich"/>
    <x v="1"/>
    <s v="deferred"/>
    <s v="School App does not exist"/>
    <m/>
    <m/>
    <n v="1"/>
    <x v="0"/>
    <x v="1"/>
    <x v="0"/>
  </r>
  <r>
    <s v="Student 456"/>
    <s v="Partner 38"/>
    <s v="United Kingdom"/>
    <s v="Global"/>
    <x v="4"/>
    <x v="3"/>
    <s v="KAM 34"/>
    <s v="Jul'2025"/>
    <d v="2025-01-21T00:00:00"/>
    <d v="2025-01-29T00:00:00"/>
    <d v="2025-02-05T00:00:00"/>
    <n v="8"/>
    <n v="7"/>
    <n v="15"/>
    <n v="1"/>
    <n v="1"/>
    <x v="0"/>
    <x v="0"/>
    <s v="Edinburgh Napier University"/>
    <x v="0"/>
    <s v="deposit paid"/>
    <s v="Deposit Made (Conditional)"/>
    <d v="2025-01-21T00:00:00"/>
    <d v="2025-01-29T00:00:00"/>
    <n v="1"/>
    <x v="0"/>
    <x v="0"/>
    <x v="0"/>
  </r>
  <r>
    <s v="Student 608"/>
    <s v="Partner 21"/>
    <s v="United Kingdom"/>
    <s v="Global"/>
    <x v="3"/>
    <x v="0"/>
    <s v="KAM 26"/>
    <s v="Jul'2025"/>
    <d v="2025-05-09T00:00:00"/>
    <d v="2025-05-15T00:00:00"/>
    <s v="N/A"/>
    <n v="6"/>
    <e v="#VALUE!"/>
    <e v="#VALUE!"/>
    <n v="1"/>
    <n v="1"/>
    <x v="1"/>
    <x v="1"/>
    <s v="Coventry University - CU London Campus"/>
    <x v="2"/>
    <s v="Student had some situation someone death happened in her family so she is taking time"/>
    <s v="Offer Received (Conditional)"/>
    <d v="2025-05-09T00:00:00"/>
    <d v="2025-05-15T00:00:00"/>
    <n v="1"/>
    <x v="0"/>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7B56D3-E1CF-41B9-A117-1E913FBD48A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23">
    <pivotField dataField="1" showAll="0"/>
    <pivotField showAll="0"/>
    <pivotField showAll="0"/>
    <pivotField showAll="0"/>
    <pivotField showAll="0"/>
    <pivotField showAll="0"/>
    <pivotField showAll="0"/>
    <pivotField showAll="0"/>
    <pivotField numFmtId="15" showAll="0"/>
    <pivotField showAll="0"/>
    <pivotField showAll="0"/>
    <pivotField axis="axisRow" showAll="0" sortType="descending">
      <items count="8">
        <item x="3"/>
        <item x="0"/>
        <item x="4"/>
        <item x="1"/>
        <item x="6"/>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axis="axisRow" showAll="0">
      <items count="6">
        <item x="1"/>
        <item x="4"/>
        <item n="Total Offers" x="3"/>
        <item x="2"/>
        <item x="0"/>
        <item t="default"/>
      </items>
    </pivotField>
    <pivotField dragToRow="0" dragToCol="0" dragToPage="0" showAll="0" defaultSubtotal="0"/>
    <pivotField dragToRow="0" dragToCol="0" dragToPage="0" showAll="0" defaultSubtotal="0"/>
    <pivotField dragToRow="0" dragToCol="0" dragToPage="0" showAll="0" defaultSubtotal="0"/>
  </pivotFields>
  <rowFields count="2">
    <field x="19"/>
    <field x="11"/>
  </rowFields>
  <rowItems count="13">
    <i>
      <x/>
    </i>
    <i r="1">
      <x/>
    </i>
    <i>
      <x v="1"/>
    </i>
    <i r="1">
      <x v="1"/>
    </i>
    <i r="1">
      <x v="2"/>
    </i>
    <i>
      <x v="2"/>
    </i>
    <i r="1">
      <x v="3"/>
    </i>
    <i r="1">
      <x v="4"/>
    </i>
    <i>
      <x v="3"/>
    </i>
    <i r="1">
      <x v="5"/>
    </i>
    <i>
      <x v="4"/>
    </i>
    <i r="1">
      <x v="6"/>
    </i>
    <i t="grand">
      <x/>
    </i>
  </rowItems>
  <colItems count="1">
    <i/>
  </colItems>
  <dataFields count="1">
    <dataField name="Count of Student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810712-1CDB-44C6-9D16-2230DE36AA8A}"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colHeaderCaption="Offer">
  <location ref="A135:E164" firstHeaderRow="1" firstDataRow="3" firstDataCol="1" rowPageCount="1" colPageCount="1"/>
  <pivotFields count="29">
    <pivotField dataField="1" showAll="0"/>
    <pivotField showAll="0"/>
    <pivotField showAll="0"/>
    <pivotField showAll="0"/>
    <pivotField showAll="0">
      <items count="55">
        <item x="35"/>
        <item x="33"/>
        <item x="20"/>
        <item x="43"/>
        <item x="50"/>
        <item x="18"/>
        <item x="39"/>
        <item x="29"/>
        <item x="6"/>
        <item x="17"/>
        <item x="7"/>
        <item x="3"/>
        <item x="13"/>
        <item x="30"/>
        <item x="4"/>
        <item x="37"/>
        <item x="10"/>
        <item x="47"/>
        <item x="34"/>
        <item x="22"/>
        <item x="1"/>
        <item x="12"/>
        <item x="42"/>
        <item x="23"/>
        <item x="38"/>
        <item x="51"/>
        <item x="45"/>
        <item x="46"/>
        <item x="52"/>
        <item x="19"/>
        <item x="32"/>
        <item x="48"/>
        <item x="5"/>
        <item x="0"/>
        <item x="41"/>
        <item x="26"/>
        <item x="27"/>
        <item x="21"/>
        <item x="25"/>
        <item x="40"/>
        <item x="28"/>
        <item x="31"/>
        <item x="44"/>
        <item x="49"/>
        <item x="9"/>
        <item x="53"/>
        <item x="2"/>
        <item x="15"/>
        <item x="8"/>
        <item x="16"/>
        <item x="36"/>
        <item x="11"/>
        <item x="24"/>
        <item x="14"/>
        <item t="default"/>
      </items>
    </pivotField>
    <pivotField axis="axisPage" multipleItemSelectionAllowed="1" showAll="0">
      <items count="5">
        <item x="3"/>
        <item x="2"/>
        <item x="0"/>
        <item x="1"/>
        <item t="default"/>
      </items>
    </pivotField>
    <pivotField showAll="0"/>
    <pivotField showAll="0"/>
    <pivotField numFmtId="14" showAll="0"/>
    <pivotField showAll="0"/>
    <pivotField showAll="0"/>
    <pivotField showAll="0"/>
    <pivotField showAll="0"/>
    <pivotField showAll="0"/>
    <pivotField numFmtId="164" showAll="0"/>
    <pivotField numFmtId="164" showAll="0"/>
    <pivotField axis="axisCol" showAll="0">
      <items count="8">
        <item h="1" x="3"/>
        <item x="0"/>
        <item x="4"/>
        <item x="1"/>
        <item x="6"/>
        <item x="5"/>
        <item x="2"/>
        <item t="default"/>
      </items>
    </pivotField>
    <pivotField axis="axisRow" showAll="0">
      <items count="5">
        <item x="2"/>
        <item x="1"/>
        <item x="0"/>
        <item h="1" x="3"/>
        <item t="default"/>
      </items>
    </pivotField>
    <pivotField showAll="0"/>
    <pivotField axis="axisRow" showAll="0">
      <items count="13">
        <item x="2"/>
        <item x="9"/>
        <item x="6"/>
        <item x="7"/>
        <item x="1"/>
        <item h="1" x="0"/>
        <item x="5"/>
        <item x="4"/>
        <item x="10"/>
        <item x="11"/>
        <item x="8"/>
        <item h="1" x="3"/>
        <item t="default"/>
      </items>
    </pivotField>
    <pivotField showAll="0"/>
    <pivotField showAll="0"/>
    <pivotField showAll="0"/>
    <pivotField showAll="0"/>
    <pivotField showAll="0"/>
    <pivotField showAll="0">
      <items count="3">
        <item n="No" x="1"/>
        <item n="Yes" x="0"/>
        <item t="default"/>
      </items>
    </pivotField>
    <pivotField showAll="0">
      <items count="3">
        <item x="1"/>
        <item x="0"/>
        <item t="default"/>
      </items>
    </pivotField>
    <pivotField showAll="0">
      <items count="3">
        <item x="0"/>
        <item x="1"/>
        <item t="default"/>
      </items>
    </pivotField>
    <pivotField axis="axisCol" showAll="0">
      <items count="6">
        <item h="1" x="1"/>
        <item n="Deposit Made" sd="0" x="3"/>
        <item n="Offer Received" sd="0" x="4"/>
        <item sd="0" x="2"/>
        <item sd="0" x="0"/>
        <item t="default"/>
      </items>
    </pivotField>
  </pivotFields>
  <rowFields count="2">
    <field x="17"/>
    <field x="19"/>
  </rowFields>
  <rowItems count="27">
    <i>
      <x/>
    </i>
    <i r="1">
      <x/>
    </i>
    <i r="1">
      <x v="1"/>
    </i>
    <i r="1">
      <x v="3"/>
    </i>
    <i r="1">
      <x v="4"/>
    </i>
    <i r="1">
      <x v="6"/>
    </i>
    <i r="1">
      <x v="7"/>
    </i>
    <i r="1">
      <x v="10"/>
    </i>
    <i>
      <x v="1"/>
    </i>
    <i r="1">
      <x/>
    </i>
    <i r="1">
      <x v="1"/>
    </i>
    <i r="1">
      <x v="2"/>
    </i>
    <i r="1">
      <x v="3"/>
    </i>
    <i r="1">
      <x v="4"/>
    </i>
    <i r="1">
      <x v="6"/>
    </i>
    <i r="1">
      <x v="7"/>
    </i>
    <i r="1">
      <x v="8"/>
    </i>
    <i r="1">
      <x v="9"/>
    </i>
    <i r="1">
      <x v="10"/>
    </i>
    <i>
      <x v="2"/>
    </i>
    <i r="1">
      <x v="2"/>
    </i>
    <i r="1">
      <x v="3"/>
    </i>
    <i r="1">
      <x v="4"/>
    </i>
    <i r="1">
      <x v="6"/>
    </i>
    <i r="1">
      <x v="7"/>
    </i>
    <i r="1">
      <x v="8"/>
    </i>
    <i t="grand">
      <x/>
    </i>
  </rowItems>
  <colFields count="2">
    <field x="28"/>
    <field x="16"/>
  </colFields>
  <colItems count="4">
    <i>
      <x v="1"/>
    </i>
    <i>
      <x v="2"/>
    </i>
    <i>
      <x v="4"/>
    </i>
    <i t="grand">
      <x/>
    </i>
  </colItems>
  <pageFields count="1">
    <pageField fld="5" hier="-1"/>
  </pageFields>
  <dataFields count="1">
    <dataField name="Count of Student Name" fld="0" subtotal="count" baseField="19" baseItem="7"/>
  </dataFields>
  <chartFormats count="15">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2">
          <reference field="4294967294" count="1" selected="0">
            <x v="0"/>
          </reference>
          <reference field="16" count="1" selected="0">
            <x v="1"/>
          </reference>
        </references>
      </pivotArea>
    </chartFormat>
    <chartFormat chart="0" format="44" series="1">
      <pivotArea type="data" outline="0" fieldPosition="0">
        <references count="2">
          <reference field="4294967294" count="1" selected="0">
            <x v="0"/>
          </reference>
          <reference field="16" count="1" selected="0">
            <x v="2"/>
          </reference>
        </references>
      </pivotArea>
    </chartFormat>
    <chartFormat chart="0" format="45" series="1">
      <pivotArea type="data" outline="0" fieldPosition="0">
        <references count="2">
          <reference field="4294967294" count="1" selected="0">
            <x v="0"/>
          </reference>
          <reference field="16" count="1" selected="0">
            <x v="3"/>
          </reference>
        </references>
      </pivotArea>
    </chartFormat>
    <chartFormat chart="0" format="46" series="1">
      <pivotArea type="data" outline="0" fieldPosition="0">
        <references count="2">
          <reference field="4294967294" count="1" selected="0">
            <x v="0"/>
          </reference>
          <reference field="16" count="1" selected="0">
            <x v="4"/>
          </reference>
        </references>
      </pivotArea>
    </chartFormat>
    <chartFormat chart="0" format="47" series="1">
      <pivotArea type="data" outline="0" fieldPosition="0">
        <references count="2">
          <reference field="4294967294" count="1" selected="0">
            <x v="0"/>
          </reference>
          <reference field="16" count="1" selected="0">
            <x v="5"/>
          </reference>
        </references>
      </pivotArea>
    </chartFormat>
    <chartFormat chart="0" format="48" series="1">
      <pivotArea type="data" outline="0" fieldPosition="0">
        <references count="2">
          <reference field="4294967294" count="1" selected="0">
            <x v="0"/>
          </reference>
          <reference field="16" count="1" selected="0">
            <x v="6"/>
          </reference>
        </references>
      </pivotArea>
    </chartFormat>
    <chartFormat chart="0" format="49" series="1">
      <pivotArea type="data" outline="0" fieldPosition="0">
        <references count="2">
          <reference field="4294967294" count="1" selected="0">
            <x v="0"/>
          </reference>
          <reference field="28" count="1" selected="0">
            <x v="2"/>
          </reference>
        </references>
      </pivotArea>
    </chartFormat>
    <chartFormat chart="0" format="50" series="1">
      <pivotArea type="data" outline="0" fieldPosition="0">
        <references count="2">
          <reference field="4294967294" count="1" selected="0">
            <x v="0"/>
          </reference>
          <reference field="28" count="1" selected="0">
            <x v="4"/>
          </reference>
        </references>
      </pivotArea>
    </chartFormat>
    <chartFormat chart="0" format="51" series="1">
      <pivotArea type="data" outline="0" fieldPosition="0">
        <references count="2">
          <reference field="4294967294" count="1" selected="0">
            <x v="0"/>
          </reference>
          <reference field="28" count="1" selected="0">
            <x v="1"/>
          </reference>
        </references>
      </pivotArea>
    </chartFormat>
    <chartFormat chart="8" format="55" series="1">
      <pivotArea type="data" outline="0" fieldPosition="0">
        <references count="2">
          <reference field="4294967294" count="1" selected="0">
            <x v="0"/>
          </reference>
          <reference field="28" count="1" selected="0">
            <x v="1"/>
          </reference>
        </references>
      </pivotArea>
    </chartFormat>
    <chartFormat chart="8" format="56" series="1">
      <pivotArea type="data" outline="0" fieldPosition="0">
        <references count="2">
          <reference field="4294967294" count="1" selected="0">
            <x v="0"/>
          </reference>
          <reference field="28" count="1" selected="0">
            <x v="2"/>
          </reference>
        </references>
      </pivotArea>
    </chartFormat>
    <chartFormat chart="8" format="57" series="1">
      <pivotArea type="data" outline="0" fieldPosition="0">
        <references count="2">
          <reference field="4294967294" count="1" selected="0">
            <x v="0"/>
          </reference>
          <reference field="28" count="1" selected="0">
            <x v="4"/>
          </reference>
        </references>
      </pivotArea>
    </chartFormat>
    <chartFormat chart="8" format="58" series="1">
      <pivotArea type="data" outline="0" fieldPosition="0">
        <references count="2">
          <reference field="4294967294" count="1" selected="0">
            <x v="0"/>
          </reference>
          <reference field="28" count="1" selected="0">
            <x v="3"/>
          </reference>
        </references>
      </pivotArea>
    </chartFormat>
    <chartFormat chart="8" format="5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D532CB-7DE7-4225-AE43-839CEAAF2E7C}" name="PivotTable4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E64" firstHeaderRow="0" firstDataRow="1" firstDataCol="1"/>
  <pivotFields count="23">
    <pivotField showAll="0"/>
    <pivotField axis="axisRow" showAll="0" sortType="descending">
      <items count="41">
        <item x="7"/>
        <item x="24"/>
        <item x="3"/>
        <item x="8"/>
        <item x="14"/>
        <item x="1"/>
        <item x="15"/>
        <item x="28"/>
        <item x="26"/>
        <item x="5"/>
        <item x="25"/>
        <item x="36"/>
        <item x="2"/>
        <item x="18"/>
        <item x="22"/>
        <item x="10"/>
        <item x="21"/>
        <item x="4"/>
        <item x="0"/>
        <item x="35"/>
        <item x="19"/>
        <item x="17"/>
        <item x="12"/>
        <item x="37"/>
        <item x="29"/>
        <item x="34"/>
        <item x="33"/>
        <item x="31"/>
        <item x="39"/>
        <item x="13"/>
        <item x="32"/>
        <item x="11"/>
        <item x="30"/>
        <item x="16"/>
        <item x="38"/>
        <item x="20"/>
        <item x="6"/>
        <item x="9"/>
        <item x="23"/>
        <item x="27"/>
        <item t="default"/>
      </items>
      <autoSortScope>
        <pivotArea dataOnly="0" outline="0" fieldPosition="0">
          <references count="1">
            <reference field="4294967294" count="1" selected="0">
              <x v="3"/>
            </reference>
          </references>
        </pivotArea>
      </autoSortScope>
    </pivotField>
    <pivotField showAll="0">
      <items count="9">
        <item x="1"/>
        <item x="7"/>
        <item x="4"/>
        <item x="5"/>
        <item x="6"/>
        <item x="2"/>
        <item x="0"/>
        <item x="3"/>
        <item t="default"/>
      </items>
    </pivotField>
    <pivotField showAll="0"/>
    <pivotField showAll="0"/>
    <pivotField showAll="0">
      <items count="5">
        <item x="3"/>
        <item x="2"/>
        <item x="0"/>
        <item x="1"/>
        <item t="default"/>
      </items>
    </pivotField>
    <pivotField showAll="0">
      <items count="60">
        <item x="21"/>
        <item x="53"/>
        <item x="17"/>
        <item x="18"/>
        <item x="46"/>
        <item x="55"/>
        <item x="15"/>
        <item x="56"/>
        <item x="41"/>
        <item x="35"/>
        <item x="44"/>
        <item x="8"/>
        <item x="32"/>
        <item x="7"/>
        <item x="38"/>
        <item x="29"/>
        <item x="6"/>
        <item x="20"/>
        <item x="10"/>
        <item x="19"/>
        <item x="48"/>
        <item x="31"/>
        <item x="40"/>
        <item x="5"/>
        <item x="3"/>
        <item x="12"/>
        <item x="45"/>
        <item x="24"/>
        <item x="33"/>
        <item x="0"/>
        <item x="51"/>
        <item x="54"/>
        <item x="22"/>
        <item x="16"/>
        <item x="50"/>
        <item x="26"/>
        <item x="42"/>
        <item x="43"/>
        <item x="27"/>
        <item x="4"/>
        <item x="23"/>
        <item x="9"/>
        <item x="13"/>
        <item x="37"/>
        <item x="36"/>
        <item x="25"/>
        <item x="28"/>
        <item x="58"/>
        <item x="52"/>
        <item x="30"/>
        <item x="2"/>
        <item x="14"/>
        <item x="11"/>
        <item x="1"/>
        <item x="39"/>
        <item x="47"/>
        <item x="57"/>
        <item x="34"/>
        <item x="49"/>
        <item t="default"/>
      </items>
    </pivotField>
    <pivotField showAll="0"/>
    <pivotField dataField="1" numFmtId="15" showAll="0"/>
    <pivotField dataField="1" showAll="0"/>
    <pivotField showAll="0"/>
    <pivotField showAll="0">
      <items count="8">
        <item x="3"/>
        <item x="0"/>
        <item x="4"/>
        <item x="1"/>
        <item x="6"/>
        <item x="5"/>
        <item x="2"/>
        <item t="default"/>
      </items>
    </pivotField>
    <pivotField showAll="0"/>
    <pivotField showAll="0"/>
    <pivotField showAll="0"/>
    <pivotField showAll="0"/>
    <pivotField showAll="0"/>
    <pivotField showAll="0"/>
    <pivotField showAll="0"/>
    <pivotField showAll="0" defaultSubtotal="0">
      <items count="5">
        <item x="0"/>
        <item x="1"/>
        <item x="2"/>
        <item x="3"/>
        <item x="4"/>
      </items>
    </pivotField>
    <pivotField dragToRow="0" dragToCol="0" dragToPage="0" showAll="0" defaultSubtotal="0"/>
    <pivotField dataField="1" dragToRow="0" dragToCol="0" dragToPage="0" showAll="0" defaultSubtotal="0"/>
    <pivotField dataField="1" dragToRow="0" dragToCol="0" dragToPage="0" showAll="0" defaultSubtotal="0"/>
  </pivotFields>
  <rowFields count="1">
    <field x="1"/>
  </rowFields>
  <rowItems count="41">
    <i>
      <x v="30"/>
    </i>
    <i>
      <x v="16"/>
    </i>
    <i>
      <x v="8"/>
    </i>
    <i>
      <x v="24"/>
    </i>
    <i>
      <x v="13"/>
    </i>
    <i>
      <x v="2"/>
    </i>
    <i>
      <x v="7"/>
    </i>
    <i>
      <x v="31"/>
    </i>
    <i>
      <x v="27"/>
    </i>
    <i>
      <x v="28"/>
    </i>
    <i>
      <x v="14"/>
    </i>
    <i>
      <x v="23"/>
    </i>
    <i>
      <x v="17"/>
    </i>
    <i>
      <x v="18"/>
    </i>
    <i>
      <x v="15"/>
    </i>
    <i>
      <x v="11"/>
    </i>
    <i>
      <x v="29"/>
    </i>
    <i>
      <x v="26"/>
    </i>
    <i>
      <x v="6"/>
    </i>
    <i>
      <x v="12"/>
    </i>
    <i>
      <x v="19"/>
    </i>
    <i>
      <x v="37"/>
    </i>
    <i>
      <x v="22"/>
    </i>
    <i>
      <x v="38"/>
    </i>
    <i>
      <x v="20"/>
    </i>
    <i>
      <x v="9"/>
    </i>
    <i>
      <x v="4"/>
    </i>
    <i>
      <x v="5"/>
    </i>
    <i>
      <x v="1"/>
    </i>
    <i>
      <x v="32"/>
    </i>
    <i>
      <x v="35"/>
    </i>
    <i>
      <x/>
    </i>
    <i>
      <x v="36"/>
    </i>
    <i>
      <x v="33"/>
    </i>
    <i>
      <x v="25"/>
    </i>
    <i>
      <x v="21"/>
    </i>
    <i>
      <x v="10"/>
    </i>
    <i>
      <x v="3"/>
    </i>
    <i>
      <x v="39"/>
    </i>
    <i>
      <x v="34"/>
    </i>
    <i t="grand">
      <x/>
    </i>
  </rowItems>
  <colFields count="1">
    <field x="-2"/>
  </colFields>
  <colItems count="4">
    <i>
      <x/>
    </i>
    <i i="1">
      <x v="1"/>
    </i>
    <i i="2">
      <x v="2"/>
    </i>
    <i i="3">
      <x v="3"/>
    </i>
  </colItems>
  <dataFields count="4">
    <dataField name="Count of App Submission Date" fld="8" subtotal="count" baseField="0" baseItem="0"/>
    <dataField name="Count of App Offer Date" fld="9" subtotal="count" baseField="0" baseItem="0"/>
    <dataField name="Sum of Offer Rate " fld="21" baseField="0" baseItem="0" numFmtId="9"/>
    <dataField name="Sum of Deposit Rate" fld="22" baseField="0" baseItem="0"/>
  </dataFields>
  <formats count="2">
    <format dxfId="34">
      <pivotArea outline="0" collapsedLevelsAreSubtotals="1" fieldPosition="0">
        <references count="1">
          <reference field="4294967294" count="1" selected="0">
            <x v="2"/>
          </reference>
        </references>
      </pivotArea>
    </format>
    <format dxfId="33">
      <pivotArea dataOnly="0" outline="0"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A3EF9F-918C-44ED-B224-7F37EF92E964}"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90:E106" firstHeaderRow="0" firstDataRow="1" firstDataCol="1"/>
  <pivotFields count="23">
    <pivotField showAll="0"/>
    <pivotField showAll="0"/>
    <pivotField showAll="0"/>
    <pivotField showAll="0"/>
    <pivotField axis="axisRow" showAll="0" measureFilter="1">
      <items count="55">
        <item x="35"/>
        <item x="33"/>
        <item x="20"/>
        <item x="43"/>
        <item x="50"/>
        <item x="18"/>
        <item x="39"/>
        <item x="29"/>
        <item x="6"/>
        <item x="17"/>
        <item x="7"/>
        <item x="3"/>
        <item x="13"/>
        <item x="30"/>
        <item x="4"/>
        <item x="37"/>
        <item x="10"/>
        <item x="47"/>
        <item x="34"/>
        <item x="22"/>
        <item x="1"/>
        <item x="12"/>
        <item x="42"/>
        <item x="23"/>
        <item x="38"/>
        <item x="51"/>
        <item x="45"/>
        <item x="46"/>
        <item x="52"/>
        <item x="19"/>
        <item x="32"/>
        <item x="48"/>
        <item x="5"/>
        <item x="0"/>
        <item x="41"/>
        <item x="26"/>
        <item x="27"/>
        <item x="21"/>
        <item x="25"/>
        <item x="40"/>
        <item x="28"/>
        <item x="31"/>
        <item x="44"/>
        <item x="49"/>
        <item x="9"/>
        <item x="53"/>
        <item x="2"/>
        <item x="15"/>
        <item x="8"/>
        <item x="16"/>
        <item x="36"/>
        <item x="11"/>
        <item x="24"/>
        <item x="14"/>
        <item t="default"/>
      </items>
    </pivotField>
    <pivotField showAll="0"/>
    <pivotField showAll="0"/>
    <pivotField showAll="0"/>
    <pivotField dataField="1" numFmtId="15" showAll="0"/>
    <pivotField dataField="1" showAll="0"/>
    <pivotField dataField="1" showAll="0"/>
    <pivotField showAll="0">
      <items count="8">
        <item x="3"/>
        <item x="0"/>
        <item x="4"/>
        <item x="1"/>
        <item x="6"/>
        <item x="5"/>
        <item x="2"/>
        <item t="default"/>
      </items>
    </pivotField>
    <pivotField showAll="0"/>
    <pivotField showAll="0"/>
    <pivotField showAll="0"/>
    <pivotField showAll="0"/>
    <pivotField showAll="0"/>
    <pivotField showAll="0"/>
    <pivotField showAll="0"/>
    <pivotField showAll="0" defaultSubtotal="0">
      <items count="5">
        <item x="0"/>
        <item x="1"/>
        <item x="2"/>
        <item x="3"/>
        <item x="4"/>
      </items>
    </pivotField>
    <pivotField dataField="1" dragToRow="0" dragToCol="0" dragToPage="0" showAll="0" defaultSubtotal="0"/>
    <pivotField dragToRow="0" dragToCol="0" dragToPage="0" showAll="0" defaultSubtotal="0"/>
    <pivotField dragToRow="0" dragToCol="0" dragToPage="0" showAll="0" defaultSubtotal="0"/>
  </pivotFields>
  <rowFields count="1">
    <field x="4"/>
  </rowFields>
  <rowItems count="16">
    <i>
      <x v="8"/>
    </i>
    <i>
      <x v="9"/>
    </i>
    <i>
      <x v="10"/>
    </i>
    <i>
      <x v="11"/>
    </i>
    <i>
      <x v="12"/>
    </i>
    <i>
      <x v="14"/>
    </i>
    <i>
      <x v="29"/>
    </i>
    <i>
      <x v="32"/>
    </i>
    <i>
      <x v="33"/>
    </i>
    <i>
      <x v="37"/>
    </i>
    <i>
      <x v="46"/>
    </i>
    <i>
      <x v="47"/>
    </i>
    <i>
      <x v="48"/>
    </i>
    <i>
      <x v="51"/>
    </i>
    <i>
      <x v="53"/>
    </i>
    <i t="grand">
      <x/>
    </i>
  </rowItems>
  <colFields count="1">
    <field x="-2"/>
  </colFields>
  <colItems count="4">
    <i>
      <x/>
    </i>
    <i i="1">
      <x v="1"/>
    </i>
    <i i="2">
      <x v="2"/>
    </i>
    <i i="3">
      <x v="3"/>
    </i>
  </colItems>
  <dataFields count="4">
    <dataField name="Application submissions" fld="8" subtotal="count" baseField="0" baseItem="0"/>
    <dataField name="Offer received" fld="9" subtotal="count" baseField="0" baseItem="0"/>
    <dataField name="Deposit paid" fld="10" subtotal="count" baseField="0" baseItem="0"/>
    <dataField name="Conversion rate" fld="20" baseField="0" baseItem="0" numFmtId="9"/>
  </dataFields>
  <formats count="2">
    <format dxfId="36">
      <pivotArea outline="0" collapsedLevelsAreSubtotals="1" fieldPosition="0">
        <references count="1">
          <reference field="4294967294" count="1" selected="0">
            <x v="3"/>
          </reference>
        </references>
      </pivotArea>
    </format>
    <format dxfId="35">
      <pivotArea dataOnly="0" labelOnly="1" outline="0" fieldPosition="0">
        <references count="1">
          <reference field="4294967294" count="1">
            <x v="3"/>
          </reference>
        </references>
      </pivotArea>
    </format>
  </formats>
  <pivotTableStyleInfo name="PivotStyleLight16" showRowHeaders="1" showColHeaders="1" showRowStripes="0" showColStripes="0" showLastColumn="1"/>
  <filters count="1">
    <filter fld="4"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Country" xr10:uid="{A67D6786-52E1-4968-A49D-93F99FFD5C42}" sourceName="Destination Country">
  <pivotTables>
    <pivotTable tabId="4" name="PivotTable41"/>
  </pivotTables>
  <data>
    <tabular pivotCacheId="1372763185">
      <items count="8">
        <i x="1" s="1"/>
        <i x="7" s="1"/>
        <i x="4" s="1"/>
        <i x="5" s="1"/>
        <i x="6"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5236E73-08F3-4AC8-A26F-399303449652}" sourceName="Region">
  <pivotTables>
    <pivotTable tabId="4" name="PivotTable41"/>
  </pivotTables>
  <data>
    <tabular pivotCacheId="1372763185">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AM" xr10:uid="{9D95202D-D7DD-4735-86AF-9206C4CD3E41}" sourceName="KAM">
  <pivotTables>
    <pivotTable tabId="4" name="PivotTable41"/>
  </pivotTables>
  <data>
    <tabular pivotCacheId="1372763185">
      <items count="59">
        <i x="21" s="1"/>
        <i x="53" s="1"/>
        <i x="17" s="1"/>
        <i x="18" s="1"/>
        <i x="46" s="1"/>
        <i x="55" s="1"/>
        <i x="15" s="1"/>
        <i x="56" s="1"/>
        <i x="41" s="1"/>
        <i x="35" s="1"/>
        <i x="44" s="1"/>
        <i x="8" s="1"/>
        <i x="32" s="1"/>
        <i x="7" s="1"/>
        <i x="38" s="1"/>
        <i x="29" s="1"/>
        <i x="6" s="1"/>
        <i x="20" s="1"/>
        <i x="10" s="1"/>
        <i x="19" s="1"/>
        <i x="48" s="1"/>
        <i x="31" s="1"/>
        <i x="40" s="1"/>
        <i x="5" s="1"/>
        <i x="3" s="1"/>
        <i x="12" s="1"/>
        <i x="45" s="1"/>
        <i x="24" s="1"/>
        <i x="33" s="1"/>
        <i x="0" s="1"/>
        <i x="51" s="1"/>
        <i x="54" s="1"/>
        <i x="22" s="1"/>
        <i x="16" s="1"/>
        <i x="50" s="1"/>
        <i x="26" s="1"/>
        <i x="42" s="1"/>
        <i x="43" s="1"/>
        <i x="27" s="1"/>
        <i x="4" s="1"/>
        <i x="23" s="1"/>
        <i x="9" s="1"/>
        <i x="13" s="1"/>
        <i x="37" s="1"/>
        <i x="36" s="1"/>
        <i x="25" s="1"/>
        <i x="28" s="1"/>
        <i x="58" s="1"/>
        <i x="52" s="1"/>
        <i x="30" s="1"/>
        <i x="2" s="1"/>
        <i x="14" s="1"/>
        <i x="11" s="1"/>
        <i x="1" s="1"/>
        <i x="39" s="1"/>
        <i x="47" s="1"/>
        <i x="57" s="1"/>
        <i x="34" s="1"/>
        <i x="4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ation Country" xr10:uid="{A71E6C22-6E53-4B24-8A8C-3F15D55DA487}" cache="Slicer_Destination_Country" caption="Destination Country" rowHeight="234950"/>
  <slicer name="Region" xr10:uid="{052F5F52-E026-46EF-A609-B050487F1F5E}" cache="Slicer_Region" caption="Region" rowHeight="234950"/>
  <slicer name="KAM" xr10:uid="{AED97B7E-FCF4-40AF-A31F-281FD48704CC}" cache="Slicer_KAM" caption="KAM" startItem="2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9F6D2AA-2AE1-409E-8CF2-FDE57704873C}" name="Table8" displayName="Table8" ref="A1:AB662" totalsRowShown="0" headerRowDxfId="32" headerRowBorderDxfId="31" tableBorderDxfId="30" totalsRowBorderDxfId="29">
  <autoFilter ref="A1:AB662" xr:uid="{A9F6D2AA-2AE1-409E-8CF2-FDE57704873C}"/>
  <tableColumns count="28">
    <tableColumn id="1" xr3:uid="{10BFE7FC-4DA2-4F1F-A107-4A83BB3BE169}" name="Student Name" dataDxfId="28"/>
    <tableColumn id="2" xr3:uid="{BFCEE2F6-5700-4FB5-A4ED-69787C98A1F8}" name="Partner Name" dataDxfId="27"/>
    <tableColumn id="3" xr3:uid="{B0929DEB-FCCF-4DA6-8B85-05D43E9548D3}" name="Destination Country" dataDxfId="26"/>
    <tableColumn id="4" xr3:uid="{A5F7B881-7BFF-4A93-A731-7AFBC33D0D5C}" name="Source Market" dataDxfId="25"/>
    <tableColumn id="5" xr3:uid="{C3C8B742-73A3-4DCB-9DE0-038E9D7669A2}" name="First App University Name" dataDxfId="24"/>
    <tableColumn id="6" xr3:uid="{E990264F-E7EC-4294-A3E4-62523518AE6C}" name="Region" dataDxfId="23"/>
    <tableColumn id="7" xr3:uid="{A384B9FF-28E5-40AF-9487-2B45B102BB63}" name="KAM" dataDxfId="22"/>
    <tableColumn id="8" xr3:uid="{1A1F6FE3-3FCB-416E-A7D6-4891E8572C11}" name="Intake Category" dataDxfId="21"/>
    <tableColumn id="9" xr3:uid="{B11EF732-5EF9-45C1-A2E4-F4A6DFADDF75}" name="App Submission Date" dataDxfId="20"/>
    <tableColumn id="10" xr3:uid="{40C11924-659B-4767-BC5B-21CEC5160657}" name="App Offer Date" dataDxfId="19"/>
    <tableColumn id="11" xr3:uid="{80FF59C1-0D2C-4FD4-BD23-8CB85209E037}" name="App Deposit Date" dataDxfId="18"/>
    <tableColumn id="20" xr3:uid="{5D69D52D-85A8-4D8D-9AA7-B69085473F2E}" name="Days_App_to_Offer" dataDxfId="17">
      <calculatedColumnFormula>Table8[[#This Row],[App Offer Date]]-Table8[[#This Row],[App Submission Date]]</calculatedColumnFormula>
    </tableColumn>
    <tableColumn id="21" xr3:uid="{E78C3541-2007-4CD9-A743-9238F04D73DB}" name="Days_Offer_to_Deposit" dataDxfId="16">
      <calculatedColumnFormula>Table8[[#This Row],[App Deposit Date]]-Table8[[#This Row],[App Offer Date]]</calculatedColumnFormula>
    </tableColumn>
    <tableColumn id="22" xr3:uid="{D32C43FE-861D-4084-A406-6964A65EB648}" name="Days_App_to_Deposit" dataDxfId="15">
      <calculatedColumnFormula>Table8[[#This Row],[App Deposit Date]]-Table8[[#This Row],[App Submission Date]]</calculatedColumnFormula>
    </tableColumn>
    <tableColumn id="23" xr3:uid="{07433F14-6420-4BBC-A328-7C8FE8978771}" name="HasApp" dataDxfId="14">
      <calculatedColumnFormula xml:space="preserve"> --(Table8[[#This Row],[App Submission Date]]&lt;&gt;"")</calculatedColumnFormula>
    </tableColumn>
    <tableColumn id="24" xr3:uid="{772D477C-747D-4D11-B975-E6054B25FA96}" name="HasOffer" dataDxfId="13">
      <calculatedColumnFormula>--(Table8[[#This Row],[App Offer Date]]&lt;&gt;"")</calculatedColumnFormula>
    </tableColumn>
    <tableColumn id="12" xr3:uid="{814D53F2-0DA4-4518-8B17-097581F2EE38}" name="Highest Student Stage" dataDxfId="12"/>
    <tableColumn id="13" xr3:uid="{F6C020DE-BE00-4998-BDB7-C25ACB9C3C87}" name="Deposit Willingness" dataDxfId="11"/>
    <tableColumn id="14" xr3:uid="{BE7FAAD4-A75F-4333-BC62-6788B0679951}" name="Preferred University" dataDxfId="10"/>
    <tableColumn id="15" xr3:uid="{C3065777-B2AB-4A6C-A01F-643B03750627}" name="Deposit Dependency" dataDxfId="9"/>
    <tableColumn id="16" xr3:uid="{15522FD9-7A3B-4678-8E2F-B0F75997DE40}" name="KAM Remarks" dataDxfId="8"/>
    <tableColumn id="17" xr3:uid="{71A1A181-33DB-45F6-ACC8-807C23E36D4E}" name="Preferred University Stage" dataDxfId="7"/>
    <tableColumn id="18" xr3:uid="{5BFC053D-60C7-44F4-9377-9056E04707B7}" name="Preferred App Submitted On" dataDxfId="6"/>
    <tableColumn id="19" xr3:uid="{C614A029-12AE-471E-B572-586B8EA8F618}" name="Preferred App Offer Date" dataDxfId="5"/>
    <tableColumn id="25" xr3:uid="{6A87CB34-BDD9-4839-9B41-A61F83977CD8}" name="Application" dataDxfId="4">
      <calculatedColumnFormula>IF(Table8[[#This Row],[Highest Student Stage]]&lt;&gt;"",1,0)</calculatedColumnFormula>
    </tableColumn>
    <tableColumn id="26" xr3:uid="{6E24E1A5-6CBF-4A2D-ADE0-F339F6BFEADD}" name="Offer" dataDxfId="3">
      <calculatedColumnFormula>IF(OR(Q2="Offer Received (Conditional)",Q2="Offer Received (Unconditional)",Q2="Deposit Made (Conditional)",Q2="Deposit Made (Unconditional)",Q2="Registered at University"),1,0)</calculatedColumnFormula>
    </tableColumn>
    <tableColumn id="27" xr3:uid="{19767969-6670-4B62-803B-8B21EAEE94B3}" name="Deposit" dataDxfId="2">
      <calculatedColumnFormula>IF(OR(Q2="Deposit Made (Conditional)",Q2="Deposit Made (Unconditional)",Q2="Registered at University"),1,0)</calculatedColumnFormula>
    </tableColumn>
    <tableColumn id="28" xr3:uid="{57E7649E-721B-4527-8710-C329DA11BDBB}" name="Registered" dataDxfId="1">
      <calculatedColumnFormula>IF(Q2="Registered at University",1,0)</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ircuit">
  <a:themeElements>
    <a:clrScheme name="Circuit">
      <a:dk1>
        <a:sysClr val="windowText" lastClr="000000"/>
      </a:dk1>
      <a:lt1>
        <a:sysClr val="window" lastClr="FFFFFF"/>
      </a:lt1>
      <a:dk2>
        <a:srgbClr val="134770"/>
      </a:dk2>
      <a:lt2>
        <a:srgbClr val="82FFFF"/>
      </a:lt2>
      <a:accent1>
        <a:srgbClr val="9ACD4C"/>
      </a:accent1>
      <a:accent2>
        <a:srgbClr val="FAA93A"/>
      </a:accent2>
      <a:accent3>
        <a:srgbClr val="D35940"/>
      </a:accent3>
      <a:accent4>
        <a:srgbClr val="B258D3"/>
      </a:accent4>
      <a:accent5>
        <a:srgbClr val="63A0CC"/>
      </a:accent5>
      <a:accent6>
        <a:srgbClr val="8AC4A7"/>
      </a:accent6>
      <a:hlink>
        <a:srgbClr val="B8FA56"/>
      </a:hlink>
      <a:folHlink>
        <a:srgbClr val="7AF8CC"/>
      </a:folHlink>
    </a:clrScheme>
    <a:fontScheme name="Circui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ircuit">
      <a:fillStyleLst>
        <a:solidFill>
          <a:schemeClr val="phClr"/>
        </a:solidFill>
        <a:gradFill rotWithShape="1">
          <a:gsLst>
            <a:gs pos="0">
              <a:schemeClr val="phClr">
                <a:tint val="58000"/>
                <a:satMod val="108000"/>
                <a:lumMod val="110000"/>
              </a:schemeClr>
            </a:gs>
            <a:gs pos="100000">
              <a:schemeClr val="phClr">
                <a:tint val="81000"/>
                <a:satMod val="109000"/>
                <a:lumMod val="105000"/>
              </a:schemeClr>
            </a:gs>
          </a:gsLst>
          <a:lin ang="5040000" scaled="0"/>
        </a:gradFill>
        <a:gradFill rotWithShape="1">
          <a:gsLst>
            <a:gs pos="0">
              <a:schemeClr val="phClr">
                <a:tint val="94000"/>
                <a:satMod val="105000"/>
                <a:lumMod val="102000"/>
              </a:schemeClr>
            </a:gs>
            <a:gs pos="100000">
              <a:schemeClr val="phClr">
                <a:shade val="74000"/>
                <a:satMod val="128000"/>
                <a:lumMod val="10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98000"/>
                <a:hueMod val="94000"/>
                <a:satMod val="148000"/>
                <a:lumMod val="150000"/>
              </a:schemeClr>
            </a:gs>
            <a:gs pos="100000">
              <a:schemeClr val="phClr">
                <a:shade val="92000"/>
                <a:hueMod val="104000"/>
                <a:satMod val="140000"/>
                <a:lumMod val="68000"/>
              </a:schemeClr>
            </a:gs>
          </a:gsLst>
          <a:lin ang="5040000" scaled="0"/>
        </a:gradFill>
        <a:blipFill>
          <a:blip xmlns:r="http://schemas.openxmlformats.org/officeDocument/2006/relationships" r:embed="rId1">
            <a:duotone>
              <a:schemeClr val="phClr">
                <a:shade val="88000"/>
                <a:hueMod val="106000"/>
                <a:satMod val="140000"/>
                <a:lumMod val="54000"/>
              </a:schemeClr>
              <a:schemeClr val="phClr">
                <a:tint val="98000"/>
                <a:hueMod val="90000"/>
                <a:satMod val="150000"/>
                <a:lumMod val="160000"/>
              </a:schemeClr>
            </a:duotone>
          </a:blip>
          <a:stretch/>
        </a:blipFill>
      </a:bgFillStyleLst>
    </a:fmtScheme>
  </a:themeElements>
  <a:objectDefaults/>
  <a:extraClrSchemeLst/>
  <a:extLst>
    <a:ext uri="{05A4C25C-085E-4340-85A3-A5531E510DB2}">
      <thm15:themeFamily xmlns:thm15="http://schemas.microsoft.com/office/thememl/2012/main" name="Circuit" id="{0AC2F7E7-15F5-431C-B2A2-456FE929F56C}" vid="{0911B802-464C-4241-8DD9-B60FF88E379F}"/>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099D-4986-42A6-9EA2-EB610C1A2A36}">
  <dimension ref="A1:F19"/>
  <sheetViews>
    <sheetView workbookViewId="0">
      <selection activeCell="C12" sqref="C12"/>
    </sheetView>
  </sheetViews>
  <sheetFormatPr defaultRowHeight="13.8" x14ac:dyDescent="0.25"/>
  <cols>
    <col min="1" max="1" width="106.296875" customWidth="1"/>
    <col min="2" max="2" width="1.796875" customWidth="1"/>
    <col min="3" max="3" width="82.8984375" customWidth="1"/>
  </cols>
  <sheetData>
    <row r="1" spans="1:6" ht="20.399999999999999" x14ac:dyDescent="0.35">
      <c r="A1" s="50" t="s">
        <v>1158</v>
      </c>
      <c r="B1" s="50"/>
      <c r="C1" s="50"/>
      <c r="D1" s="3"/>
      <c r="E1" s="3"/>
      <c r="F1" s="3"/>
    </row>
    <row r="2" spans="1:6" ht="15.6" x14ac:dyDescent="0.3">
      <c r="A2" s="46" t="s">
        <v>1159</v>
      </c>
      <c r="B2" s="46"/>
      <c r="C2" s="46" t="s">
        <v>1178</v>
      </c>
    </row>
    <row r="3" spans="1:6" ht="41.4" x14ac:dyDescent="0.25">
      <c r="A3" s="43" t="s">
        <v>1194</v>
      </c>
      <c r="B3" s="51"/>
      <c r="C3" s="43" t="s">
        <v>1198</v>
      </c>
    </row>
    <row r="4" spans="1:6" ht="27.6" x14ac:dyDescent="0.25">
      <c r="A4" s="47" t="s">
        <v>1195</v>
      </c>
      <c r="B4" s="51"/>
      <c r="C4" s="43" t="s">
        <v>1199</v>
      </c>
    </row>
    <row r="5" spans="1:6" x14ac:dyDescent="0.25">
      <c r="A5" s="43" t="s">
        <v>1196</v>
      </c>
      <c r="B5" s="51"/>
      <c r="C5" s="43" t="s">
        <v>1179</v>
      </c>
    </row>
    <row r="6" spans="1:6" ht="27.6" x14ac:dyDescent="0.25">
      <c r="A6" s="43" t="s">
        <v>1197</v>
      </c>
      <c r="B6" s="51"/>
      <c r="C6" s="43" t="s">
        <v>1180</v>
      </c>
    </row>
    <row r="7" spans="1:6" x14ac:dyDescent="0.25">
      <c r="A7" s="43"/>
      <c r="B7" s="21"/>
      <c r="C7" s="43"/>
    </row>
    <row r="8" spans="1:6" x14ac:dyDescent="0.25">
      <c r="A8" s="48" t="s">
        <v>1181</v>
      </c>
      <c r="B8" s="49"/>
      <c r="C8" s="48" t="s">
        <v>1184</v>
      </c>
    </row>
    <row r="9" spans="1:6" ht="27.6" x14ac:dyDescent="0.25">
      <c r="A9" s="43" t="s">
        <v>1200</v>
      </c>
      <c r="B9" s="51"/>
      <c r="C9" s="43" t="s">
        <v>1185</v>
      </c>
    </row>
    <row r="10" spans="1:6" ht="27.6" x14ac:dyDescent="0.25">
      <c r="A10" s="43" t="s">
        <v>1201</v>
      </c>
      <c r="B10" s="51"/>
      <c r="C10" s="43" t="s">
        <v>1186</v>
      </c>
    </row>
    <row r="11" spans="1:6" x14ac:dyDescent="0.25">
      <c r="A11" s="43" t="s">
        <v>1182</v>
      </c>
      <c r="B11" s="51"/>
      <c r="C11" s="43"/>
    </row>
    <row r="12" spans="1:6" ht="27.6" x14ac:dyDescent="0.25">
      <c r="A12" s="43" t="s">
        <v>1183</v>
      </c>
      <c r="B12" s="51"/>
      <c r="C12" s="43" t="s">
        <v>1187</v>
      </c>
    </row>
    <row r="13" spans="1:6" x14ac:dyDescent="0.25">
      <c r="A13" s="43"/>
      <c r="B13" s="51"/>
      <c r="C13" s="43" t="s">
        <v>1188</v>
      </c>
    </row>
    <row r="14" spans="1:6" x14ac:dyDescent="0.25">
      <c r="A14" s="43"/>
      <c r="B14" s="51"/>
      <c r="C14" s="43"/>
    </row>
    <row r="15" spans="1:6" x14ac:dyDescent="0.25">
      <c r="A15" s="43"/>
      <c r="B15" s="21"/>
      <c r="C15" s="43"/>
    </row>
    <row r="16" spans="1:6" x14ac:dyDescent="0.25">
      <c r="A16" s="48" t="s">
        <v>1189</v>
      </c>
      <c r="B16" s="49"/>
      <c r="C16" s="48" t="s">
        <v>1160</v>
      </c>
    </row>
    <row r="17" spans="1:3" x14ac:dyDescent="0.25">
      <c r="A17" s="43" t="s">
        <v>1190</v>
      </c>
      <c r="B17" s="51"/>
      <c r="C17" s="43" t="s">
        <v>1193</v>
      </c>
    </row>
    <row r="18" spans="1:3" x14ac:dyDescent="0.25">
      <c r="A18" s="43" t="s">
        <v>1191</v>
      </c>
      <c r="B18" s="51"/>
      <c r="C18" s="43" t="s">
        <v>1161</v>
      </c>
    </row>
    <row r="19" spans="1:3" x14ac:dyDescent="0.25">
      <c r="A19" s="43" t="s">
        <v>1192</v>
      </c>
      <c r="B19" s="51"/>
      <c r="C19" s="21"/>
    </row>
  </sheetData>
  <mergeCells count="4">
    <mergeCell ref="A1:C1"/>
    <mergeCell ref="B3:B6"/>
    <mergeCell ref="B9:B14"/>
    <mergeCell ref="B17:B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EBDB-13FF-4DBA-BF35-321C5EB3EFAF}">
  <dimension ref="A1:AF72"/>
  <sheetViews>
    <sheetView topLeftCell="A45" zoomScale="63" zoomScaleNormal="63" workbookViewId="0">
      <selection activeCell="P25" sqref="P25"/>
    </sheetView>
  </sheetViews>
  <sheetFormatPr defaultRowHeight="13.8" x14ac:dyDescent="0.25"/>
  <sheetData>
    <row r="1" spans="1:32" ht="18" customHeight="1" x14ac:dyDescent="0.25">
      <c r="A1" s="32" t="s">
        <v>1147</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ht="14.4" customHeight="1" x14ac:dyDescent="0.25">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row>
    <row r="3" spans="1:32" ht="15" customHeight="1" x14ac:dyDescent="0.25">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c r="AD3" s="32"/>
      <c r="AE3" s="32"/>
      <c r="AF3" s="32"/>
    </row>
    <row r="4" spans="1:32" ht="14.4" customHeight="1" x14ac:dyDescent="0.25">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row>
    <row r="5" spans="1:32" ht="14.4" customHeight="1" x14ac:dyDescent="0.25">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row>
    <row r="6" spans="1:32" ht="14.4" customHeight="1" x14ac:dyDescent="0.25">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c r="AD6" s="32"/>
      <c r="AE6" s="32"/>
      <c r="AF6" s="32"/>
    </row>
    <row r="7" spans="1:32" ht="14.4" customHeight="1" x14ac:dyDescent="0.2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row>
    <row r="8" spans="1:32" ht="14.4" customHeight="1" x14ac:dyDescent="0.25">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row>
    <row r="9" spans="1:32" ht="14.4" customHeight="1" x14ac:dyDescent="0.25">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ht="14.4" customHeight="1" x14ac:dyDescent="0.25">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ht="14.4" customHeight="1" x14ac:dyDescent="0.25">
      <c r="A11" s="32"/>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4.4" customHeight="1" x14ac:dyDescent="0.25">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spans="1:32" ht="14.4" customHeight="1"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row>
    <row r="14" spans="1:32" ht="14.4" customHeight="1" x14ac:dyDescent="0.2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row>
    <row r="15" spans="1:32" ht="14.4" customHeight="1" x14ac:dyDescent="0.2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row>
    <row r="16" spans="1:32" ht="14.4" customHeight="1" x14ac:dyDescent="0.25">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row>
    <row r="17" spans="1:32" ht="14.4" customHeight="1" x14ac:dyDescent="0.25">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row>
    <row r="18" spans="1:32" ht="14.4" customHeight="1" x14ac:dyDescent="0.25">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row>
    <row r="19" spans="1:32" ht="14.4" customHeight="1" x14ac:dyDescent="0.25">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row>
    <row r="20" spans="1:32" ht="14.4" customHeight="1" x14ac:dyDescent="0.25">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row>
    <row r="21" spans="1:32" ht="14.4" customHeight="1" x14ac:dyDescent="0.25">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row>
    <row r="22" spans="1:32" ht="14.4" customHeight="1" x14ac:dyDescent="0.25">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row>
    <row r="23" spans="1:32" ht="14.4" customHeight="1" x14ac:dyDescent="0.25">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row>
    <row r="24" spans="1:32" ht="14.4" customHeight="1" x14ac:dyDescent="0.25">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row>
    <row r="25" spans="1:32" ht="14.4" customHeight="1" x14ac:dyDescent="0.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row>
    <row r="26" spans="1:32" ht="14.4" customHeight="1" x14ac:dyDescent="0.2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row>
    <row r="27" spans="1:32" ht="14.4" customHeight="1" x14ac:dyDescent="0.2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row>
    <row r="28" spans="1:32" ht="14.4" customHeight="1" x14ac:dyDescent="0.2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row>
    <row r="29" spans="1:32" ht="14.4"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row>
    <row r="30" spans="1:32" ht="14.4"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row>
    <row r="31" spans="1:32" ht="14.4"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row>
    <row r="32" spans="1:32" ht="14.4"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row>
    <row r="33" spans="1:32" ht="14.4"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row>
    <row r="34" spans="1:32" ht="14.4"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row>
    <row r="35" spans="1:32" ht="14.4"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row>
    <row r="36" spans="1:32" ht="14.4"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row>
    <row r="37" spans="1:32" ht="14.4"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row>
    <row r="38" spans="1:32" ht="14.4"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row>
    <row r="39" spans="1:32" ht="14.4"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row>
    <row r="40" spans="1:32" ht="14.4"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row>
    <row r="41" spans="1:32" ht="14.4"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row>
    <row r="42" spans="1:32" ht="14.4"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row>
    <row r="43" spans="1:32" ht="14.4"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row>
    <row r="44" spans="1:32" ht="14.4"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row>
    <row r="45" spans="1:32" ht="14.4"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row>
    <row r="46" spans="1:32" ht="14.4"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row>
    <row r="47" spans="1:32" ht="14.4"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row>
    <row r="48" spans="1:32" ht="14.4"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row>
    <row r="49" spans="1:32" ht="14.4"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row>
    <row r="50" spans="1:32" ht="14.4"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row>
    <row r="51" spans="1:32" ht="14.4"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row>
    <row r="52" spans="1:32" ht="14.4"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row>
    <row r="53" spans="1:32" ht="14.4"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row>
    <row r="54" spans="1:32" ht="14.4"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row>
    <row r="55" spans="1:32" ht="14.4"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row>
    <row r="56" spans="1:32" ht="14.4"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row>
    <row r="57" spans="1:32" ht="14.4"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row>
    <row r="58" spans="1:32" ht="14.4"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row>
    <row r="59" spans="1:32" ht="14.4"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row>
    <row r="60" spans="1:32" ht="14.4"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row>
    <row r="61" spans="1:32" ht="14.4"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row>
    <row r="62" spans="1:32" ht="14.4"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row>
    <row r="63" spans="1:32" ht="14.4"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row>
    <row r="64" spans="1:32" ht="14.4"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row>
    <row r="65" spans="1:32" ht="14.4"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row>
    <row r="66" spans="1:32" ht="14.4"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row>
    <row r="67" spans="1:32" ht="14.4"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row>
    <row r="68" spans="1:32" ht="14.4"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row>
    <row r="69" spans="1:32" ht="14.4"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row>
    <row r="70" spans="1:32" ht="14.4"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row>
    <row r="71" spans="1:32" ht="13.8"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row>
    <row r="72" spans="1:32" ht="13.8"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DD78-3DB1-4A6D-8FFE-F1213334DDF3}">
  <sheetPr filterMode="1"/>
  <dimension ref="A3:K833"/>
  <sheetViews>
    <sheetView topLeftCell="A21" zoomScale="96" zoomScaleNormal="96" workbookViewId="0">
      <selection activeCell="A50" sqref="A50"/>
    </sheetView>
  </sheetViews>
  <sheetFormatPr defaultRowHeight="13.8" x14ac:dyDescent="0.25"/>
  <cols>
    <col min="1" max="1" width="28.09765625" bestFit="1" customWidth="1"/>
    <col min="2" max="2" width="19.8984375" bestFit="1" customWidth="1"/>
    <col min="3" max="3" width="20" bestFit="1" customWidth="1"/>
    <col min="4" max="4" width="15.3984375" bestFit="1" customWidth="1"/>
    <col min="5" max="5" width="16.69921875" bestFit="1" customWidth="1"/>
    <col min="6" max="6" width="10.09765625" bestFit="1" customWidth="1"/>
    <col min="7" max="8" width="11" customWidth="1"/>
    <col min="9" max="9" width="33.3984375" customWidth="1"/>
    <col min="10" max="11" width="11" customWidth="1"/>
    <col min="12" max="12" width="27" customWidth="1"/>
    <col min="13" max="13" width="10" bestFit="1" customWidth="1"/>
    <col min="14" max="14" width="35.796875" bestFit="1" customWidth="1"/>
    <col min="15" max="15" width="38.5" bestFit="1" customWidth="1"/>
    <col min="16" max="16" width="32.8984375" bestFit="1" customWidth="1"/>
    <col min="17" max="17" width="35.796875" bestFit="1" customWidth="1"/>
    <col min="18" max="18" width="37.19921875" bestFit="1" customWidth="1"/>
    <col min="19" max="19" width="40" bestFit="1" customWidth="1"/>
    <col min="20" max="20" width="25" bestFit="1" customWidth="1"/>
    <col min="21" max="21" width="27.8984375" bestFit="1" customWidth="1"/>
    <col min="22" max="22" width="26.296875" bestFit="1" customWidth="1"/>
    <col min="23" max="23" width="29.09765625" bestFit="1" customWidth="1"/>
    <col min="24" max="24" width="40.19921875" bestFit="1" customWidth="1"/>
    <col min="25" max="25" width="43.09765625" bestFit="1" customWidth="1"/>
    <col min="26" max="26" width="19.19921875" bestFit="1" customWidth="1"/>
    <col min="27" max="27" width="22" bestFit="1" customWidth="1"/>
    <col min="28" max="28" width="44.09765625" bestFit="1" customWidth="1"/>
    <col min="29" max="29" width="47" bestFit="1" customWidth="1"/>
    <col min="30" max="30" width="28.09765625" bestFit="1" customWidth="1"/>
    <col min="31" max="31" width="30.796875" bestFit="1" customWidth="1"/>
    <col min="32" max="32" width="40.69921875" bestFit="1" customWidth="1"/>
    <col min="33" max="33" width="43.5" bestFit="1" customWidth="1"/>
    <col min="34" max="34" width="32.796875" bestFit="1" customWidth="1"/>
    <col min="35" max="35" width="35.69921875" bestFit="1" customWidth="1"/>
    <col min="36" max="36" width="29.8984375" bestFit="1" customWidth="1"/>
    <col min="37" max="37" width="32.69921875" bestFit="1" customWidth="1"/>
    <col min="38" max="38" width="29.69921875" bestFit="1" customWidth="1"/>
    <col min="39" max="39" width="32.5" bestFit="1" customWidth="1"/>
    <col min="40" max="40" width="29.19921875" bestFit="1" customWidth="1"/>
    <col min="41" max="41" width="32.09765625" bestFit="1" customWidth="1"/>
    <col min="42" max="42" width="21" bestFit="1" customWidth="1"/>
    <col min="43" max="43" width="23.8984375" bestFit="1" customWidth="1"/>
    <col min="44" max="44" width="18.296875" bestFit="1" customWidth="1"/>
    <col min="45" max="45" width="21" bestFit="1" customWidth="1"/>
    <col min="46" max="46" width="19.69921875" bestFit="1" customWidth="1"/>
    <col min="47" max="47" width="22.5" bestFit="1" customWidth="1"/>
    <col min="48" max="48" width="25.8984375" bestFit="1" customWidth="1"/>
    <col min="49" max="49" width="28.59765625" bestFit="1" customWidth="1"/>
    <col min="50" max="50" width="26" bestFit="1" customWidth="1"/>
    <col min="51" max="51" width="28.69921875" bestFit="1" customWidth="1"/>
    <col min="52" max="52" width="22.296875" bestFit="1" customWidth="1"/>
    <col min="53" max="53" width="25.09765625" bestFit="1" customWidth="1"/>
    <col min="54" max="54" width="21.5" bestFit="1" customWidth="1"/>
    <col min="55" max="55" width="24.3984375" bestFit="1" customWidth="1"/>
    <col min="56" max="56" width="23.5" bestFit="1" customWidth="1"/>
    <col min="57" max="57" width="26.19921875" bestFit="1" customWidth="1"/>
    <col min="58" max="58" width="18.5" bestFit="1" customWidth="1"/>
    <col min="59" max="59" width="21.19921875" bestFit="1" customWidth="1"/>
    <col min="60" max="60" width="37.5" bestFit="1" customWidth="1"/>
    <col min="61" max="61" width="40.296875" bestFit="1" customWidth="1"/>
    <col min="62" max="62" width="35.796875" bestFit="1" customWidth="1"/>
    <col min="63" max="63" width="38.5" bestFit="1" customWidth="1"/>
    <col min="64" max="64" width="23.8984375" bestFit="1" customWidth="1"/>
    <col min="65" max="65" width="26.69921875" bestFit="1" customWidth="1"/>
    <col min="66" max="66" width="29.69921875" bestFit="1" customWidth="1"/>
    <col min="67" max="67" width="32.5" bestFit="1" customWidth="1"/>
    <col min="68" max="68" width="24.19921875" bestFit="1" customWidth="1"/>
    <col min="69" max="69" width="27" bestFit="1" customWidth="1"/>
    <col min="70" max="70" width="23.69921875" bestFit="1" customWidth="1"/>
    <col min="71" max="71" width="26.5" bestFit="1" customWidth="1"/>
    <col min="72" max="72" width="18.8984375" bestFit="1" customWidth="1"/>
    <col min="73" max="73" width="21.69921875" bestFit="1" customWidth="1"/>
    <col min="74" max="74" width="31" bestFit="1" customWidth="1"/>
    <col min="75" max="75" width="33.69921875" bestFit="1" customWidth="1"/>
    <col min="76" max="76" width="30" bestFit="1" customWidth="1"/>
    <col min="77" max="77" width="32.796875" bestFit="1" customWidth="1"/>
    <col min="78" max="78" width="32.8984375" bestFit="1" customWidth="1"/>
    <col min="79" max="79" width="35.796875" bestFit="1" customWidth="1"/>
    <col min="80" max="80" width="23.796875" bestFit="1" customWidth="1"/>
    <col min="81" max="81" width="26.59765625" bestFit="1" customWidth="1"/>
    <col min="82" max="82" width="18.796875" bestFit="1" customWidth="1"/>
    <col min="83" max="83" width="21.59765625" bestFit="1" customWidth="1"/>
    <col min="84" max="84" width="10.09765625" bestFit="1" customWidth="1"/>
    <col min="85" max="85" width="23.5" bestFit="1" customWidth="1"/>
    <col min="86" max="86" width="3.5" bestFit="1" customWidth="1"/>
    <col min="87" max="87" width="26.19921875" bestFit="1" customWidth="1"/>
    <col min="88" max="88" width="18.5" bestFit="1" customWidth="1"/>
    <col min="89" max="89" width="3.5" bestFit="1" customWidth="1"/>
    <col min="90" max="90" width="21.19921875" bestFit="1" customWidth="1"/>
    <col min="91" max="91" width="37.5" bestFit="1" customWidth="1"/>
    <col min="92" max="92" width="3.5" bestFit="1" customWidth="1"/>
    <col min="93" max="93" width="40.296875" bestFit="1" customWidth="1"/>
    <col min="94" max="94" width="21.8984375" bestFit="1" customWidth="1"/>
    <col min="95" max="95" width="24.69921875" bestFit="1" customWidth="1"/>
    <col min="96" max="96" width="35.796875" bestFit="1" customWidth="1"/>
    <col min="97" max="97" width="3.5" bestFit="1" customWidth="1"/>
    <col min="98" max="98" width="38.5" bestFit="1" customWidth="1"/>
    <col min="99" max="99" width="16.19921875" bestFit="1" customWidth="1"/>
    <col min="100" max="100" width="19" bestFit="1" customWidth="1"/>
    <col min="101" max="101" width="23.8984375" bestFit="1" customWidth="1"/>
    <col min="102" max="102" width="26.69921875" bestFit="1" customWidth="1"/>
    <col min="103" max="103" width="29.69921875" bestFit="1" customWidth="1"/>
    <col min="104" max="104" width="3.5" bestFit="1" customWidth="1"/>
    <col min="105" max="105" width="32.5" bestFit="1" customWidth="1"/>
    <col min="106" max="106" width="24.19921875" bestFit="1" customWidth="1"/>
    <col min="107" max="107" width="27" bestFit="1" customWidth="1"/>
    <col min="108" max="108" width="23.69921875" bestFit="1" customWidth="1"/>
    <col min="109" max="109" width="3.5" bestFit="1" customWidth="1"/>
    <col min="110" max="110" width="26.5" bestFit="1" customWidth="1"/>
    <col min="111" max="111" width="18.8984375" bestFit="1" customWidth="1"/>
    <col min="112" max="112" width="21.69921875" bestFit="1" customWidth="1"/>
    <col min="113" max="113" width="31" bestFit="1" customWidth="1"/>
    <col min="114" max="114" width="3.5" bestFit="1" customWidth="1"/>
    <col min="115" max="115" width="33.69921875" bestFit="1" customWidth="1"/>
    <col min="116" max="116" width="30" bestFit="1" customWidth="1"/>
    <col min="117" max="117" width="32.796875" bestFit="1" customWidth="1"/>
    <col min="118" max="118" width="32.8984375" bestFit="1" customWidth="1"/>
    <col min="119" max="119" width="3.5" bestFit="1" customWidth="1"/>
    <col min="120" max="120" width="35.796875" bestFit="1" customWidth="1"/>
    <col min="121" max="121" width="23.796875" bestFit="1" customWidth="1"/>
    <col min="122" max="122" width="3.5" bestFit="1" customWidth="1"/>
    <col min="123" max="123" width="26.59765625" bestFit="1" customWidth="1"/>
    <col min="124" max="124" width="20.8984375" bestFit="1" customWidth="1"/>
    <col min="125" max="125" width="23.59765625" bestFit="1" customWidth="1"/>
    <col min="126" max="126" width="18.796875" bestFit="1" customWidth="1"/>
    <col min="127" max="127" width="3.5" bestFit="1" customWidth="1"/>
    <col min="128" max="128" width="21.59765625" bestFit="1" customWidth="1"/>
    <col min="129" max="129" width="10.09765625" bestFit="1" customWidth="1"/>
    <col min="130" max="130" width="39.59765625" bestFit="1" customWidth="1"/>
    <col min="131" max="131" width="28.09765625" bestFit="1" customWidth="1"/>
    <col min="132" max="133" width="6.19921875" bestFit="1" customWidth="1"/>
    <col min="134" max="134" width="30.796875" bestFit="1" customWidth="1"/>
    <col min="135" max="135" width="31.3984375" bestFit="1" customWidth="1"/>
    <col min="136" max="137" width="6.19921875" bestFit="1" customWidth="1"/>
    <col min="138" max="138" width="34.19921875" bestFit="1" customWidth="1"/>
    <col min="139" max="139" width="40.69921875" bestFit="1" customWidth="1"/>
    <col min="140" max="141" width="6.19921875" bestFit="1" customWidth="1"/>
    <col min="142" max="142" width="43.5" bestFit="1" customWidth="1"/>
    <col min="143" max="143" width="32.796875" bestFit="1" customWidth="1"/>
    <col min="144" max="145" width="6.19921875" bestFit="1" customWidth="1"/>
    <col min="146" max="146" width="35.69921875" bestFit="1" customWidth="1"/>
    <col min="147" max="147" width="29.8984375" bestFit="1" customWidth="1"/>
    <col min="148" max="149" width="6.19921875" bestFit="1" customWidth="1"/>
    <col min="150" max="150" width="32.69921875" bestFit="1" customWidth="1"/>
    <col min="151" max="151" width="29.69921875" bestFit="1" customWidth="1"/>
    <col min="152" max="153" width="6.19921875" bestFit="1" customWidth="1"/>
    <col min="154" max="154" width="32.5" bestFit="1" customWidth="1"/>
    <col min="155" max="155" width="29.19921875" bestFit="1" customWidth="1"/>
    <col min="156" max="157" width="6.19921875" bestFit="1" customWidth="1"/>
    <col min="158" max="158" width="32.09765625" bestFit="1" customWidth="1"/>
    <col min="159" max="159" width="21" bestFit="1" customWidth="1"/>
    <col min="160" max="161" width="6.19921875" bestFit="1" customWidth="1"/>
    <col min="162" max="162" width="23.8984375" bestFit="1" customWidth="1"/>
    <col min="163" max="163" width="18.296875" bestFit="1" customWidth="1"/>
    <col min="164" max="165" width="6.19921875" bestFit="1" customWidth="1"/>
    <col min="166" max="166" width="21" bestFit="1" customWidth="1"/>
    <col min="167" max="167" width="19.69921875" bestFit="1" customWidth="1"/>
    <col min="168" max="169" width="6.19921875" bestFit="1" customWidth="1"/>
    <col min="170" max="170" width="3.69921875" bestFit="1" customWidth="1"/>
    <col min="171" max="171" width="6.19921875" bestFit="1" customWidth="1"/>
    <col min="172" max="172" width="3.59765625" bestFit="1" customWidth="1"/>
    <col min="173" max="173" width="1.8984375" bestFit="1" customWidth="1"/>
    <col min="174" max="175" width="6.19921875" bestFit="1" customWidth="1"/>
    <col min="176" max="176" width="22.5" bestFit="1" customWidth="1"/>
    <col min="177" max="177" width="25.8984375" bestFit="1" customWidth="1"/>
    <col min="178" max="179" width="6.19921875" bestFit="1" customWidth="1"/>
    <col min="180" max="180" width="3.59765625" bestFit="1" customWidth="1"/>
    <col min="181" max="181" width="6.19921875" bestFit="1" customWidth="1"/>
    <col min="182" max="182" width="3.59765625" bestFit="1" customWidth="1"/>
    <col min="183" max="184" width="6.19921875" bestFit="1" customWidth="1"/>
    <col min="185" max="185" width="28.59765625" bestFit="1" customWidth="1"/>
    <col min="186" max="186" width="26" bestFit="1" customWidth="1"/>
    <col min="187" max="188" width="6.19921875" bestFit="1" customWidth="1"/>
    <col min="189" max="189" width="28.69921875" bestFit="1" customWidth="1"/>
    <col min="190" max="190" width="22.296875" bestFit="1" customWidth="1"/>
    <col min="191" max="191" width="1.8984375" bestFit="1" customWidth="1"/>
    <col min="192" max="193" width="6.19921875" bestFit="1" customWidth="1"/>
    <col min="194" max="194" width="25.09765625" bestFit="1" customWidth="1"/>
    <col min="195" max="195" width="21.5" bestFit="1" customWidth="1"/>
    <col min="196" max="197" width="6.19921875" bestFit="1" customWidth="1"/>
    <col min="198" max="198" width="3.59765625" bestFit="1" customWidth="1"/>
    <col min="199" max="200" width="6.19921875" bestFit="1" customWidth="1"/>
    <col min="201" max="201" width="24.3984375" bestFit="1" customWidth="1"/>
    <col min="202" max="202" width="23.5" bestFit="1" customWidth="1"/>
    <col min="203" max="204" width="6.19921875" bestFit="1" customWidth="1"/>
    <col min="205" max="205" width="3.59765625" bestFit="1" customWidth="1"/>
    <col min="206" max="206" width="6.19921875" bestFit="1" customWidth="1"/>
    <col min="207" max="207" width="3.59765625" bestFit="1" customWidth="1"/>
    <col min="208" max="208" width="1.8984375" bestFit="1" customWidth="1"/>
    <col min="209" max="210" width="6.19921875" bestFit="1" customWidth="1"/>
    <col min="211" max="211" width="26.19921875" bestFit="1" customWidth="1"/>
    <col min="212" max="212" width="18.5" bestFit="1" customWidth="1"/>
    <col min="213" max="214" width="6.19921875" bestFit="1" customWidth="1"/>
    <col min="215" max="215" width="3.59765625" bestFit="1" customWidth="1"/>
    <col min="216" max="217" width="6.19921875" bestFit="1" customWidth="1"/>
    <col min="218" max="218" width="21.19921875" bestFit="1" customWidth="1"/>
    <col min="219" max="219" width="37.5" bestFit="1" customWidth="1"/>
    <col min="220" max="221" width="6.19921875" bestFit="1" customWidth="1"/>
    <col min="222" max="222" width="3.59765625" bestFit="1" customWidth="1"/>
    <col min="223" max="224" width="6.19921875" bestFit="1" customWidth="1"/>
    <col min="225" max="225" width="40.296875" bestFit="1" customWidth="1"/>
    <col min="226" max="226" width="21.8984375" bestFit="1" customWidth="1"/>
    <col min="227" max="228" width="6.19921875" bestFit="1" customWidth="1"/>
    <col min="229" max="229" width="24.69921875" bestFit="1" customWidth="1"/>
    <col min="230" max="230" width="35.796875" bestFit="1" customWidth="1"/>
    <col min="231" max="232" width="6.19921875" bestFit="1" customWidth="1"/>
    <col min="233" max="233" width="3.59765625" bestFit="1" customWidth="1"/>
    <col min="234" max="234" width="6.19921875" bestFit="1" customWidth="1"/>
    <col min="235" max="235" width="3.59765625" bestFit="1" customWidth="1"/>
    <col min="236" max="237" width="6.19921875" bestFit="1" customWidth="1"/>
    <col min="238" max="238" width="38.5" bestFit="1" customWidth="1"/>
    <col min="239" max="239" width="16.19921875" bestFit="1" customWidth="1"/>
    <col min="240" max="241" width="6.19921875" bestFit="1" customWidth="1"/>
    <col min="242" max="242" width="19" bestFit="1" customWidth="1"/>
    <col min="243" max="243" width="23.8984375" bestFit="1" customWidth="1"/>
    <col min="244" max="245" width="6.19921875" bestFit="1" customWidth="1"/>
    <col min="246" max="246" width="26.69921875" bestFit="1" customWidth="1"/>
    <col min="247" max="247" width="29.69921875" bestFit="1" customWidth="1"/>
    <col min="248" max="249" width="6.19921875" bestFit="1" customWidth="1"/>
    <col min="250" max="250" width="3.59765625" bestFit="1" customWidth="1"/>
    <col min="251" max="252" width="6.19921875" bestFit="1" customWidth="1"/>
    <col min="253" max="253" width="32.5" bestFit="1" customWidth="1"/>
    <col min="254" max="254" width="24.19921875" bestFit="1" customWidth="1"/>
    <col min="255" max="256" width="6.19921875" bestFit="1" customWidth="1"/>
    <col min="257" max="257" width="27" bestFit="1" customWidth="1"/>
    <col min="258" max="258" width="23.69921875" bestFit="1" customWidth="1"/>
    <col min="259" max="260" width="6.19921875" bestFit="1" customWidth="1"/>
    <col min="261" max="261" width="3.59765625" bestFit="1" customWidth="1"/>
    <col min="262" max="262" width="6.19921875" bestFit="1" customWidth="1"/>
    <col min="263" max="263" width="3.59765625" bestFit="1" customWidth="1"/>
    <col min="264" max="265" width="6.19921875" bestFit="1" customWidth="1"/>
    <col min="266" max="266" width="26.5" bestFit="1" customWidth="1"/>
    <col min="267" max="267" width="18.8984375" bestFit="1" customWidth="1"/>
    <col min="268" max="268" width="6.19921875" bestFit="1" customWidth="1"/>
    <col min="269" max="269" width="3.59765625" bestFit="1" customWidth="1"/>
    <col min="270" max="271" width="6.19921875" bestFit="1" customWidth="1"/>
    <col min="272" max="272" width="21.69921875" bestFit="1" customWidth="1"/>
    <col min="273" max="273" width="31" bestFit="1" customWidth="1"/>
    <col min="274" max="275" width="6.19921875" bestFit="1" customWidth="1"/>
    <col min="276" max="276" width="3.59765625" bestFit="1" customWidth="1"/>
    <col min="277" max="277" width="6.19921875" bestFit="1" customWidth="1"/>
    <col min="278" max="278" width="3.59765625" bestFit="1" customWidth="1"/>
    <col min="279" max="279" width="1.8984375" bestFit="1" customWidth="1"/>
    <col min="280" max="281" width="6.19921875" bestFit="1" customWidth="1"/>
    <col min="282" max="282" width="33.69921875" bestFit="1" customWidth="1"/>
    <col min="283" max="283" width="30" bestFit="1" customWidth="1"/>
    <col min="284" max="285" width="6.19921875" bestFit="1" customWidth="1"/>
    <col min="286" max="286" width="32.796875" bestFit="1" customWidth="1"/>
    <col min="287" max="287" width="32.8984375" bestFit="1" customWidth="1"/>
    <col min="288" max="289" width="6.19921875" bestFit="1" customWidth="1"/>
    <col min="290" max="290" width="3.59765625" bestFit="1" customWidth="1"/>
    <col min="291" max="292" width="6.19921875" bestFit="1" customWidth="1"/>
    <col min="293" max="293" width="35.796875" bestFit="1" customWidth="1"/>
    <col min="294" max="294" width="23.796875" bestFit="1" customWidth="1"/>
    <col min="295" max="296" width="6.19921875" bestFit="1" customWidth="1"/>
    <col min="297" max="297" width="3.59765625" bestFit="1" customWidth="1"/>
    <col min="298" max="298" width="6.19921875" bestFit="1" customWidth="1"/>
    <col min="299" max="299" width="3.59765625" bestFit="1" customWidth="1"/>
    <col min="300" max="301" width="6.19921875" bestFit="1" customWidth="1"/>
    <col min="302" max="302" width="26.59765625" bestFit="1" customWidth="1"/>
    <col min="303" max="303" width="20.8984375" bestFit="1" customWidth="1"/>
    <col min="304" max="305" width="6.19921875" bestFit="1" customWidth="1"/>
    <col min="306" max="306" width="23.59765625" bestFit="1" customWidth="1"/>
    <col min="307" max="307" width="18.796875" bestFit="1" customWidth="1"/>
    <col min="308" max="309" width="6.19921875" bestFit="1" customWidth="1"/>
    <col min="310" max="310" width="3.59765625" bestFit="1" customWidth="1"/>
    <col min="311" max="312" width="6.19921875" bestFit="1" customWidth="1"/>
    <col min="313" max="313" width="21.59765625" bestFit="1" customWidth="1"/>
    <col min="314" max="314" width="10.09765625" bestFit="1" customWidth="1"/>
    <col min="315" max="323" width="10" bestFit="1" customWidth="1"/>
    <col min="324" max="324" width="9.09765625" bestFit="1" customWidth="1"/>
    <col min="325" max="334" width="10" bestFit="1" customWidth="1"/>
    <col min="335" max="335" width="8.19921875" bestFit="1" customWidth="1"/>
    <col min="336" max="336" width="9.09765625" bestFit="1" customWidth="1"/>
    <col min="337" max="346" width="10" bestFit="1" customWidth="1"/>
    <col min="347" max="347" width="9.09765625" bestFit="1" customWidth="1"/>
    <col min="348" max="357" width="10" bestFit="1" customWidth="1"/>
    <col min="358" max="358" width="9.09765625" bestFit="1" customWidth="1"/>
    <col min="359" max="368" width="10" bestFit="1" customWidth="1"/>
    <col min="369" max="369" width="9.09765625" bestFit="1" customWidth="1"/>
    <col min="370" max="379" width="10" bestFit="1" customWidth="1"/>
    <col min="380" max="380" width="9.09765625" bestFit="1" customWidth="1"/>
    <col min="381" max="390" width="10" bestFit="1" customWidth="1"/>
    <col min="391" max="391" width="9.09765625" bestFit="1" customWidth="1"/>
    <col min="392" max="401" width="10" bestFit="1" customWidth="1"/>
    <col min="402" max="402" width="9.09765625" bestFit="1" customWidth="1"/>
    <col min="403" max="412" width="10" bestFit="1" customWidth="1"/>
    <col min="413" max="413" width="9.09765625" bestFit="1" customWidth="1"/>
    <col min="414" max="423" width="10" bestFit="1" customWidth="1"/>
    <col min="424" max="424" width="9.09765625" bestFit="1" customWidth="1"/>
    <col min="425" max="434" width="10" bestFit="1" customWidth="1"/>
    <col min="435" max="435" width="9.09765625" bestFit="1" customWidth="1"/>
    <col min="436" max="445" width="10" bestFit="1" customWidth="1"/>
    <col min="446" max="446" width="8.19921875" bestFit="1" customWidth="1"/>
    <col min="447" max="447" width="9.09765625" bestFit="1" customWidth="1"/>
    <col min="448" max="457" width="10" bestFit="1" customWidth="1"/>
    <col min="458" max="458" width="9.09765625" bestFit="1" customWidth="1"/>
    <col min="459" max="468" width="10" bestFit="1" customWidth="1"/>
    <col min="469" max="469" width="9.09765625" bestFit="1" customWidth="1"/>
    <col min="470" max="479" width="10" bestFit="1" customWidth="1"/>
    <col min="480" max="480" width="9.09765625" bestFit="1" customWidth="1"/>
    <col min="481" max="490" width="10" bestFit="1" customWidth="1"/>
    <col min="491" max="491" width="9.09765625" bestFit="1" customWidth="1"/>
    <col min="492" max="501" width="10" bestFit="1" customWidth="1"/>
    <col min="502" max="502" width="9.09765625" bestFit="1" customWidth="1"/>
    <col min="503" max="512" width="10" bestFit="1" customWidth="1"/>
    <col min="513" max="513" width="9.09765625" bestFit="1" customWidth="1"/>
    <col min="514" max="523" width="10" bestFit="1" customWidth="1"/>
    <col min="524" max="524" width="9.09765625" bestFit="1" customWidth="1"/>
    <col min="525" max="534" width="10" bestFit="1" customWidth="1"/>
    <col min="535" max="535" width="9.09765625" bestFit="1" customWidth="1"/>
    <col min="536" max="545" width="10" bestFit="1" customWidth="1"/>
    <col min="546" max="546" width="9.09765625" bestFit="1" customWidth="1"/>
    <col min="547" max="556" width="10" bestFit="1" customWidth="1"/>
    <col min="557" max="557" width="8.19921875" bestFit="1" customWidth="1"/>
    <col min="558" max="558" width="9.09765625" bestFit="1" customWidth="1"/>
    <col min="559" max="568" width="10" bestFit="1" customWidth="1"/>
    <col min="569" max="569" width="9.09765625" bestFit="1" customWidth="1"/>
    <col min="570" max="579" width="10" bestFit="1" customWidth="1"/>
    <col min="580" max="580" width="9.09765625" bestFit="1" customWidth="1"/>
    <col min="581" max="590" width="10" bestFit="1" customWidth="1"/>
    <col min="591" max="591" width="9.09765625" bestFit="1" customWidth="1"/>
    <col min="592" max="601" width="10" bestFit="1" customWidth="1"/>
    <col min="602" max="602" width="9.09765625" bestFit="1" customWidth="1"/>
    <col min="603" max="612" width="10" bestFit="1" customWidth="1"/>
    <col min="613" max="613" width="9.09765625" bestFit="1" customWidth="1"/>
    <col min="614" max="623" width="10" bestFit="1" customWidth="1"/>
    <col min="624" max="624" width="9.09765625" bestFit="1" customWidth="1"/>
    <col min="625" max="626" width="10" bestFit="1" customWidth="1"/>
    <col min="627" max="629" width="9.09765625" bestFit="1" customWidth="1"/>
    <col min="630" max="630" width="8.19921875" bestFit="1" customWidth="1"/>
    <col min="631" max="640" width="9.09765625" bestFit="1" customWidth="1"/>
    <col min="641" max="641" width="8.19921875" bestFit="1" customWidth="1"/>
    <col min="642" max="651" width="9.09765625" bestFit="1" customWidth="1"/>
    <col min="652" max="652" width="8.19921875" bestFit="1" customWidth="1"/>
    <col min="653" max="662" width="9.09765625" bestFit="1" customWidth="1"/>
    <col min="663" max="663" width="25.796875" bestFit="1" customWidth="1"/>
    <col min="664" max="664" width="9.09765625" bestFit="1" customWidth="1"/>
    <col min="665" max="674" width="10" bestFit="1" customWidth="1"/>
    <col min="675" max="675" width="9.09765625" bestFit="1" customWidth="1"/>
    <col min="676" max="685" width="10" bestFit="1" customWidth="1"/>
    <col min="686" max="686" width="9.09765625" bestFit="1" customWidth="1"/>
    <col min="687" max="696" width="10" bestFit="1" customWidth="1"/>
    <col min="697" max="697" width="9.09765625" bestFit="1" customWidth="1"/>
    <col min="698" max="707" width="10" bestFit="1" customWidth="1"/>
    <col min="708" max="708" width="9.09765625" bestFit="1" customWidth="1"/>
    <col min="709" max="718" width="10" bestFit="1" customWidth="1"/>
    <col min="719" max="719" width="9.09765625" bestFit="1" customWidth="1"/>
    <col min="720" max="729" width="10" bestFit="1" customWidth="1"/>
    <col min="730" max="730" width="9.09765625" bestFit="1" customWidth="1"/>
    <col min="731" max="740" width="10" bestFit="1" customWidth="1"/>
    <col min="741" max="741" width="9.09765625" bestFit="1" customWidth="1"/>
    <col min="742" max="751" width="10" bestFit="1" customWidth="1"/>
    <col min="752" max="752" width="9.09765625" bestFit="1" customWidth="1"/>
    <col min="753" max="762" width="10" bestFit="1" customWidth="1"/>
    <col min="763" max="763" width="9.09765625" bestFit="1" customWidth="1"/>
    <col min="764" max="773" width="10" bestFit="1" customWidth="1"/>
    <col min="774" max="774" width="8.19921875" bestFit="1" customWidth="1"/>
    <col min="775" max="775" width="9.09765625" bestFit="1" customWidth="1"/>
    <col min="776" max="785" width="10" bestFit="1" customWidth="1"/>
    <col min="786" max="786" width="9.09765625" bestFit="1" customWidth="1"/>
    <col min="787" max="796" width="10" bestFit="1" customWidth="1"/>
    <col min="797" max="797" width="9.09765625" bestFit="1" customWidth="1"/>
    <col min="798" max="807" width="10" bestFit="1" customWidth="1"/>
    <col min="808" max="808" width="9.09765625" bestFit="1" customWidth="1"/>
    <col min="809" max="818" width="10" bestFit="1" customWidth="1"/>
    <col min="819" max="819" width="9.09765625" bestFit="1" customWidth="1"/>
    <col min="820" max="829" width="10" bestFit="1" customWidth="1"/>
    <col min="830" max="830" width="9.09765625" bestFit="1" customWidth="1"/>
    <col min="831" max="840" width="10" bestFit="1" customWidth="1"/>
    <col min="841" max="841" width="9.09765625" bestFit="1" customWidth="1"/>
    <col min="842" max="851" width="10" bestFit="1" customWidth="1"/>
    <col min="852" max="852" width="9.09765625" bestFit="1" customWidth="1"/>
    <col min="853" max="862" width="10" bestFit="1" customWidth="1"/>
    <col min="863" max="863" width="9.09765625" bestFit="1" customWidth="1"/>
    <col min="864" max="873" width="10" bestFit="1" customWidth="1"/>
    <col min="874" max="874" width="9.09765625" bestFit="1" customWidth="1"/>
    <col min="875" max="884" width="10" bestFit="1" customWidth="1"/>
    <col min="885" max="885" width="8.19921875" bestFit="1" customWidth="1"/>
    <col min="886" max="886" width="9.09765625" bestFit="1" customWidth="1"/>
    <col min="887" max="896" width="10" bestFit="1" customWidth="1"/>
    <col min="897" max="897" width="9.09765625" bestFit="1" customWidth="1"/>
    <col min="898" max="907" width="10" bestFit="1" customWidth="1"/>
    <col min="908" max="908" width="9.09765625" bestFit="1" customWidth="1"/>
    <col min="909" max="918" width="10" bestFit="1" customWidth="1"/>
    <col min="919" max="919" width="9.09765625" bestFit="1" customWidth="1"/>
    <col min="920" max="929" width="10" bestFit="1" customWidth="1"/>
    <col min="930" max="930" width="9.09765625" bestFit="1" customWidth="1"/>
    <col min="931" max="940" width="10" bestFit="1" customWidth="1"/>
    <col min="941" max="941" width="9.09765625" bestFit="1" customWidth="1"/>
    <col min="942" max="951" width="10" bestFit="1" customWidth="1"/>
    <col min="952" max="952" width="9.09765625" bestFit="1" customWidth="1"/>
    <col min="953" max="962" width="10" bestFit="1" customWidth="1"/>
    <col min="963" max="963" width="9.09765625" bestFit="1" customWidth="1"/>
    <col min="964" max="973" width="10" bestFit="1" customWidth="1"/>
    <col min="974" max="974" width="9.09765625" bestFit="1" customWidth="1"/>
    <col min="975" max="984" width="10" bestFit="1" customWidth="1"/>
    <col min="985" max="985" width="9.09765625" bestFit="1" customWidth="1"/>
    <col min="986" max="995" width="10" bestFit="1" customWidth="1"/>
    <col min="996" max="996" width="8.19921875" bestFit="1" customWidth="1"/>
    <col min="997" max="997" width="9.09765625" bestFit="1" customWidth="1"/>
    <col min="998" max="1007" width="10" bestFit="1" customWidth="1"/>
    <col min="1008" max="1008" width="9.09765625" bestFit="1" customWidth="1"/>
    <col min="1009" max="1018" width="10" bestFit="1" customWidth="1"/>
    <col min="1019" max="1019" width="9.09765625" bestFit="1" customWidth="1"/>
    <col min="1020" max="1029" width="10" bestFit="1" customWidth="1"/>
    <col min="1030" max="1030" width="9.09765625" bestFit="1" customWidth="1"/>
    <col min="1031" max="1040" width="10" bestFit="1" customWidth="1"/>
    <col min="1041" max="1041" width="9.09765625" bestFit="1" customWidth="1"/>
    <col min="1042" max="1051" width="10" bestFit="1" customWidth="1"/>
    <col min="1052" max="1052" width="9.09765625" bestFit="1" customWidth="1"/>
    <col min="1053" max="1062" width="10" bestFit="1" customWidth="1"/>
    <col min="1063" max="1063" width="9.09765625" bestFit="1" customWidth="1"/>
    <col min="1064" max="1073" width="10" bestFit="1" customWidth="1"/>
    <col min="1074" max="1074" width="9.09765625" bestFit="1" customWidth="1"/>
    <col min="1075" max="1084" width="10" bestFit="1" customWidth="1"/>
    <col min="1085" max="1085" width="9.09765625" bestFit="1" customWidth="1"/>
    <col min="1086" max="1095" width="10" bestFit="1" customWidth="1"/>
    <col min="1096" max="1096" width="9.09765625" bestFit="1" customWidth="1"/>
    <col min="1097" max="1106" width="10" bestFit="1" customWidth="1"/>
    <col min="1107" max="1107" width="8.19921875" bestFit="1" customWidth="1"/>
    <col min="1108" max="1108" width="9.09765625" bestFit="1" customWidth="1"/>
    <col min="1109" max="1118" width="10" bestFit="1" customWidth="1"/>
    <col min="1119" max="1119" width="9.09765625" bestFit="1" customWidth="1"/>
    <col min="1120" max="1129" width="10" bestFit="1" customWidth="1"/>
    <col min="1130" max="1130" width="9.09765625" bestFit="1" customWidth="1"/>
    <col min="1131" max="1140" width="10" bestFit="1" customWidth="1"/>
    <col min="1141" max="1141" width="9.09765625" bestFit="1" customWidth="1"/>
    <col min="1142" max="1151" width="10" bestFit="1" customWidth="1"/>
    <col min="1152" max="1152" width="9.09765625" bestFit="1" customWidth="1"/>
    <col min="1153" max="1162" width="10" bestFit="1" customWidth="1"/>
    <col min="1163" max="1163" width="9.09765625" bestFit="1" customWidth="1"/>
    <col min="1164" max="1173" width="10" bestFit="1" customWidth="1"/>
    <col min="1174" max="1174" width="9.09765625" bestFit="1" customWidth="1"/>
    <col min="1175" max="1184" width="10" bestFit="1" customWidth="1"/>
    <col min="1185" max="1185" width="9.09765625" bestFit="1" customWidth="1"/>
    <col min="1186" max="1195" width="10" bestFit="1" customWidth="1"/>
    <col min="1196" max="1196" width="9.09765625" bestFit="1" customWidth="1"/>
    <col min="1197" max="1206" width="10" bestFit="1" customWidth="1"/>
    <col min="1207" max="1207" width="9.09765625" bestFit="1" customWidth="1"/>
    <col min="1208" max="1217" width="10" bestFit="1" customWidth="1"/>
    <col min="1218" max="1218" width="8.19921875" bestFit="1" customWidth="1"/>
    <col min="1219" max="1219" width="9.09765625" bestFit="1" customWidth="1"/>
    <col min="1220" max="1229" width="10" bestFit="1" customWidth="1"/>
    <col min="1230" max="1230" width="9.09765625" bestFit="1" customWidth="1"/>
    <col min="1231" max="1240" width="10" bestFit="1" customWidth="1"/>
    <col min="1241" max="1241" width="9.09765625" bestFit="1" customWidth="1"/>
    <col min="1242" max="1251" width="10" bestFit="1" customWidth="1"/>
    <col min="1252" max="1252" width="9.09765625" bestFit="1" customWidth="1"/>
    <col min="1253" max="1262" width="10" bestFit="1" customWidth="1"/>
    <col min="1263" max="1263" width="9.09765625" bestFit="1" customWidth="1"/>
    <col min="1264" max="1273" width="10" bestFit="1" customWidth="1"/>
    <col min="1274" max="1274" width="9.09765625" bestFit="1" customWidth="1"/>
    <col min="1275" max="1284" width="10" bestFit="1" customWidth="1"/>
    <col min="1285" max="1285" width="9.09765625" bestFit="1" customWidth="1"/>
    <col min="1286" max="1287" width="10" bestFit="1" customWidth="1"/>
    <col min="1288" max="1290" width="9.09765625" bestFit="1" customWidth="1"/>
    <col min="1291" max="1291" width="8.19921875" bestFit="1" customWidth="1"/>
    <col min="1292" max="1301" width="9.09765625" bestFit="1" customWidth="1"/>
    <col min="1302" max="1302" width="8.19921875" bestFit="1" customWidth="1"/>
    <col min="1303" max="1312" width="9.09765625" bestFit="1" customWidth="1"/>
    <col min="1313" max="1313" width="8.19921875" bestFit="1" customWidth="1"/>
    <col min="1314" max="1323" width="9.09765625" bestFit="1" customWidth="1"/>
    <col min="1324" max="1324" width="25" bestFit="1" customWidth="1"/>
    <col min="1325" max="1325" width="9.09765625" bestFit="1" customWidth="1"/>
    <col min="1326" max="1335" width="10" bestFit="1" customWidth="1"/>
    <col min="1336" max="1336" width="9.09765625" bestFit="1" customWidth="1"/>
    <col min="1337" max="1346" width="10" bestFit="1" customWidth="1"/>
    <col min="1347" max="1347" width="9.09765625" bestFit="1" customWidth="1"/>
    <col min="1348" max="1357" width="10" bestFit="1" customWidth="1"/>
    <col min="1358" max="1358" width="9.09765625" bestFit="1" customWidth="1"/>
    <col min="1359" max="1368" width="10" bestFit="1" customWidth="1"/>
    <col min="1369" max="1369" width="9.09765625" bestFit="1" customWidth="1"/>
    <col min="1370" max="1379" width="10" bestFit="1" customWidth="1"/>
    <col min="1380" max="1380" width="9.09765625" bestFit="1" customWidth="1"/>
    <col min="1381" max="1390" width="10" bestFit="1" customWidth="1"/>
    <col min="1391" max="1391" width="9.09765625" bestFit="1" customWidth="1"/>
    <col min="1392" max="1401" width="10" bestFit="1" customWidth="1"/>
    <col min="1402" max="1402" width="9.09765625" bestFit="1" customWidth="1"/>
    <col min="1403" max="1412" width="10" bestFit="1" customWidth="1"/>
    <col min="1413" max="1413" width="9.09765625" bestFit="1" customWidth="1"/>
    <col min="1414" max="1423" width="10" bestFit="1" customWidth="1"/>
    <col min="1424" max="1424" width="9.09765625" bestFit="1" customWidth="1"/>
    <col min="1425" max="1434" width="10" bestFit="1" customWidth="1"/>
    <col min="1435" max="1435" width="8.19921875" bestFit="1" customWidth="1"/>
    <col min="1436" max="1436" width="9.09765625" bestFit="1" customWidth="1"/>
    <col min="1437" max="1446" width="10" bestFit="1" customWidth="1"/>
    <col min="1447" max="1447" width="9.09765625" bestFit="1" customWidth="1"/>
    <col min="1448" max="1457" width="10" bestFit="1" customWidth="1"/>
    <col min="1458" max="1458" width="9.09765625" bestFit="1" customWidth="1"/>
    <col min="1459" max="1468" width="10" bestFit="1" customWidth="1"/>
    <col min="1469" max="1469" width="9.09765625" bestFit="1" customWidth="1"/>
    <col min="1470" max="1479" width="10" bestFit="1" customWidth="1"/>
    <col min="1480" max="1480" width="9.09765625" bestFit="1" customWidth="1"/>
    <col min="1481" max="1490" width="10" bestFit="1" customWidth="1"/>
    <col min="1491" max="1491" width="9.09765625" bestFit="1" customWidth="1"/>
    <col min="1492" max="1501" width="10" bestFit="1" customWidth="1"/>
    <col min="1502" max="1502" width="9.09765625" bestFit="1" customWidth="1"/>
    <col min="1503" max="1512" width="10" bestFit="1" customWidth="1"/>
    <col min="1513" max="1513" width="9.09765625" bestFit="1" customWidth="1"/>
    <col min="1514" max="1523" width="10" bestFit="1" customWidth="1"/>
    <col min="1524" max="1524" width="9.09765625" bestFit="1" customWidth="1"/>
    <col min="1525" max="1534" width="10" bestFit="1" customWidth="1"/>
    <col min="1535" max="1535" width="9.09765625" bestFit="1" customWidth="1"/>
    <col min="1536" max="1545" width="10" bestFit="1" customWidth="1"/>
    <col min="1546" max="1546" width="8.19921875" bestFit="1" customWidth="1"/>
    <col min="1547" max="1547" width="9.09765625" bestFit="1" customWidth="1"/>
    <col min="1548" max="1557" width="10" bestFit="1" customWidth="1"/>
    <col min="1558" max="1558" width="9.09765625" bestFit="1" customWidth="1"/>
    <col min="1559" max="1568" width="10" bestFit="1" customWidth="1"/>
    <col min="1569" max="1569" width="9.09765625" bestFit="1" customWidth="1"/>
    <col min="1570" max="1579" width="10" bestFit="1" customWidth="1"/>
    <col min="1580" max="1580" width="9.09765625" bestFit="1" customWidth="1"/>
    <col min="1581" max="1590" width="10" bestFit="1" customWidth="1"/>
    <col min="1591" max="1591" width="9.09765625" bestFit="1" customWidth="1"/>
    <col min="1592" max="1601" width="10" bestFit="1" customWidth="1"/>
    <col min="1602" max="1602" width="9.09765625" bestFit="1" customWidth="1"/>
    <col min="1603" max="1612" width="10" bestFit="1" customWidth="1"/>
    <col min="1613" max="1613" width="9.09765625" bestFit="1" customWidth="1"/>
    <col min="1614" max="1623" width="10" bestFit="1" customWidth="1"/>
    <col min="1624" max="1624" width="9.09765625" bestFit="1" customWidth="1"/>
    <col min="1625" max="1634" width="10" bestFit="1" customWidth="1"/>
    <col min="1635" max="1635" width="9.09765625" bestFit="1" customWidth="1"/>
    <col min="1636" max="1645" width="10" bestFit="1" customWidth="1"/>
    <col min="1646" max="1646" width="9.09765625" bestFit="1" customWidth="1"/>
    <col min="1647" max="1656" width="10" bestFit="1" customWidth="1"/>
    <col min="1657" max="1657" width="8.19921875" bestFit="1" customWidth="1"/>
    <col min="1658" max="1658" width="9.09765625" bestFit="1" customWidth="1"/>
    <col min="1659" max="1668" width="10" bestFit="1" customWidth="1"/>
    <col min="1669" max="1669" width="9.09765625" bestFit="1" customWidth="1"/>
    <col min="1670" max="1679" width="10" bestFit="1" customWidth="1"/>
    <col min="1680" max="1680" width="9.09765625" bestFit="1" customWidth="1"/>
    <col min="1681" max="1690" width="10" bestFit="1" customWidth="1"/>
    <col min="1691" max="1691" width="9.09765625" bestFit="1" customWidth="1"/>
    <col min="1692" max="1701" width="10" bestFit="1" customWidth="1"/>
    <col min="1702" max="1702" width="9.09765625" bestFit="1" customWidth="1"/>
    <col min="1703" max="1712" width="10" bestFit="1" customWidth="1"/>
    <col min="1713" max="1713" width="9.09765625" bestFit="1" customWidth="1"/>
    <col min="1714" max="1723" width="10" bestFit="1" customWidth="1"/>
    <col min="1724" max="1724" width="9.09765625" bestFit="1" customWidth="1"/>
    <col min="1725" max="1734" width="10" bestFit="1" customWidth="1"/>
    <col min="1735" max="1735" width="9.09765625" bestFit="1" customWidth="1"/>
    <col min="1736" max="1745" width="10" bestFit="1" customWidth="1"/>
    <col min="1746" max="1746" width="9.09765625" bestFit="1" customWidth="1"/>
    <col min="1747" max="1756" width="10" bestFit="1" customWidth="1"/>
    <col min="1757" max="1757" width="9.09765625" bestFit="1" customWidth="1"/>
    <col min="1758" max="1767" width="10" bestFit="1" customWidth="1"/>
    <col min="1768" max="1768" width="8.19921875" bestFit="1" customWidth="1"/>
    <col min="1769" max="1769" width="9.09765625" bestFit="1" customWidth="1"/>
    <col min="1770" max="1779" width="10" bestFit="1" customWidth="1"/>
    <col min="1780" max="1780" width="9.09765625" bestFit="1" customWidth="1"/>
    <col min="1781" max="1790" width="10" bestFit="1" customWidth="1"/>
    <col min="1791" max="1791" width="9.09765625" bestFit="1" customWidth="1"/>
    <col min="1792" max="1801" width="10" bestFit="1" customWidth="1"/>
    <col min="1802" max="1802" width="9.09765625" bestFit="1" customWidth="1"/>
    <col min="1803" max="1812" width="10" bestFit="1" customWidth="1"/>
    <col min="1813" max="1813" width="9.09765625" bestFit="1" customWidth="1"/>
    <col min="1814" max="1823" width="10" bestFit="1" customWidth="1"/>
    <col min="1824" max="1824" width="9.09765625" bestFit="1" customWidth="1"/>
    <col min="1825" max="1834" width="10" bestFit="1" customWidth="1"/>
    <col min="1835" max="1835" width="9.09765625" bestFit="1" customWidth="1"/>
    <col min="1836" max="1845" width="10" bestFit="1" customWidth="1"/>
    <col min="1846" max="1846" width="9.09765625" bestFit="1" customWidth="1"/>
    <col min="1847" max="1856" width="10" bestFit="1" customWidth="1"/>
    <col min="1857" max="1857" width="9.09765625" bestFit="1" customWidth="1"/>
    <col min="1858" max="1867" width="10" bestFit="1" customWidth="1"/>
    <col min="1868" max="1868" width="9.09765625" bestFit="1" customWidth="1"/>
    <col min="1869" max="1878" width="10" bestFit="1" customWidth="1"/>
    <col min="1879" max="1879" width="8.19921875" bestFit="1" customWidth="1"/>
    <col min="1880" max="1880" width="9.09765625" bestFit="1" customWidth="1"/>
    <col min="1881" max="1890" width="10" bestFit="1" customWidth="1"/>
    <col min="1891" max="1891" width="9.09765625" bestFit="1" customWidth="1"/>
    <col min="1892" max="1901" width="10" bestFit="1" customWidth="1"/>
    <col min="1902" max="1902" width="9.09765625" bestFit="1" customWidth="1"/>
    <col min="1903" max="1912" width="10" bestFit="1" customWidth="1"/>
    <col min="1913" max="1913" width="9.09765625" bestFit="1" customWidth="1"/>
    <col min="1914" max="1923" width="10" bestFit="1" customWidth="1"/>
    <col min="1924" max="1924" width="9.09765625" bestFit="1" customWidth="1"/>
    <col min="1925" max="1934" width="10" bestFit="1" customWidth="1"/>
    <col min="1935" max="1935" width="9.09765625" bestFit="1" customWidth="1"/>
    <col min="1936" max="1945" width="10" bestFit="1" customWidth="1"/>
    <col min="1946" max="1946" width="9.09765625" bestFit="1" customWidth="1"/>
    <col min="1947" max="1948" width="10" bestFit="1" customWidth="1"/>
    <col min="1949" max="1951" width="9.09765625" bestFit="1" customWidth="1"/>
    <col min="1952" max="1952" width="8.19921875" bestFit="1" customWidth="1"/>
    <col min="1953" max="1962" width="9.09765625" bestFit="1" customWidth="1"/>
    <col min="1963" max="1963" width="8.19921875" bestFit="1" customWidth="1"/>
    <col min="1964" max="1973" width="9.09765625" bestFit="1" customWidth="1"/>
    <col min="1974" max="1974" width="8.19921875" bestFit="1" customWidth="1"/>
    <col min="1975" max="1984" width="9.09765625" bestFit="1" customWidth="1"/>
    <col min="1985" max="1985" width="27.5" bestFit="1" customWidth="1"/>
    <col min="1986" max="1986" width="30.09765625" bestFit="1" customWidth="1"/>
    <col min="1987" max="1987" width="29.296875" bestFit="1" customWidth="1"/>
  </cols>
  <sheetData>
    <row r="3" spans="1:7" x14ac:dyDescent="0.25">
      <c r="A3" s="14" t="s">
        <v>1138</v>
      </c>
      <c r="B3" t="s">
        <v>1140</v>
      </c>
      <c r="E3" t="s">
        <v>1146</v>
      </c>
    </row>
    <row r="4" spans="1:7" x14ac:dyDescent="0.25">
      <c r="A4" s="15" t="s">
        <v>82</v>
      </c>
      <c r="B4">
        <v>35</v>
      </c>
      <c r="C4" t="s">
        <v>1143</v>
      </c>
      <c r="D4">
        <f>GETPIVOTDATA("Student Name",$A$3)</f>
        <v>661</v>
      </c>
      <c r="E4" s="44">
        <v>1</v>
      </c>
    </row>
    <row r="5" spans="1:7" x14ac:dyDescent="0.25">
      <c r="A5" s="19" t="s">
        <v>82</v>
      </c>
      <c r="B5">
        <v>35</v>
      </c>
      <c r="C5" t="s">
        <v>1144</v>
      </c>
      <c r="D5">
        <f>SUM(GETPIVOTDATA("Student Name",$A$3,"Highest Student Stage2","Group1"),GETPIVOTDATA("Student Name",$A$3,"Highest Student Stage2","Total Offers"),GETPIVOTDATA("Student Name",$A$3,"Highest Student Stage2","Registered At University"))</f>
        <v>561</v>
      </c>
      <c r="E5" s="45">
        <f>D5/D4</f>
        <v>0.84871406959152795</v>
      </c>
      <c r="G5" s="17"/>
    </row>
    <row r="6" spans="1:7" x14ac:dyDescent="0.25">
      <c r="A6" s="15" t="s">
        <v>1148</v>
      </c>
      <c r="B6">
        <v>130</v>
      </c>
      <c r="C6" s="15" t="s">
        <v>1145</v>
      </c>
      <c r="D6">
        <f>SUM(GETPIVOTDATA("Student Name",$A$3,"Highest Student Stage2","Group1"),GETPIVOTDATA("Student Name",$A$3,"Highest Student Stage2","Registered At University"))</f>
        <v>140</v>
      </c>
      <c r="E6" s="45">
        <f>D6/D4</f>
        <v>0.2118003025718608</v>
      </c>
      <c r="F6" s="15"/>
      <c r="G6" s="17"/>
    </row>
    <row r="7" spans="1:7" x14ac:dyDescent="0.25">
      <c r="A7" s="19" t="s">
        <v>27</v>
      </c>
      <c r="B7">
        <v>91</v>
      </c>
      <c r="C7" t="s">
        <v>1141</v>
      </c>
      <c r="D7">
        <f>GETPIVOTDATA("Student Name",$A$3,"Highest Student Stage","Registered At University")</f>
        <v>10</v>
      </c>
      <c r="E7" s="45">
        <f>D7/D4</f>
        <v>1.5128593040847202E-2</v>
      </c>
    </row>
    <row r="8" spans="1:7" x14ac:dyDescent="0.25">
      <c r="A8" s="19" t="s">
        <v>156</v>
      </c>
      <c r="B8">
        <v>39</v>
      </c>
      <c r="C8" t="s">
        <v>1142</v>
      </c>
      <c r="D8">
        <f>GETPIVOTDATA("Student Name",$A$3,"Highest Student Stage","Application Rejected")</f>
        <v>35</v>
      </c>
      <c r="E8" s="45">
        <f>D8/D4</f>
        <v>5.2950075642965201E-2</v>
      </c>
    </row>
    <row r="9" spans="1:7" x14ac:dyDescent="0.25">
      <c r="A9" s="15" t="s">
        <v>1144</v>
      </c>
      <c r="B9">
        <v>421</v>
      </c>
    </row>
    <row r="10" spans="1:7" x14ac:dyDescent="0.25">
      <c r="A10" s="19" t="s">
        <v>37</v>
      </c>
      <c r="B10">
        <v>404</v>
      </c>
    </row>
    <row r="11" spans="1:7" x14ac:dyDescent="0.25">
      <c r="A11" s="19" t="s">
        <v>336</v>
      </c>
      <c r="B11">
        <v>17</v>
      </c>
    </row>
    <row r="12" spans="1:7" x14ac:dyDescent="0.25">
      <c r="A12" s="15" t="s">
        <v>176</v>
      </c>
      <c r="B12">
        <v>10</v>
      </c>
    </row>
    <row r="13" spans="1:7" x14ac:dyDescent="0.25">
      <c r="A13" s="19" t="s">
        <v>176</v>
      </c>
      <c r="B13">
        <v>10</v>
      </c>
    </row>
    <row r="14" spans="1:7" x14ac:dyDescent="0.25">
      <c r="A14" s="15" t="s">
        <v>46</v>
      </c>
      <c r="B14">
        <v>65</v>
      </c>
    </row>
    <row r="15" spans="1:7" x14ac:dyDescent="0.25">
      <c r="A15" s="19" t="s">
        <v>46</v>
      </c>
      <c r="B15">
        <v>65</v>
      </c>
    </row>
    <row r="16" spans="1:7" x14ac:dyDescent="0.25">
      <c r="A16" s="15" t="s">
        <v>1139</v>
      </c>
      <c r="B16">
        <v>661</v>
      </c>
    </row>
    <row r="23" spans="1:5" x14ac:dyDescent="0.25">
      <c r="A23" s="14" t="s">
        <v>1138</v>
      </c>
      <c r="B23" t="s">
        <v>1150</v>
      </c>
      <c r="C23" t="s">
        <v>1151</v>
      </c>
      <c r="D23" t="s">
        <v>1155</v>
      </c>
      <c r="E23" s="18" t="s">
        <v>1152</v>
      </c>
    </row>
    <row r="24" spans="1:5" x14ac:dyDescent="0.25">
      <c r="A24" s="15" t="s">
        <v>295</v>
      </c>
      <c r="B24">
        <v>9</v>
      </c>
      <c r="C24">
        <v>7</v>
      </c>
      <c r="D24" s="18">
        <v>0.77791045211685828</v>
      </c>
      <c r="E24" s="18">
        <v>0.55662829919333456</v>
      </c>
    </row>
    <row r="25" spans="1:5" x14ac:dyDescent="0.25">
      <c r="A25" s="15" t="s">
        <v>172</v>
      </c>
      <c r="B25">
        <v>23</v>
      </c>
      <c r="C25">
        <v>20</v>
      </c>
      <c r="D25" s="18">
        <v>0.86960392649240958</v>
      </c>
      <c r="E25" s="18">
        <v>0.43499220028155083</v>
      </c>
    </row>
    <row r="26" spans="1:5" x14ac:dyDescent="0.25">
      <c r="A26" s="15" t="s">
        <v>208</v>
      </c>
      <c r="B26">
        <v>15</v>
      </c>
      <c r="C26">
        <v>14</v>
      </c>
      <c r="D26" s="18">
        <v>0.93349685092532775</v>
      </c>
      <c r="E26" s="18">
        <v>0.40045963803504742</v>
      </c>
    </row>
    <row r="27" spans="1:5" x14ac:dyDescent="0.25">
      <c r="A27" s="15" t="s">
        <v>253</v>
      </c>
      <c r="B27">
        <v>10</v>
      </c>
      <c r="C27">
        <v>10</v>
      </c>
      <c r="D27" s="18">
        <v>1.0004753101563049</v>
      </c>
      <c r="E27" s="18">
        <v>0.40006439685988643</v>
      </c>
    </row>
    <row r="28" spans="1:5" x14ac:dyDescent="0.25">
      <c r="A28" s="15" t="s">
        <v>146</v>
      </c>
      <c r="B28">
        <v>23</v>
      </c>
      <c r="C28">
        <v>21</v>
      </c>
      <c r="D28" s="18">
        <v>0.91338303530525466</v>
      </c>
      <c r="E28" s="18">
        <v>0.34814349448456383</v>
      </c>
    </row>
    <row r="29" spans="1:5" x14ac:dyDescent="0.25">
      <c r="A29" s="15" t="s">
        <v>50</v>
      </c>
      <c r="B29">
        <v>15</v>
      </c>
      <c r="C29">
        <v>14</v>
      </c>
      <c r="D29" s="18">
        <v>0.93341146357177629</v>
      </c>
      <c r="E29" s="18">
        <v>0.3337443916773804</v>
      </c>
    </row>
    <row r="30" spans="1:5" x14ac:dyDescent="0.25">
      <c r="A30" s="15" t="s">
        <v>235</v>
      </c>
      <c r="B30">
        <v>15</v>
      </c>
      <c r="C30">
        <v>12</v>
      </c>
      <c r="D30" s="18">
        <v>0.80024552507227975</v>
      </c>
      <c r="E30" s="18">
        <v>0.33363562271369357</v>
      </c>
    </row>
    <row r="31" spans="1:5" x14ac:dyDescent="0.25">
      <c r="A31" s="15" t="s">
        <v>90</v>
      </c>
      <c r="B31">
        <v>9</v>
      </c>
      <c r="C31">
        <v>3</v>
      </c>
      <c r="D31" s="18">
        <v>0.33335115860194797</v>
      </c>
      <c r="E31" s="18">
        <v>0.33340220368934448</v>
      </c>
    </row>
    <row r="32" spans="1:5" x14ac:dyDescent="0.25">
      <c r="A32" s="15" t="s">
        <v>285</v>
      </c>
      <c r="B32">
        <v>10</v>
      </c>
      <c r="C32">
        <v>6</v>
      </c>
      <c r="D32" s="18">
        <v>0.60022585862388189</v>
      </c>
      <c r="E32" s="18">
        <v>0.30031755897602003</v>
      </c>
    </row>
    <row r="33" spans="1:11" x14ac:dyDescent="0.25">
      <c r="A33" s="15" t="s">
        <v>618</v>
      </c>
      <c r="B33">
        <v>10</v>
      </c>
      <c r="C33">
        <v>6</v>
      </c>
      <c r="D33" s="18">
        <v>0.59962971635660156</v>
      </c>
      <c r="E33" s="18">
        <v>0.29953583238318665</v>
      </c>
    </row>
    <row r="34" spans="1:11" x14ac:dyDescent="0.25">
      <c r="A34" s="15" t="s">
        <v>182</v>
      </c>
      <c r="B34">
        <v>23</v>
      </c>
      <c r="C34">
        <v>21</v>
      </c>
      <c r="D34" s="18">
        <v>0.91311222137183223</v>
      </c>
      <c r="E34" s="18">
        <v>0.26091528372654627</v>
      </c>
    </row>
    <row r="35" spans="1:11" x14ac:dyDescent="0.25">
      <c r="A35" s="15" t="s">
        <v>388</v>
      </c>
      <c r="B35">
        <v>22</v>
      </c>
      <c r="C35">
        <v>20</v>
      </c>
      <c r="D35" s="18">
        <v>0.90938107919239997</v>
      </c>
      <c r="E35" s="18">
        <v>0.22755327323351157</v>
      </c>
    </row>
    <row r="36" spans="1:11" x14ac:dyDescent="0.25">
      <c r="A36" s="15" t="s">
        <v>54</v>
      </c>
      <c r="B36">
        <v>23</v>
      </c>
      <c r="C36">
        <v>19</v>
      </c>
      <c r="D36" s="18">
        <v>0.82622481372639434</v>
      </c>
      <c r="E36" s="18">
        <v>0.21753771820656334</v>
      </c>
    </row>
    <row r="37" spans="1:11" x14ac:dyDescent="0.25">
      <c r="A37" s="15" t="s">
        <v>20</v>
      </c>
      <c r="B37">
        <v>23</v>
      </c>
      <c r="C37">
        <v>19</v>
      </c>
      <c r="D37" s="18">
        <v>0.82641704205096223</v>
      </c>
      <c r="E37" s="18">
        <v>0.21752834749480293</v>
      </c>
    </row>
    <row r="38" spans="1:11" x14ac:dyDescent="0.25">
      <c r="A38" s="15" t="s">
        <v>86</v>
      </c>
      <c r="B38">
        <v>23</v>
      </c>
      <c r="C38">
        <v>19</v>
      </c>
      <c r="D38" s="18">
        <v>0.82645641799474567</v>
      </c>
      <c r="E38" s="18">
        <v>0.21739514902914975</v>
      </c>
    </row>
    <row r="39" spans="1:11" x14ac:dyDescent="0.25">
      <c r="A39" s="15" t="s">
        <v>379</v>
      </c>
      <c r="B39">
        <v>19</v>
      </c>
      <c r="C39">
        <v>16</v>
      </c>
      <c r="D39" s="18">
        <v>0.84218479715771044</v>
      </c>
      <c r="E39" s="18">
        <v>0.21081464925415219</v>
      </c>
    </row>
    <row r="40" spans="1:11" x14ac:dyDescent="0.25">
      <c r="A40" s="15" t="s">
        <v>102</v>
      </c>
      <c r="B40">
        <v>10</v>
      </c>
      <c r="C40">
        <v>8</v>
      </c>
      <c r="D40" s="18">
        <v>0.79988446288370141</v>
      </c>
      <c r="E40" s="18">
        <v>0.20016367758142303</v>
      </c>
    </row>
    <row r="41" spans="1:11" x14ac:dyDescent="0.25">
      <c r="A41" s="15" t="s">
        <v>320</v>
      </c>
      <c r="B41">
        <v>10</v>
      </c>
      <c r="C41">
        <v>7</v>
      </c>
      <c r="D41" s="18">
        <v>0.70022664525641976</v>
      </c>
      <c r="E41" s="18">
        <v>0.20002537726809333</v>
      </c>
    </row>
    <row r="42" spans="1:11" x14ac:dyDescent="0.25">
      <c r="A42" s="15" t="s">
        <v>115</v>
      </c>
      <c r="B42">
        <v>15</v>
      </c>
      <c r="C42">
        <v>14</v>
      </c>
      <c r="D42" s="18">
        <v>0.93354561008659787</v>
      </c>
      <c r="E42" s="18">
        <v>0.20001225234581371</v>
      </c>
      <c r="H42" s="17"/>
      <c r="I42" s="17"/>
    </row>
    <row r="43" spans="1:11" x14ac:dyDescent="0.25">
      <c r="A43" s="15" t="s">
        <v>43</v>
      </c>
      <c r="B43">
        <v>16</v>
      </c>
      <c r="C43">
        <v>14</v>
      </c>
      <c r="D43" s="18">
        <v>0.87524484241921396</v>
      </c>
      <c r="E43" s="18">
        <v>0.1877232286257523</v>
      </c>
      <c r="G43" t="s">
        <v>1138</v>
      </c>
      <c r="H43" s="16" t="s">
        <v>1143</v>
      </c>
      <c r="I43" s="17" t="s">
        <v>1177</v>
      </c>
      <c r="J43" s="17" t="s">
        <v>1156</v>
      </c>
      <c r="K43" s="17"/>
    </row>
    <row r="44" spans="1:11" x14ac:dyDescent="0.25">
      <c r="A44" s="15" t="s">
        <v>357</v>
      </c>
      <c r="B44">
        <v>22</v>
      </c>
      <c r="C44">
        <v>20</v>
      </c>
      <c r="D44" s="18">
        <v>0.90946845257324616</v>
      </c>
      <c r="E44" s="18">
        <v>0.18203026763748414</v>
      </c>
      <c r="G44" t="s">
        <v>295</v>
      </c>
      <c r="H44">
        <v>9</v>
      </c>
      <c r="I44" s="17">
        <v>0.77791045211685828</v>
      </c>
      <c r="J44" s="17">
        <v>0.55662829919333456</v>
      </c>
      <c r="K44" s="17"/>
    </row>
    <row r="45" spans="1:11" x14ac:dyDescent="0.25">
      <c r="A45" s="15" t="s">
        <v>76</v>
      </c>
      <c r="B45">
        <v>19</v>
      </c>
      <c r="C45">
        <v>16</v>
      </c>
      <c r="D45" s="18">
        <v>0.84223188375768498</v>
      </c>
      <c r="E45" s="18">
        <v>0.15812725830717467</v>
      </c>
      <c r="G45" t="s">
        <v>172</v>
      </c>
      <c r="H45">
        <v>23</v>
      </c>
      <c r="I45" s="17">
        <v>0.86960392649240958</v>
      </c>
      <c r="J45" s="17">
        <v>0.43499220028155083</v>
      </c>
      <c r="K45" s="17"/>
    </row>
    <row r="46" spans="1:11" x14ac:dyDescent="0.25">
      <c r="A46" s="15" t="s">
        <v>96</v>
      </c>
      <c r="B46">
        <v>19</v>
      </c>
      <c r="C46">
        <v>15</v>
      </c>
      <c r="D46" s="18">
        <v>0.7895296501866047</v>
      </c>
      <c r="E46" s="18">
        <v>0.15803459121306312</v>
      </c>
      <c r="G46" t="s">
        <v>208</v>
      </c>
      <c r="H46">
        <v>15</v>
      </c>
      <c r="I46" s="17">
        <v>0.93349685092532775</v>
      </c>
      <c r="J46" s="17">
        <v>0.40045963803504742</v>
      </c>
      <c r="K46" s="17"/>
    </row>
    <row r="47" spans="1:11" x14ac:dyDescent="0.25">
      <c r="A47" s="15" t="s">
        <v>185</v>
      </c>
      <c r="B47">
        <v>19</v>
      </c>
      <c r="C47">
        <v>16</v>
      </c>
      <c r="D47" s="18">
        <v>0.84213179217891754</v>
      </c>
      <c r="E47" s="18">
        <v>0.15798328804926354</v>
      </c>
      <c r="G47" t="s">
        <v>253</v>
      </c>
      <c r="H47">
        <v>10</v>
      </c>
      <c r="I47" s="17">
        <v>1.0004753101563049</v>
      </c>
      <c r="J47" s="17">
        <v>0.40006439685988643</v>
      </c>
      <c r="K47" s="17"/>
    </row>
    <row r="48" spans="1:11" x14ac:dyDescent="0.25">
      <c r="A48" s="15" t="s">
        <v>159</v>
      </c>
      <c r="B48">
        <v>22</v>
      </c>
      <c r="C48">
        <v>18</v>
      </c>
      <c r="D48" s="18">
        <v>0.81830026256526867</v>
      </c>
      <c r="E48" s="18">
        <v>0.13639381212570537</v>
      </c>
      <c r="G48" t="s">
        <v>146</v>
      </c>
      <c r="H48">
        <v>23</v>
      </c>
      <c r="I48" s="17">
        <v>0.91338303530525466</v>
      </c>
      <c r="J48" s="17">
        <v>0.34814349448456383</v>
      </c>
      <c r="K48" s="17"/>
    </row>
    <row r="49" spans="1:11" x14ac:dyDescent="0.25">
      <c r="A49" s="15" t="s">
        <v>58</v>
      </c>
      <c r="B49">
        <v>15</v>
      </c>
      <c r="C49">
        <v>13</v>
      </c>
      <c r="D49" s="18">
        <v>0.8667328707794878</v>
      </c>
      <c r="E49" s="18">
        <v>0.13342024445941572</v>
      </c>
      <c r="G49" t="s">
        <v>50</v>
      </c>
      <c r="H49">
        <v>15</v>
      </c>
      <c r="I49" s="17">
        <v>0.93341146357177629</v>
      </c>
      <c r="J49" s="17">
        <v>0.3337443916773804</v>
      </c>
      <c r="K49" s="17"/>
    </row>
    <row r="50" spans="1:11" x14ac:dyDescent="0.25">
      <c r="A50" s="15" t="s">
        <v>112</v>
      </c>
      <c r="B50">
        <v>15</v>
      </c>
      <c r="C50">
        <v>13</v>
      </c>
      <c r="D50" s="18">
        <v>0.86678356027016701</v>
      </c>
      <c r="E50" s="18">
        <v>0.13339280040344326</v>
      </c>
      <c r="G50" t="s">
        <v>235</v>
      </c>
      <c r="H50">
        <v>15</v>
      </c>
      <c r="I50" s="17">
        <v>0.80024552507227975</v>
      </c>
      <c r="J50" s="17">
        <v>0.33363562271369357</v>
      </c>
      <c r="K50" s="17"/>
    </row>
    <row r="51" spans="1:11" x14ac:dyDescent="0.25">
      <c r="A51" s="15" t="s">
        <v>32</v>
      </c>
      <c r="B51">
        <v>15</v>
      </c>
      <c r="C51">
        <v>9</v>
      </c>
      <c r="D51" s="18">
        <v>0.59985653236988401</v>
      </c>
      <c r="E51" s="18">
        <v>0.13313037912487663</v>
      </c>
      <c r="G51" t="s">
        <v>90</v>
      </c>
      <c r="H51">
        <v>9</v>
      </c>
      <c r="I51" s="17">
        <v>0.33335115860194797</v>
      </c>
      <c r="J51" s="17">
        <v>0.33340220368934448</v>
      </c>
      <c r="K51" s="17"/>
    </row>
    <row r="52" spans="1:11" x14ac:dyDescent="0.25">
      <c r="A52" s="15" t="s">
        <v>200</v>
      </c>
      <c r="B52">
        <v>18</v>
      </c>
      <c r="C52">
        <v>13</v>
      </c>
      <c r="D52" s="18">
        <v>0.72236877582399961</v>
      </c>
      <c r="E52" s="18">
        <v>0.111246329075182</v>
      </c>
      <c r="G52" t="s">
        <v>285</v>
      </c>
      <c r="H52">
        <v>10</v>
      </c>
      <c r="I52" s="17">
        <v>0.60022585862388189</v>
      </c>
      <c r="J52" s="17">
        <v>0.30031755897602003</v>
      </c>
      <c r="K52" s="17"/>
    </row>
    <row r="53" spans="1:11" x14ac:dyDescent="0.25">
      <c r="A53" s="15" t="s">
        <v>274</v>
      </c>
      <c r="B53">
        <v>9</v>
      </c>
      <c r="C53">
        <v>6</v>
      </c>
      <c r="D53" s="18">
        <v>0.66650862425294566</v>
      </c>
      <c r="E53" s="18">
        <v>0.11115244528085352</v>
      </c>
      <c r="G53" t="s">
        <v>618</v>
      </c>
      <c r="H53">
        <v>10</v>
      </c>
      <c r="I53" s="17">
        <v>0.59962971635660156</v>
      </c>
      <c r="J53" s="17">
        <v>0.29953583238318665</v>
      </c>
      <c r="K53" s="17"/>
    </row>
    <row r="54" spans="1:11" x14ac:dyDescent="0.25">
      <c r="A54" s="15" t="s">
        <v>162</v>
      </c>
      <c r="B54">
        <v>19</v>
      </c>
      <c r="C54">
        <v>16</v>
      </c>
      <c r="D54" s="18">
        <v>0.84222793633546811</v>
      </c>
      <c r="E54" s="18">
        <v>0.10540927527957974</v>
      </c>
      <c r="G54" t="s">
        <v>182</v>
      </c>
      <c r="H54">
        <v>23</v>
      </c>
      <c r="I54" s="17">
        <v>0.91311222137183223</v>
      </c>
      <c r="J54" s="17">
        <v>0.26091528372654627</v>
      </c>
      <c r="K54" s="17"/>
    </row>
    <row r="55" spans="1:11" x14ac:dyDescent="0.25">
      <c r="A55" s="15" t="s">
        <v>68</v>
      </c>
      <c r="B55">
        <v>19</v>
      </c>
      <c r="C55">
        <v>14</v>
      </c>
      <c r="D55" s="18">
        <v>0.73713330079923389</v>
      </c>
      <c r="E55" s="18">
        <v>0.10540242532503406</v>
      </c>
      <c r="G55" t="s">
        <v>388</v>
      </c>
      <c r="H55">
        <v>22</v>
      </c>
      <c r="I55" s="17">
        <v>0.90938107919239997</v>
      </c>
      <c r="J55" s="17">
        <v>0.22755327323351157</v>
      </c>
      <c r="K55" s="17"/>
    </row>
    <row r="56" spans="1:11" x14ac:dyDescent="0.25">
      <c r="A56" s="15" t="s">
        <v>63</v>
      </c>
      <c r="B56">
        <v>19</v>
      </c>
      <c r="C56">
        <v>15</v>
      </c>
      <c r="D56" s="18">
        <v>0.78967585928953887</v>
      </c>
      <c r="E56" s="18">
        <v>0.10521734124014048</v>
      </c>
      <c r="G56" t="s">
        <v>54</v>
      </c>
      <c r="H56">
        <v>23</v>
      </c>
      <c r="I56" s="17">
        <v>0.82622481372639434</v>
      </c>
      <c r="J56" s="17">
        <v>0.21753771820656334</v>
      </c>
      <c r="K56" s="17"/>
    </row>
    <row r="57" spans="1:11" x14ac:dyDescent="0.25">
      <c r="A57" s="15" t="s">
        <v>124</v>
      </c>
      <c r="B57">
        <v>19</v>
      </c>
      <c r="C57">
        <v>13</v>
      </c>
      <c r="D57" s="18">
        <v>0.68419956002767379</v>
      </c>
      <c r="E57" s="18">
        <v>0.10515361618803463</v>
      </c>
      <c r="G57" t="s">
        <v>20</v>
      </c>
      <c r="H57">
        <v>23</v>
      </c>
      <c r="I57" s="17">
        <v>0.82641704205096223</v>
      </c>
      <c r="J57" s="17">
        <v>0.21752834749480293</v>
      </c>
      <c r="K57" s="17"/>
    </row>
    <row r="58" spans="1:11" x14ac:dyDescent="0.25">
      <c r="A58" s="15" t="s">
        <v>330</v>
      </c>
      <c r="B58">
        <v>10</v>
      </c>
      <c r="C58">
        <v>6</v>
      </c>
      <c r="D58" s="18">
        <v>0.60030334931790175</v>
      </c>
      <c r="E58" s="18">
        <v>0.10012059558020482</v>
      </c>
      <c r="G58" s="15" t="s">
        <v>86</v>
      </c>
      <c r="H58">
        <v>23</v>
      </c>
      <c r="I58" s="18">
        <v>0.82645641799474567</v>
      </c>
      <c r="J58" s="17">
        <v>0.21739514902914975</v>
      </c>
      <c r="K58" s="17"/>
    </row>
    <row r="59" spans="1:11" x14ac:dyDescent="0.25">
      <c r="A59" s="15" t="s">
        <v>131</v>
      </c>
      <c r="B59">
        <v>22</v>
      </c>
      <c r="C59">
        <v>21</v>
      </c>
      <c r="D59" s="18">
        <v>0.95474471120790727</v>
      </c>
      <c r="E59" s="18">
        <v>9.1003390073007784E-2</v>
      </c>
      <c r="H59" s="17"/>
      <c r="I59" s="17"/>
      <c r="J59" s="17"/>
      <c r="K59" s="17"/>
    </row>
    <row r="60" spans="1:11" x14ac:dyDescent="0.25">
      <c r="A60" s="15" t="s">
        <v>202</v>
      </c>
      <c r="B60">
        <v>15</v>
      </c>
      <c r="C60">
        <v>9</v>
      </c>
      <c r="D60" s="18">
        <v>0.60011601993327401</v>
      </c>
      <c r="E60" s="18">
        <v>6.6844097485894691E-2</v>
      </c>
      <c r="H60" s="17"/>
      <c r="I60" s="17"/>
      <c r="J60" s="17"/>
      <c r="K60" s="17"/>
    </row>
    <row r="61" spans="1:11" x14ac:dyDescent="0.25">
      <c r="A61" s="15" t="s">
        <v>71</v>
      </c>
      <c r="B61">
        <v>15</v>
      </c>
      <c r="C61">
        <v>11</v>
      </c>
      <c r="D61" s="18">
        <v>0.73351397150719611</v>
      </c>
      <c r="E61" s="18">
        <v>6.6668902768926536E-2</v>
      </c>
      <c r="H61" s="17"/>
      <c r="I61" s="17"/>
      <c r="J61" s="17"/>
      <c r="K61" s="17"/>
    </row>
    <row r="62" spans="1:11" x14ac:dyDescent="0.25">
      <c r="A62" s="15" t="s">
        <v>228</v>
      </c>
      <c r="B62">
        <v>18</v>
      </c>
      <c r="C62">
        <v>15</v>
      </c>
      <c r="D62" s="18">
        <v>0.83344201934975404</v>
      </c>
      <c r="E62" s="18">
        <v>5.561566681603404E-2</v>
      </c>
      <c r="H62" s="17"/>
      <c r="I62" s="17"/>
      <c r="J62" s="17"/>
      <c r="K62" s="17"/>
    </row>
    <row r="63" spans="1:11" x14ac:dyDescent="0.25">
      <c r="A63" s="15" t="s">
        <v>505</v>
      </c>
      <c r="B63">
        <v>9</v>
      </c>
      <c r="C63">
        <v>7</v>
      </c>
      <c r="D63" s="18">
        <v>0.77826574086000855</v>
      </c>
      <c r="E63" s="18">
        <v>0</v>
      </c>
      <c r="G63" s="16"/>
      <c r="H63" s="17"/>
      <c r="I63" s="17"/>
      <c r="J63" s="17"/>
      <c r="K63" s="17"/>
    </row>
    <row r="64" spans="1:11" x14ac:dyDescent="0.25">
      <c r="A64" s="15" t="s">
        <v>1139</v>
      </c>
      <c r="B64">
        <v>661</v>
      </c>
      <c r="C64">
        <v>536</v>
      </c>
      <c r="D64" s="18">
        <v>0.81105918328500659</v>
      </c>
      <c r="E64" s="18">
        <v>0.19830615534711121</v>
      </c>
      <c r="G64" s="15"/>
      <c r="H64" s="23"/>
      <c r="I64" s="17"/>
      <c r="J64" s="17"/>
      <c r="K64" s="17"/>
    </row>
    <row r="65" spans="7:11" x14ac:dyDescent="0.25">
      <c r="G65" s="15"/>
      <c r="H65" s="23"/>
      <c r="I65" s="17"/>
      <c r="J65" s="17"/>
      <c r="K65" s="17"/>
    </row>
    <row r="66" spans="7:11" x14ac:dyDescent="0.25">
      <c r="G66" s="15"/>
      <c r="H66" s="23"/>
      <c r="I66" s="17"/>
      <c r="J66" s="17"/>
      <c r="K66" s="17"/>
    </row>
    <row r="67" spans="7:11" x14ac:dyDescent="0.25">
      <c r="G67" s="15"/>
      <c r="H67" s="23"/>
      <c r="I67" s="17"/>
      <c r="J67" s="17"/>
      <c r="K67" s="17"/>
    </row>
    <row r="68" spans="7:11" x14ac:dyDescent="0.25">
      <c r="G68" s="15"/>
      <c r="H68" s="23"/>
      <c r="I68" s="17"/>
      <c r="J68" s="17"/>
      <c r="K68" s="17"/>
    </row>
    <row r="69" spans="7:11" x14ac:dyDescent="0.25">
      <c r="G69" s="16" t="s">
        <v>1138</v>
      </c>
      <c r="H69" s="16" t="s">
        <v>1143</v>
      </c>
      <c r="I69" s="16" t="s">
        <v>1177</v>
      </c>
      <c r="J69" s="42" t="s">
        <v>1156</v>
      </c>
      <c r="K69" s="17"/>
    </row>
    <row r="70" spans="7:11" x14ac:dyDescent="0.25">
      <c r="G70" s="15" t="s">
        <v>505</v>
      </c>
      <c r="H70">
        <v>9</v>
      </c>
      <c r="I70" s="18">
        <v>0.77826574086000855</v>
      </c>
      <c r="J70" s="18">
        <v>0</v>
      </c>
      <c r="K70" s="17"/>
    </row>
    <row r="71" spans="7:11" x14ac:dyDescent="0.25">
      <c r="G71" s="15" t="s">
        <v>228</v>
      </c>
      <c r="H71">
        <v>18</v>
      </c>
      <c r="I71" s="18">
        <v>0.83344201934975404</v>
      </c>
      <c r="J71" s="18">
        <v>5.561566681603404E-2</v>
      </c>
      <c r="K71" s="17"/>
    </row>
    <row r="72" spans="7:11" x14ac:dyDescent="0.25">
      <c r="G72" s="15" t="s">
        <v>71</v>
      </c>
      <c r="H72">
        <v>15</v>
      </c>
      <c r="I72" s="18">
        <v>0.73351397150719611</v>
      </c>
      <c r="J72" s="18">
        <v>6.6668902768926536E-2</v>
      </c>
      <c r="K72" s="17"/>
    </row>
    <row r="73" spans="7:11" x14ac:dyDescent="0.25">
      <c r="G73" s="15" t="s">
        <v>202</v>
      </c>
      <c r="H73">
        <v>15</v>
      </c>
      <c r="I73" s="18">
        <v>0.60011601993327401</v>
      </c>
      <c r="J73" s="18">
        <v>6.6844097485894691E-2</v>
      </c>
      <c r="K73" s="17"/>
    </row>
    <row r="74" spans="7:11" x14ac:dyDescent="0.25">
      <c r="G74" s="15" t="s">
        <v>131</v>
      </c>
      <c r="H74">
        <v>22</v>
      </c>
      <c r="I74" s="18">
        <v>0.95474471120790727</v>
      </c>
      <c r="J74" s="18">
        <v>9.1003390073007784E-2</v>
      </c>
      <c r="K74" s="17"/>
    </row>
    <row r="75" spans="7:11" x14ac:dyDescent="0.25">
      <c r="G75" s="15" t="s">
        <v>330</v>
      </c>
      <c r="H75">
        <v>10</v>
      </c>
      <c r="I75" s="18">
        <v>0.60030334931790175</v>
      </c>
      <c r="J75" s="18">
        <v>0.10012059558020482</v>
      </c>
      <c r="K75" s="17"/>
    </row>
    <row r="76" spans="7:11" x14ac:dyDescent="0.25">
      <c r="G76" s="15" t="s">
        <v>124</v>
      </c>
      <c r="H76">
        <v>19</v>
      </c>
      <c r="I76" s="18">
        <v>0.68419956002767379</v>
      </c>
      <c r="J76" s="18">
        <v>0.10515361618803463</v>
      </c>
      <c r="K76" s="17"/>
    </row>
    <row r="77" spans="7:11" x14ac:dyDescent="0.25">
      <c r="G77" s="15" t="s">
        <v>63</v>
      </c>
      <c r="H77">
        <v>19</v>
      </c>
      <c r="I77" s="18">
        <v>0.78967585928953887</v>
      </c>
      <c r="J77" s="18">
        <v>0.10521734124014048</v>
      </c>
      <c r="K77" s="17"/>
    </row>
    <row r="78" spans="7:11" x14ac:dyDescent="0.25">
      <c r="G78" s="15" t="s">
        <v>68</v>
      </c>
      <c r="H78">
        <v>19</v>
      </c>
      <c r="I78" s="18">
        <v>0.73713330079923389</v>
      </c>
      <c r="J78" s="18">
        <v>0.10540242532503406</v>
      </c>
      <c r="K78" s="17"/>
    </row>
    <row r="79" spans="7:11" x14ac:dyDescent="0.25">
      <c r="G79" s="15" t="s">
        <v>162</v>
      </c>
      <c r="H79">
        <v>19</v>
      </c>
      <c r="I79" s="18">
        <v>0.84222793633546811</v>
      </c>
      <c r="J79" s="18">
        <v>0.10540927527957974</v>
      </c>
      <c r="K79" s="17"/>
    </row>
    <row r="80" spans="7:11" x14ac:dyDescent="0.25">
      <c r="G80" s="15" t="s">
        <v>274</v>
      </c>
      <c r="H80">
        <v>9</v>
      </c>
      <c r="I80" s="18">
        <v>0.66650862425294566</v>
      </c>
      <c r="J80" s="18">
        <v>0.11115244528085352</v>
      </c>
      <c r="K80" s="17"/>
    </row>
    <row r="81" spans="1:11" x14ac:dyDescent="0.25">
      <c r="G81" s="15" t="s">
        <v>200</v>
      </c>
      <c r="H81">
        <v>18</v>
      </c>
      <c r="I81" s="18">
        <v>0.72236877582399961</v>
      </c>
      <c r="J81" s="18">
        <v>0.111246329075182</v>
      </c>
      <c r="K81" s="17"/>
    </row>
    <row r="82" spans="1:11" x14ac:dyDescent="0.25">
      <c r="G82" s="15" t="s">
        <v>32</v>
      </c>
      <c r="H82">
        <v>15</v>
      </c>
      <c r="I82" s="18">
        <v>0.59985653236988401</v>
      </c>
      <c r="J82" s="18">
        <v>0.13313037912487663</v>
      </c>
      <c r="K82" s="17"/>
    </row>
    <row r="83" spans="1:11" x14ac:dyDescent="0.25">
      <c r="G83" s="15" t="s">
        <v>112</v>
      </c>
      <c r="H83">
        <v>15</v>
      </c>
      <c r="I83" s="18">
        <v>0.86678356027016701</v>
      </c>
      <c r="J83" s="18">
        <v>0.13339280040344326</v>
      </c>
      <c r="K83" s="17"/>
    </row>
    <row r="84" spans="1:11" x14ac:dyDescent="0.25">
      <c r="G84" s="15" t="s">
        <v>58</v>
      </c>
      <c r="H84">
        <v>15</v>
      </c>
      <c r="I84" s="18">
        <v>0.8667328707794878</v>
      </c>
      <c r="J84" s="18">
        <v>0.13342024445941572</v>
      </c>
    </row>
    <row r="90" spans="1:11" x14ac:dyDescent="0.25">
      <c r="A90" s="14" t="s">
        <v>1138</v>
      </c>
      <c r="B90" t="s">
        <v>1153</v>
      </c>
      <c r="C90" t="s">
        <v>1149</v>
      </c>
      <c r="D90" t="s">
        <v>104</v>
      </c>
      <c r="E90" s="18" t="s">
        <v>1154</v>
      </c>
    </row>
    <row r="91" spans="1:11" x14ac:dyDescent="0.25">
      <c r="A91" s="15" t="s">
        <v>69</v>
      </c>
      <c r="B91">
        <v>60</v>
      </c>
      <c r="C91">
        <v>51</v>
      </c>
      <c r="D91">
        <v>24</v>
      </c>
      <c r="E91" s="18">
        <v>0.85023055997091268</v>
      </c>
    </row>
    <row r="92" spans="1:11" x14ac:dyDescent="0.25">
      <c r="A92" s="15" t="s">
        <v>129</v>
      </c>
      <c r="B92">
        <v>14</v>
      </c>
      <c r="C92">
        <v>6</v>
      </c>
      <c r="D92">
        <v>3</v>
      </c>
      <c r="E92" s="18">
        <v>0.42850716404435413</v>
      </c>
    </row>
    <row r="93" spans="1:11" x14ac:dyDescent="0.25">
      <c r="A93" s="15" t="s">
        <v>80</v>
      </c>
      <c r="B93">
        <v>22</v>
      </c>
      <c r="C93">
        <v>18</v>
      </c>
      <c r="D93">
        <v>12</v>
      </c>
      <c r="E93" s="18">
        <v>0.81826396862557971</v>
      </c>
    </row>
    <row r="94" spans="1:11" x14ac:dyDescent="0.25">
      <c r="A94" s="15" t="s">
        <v>55</v>
      </c>
      <c r="B94">
        <v>149</v>
      </c>
      <c r="C94">
        <v>134</v>
      </c>
      <c r="D94">
        <v>24</v>
      </c>
      <c r="E94" s="18">
        <v>0.8994354375714616</v>
      </c>
    </row>
    <row r="95" spans="1:11" x14ac:dyDescent="0.25">
      <c r="A95" s="15" t="s">
        <v>221</v>
      </c>
      <c r="B95">
        <v>7</v>
      </c>
      <c r="C95">
        <v>5</v>
      </c>
      <c r="E95" s="18">
        <v>0.71436199278699786</v>
      </c>
    </row>
    <row r="96" spans="1:11" x14ac:dyDescent="0.25">
      <c r="A96" s="15" t="s">
        <v>59</v>
      </c>
      <c r="B96">
        <v>46</v>
      </c>
      <c r="C96">
        <v>39</v>
      </c>
      <c r="D96">
        <v>10</v>
      </c>
      <c r="E96" s="18">
        <v>0.84795539740833059</v>
      </c>
    </row>
    <row r="97" spans="1:5" x14ac:dyDescent="0.25">
      <c r="A97" s="15" t="s">
        <v>38</v>
      </c>
      <c r="B97">
        <v>6</v>
      </c>
      <c r="C97">
        <v>5</v>
      </c>
      <c r="E97" s="18">
        <v>0.83350947907024209</v>
      </c>
    </row>
    <row r="98" spans="1:5" x14ac:dyDescent="0.25">
      <c r="A98" s="15" t="s">
        <v>64</v>
      </c>
      <c r="B98">
        <v>156</v>
      </c>
      <c r="C98">
        <v>139</v>
      </c>
      <c r="D98">
        <v>13</v>
      </c>
      <c r="E98" s="18">
        <v>0.89114632453377851</v>
      </c>
    </row>
    <row r="99" spans="1:5" x14ac:dyDescent="0.25">
      <c r="A99" s="15" t="s">
        <v>23</v>
      </c>
      <c r="B99">
        <v>8</v>
      </c>
      <c r="C99">
        <v>4</v>
      </c>
      <c r="D99">
        <v>2</v>
      </c>
      <c r="E99" s="18">
        <v>0.50005335201109724</v>
      </c>
    </row>
    <row r="100" spans="1:5" x14ac:dyDescent="0.25">
      <c r="A100" s="15" t="s">
        <v>312</v>
      </c>
      <c r="B100">
        <v>7</v>
      </c>
      <c r="C100">
        <v>6</v>
      </c>
      <c r="D100">
        <v>3</v>
      </c>
      <c r="E100" s="18">
        <v>0.85738110928233013</v>
      </c>
    </row>
    <row r="101" spans="1:5" x14ac:dyDescent="0.25">
      <c r="A101" s="15" t="s">
        <v>44</v>
      </c>
      <c r="B101">
        <v>59</v>
      </c>
      <c r="C101">
        <v>49</v>
      </c>
      <c r="D101">
        <v>14</v>
      </c>
      <c r="E101" s="18">
        <v>0.83071319970614765</v>
      </c>
    </row>
    <row r="102" spans="1:5" x14ac:dyDescent="0.25">
      <c r="A102" s="15" t="s">
        <v>250</v>
      </c>
      <c r="B102">
        <v>7</v>
      </c>
      <c r="C102">
        <v>7</v>
      </c>
      <c r="D102">
        <v>3</v>
      </c>
      <c r="E102" s="18">
        <v>1.0004941963210525</v>
      </c>
    </row>
    <row r="103" spans="1:5" x14ac:dyDescent="0.25">
      <c r="A103" s="15" t="s">
        <v>87</v>
      </c>
      <c r="B103">
        <v>16</v>
      </c>
      <c r="C103">
        <v>11</v>
      </c>
      <c r="D103">
        <v>7</v>
      </c>
      <c r="E103" s="18">
        <v>0.68738904348468821</v>
      </c>
    </row>
    <row r="104" spans="1:5" x14ac:dyDescent="0.25">
      <c r="A104" s="15" t="s">
        <v>160</v>
      </c>
      <c r="B104">
        <v>29</v>
      </c>
      <c r="C104">
        <v>24</v>
      </c>
      <c r="D104">
        <v>2</v>
      </c>
      <c r="E104" s="18">
        <v>0.82803917930430038</v>
      </c>
    </row>
    <row r="105" spans="1:5" x14ac:dyDescent="0.25">
      <c r="A105" s="15" t="s">
        <v>236</v>
      </c>
      <c r="B105">
        <v>8</v>
      </c>
      <c r="C105">
        <v>1</v>
      </c>
      <c r="E105" s="18">
        <v>0.12513806112964077</v>
      </c>
    </row>
    <row r="106" spans="1:5" x14ac:dyDescent="0.25">
      <c r="A106" s="15" t="s">
        <v>1139</v>
      </c>
      <c r="B106">
        <v>594</v>
      </c>
      <c r="C106">
        <v>499</v>
      </c>
      <c r="D106">
        <v>117</v>
      </c>
      <c r="E106" s="18">
        <v>0.84022573622725161</v>
      </c>
    </row>
    <row r="109" spans="1:5" x14ac:dyDescent="0.25">
      <c r="A109" t="s">
        <v>1138</v>
      </c>
      <c r="B109" s="17" t="s">
        <v>1154</v>
      </c>
      <c r="C109" t="s">
        <v>1153</v>
      </c>
    </row>
    <row r="110" spans="1:5" x14ac:dyDescent="0.25">
      <c r="A110" t="s">
        <v>64</v>
      </c>
      <c r="B110" s="17">
        <v>0.89114632453377851</v>
      </c>
      <c r="C110">
        <v>156</v>
      </c>
    </row>
    <row r="111" spans="1:5" x14ac:dyDescent="0.25">
      <c r="A111" t="s">
        <v>55</v>
      </c>
      <c r="B111" s="17">
        <v>0.8994354375714616</v>
      </c>
      <c r="C111">
        <v>149</v>
      </c>
    </row>
    <row r="112" spans="1:5" x14ac:dyDescent="0.25">
      <c r="A112" t="s">
        <v>69</v>
      </c>
      <c r="B112" s="17">
        <v>0.85023055997091268</v>
      </c>
      <c r="C112">
        <v>60</v>
      </c>
    </row>
    <row r="113" spans="1:3" x14ac:dyDescent="0.25">
      <c r="A113" t="s">
        <v>44</v>
      </c>
      <c r="B113" s="17">
        <v>0.83071319970614765</v>
      </c>
      <c r="C113">
        <v>59</v>
      </c>
    </row>
    <row r="114" spans="1:3" x14ac:dyDescent="0.25">
      <c r="A114" t="s">
        <v>59</v>
      </c>
      <c r="B114" s="17">
        <v>0.84795539740833059</v>
      </c>
      <c r="C114">
        <v>46</v>
      </c>
    </row>
    <row r="115" spans="1:3" x14ac:dyDescent="0.25">
      <c r="A115" t="s">
        <v>160</v>
      </c>
      <c r="B115" s="17">
        <v>0.82803917930430038</v>
      </c>
      <c r="C115">
        <v>29</v>
      </c>
    </row>
    <row r="116" spans="1:3" x14ac:dyDescent="0.25">
      <c r="A116" t="s">
        <v>80</v>
      </c>
      <c r="B116" s="17">
        <v>0.81826396862557971</v>
      </c>
      <c r="C116">
        <v>22</v>
      </c>
    </row>
    <row r="117" spans="1:3" x14ac:dyDescent="0.25">
      <c r="A117" t="s">
        <v>87</v>
      </c>
      <c r="B117" s="17">
        <v>0.68738904348468821</v>
      </c>
      <c r="C117">
        <v>16</v>
      </c>
    </row>
    <row r="118" spans="1:3" x14ac:dyDescent="0.25">
      <c r="A118" t="s">
        <v>129</v>
      </c>
      <c r="B118" s="17">
        <v>0.42850716404435413</v>
      </c>
      <c r="C118">
        <v>14</v>
      </c>
    </row>
    <row r="119" spans="1:3" x14ac:dyDescent="0.25">
      <c r="A119" t="s">
        <v>236</v>
      </c>
      <c r="B119" s="17">
        <v>0.12513806112964077</v>
      </c>
      <c r="C119">
        <v>8</v>
      </c>
    </row>
    <row r="120" spans="1:3" x14ac:dyDescent="0.25">
      <c r="A120" t="s">
        <v>23</v>
      </c>
      <c r="B120" s="17">
        <v>0.50005335201109724</v>
      </c>
      <c r="C120">
        <v>8</v>
      </c>
    </row>
    <row r="121" spans="1:3" x14ac:dyDescent="0.25">
      <c r="A121" t="s">
        <v>221</v>
      </c>
      <c r="B121" s="17">
        <v>0.71436199278699786</v>
      </c>
      <c r="C121">
        <v>7</v>
      </c>
    </row>
    <row r="122" spans="1:3" x14ac:dyDescent="0.25">
      <c r="A122" t="s">
        <v>312</v>
      </c>
      <c r="B122" s="17">
        <v>0.85738110928233013</v>
      </c>
      <c r="C122">
        <v>7</v>
      </c>
    </row>
    <row r="123" spans="1:3" x14ac:dyDescent="0.25">
      <c r="A123" t="s">
        <v>250</v>
      </c>
      <c r="B123" s="17">
        <v>1.0004941963210525</v>
      </c>
      <c r="C123">
        <v>7</v>
      </c>
    </row>
    <row r="124" spans="1:3" x14ac:dyDescent="0.25">
      <c r="A124" t="s">
        <v>38</v>
      </c>
      <c r="B124" s="17">
        <v>0.83350947907024209</v>
      </c>
      <c r="C124">
        <v>6</v>
      </c>
    </row>
    <row r="133" spans="1:5" x14ac:dyDescent="0.25">
      <c r="A133" s="14" t="s">
        <v>5</v>
      </c>
      <c r="B133" t="s">
        <v>1171</v>
      </c>
    </row>
    <row r="135" spans="1:5" x14ac:dyDescent="0.25">
      <c r="A135" s="14" t="s">
        <v>1140</v>
      </c>
      <c r="B135" s="14" t="s">
        <v>1169</v>
      </c>
    </row>
    <row r="136" spans="1:5" x14ac:dyDescent="0.25">
      <c r="B136" t="s">
        <v>1172</v>
      </c>
      <c r="C136" t="s">
        <v>1173</v>
      </c>
      <c r="D136" t="s">
        <v>46</v>
      </c>
      <c r="E136" t="s">
        <v>1139</v>
      </c>
    </row>
    <row r="137" spans="1:5" x14ac:dyDescent="0.25">
      <c r="A137" s="14" t="s">
        <v>1138</v>
      </c>
    </row>
    <row r="138" spans="1:5" x14ac:dyDescent="0.25">
      <c r="A138" s="15" t="s">
        <v>188</v>
      </c>
      <c r="C138">
        <v>14</v>
      </c>
      <c r="D138">
        <v>2</v>
      </c>
      <c r="E138">
        <v>16</v>
      </c>
    </row>
    <row r="139" spans="1:5" x14ac:dyDescent="0.25">
      <c r="A139" s="19" t="s">
        <v>48</v>
      </c>
      <c r="C139">
        <v>1</v>
      </c>
      <c r="E139">
        <v>1</v>
      </c>
    </row>
    <row r="140" spans="1:5" x14ac:dyDescent="0.25">
      <c r="A140" s="19" t="s">
        <v>189</v>
      </c>
      <c r="C140">
        <v>2</v>
      </c>
      <c r="D140">
        <v>1</v>
      </c>
      <c r="E140">
        <v>3</v>
      </c>
    </row>
    <row r="141" spans="1:5" x14ac:dyDescent="0.25">
      <c r="A141" s="19" t="s">
        <v>137</v>
      </c>
      <c r="C141">
        <v>2</v>
      </c>
      <c r="E141">
        <v>2</v>
      </c>
    </row>
    <row r="142" spans="1:5" x14ac:dyDescent="0.25">
      <c r="A142" s="19" t="s">
        <v>39</v>
      </c>
      <c r="C142">
        <v>3</v>
      </c>
      <c r="E142">
        <v>3</v>
      </c>
    </row>
    <row r="143" spans="1:5" x14ac:dyDescent="0.25">
      <c r="A143" s="19" t="s">
        <v>83</v>
      </c>
      <c r="C143">
        <v>3</v>
      </c>
      <c r="D143">
        <v>1</v>
      </c>
      <c r="E143">
        <v>4</v>
      </c>
    </row>
    <row r="144" spans="1:5" x14ac:dyDescent="0.25">
      <c r="A144" s="19" t="s">
        <v>73</v>
      </c>
      <c r="C144">
        <v>1</v>
      </c>
      <c r="E144">
        <v>1</v>
      </c>
    </row>
    <row r="145" spans="1:5" x14ac:dyDescent="0.25">
      <c r="A145" s="19" t="s">
        <v>169</v>
      </c>
      <c r="C145">
        <v>2</v>
      </c>
      <c r="E145">
        <v>2</v>
      </c>
    </row>
    <row r="146" spans="1:5" x14ac:dyDescent="0.25">
      <c r="A146" s="15" t="s">
        <v>47</v>
      </c>
      <c r="B146">
        <v>3</v>
      </c>
      <c r="C146">
        <v>127</v>
      </c>
      <c r="D146">
        <v>21</v>
      </c>
      <c r="E146">
        <v>151</v>
      </c>
    </row>
    <row r="147" spans="1:5" x14ac:dyDescent="0.25">
      <c r="A147" s="19" t="s">
        <v>48</v>
      </c>
      <c r="C147">
        <v>6</v>
      </c>
      <c r="D147">
        <v>1</v>
      </c>
      <c r="E147">
        <v>7</v>
      </c>
    </row>
    <row r="148" spans="1:5" x14ac:dyDescent="0.25">
      <c r="A148" s="19" t="s">
        <v>189</v>
      </c>
      <c r="C148">
        <v>6</v>
      </c>
      <c r="D148">
        <v>1</v>
      </c>
      <c r="E148">
        <v>7</v>
      </c>
    </row>
    <row r="149" spans="1:5" x14ac:dyDescent="0.25">
      <c r="A149" s="19" t="s">
        <v>132</v>
      </c>
      <c r="C149">
        <v>1</v>
      </c>
      <c r="E149">
        <v>1</v>
      </c>
    </row>
    <row r="150" spans="1:5" x14ac:dyDescent="0.25">
      <c r="A150" s="19" t="s">
        <v>137</v>
      </c>
      <c r="C150">
        <v>43</v>
      </c>
      <c r="D150">
        <v>2</v>
      </c>
      <c r="E150">
        <v>45</v>
      </c>
    </row>
    <row r="151" spans="1:5" x14ac:dyDescent="0.25">
      <c r="A151" s="19" t="s">
        <v>39</v>
      </c>
      <c r="C151">
        <v>16</v>
      </c>
      <c r="D151">
        <v>1</v>
      </c>
      <c r="E151">
        <v>17</v>
      </c>
    </row>
    <row r="152" spans="1:5" x14ac:dyDescent="0.25">
      <c r="A152" s="19" t="s">
        <v>83</v>
      </c>
      <c r="C152">
        <v>17</v>
      </c>
      <c r="D152">
        <v>10</v>
      </c>
      <c r="E152">
        <v>27</v>
      </c>
    </row>
    <row r="153" spans="1:5" x14ac:dyDescent="0.25">
      <c r="A153" s="19" t="s">
        <v>73</v>
      </c>
      <c r="C153">
        <v>21</v>
      </c>
      <c r="D153">
        <v>3</v>
      </c>
      <c r="E153">
        <v>24</v>
      </c>
    </row>
    <row r="154" spans="1:5" x14ac:dyDescent="0.25">
      <c r="A154" s="19" t="s">
        <v>420</v>
      </c>
      <c r="B154">
        <v>3</v>
      </c>
      <c r="C154">
        <v>4</v>
      </c>
      <c r="E154">
        <v>7</v>
      </c>
    </row>
    <row r="155" spans="1:5" x14ac:dyDescent="0.25">
      <c r="A155" s="19" t="s">
        <v>955</v>
      </c>
      <c r="C155">
        <v>2</v>
      </c>
      <c r="E155">
        <v>2</v>
      </c>
    </row>
    <row r="156" spans="1:5" x14ac:dyDescent="0.25">
      <c r="A156" s="19" t="s">
        <v>169</v>
      </c>
      <c r="C156">
        <v>11</v>
      </c>
      <c r="D156">
        <v>3</v>
      </c>
      <c r="E156">
        <v>14</v>
      </c>
    </row>
    <row r="157" spans="1:5" x14ac:dyDescent="0.25">
      <c r="A157" s="15" t="s">
        <v>28</v>
      </c>
      <c r="B157">
        <v>5</v>
      </c>
      <c r="C157">
        <v>8</v>
      </c>
      <c r="D157">
        <v>1</v>
      </c>
      <c r="E157">
        <v>14</v>
      </c>
    </row>
    <row r="158" spans="1:5" x14ac:dyDescent="0.25">
      <c r="A158" s="19" t="s">
        <v>132</v>
      </c>
      <c r="B158">
        <v>1</v>
      </c>
      <c r="C158">
        <v>1</v>
      </c>
      <c r="E158">
        <v>2</v>
      </c>
    </row>
    <row r="159" spans="1:5" x14ac:dyDescent="0.25">
      <c r="A159" s="19" t="s">
        <v>137</v>
      </c>
      <c r="B159">
        <v>1</v>
      </c>
      <c r="C159">
        <v>4</v>
      </c>
      <c r="E159">
        <v>5</v>
      </c>
    </row>
    <row r="160" spans="1:5" x14ac:dyDescent="0.25">
      <c r="A160" s="19" t="s">
        <v>39</v>
      </c>
      <c r="C160">
        <v>3</v>
      </c>
      <c r="E160">
        <v>3</v>
      </c>
    </row>
    <row r="161" spans="1:6" x14ac:dyDescent="0.25">
      <c r="A161" s="19" t="s">
        <v>83</v>
      </c>
      <c r="B161">
        <v>2</v>
      </c>
      <c r="E161">
        <v>2</v>
      </c>
    </row>
    <row r="162" spans="1:6" x14ac:dyDescent="0.25">
      <c r="A162" s="19" t="s">
        <v>73</v>
      </c>
      <c r="D162">
        <v>1</v>
      </c>
      <c r="E162">
        <v>1</v>
      </c>
    </row>
    <row r="163" spans="1:6" x14ac:dyDescent="0.25">
      <c r="A163" s="19" t="s">
        <v>420</v>
      </c>
      <c r="B163">
        <v>1</v>
      </c>
      <c r="E163">
        <v>1</v>
      </c>
    </row>
    <row r="164" spans="1:6" x14ac:dyDescent="0.25">
      <c r="A164" s="15" t="s">
        <v>1139</v>
      </c>
      <c r="B164">
        <v>8</v>
      </c>
      <c r="C164">
        <v>149</v>
      </c>
      <c r="D164">
        <v>24</v>
      </c>
      <c r="E164">
        <v>181</v>
      </c>
    </row>
    <row r="172" spans="1:6" x14ac:dyDescent="0.25">
      <c r="D172" t="s">
        <v>1163</v>
      </c>
      <c r="E172" t="s">
        <v>1164</v>
      </c>
      <c r="F172" t="s">
        <v>1165</v>
      </c>
    </row>
    <row r="173" spans="1:6" x14ac:dyDescent="0.25">
      <c r="D173">
        <v>7</v>
      </c>
      <c r="E173">
        <v>9</v>
      </c>
      <c r="F173">
        <v>16</v>
      </c>
    </row>
    <row r="174" spans="1:6" hidden="1" x14ac:dyDescent="0.25">
      <c r="D174" t="e">
        <v>#VALUE!</v>
      </c>
      <c r="E174" t="e">
        <v>#VALUE!</v>
      </c>
      <c r="F174" t="e">
        <v>#VALUE!</v>
      </c>
    </row>
    <row r="175" spans="1:6" hidden="1" x14ac:dyDescent="0.25">
      <c r="D175" t="e">
        <v>#VALUE!</v>
      </c>
      <c r="E175" t="e">
        <v>#VALUE!</v>
      </c>
      <c r="F175" t="e">
        <v>#VALUE!</v>
      </c>
    </row>
    <row r="176" spans="1:6" hidden="1" x14ac:dyDescent="0.25">
      <c r="D176" t="e">
        <v>#VALUE!</v>
      </c>
      <c r="E176" t="e">
        <v>#VALUE!</v>
      </c>
      <c r="F176" t="e">
        <v>#VALUE!</v>
      </c>
    </row>
    <row r="177" spans="4:10" x14ac:dyDescent="0.25">
      <c r="D177">
        <v>15</v>
      </c>
      <c r="E177" t="e">
        <v>#VALUE!</v>
      </c>
      <c r="F177" t="e">
        <v>#VALUE!</v>
      </c>
      <c r="I177" s="40" t="s">
        <v>1175</v>
      </c>
      <c r="J177" s="41">
        <f>5559/536</f>
        <v>10.371268656716419</v>
      </c>
    </row>
    <row r="178" spans="4:10" x14ac:dyDescent="0.25">
      <c r="D178">
        <v>2</v>
      </c>
      <c r="E178">
        <v>28</v>
      </c>
      <c r="F178">
        <v>30</v>
      </c>
      <c r="I178" t="s">
        <v>1176</v>
      </c>
      <c r="J178" s="41">
        <f>5934/131</f>
        <v>45.297709923664122</v>
      </c>
    </row>
    <row r="179" spans="4:10" x14ac:dyDescent="0.25">
      <c r="D179">
        <v>19</v>
      </c>
      <c r="E179" t="e">
        <v>#VALUE!</v>
      </c>
      <c r="F179" t="e">
        <v>#VALUE!</v>
      </c>
      <c r="I179" s="21" t="s">
        <v>1174</v>
      </c>
      <c r="J179" s="21">
        <f>7692/131</f>
        <v>58.717557251908396</v>
      </c>
    </row>
    <row r="180" spans="4:10" x14ac:dyDescent="0.25">
      <c r="D180">
        <v>13</v>
      </c>
      <c r="E180" t="e">
        <v>#VALUE!</v>
      </c>
      <c r="F180" t="e">
        <v>#VALUE!</v>
      </c>
    </row>
    <row r="181" spans="4:10" x14ac:dyDescent="0.25">
      <c r="D181">
        <v>12</v>
      </c>
      <c r="E181" t="e">
        <v>#VALUE!</v>
      </c>
      <c r="F181" t="e">
        <v>#VALUE!</v>
      </c>
    </row>
    <row r="182" spans="4:10" x14ac:dyDescent="0.25">
      <c r="D182">
        <v>5</v>
      </c>
      <c r="E182">
        <v>11</v>
      </c>
      <c r="F182">
        <v>16</v>
      </c>
    </row>
    <row r="183" spans="4:10" hidden="1" x14ac:dyDescent="0.25">
      <c r="D183" t="e">
        <v>#VALUE!</v>
      </c>
      <c r="E183" t="e">
        <v>#VALUE!</v>
      </c>
      <c r="F183" t="e">
        <v>#VALUE!</v>
      </c>
    </row>
    <row r="184" spans="4:10" x14ac:dyDescent="0.25">
      <c r="D184">
        <v>6</v>
      </c>
      <c r="E184">
        <v>10</v>
      </c>
      <c r="F184">
        <v>16</v>
      </c>
    </row>
    <row r="185" spans="4:10" hidden="1" x14ac:dyDescent="0.25">
      <c r="D185" t="e">
        <v>#VALUE!</v>
      </c>
      <c r="E185" t="e">
        <v>#VALUE!</v>
      </c>
      <c r="F185" t="e">
        <v>#VALUE!</v>
      </c>
    </row>
    <row r="186" spans="4:10" hidden="1" x14ac:dyDescent="0.25">
      <c r="D186" t="e">
        <v>#VALUE!</v>
      </c>
      <c r="E186" t="e">
        <v>#VALUE!</v>
      </c>
      <c r="F186" t="e">
        <v>#VALUE!</v>
      </c>
    </row>
    <row r="187" spans="4:10" x14ac:dyDescent="0.25">
      <c r="D187">
        <v>3</v>
      </c>
      <c r="E187">
        <v>12</v>
      </c>
      <c r="F187">
        <v>15</v>
      </c>
    </row>
    <row r="188" spans="4:10" x14ac:dyDescent="0.25">
      <c r="D188">
        <v>4</v>
      </c>
      <c r="E188" t="e">
        <v>#VALUE!</v>
      </c>
      <c r="F188" t="e">
        <v>#VALUE!</v>
      </c>
    </row>
    <row r="189" spans="4:10" hidden="1" x14ac:dyDescent="0.25">
      <c r="D189" t="e">
        <v>#VALUE!</v>
      </c>
      <c r="E189" t="e">
        <v>#VALUE!</v>
      </c>
      <c r="F189" t="e">
        <v>#VALUE!</v>
      </c>
    </row>
    <row r="190" spans="4:10" x14ac:dyDescent="0.25">
      <c r="D190">
        <v>3</v>
      </c>
      <c r="E190" t="e">
        <v>#VALUE!</v>
      </c>
      <c r="F190" t="e">
        <v>#VALUE!</v>
      </c>
    </row>
    <row r="191" spans="4:10" x14ac:dyDescent="0.25">
      <c r="D191">
        <v>2</v>
      </c>
      <c r="E191" t="e">
        <v>#VALUE!</v>
      </c>
      <c r="F191" t="e">
        <v>#VALUE!</v>
      </c>
    </row>
    <row r="192" spans="4:10" x14ac:dyDescent="0.25">
      <c r="D192">
        <v>4</v>
      </c>
      <c r="E192" t="e">
        <v>#VALUE!</v>
      </c>
      <c r="F192" t="e">
        <v>#VALUE!</v>
      </c>
    </row>
    <row r="193" spans="4:6" x14ac:dyDescent="0.25">
      <c r="D193">
        <v>3</v>
      </c>
      <c r="E193" t="e">
        <v>#VALUE!</v>
      </c>
      <c r="F193" t="e">
        <v>#VALUE!</v>
      </c>
    </row>
    <row r="194" spans="4:6" x14ac:dyDescent="0.25">
      <c r="D194">
        <v>9</v>
      </c>
      <c r="E194" t="e">
        <v>#VALUE!</v>
      </c>
      <c r="F194" t="e">
        <v>#VALUE!</v>
      </c>
    </row>
    <row r="195" spans="4:6" x14ac:dyDescent="0.25">
      <c r="D195">
        <v>2</v>
      </c>
      <c r="E195" t="e">
        <v>#VALUE!</v>
      </c>
      <c r="F195" t="e">
        <v>#VALUE!</v>
      </c>
    </row>
    <row r="196" spans="4:6" x14ac:dyDescent="0.25">
      <c r="D196">
        <v>8</v>
      </c>
      <c r="E196" t="e">
        <v>#VALUE!</v>
      </c>
      <c r="F196" t="e">
        <v>#VALUE!</v>
      </c>
    </row>
    <row r="197" spans="4:6" hidden="1" x14ac:dyDescent="0.25">
      <c r="D197" t="e">
        <v>#VALUE!</v>
      </c>
      <c r="E197" t="e">
        <v>#VALUE!</v>
      </c>
      <c r="F197" t="e">
        <v>#VALUE!</v>
      </c>
    </row>
    <row r="198" spans="4:6" x14ac:dyDescent="0.25">
      <c r="D198">
        <v>2</v>
      </c>
      <c r="E198" t="e">
        <v>#VALUE!</v>
      </c>
      <c r="F198" t="e">
        <v>#VALUE!</v>
      </c>
    </row>
    <row r="199" spans="4:6" x14ac:dyDescent="0.25">
      <c r="D199">
        <v>2</v>
      </c>
      <c r="E199" t="e">
        <v>#VALUE!</v>
      </c>
      <c r="F199" t="e">
        <v>#VALUE!</v>
      </c>
    </row>
    <row r="200" spans="4:6" x14ac:dyDescent="0.25">
      <c r="D200">
        <v>9</v>
      </c>
      <c r="E200" t="e">
        <v>#VALUE!</v>
      </c>
      <c r="F200" t="e">
        <v>#VALUE!</v>
      </c>
    </row>
    <row r="201" spans="4:6" x14ac:dyDescent="0.25">
      <c r="D201">
        <v>6</v>
      </c>
      <c r="E201" t="e">
        <v>#VALUE!</v>
      </c>
      <c r="F201" t="e">
        <v>#VALUE!</v>
      </c>
    </row>
    <row r="202" spans="4:6" hidden="1" x14ac:dyDescent="0.25">
      <c r="D202" t="e">
        <v>#VALUE!</v>
      </c>
      <c r="E202" t="e">
        <v>#VALUE!</v>
      </c>
      <c r="F202" t="e">
        <v>#VALUE!</v>
      </c>
    </row>
    <row r="203" spans="4:6" x14ac:dyDescent="0.25">
      <c r="D203">
        <v>5</v>
      </c>
      <c r="E203">
        <v>28</v>
      </c>
      <c r="F203">
        <v>33</v>
      </c>
    </row>
    <row r="204" spans="4:6" x14ac:dyDescent="0.25">
      <c r="D204">
        <v>4</v>
      </c>
      <c r="E204" t="e">
        <v>#VALUE!</v>
      </c>
      <c r="F204" t="e">
        <v>#VALUE!</v>
      </c>
    </row>
    <row r="205" spans="4:6" hidden="1" x14ac:dyDescent="0.25">
      <c r="D205" t="e">
        <v>#VALUE!</v>
      </c>
      <c r="E205" t="e">
        <v>#VALUE!</v>
      </c>
      <c r="F205" t="e">
        <v>#VALUE!</v>
      </c>
    </row>
    <row r="206" spans="4:6" x14ac:dyDescent="0.25">
      <c r="D206">
        <v>10</v>
      </c>
      <c r="E206" t="e">
        <v>#VALUE!</v>
      </c>
      <c r="F206" t="e">
        <v>#VALUE!</v>
      </c>
    </row>
    <row r="207" spans="4:6" x14ac:dyDescent="0.25">
      <c r="D207">
        <v>5</v>
      </c>
      <c r="E207">
        <v>63</v>
      </c>
      <c r="F207">
        <v>68</v>
      </c>
    </row>
    <row r="208" spans="4:6" x14ac:dyDescent="0.25">
      <c r="D208">
        <v>24</v>
      </c>
      <c r="E208" t="e">
        <v>#VALUE!</v>
      </c>
      <c r="F208" t="e">
        <v>#VALUE!</v>
      </c>
    </row>
    <row r="209" spans="4:6" x14ac:dyDescent="0.25">
      <c r="D209">
        <v>11</v>
      </c>
      <c r="E209" t="e">
        <v>#VALUE!</v>
      </c>
      <c r="F209" t="e">
        <v>#VALUE!</v>
      </c>
    </row>
    <row r="210" spans="4:6" x14ac:dyDescent="0.25">
      <c r="D210">
        <v>4</v>
      </c>
      <c r="E210" t="e">
        <v>#VALUE!</v>
      </c>
      <c r="F210" t="e">
        <v>#VALUE!</v>
      </c>
    </row>
    <row r="211" spans="4:6" x14ac:dyDescent="0.25">
      <c r="D211">
        <v>2</v>
      </c>
      <c r="E211" t="e">
        <v>#VALUE!</v>
      </c>
      <c r="F211" t="e">
        <v>#VALUE!</v>
      </c>
    </row>
    <row r="212" spans="4:6" x14ac:dyDescent="0.25">
      <c r="D212">
        <v>9</v>
      </c>
      <c r="E212" t="e">
        <v>#VALUE!</v>
      </c>
      <c r="F212" t="e">
        <v>#VALUE!</v>
      </c>
    </row>
    <row r="213" spans="4:6" x14ac:dyDescent="0.25">
      <c r="D213">
        <v>6</v>
      </c>
      <c r="E213">
        <v>5</v>
      </c>
      <c r="F213">
        <v>11</v>
      </c>
    </row>
    <row r="214" spans="4:6" x14ac:dyDescent="0.25">
      <c r="D214">
        <v>22</v>
      </c>
      <c r="E214" t="e">
        <v>#VALUE!</v>
      </c>
      <c r="F214" t="e">
        <v>#VALUE!</v>
      </c>
    </row>
    <row r="215" spans="4:6" x14ac:dyDescent="0.25">
      <c r="D215">
        <v>10</v>
      </c>
      <c r="E215">
        <v>10</v>
      </c>
      <c r="F215">
        <v>20</v>
      </c>
    </row>
    <row r="216" spans="4:6" x14ac:dyDescent="0.25">
      <c r="D216">
        <v>7</v>
      </c>
      <c r="E216" t="e">
        <v>#VALUE!</v>
      </c>
      <c r="F216" t="e">
        <v>#VALUE!</v>
      </c>
    </row>
    <row r="217" spans="4:6" x14ac:dyDescent="0.25">
      <c r="D217">
        <v>6</v>
      </c>
      <c r="E217" t="e">
        <v>#VALUE!</v>
      </c>
      <c r="F217" t="e">
        <v>#VALUE!</v>
      </c>
    </row>
    <row r="218" spans="4:6" x14ac:dyDescent="0.25">
      <c r="D218">
        <v>13</v>
      </c>
      <c r="E218" t="e">
        <v>#VALUE!</v>
      </c>
      <c r="F218" t="e">
        <v>#VALUE!</v>
      </c>
    </row>
    <row r="219" spans="4:6" x14ac:dyDescent="0.25">
      <c r="D219">
        <v>6</v>
      </c>
      <c r="E219" t="e">
        <v>#VALUE!</v>
      </c>
      <c r="F219" t="e">
        <v>#VALUE!</v>
      </c>
    </row>
    <row r="220" spans="4:6" x14ac:dyDescent="0.25">
      <c r="D220">
        <v>7</v>
      </c>
      <c r="E220" t="e">
        <v>#VALUE!</v>
      </c>
      <c r="F220" t="e">
        <v>#VALUE!</v>
      </c>
    </row>
    <row r="221" spans="4:6" x14ac:dyDescent="0.25">
      <c r="D221">
        <v>4</v>
      </c>
      <c r="E221">
        <v>23</v>
      </c>
      <c r="F221">
        <v>27</v>
      </c>
    </row>
    <row r="222" spans="4:6" x14ac:dyDescent="0.25">
      <c r="D222">
        <v>6</v>
      </c>
      <c r="E222" t="e">
        <v>#VALUE!</v>
      </c>
      <c r="F222" t="e">
        <v>#VALUE!</v>
      </c>
    </row>
    <row r="223" spans="4:6" x14ac:dyDescent="0.25">
      <c r="D223">
        <v>32</v>
      </c>
      <c r="E223" t="e">
        <v>#VALUE!</v>
      </c>
      <c r="F223" t="e">
        <v>#VALUE!</v>
      </c>
    </row>
    <row r="224" spans="4:6" x14ac:dyDescent="0.25">
      <c r="D224">
        <v>3</v>
      </c>
      <c r="E224" t="e">
        <v>#VALUE!</v>
      </c>
      <c r="F224" t="e">
        <v>#VALUE!</v>
      </c>
    </row>
    <row r="225" spans="4:6" x14ac:dyDescent="0.25">
      <c r="D225">
        <v>2</v>
      </c>
      <c r="E225" t="e">
        <v>#VALUE!</v>
      </c>
      <c r="F225" t="e">
        <v>#VALUE!</v>
      </c>
    </row>
    <row r="226" spans="4:6" x14ac:dyDescent="0.25">
      <c r="D226">
        <v>12</v>
      </c>
      <c r="E226">
        <v>33</v>
      </c>
      <c r="F226">
        <v>45</v>
      </c>
    </row>
    <row r="227" spans="4:6" x14ac:dyDescent="0.25">
      <c r="D227">
        <v>3</v>
      </c>
      <c r="E227">
        <v>36</v>
      </c>
      <c r="F227">
        <v>39</v>
      </c>
    </row>
    <row r="228" spans="4:6" x14ac:dyDescent="0.25">
      <c r="D228">
        <v>6</v>
      </c>
      <c r="E228" t="e">
        <v>#VALUE!</v>
      </c>
      <c r="F228" t="e">
        <v>#VALUE!</v>
      </c>
    </row>
    <row r="229" spans="4:6" x14ac:dyDescent="0.25">
      <c r="D229">
        <v>7</v>
      </c>
      <c r="E229">
        <v>40</v>
      </c>
      <c r="F229">
        <v>47</v>
      </c>
    </row>
    <row r="230" spans="4:6" hidden="1" x14ac:dyDescent="0.25">
      <c r="D230" t="e">
        <v>#VALUE!</v>
      </c>
      <c r="E230" t="e">
        <v>#VALUE!</v>
      </c>
      <c r="F230" t="e">
        <v>#VALUE!</v>
      </c>
    </row>
    <row r="231" spans="4:6" x14ac:dyDescent="0.25">
      <c r="D231">
        <v>10</v>
      </c>
      <c r="E231" t="e">
        <v>#VALUE!</v>
      </c>
      <c r="F231" t="e">
        <v>#VALUE!</v>
      </c>
    </row>
    <row r="232" spans="4:6" x14ac:dyDescent="0.25">
      <c r="D232">
        <v>5</v>
      </c>
      <c r="E232" t="e">
        <v>#VALUE!</v>
      </c>
      <c r="F232" t="e">
        <v>#VALUE!</v>
      </c>
    </row>
    <row r="233" spans="4:6" hidden="1" x14ac:dyDescent="0.25">
      <c r="D233" t="e">
        <v>#VALUE!</v>
      </c>
      <c r="E233" t="e">
        <v>#VALUE!</v>
      </c>
      <c r="F233" t="e">
        <v>#VALUE!</v>
      </c>
    </row>
    <row r="234" spans="4:6" x14ac:dyDescent="0.25">
      <c r="D234">
        <v>6</v>
      </c>
      <c r="E234" t="e">
        <v>#VALUE!</v>
      </c>
      <c r="F234" t="e">
        <v>#VALUE!</v>
      </c>
    </row>
    <row r="235" spans="4:6" hidden="1" x14ac:dyDescent="0.25">
      <c r="D235" t="e">
        <v>#VALUE!</v>
      </c>
      <c r="E235" t="e">
        <v>#VALUE!</v>
      </c>
      <c r="F235" t="e">
        <v>#VALUE!</v>
      </c>
    </row>
    <row r="236" spans="4:6" x14ac:dyDescent="0.25">
      <c r="D236">
        <v>14</v>
      </c>
      <c r="E236" t="e">
        <v>#VALUE!</v>
      </c>
      <c r="F236" t="e">
        <v>#VALUE!</v>
      </c>
    </row>
    <row r="237" spans="4:6" x14ac:dyDescent="0.25">
      <c r="D237">
        <v>6</v>
      </c>
      <c r="E237" t="e">
        <v>#VALUE!</v>
      </c>
      <c r="F237" t="e">
        <v>#VALUE!</v>
      </c>
    </row>
    <row r="238" spans="4:6" x14ac:dyDescent="0.25">
      <c r="D238">
        <v>34</v>
      </c>
      <c r="E238">
        <v>30</v>
      </c>
      <c r="F238">
        <v>64</v>
      </c>
    </row>
    <row r="239" spans="4:6" x14ac:dyDescent="0.25">
      <c r="D239">
        <v>4</v>
      </c>
      <c r="E239">
        <v>21</v>
      </c>
      <c r="F239">
        <v>25</v>
      </c>
    </row>
    <row r="240" spans="4:6" x14ac:dyDescent="0.25">
      <c r="D240">
        <v>4</v>
      </c>
      <c r="E240" t="e">
        <v>#VALUE!</v>
      </c>
      <c r="F240" t="e">
        <v>#VALUE!</v>
      </c>
    </row>
    <row r="241" spans="4:6" x14ac:dyDescent="0.25">
      <c r="D241">
        <v>5</v>
      </c>
      <c r="E241" t="e">
        <v>#VALUE!</v>
      </c>
      <c r="F241" t="e">
        <v>#VALUE!</v>
      </c>
    </row>
    <row r="242" spans="4:6" hidden="1" x14ac:dyDescent="0.25">
      <c r="D242" t="e">
        <v>#VALUE!</v>
      </c>
      <c r="E242" t="e">
        <v>#VALUE!</v>
      </c>
      <c r="F242" t="e">
        <v>#VALUE!</v>
      </c>
    </row>
    <row r="243" spans="4:6" x14ac:dyDescent="0.25">
      <c r="D243">
        <v>10</v>
      </c>
      <c r="E243">
        <v>19</v>
      </c>
      <c r="F243">
        <v>29</v>
      </c>
    </row>
    <row r="244" spans="4:6" x14ac:dyDescent="0.25">
      <c r="D244">
        <v>2</v>
      </c>
      <c r="E244" t="e">
        <v>#VALUE!</v>
      </c>
      <c r="F244" t="e">
        <v>#VALUE!</v>
      </c>
    </row>
    <row r="245" spans="4:6" hidden="1" x14ac:dyDescent="0.25">
      <c r="D245" t="e">
        <v>#VALUE!</v>
      </c>
      <c r="E245" t="e">
        <v>#VALUE!</v>
      </c>
      <c r="F245" t="e">
        <v>#VALUE!</v>
      </c>
    </row>
    <row r="246" spans="4:6" x14ac:dyDescent="0.25">
      <c r="D246">
        <v>4</v>
      </c>
      <c r="E246" t="e">
        <v>#VALUE!</v>
      </c>
      <c r="F246" t="e">
        <v>#VALUE!</v>
      </c>
    </row>
    <row r="247" spans="4:6" x14ac:dyDescent="0.25">
      <c r="D247">
        <v>8</v>
      </c>
      <c r="E247" t="e">
        <v>#VALUE!</v>
      </c>
      <c r="F247" t="e">
        <v>#VALUE!</v>
      </c>
    </row>
    <row r="248" spans="4:6" x14ac:dyDescent="0.25">
      <c r="D248">
        <v>7</v>
      </c>
      <c r="E248" t="e">
        <v>#VALUE!</v>
      </c>
      <c r="F248" t="e">
        <v>#VALUE!</v>
      </c>
    </row>
    <row r="249" spans="4:6" x14ac:dyDescent="0.25">
      <c r="D249">
        <v>9</v>
      </c>
      <c r="E249" t="e">
        <v>#VALUE!</v>
      </c>
      <c r="F249" t="e">
        <v>#VALUE!</v>
      </c>
    </row>
    <row r="250" spans="4:6" x14ac:dyDescent="0.25">
      <c r="D250">
        <v>5</v>
      </c>
      <c r="E250" t="e">
        <v>#VALUE!</v>
      </c>
      <c r="F250" t="e">
        <v>#VALUE!</v>
      </c>
    </row>
    <row r="251" spans="4:6" x14ac:dyDescent="0.25">
      <c r="D251">
        <v>4</v>
      </c>
      <c r="E251" t="e">
        <v>#VALUE!</v>
      </c>
      <c r="F251" t="e">
        <v>#VALUE!</v>
      </c>
    </row>
    <row r="252" spans="4:6" x14ac:dyDescent="0.25">
      <c r="D252">
        <v>3</v>
      </c>
      <c r="E252">
        <v>41</v>
      </c>
      <c r="F252">
        <v>44</v>
      </c>
    </row>
    <row r="253" spans="4:6" x14ac:dyDescent="0.25">
      <c r="D253">
        <v>42</v>
      </c>
      <c r="E253" t="e">
        <v>#VALUE!</v>
      </c>
      <c r="F253" t="e">
        <v>#VALUE!</v>
      </c>
    </row>
    <row r="254" spans="4:6" x14ac:dyDescent="0.25">
      <c r="D254">
        <v>6</v>
      </c>
      <c r="E254" t="e">
        <v>#VALUE!</v>
      </c>
      <c r="F254" t="e">
        <v>#VALUE!</v>
      </c>
    </row>
    <row r="255" spans="4:6" x14ac:dyDescent="0.25">
      <c r="D255">
        <v>0</v>
      </c>
      <c r="E255" t="e">
        <v>#VALUE!</v>
      </c>
      <c r="F255" t="e">
        <v>#VALUE!</v>
      </c>
    </row>
    <row r="256" spans="4:6" x14ac:dyDescent="0.25">
      <c r="D256">
        <v>4</v>
      </c>
      <c r="E256" t="e">
        <v>#VALUE!</v>
      </c>
      <c r="F256" t="e">
        <v>#VALUE!</v>
      </c>
    </row>
    <row r="257" spans="4:6" x14ac:dyDescent="0.25">
      <c r="D257">
        <v>33</v>
      </c>
      <c r="E257" t="e">
        <v>#VALUE!</v>
      </c>
      <c r="F257" t="e">
        <v>#VALUE!</v>
      </c>
    </row>
    <row r="258" spans="4:6" x14ac:dyDescent="0.25">
      <c r="D258">
        <v>13</v>
      </c>
      <c r="E258" t="e">
        <v>#VALUE!</v>
      </c>
      <c r="F258" t="e">
        <v>#VALUE!</v>
      </c>
    </row>
    <row r="259" spans="4:6" hidden="1" x14ac:dyDescent="0.25">
      <c r="D259" t="e">
        <v>#VALUE!</v>
      </c>
      <c r="E259" t="e">
        <v>#VALUE!</v>
      </c>
      <c r="F259" t="e">
        <v>#VALUE!</v>
      </c>
    </row>
    <row r="260" spans="4:6" x14ac:dyDescent="0.25">
      <c r="D260">
        <v>7</v>
      </c>
      <c r="E260" t="e">
        <v>#VALUE!</v>
      </c>
      <c r="F260" t="e">
        <v>#VALUE!</v>
      </c>
    </row>
    <row r="261" spans="4:6" x14ac:dyDescent="0.25">
      <c r="D261">
        <v>46</v>
      </c>
      <c r="E261">
        <v>0</v>
      </c>
      <c r="F261">
        <v>46</v>
      </c>
    </row>
    <row r="262" spans="4:6" x14ac:dyDescent="0.25">
      <c r="D262">
        <v>2</v>
      </c>
      <c r="E262" t="e">
        <v>#VALUE!</v>
      </c>
      <c r="F262" t="e">
        <v>#VALUE!</v>
      </c>
    </row>
    <row r="263" spans="4:6" x14ac:dyDescent="0.25">
      <c r="D263">
        <v>8</v>
      </c>
      <c r="E263" t="e">
        <v>#VALUE!</v>
      </c>
      <c r="F263" t="e">
        <v>#VALUE!</v>
      </c>
    </row>
    <row r="264" spans="4:6" x14ac:dyDescent="0.25">
      <c r="D264">
        <v>9</v>
      </c>
      <c r="E264" t="e">
        <v>#VALUE!</v>
      </c>
      <c r="F264" t="e">
        <v>#VALUE!</v>
      </c>
    </row>
    <row r="265" spans="4:6" hidden="1" x14ac:dyDescent="0.25">
      <c r="D265" t="e">
        <v>#VALUE!</v>
      </c>
      <c r="E265" t="e">
        <v>#VALUE!</v>
      </c>
      <c r="F265" t="e">
        <v>#VALUE!</v>
      </c>
    </row>
    <row r="266" spans="4:6" hidden="1" x14ac:dyDescent="0.25">
      <c r="D266" t="e">
        <v>#VALUE!</v>
      </c>
      <c r="E266" t="e">
        <v>#VALUE!</v>
      </c>
      <c r="F266" t="e">
        <v>#VALUE!</v>
      </c>
    </row>
    <row r="267" spans="4:6" x14ac:dyDescent="0.25">
      <c r="D267">
        <v>6</v>
      </c>
      <c r="E267">
        <v>6</v>
      </c>
      <c r="F267">
        <v>12</v>
      </c>
    </row>
    <row r="268" spans="4:6" x14ac:dyDescent="0.25">
      <c r="D268">
        <v>3</v>
      </c>
      <c r="E268" t="e">
        <v>#VALUE!</v>
      </c>
      <c r="F268" t="e">
        <v>#VALUE!</v>
      </c>
    </row>
    <row r="269" spans="4:6" x14ac:dyDescent="0.25">
      <c r="D269">
        <v>7</v>
      </c>
      <c r="E269" t="e">
        <v>#VALUE!</v>
      </c>
      <c r="F269" t="e">
        <v>#VALUE!</v>
      </c>
    </row>
    <row r="270" spans="4:6" hidden="1" x14ac:dyDescent="0.25">
      <c r="D270" t="e">
        <v>#VALUE!</v>
      </c>
      <c r="E270" t="e">
        <v>#VALUE!</v>
      </c>
      <c r="F270" t="e">
        <v>#VALUE!</v>
      </c>
    </row>
    <row r="271" spans="4:6" x14ac:dyDescent="0.25">
      <c r="D271">
        <v>6</v>
      </c>
      <c r="E271" t="e">
        <v>#VALUE!</v>
      </c>
      <c r="F271" t="e">
        <v>#VALUE!</v>
      </c>
    </row>
    <row r="272" spans="4:6" x14ac:dyDescent="0.25">
      <c r="D272">
        <v>2</v>
      </c>
      <c r="E272">
        <v>26</v>
      </c>
      <c r="F272">
        <v>28</v>
      </c>
    </row>
    <row r="273" spans="4:6" x14ac:dyDescent="0.25">
      <c r="D273">
        <v>2</v>
      </c>
      <c r="E273">
        <v>5</v>
      </c>
      <c r="F273">
        <v>7</v>
      </c>
    </row>
    <row r="274" spans="4:6" x14ac:dyDescent="0.25">
      <c r="D274">
        <v>3</v>
      </c>
      <c r="E274">
        <v>6</v>
      </c>
      <c r="F274">
        <v>9</v>
      </c>
    </row>
    <row r="275" spans="4:6" x14ac:dyDescent="0.25">
      <c r="D275">
        <v>41</v>
      </c>
      <c r="E275">
        <v>22</v>
      </c>
      <c r="F275">
        <v>63</v>
      </c>
    </row>
    <row r="276" spans="4:6" x14ac:dyDescent="0.25">
      <c r="D276">
        <v>8</v>
      </c>
      <c r="E276" t="e">
        <v>#VALUE!</v>
      </c>
      <c r="F276" t="e">
        <v>#VALUE!</v>
      </c>
    </row>
    <row r="277" spans="4:6" hidden="1" x14ac:dyDescent="0.25">
      <c r="D277" t="e">
        <v>#VALUE!</v>
      </c>
      <c r="E277" t="e">
        <v>#VALUE!</v>
      </c>
      <c r="F277" t="e">
        <v>#VALUE!</v>
      </c>
    </row>
    <row r="278" spans="4:6" x14ac:dyDescent="0.25">
      <c r="D278">
        <v>7</v>
      </c>
      <c r="E278" t="e">
        <v>#VALUE!</v>
      </c>
      <c r="F278" t="e">
        <v>#VALUE!</v>
      </c>
    </row>
    <row r="279" spans="4:6" x14ac:dyDescent="0.25">
      <c r="D279">
        <v>7</v>
      </c>
      <c r="E279" t="e">
        <v>#VALUE!</v>
      </c>
      <c r="F279" t="e">
        <v>#VALUE!</v>
      </c>
    </row>
    <row r="280" spans="4:6" x14ac:dyDescent="0.25">
      <c r="D280">
        <v>1</v>
      </c>
      <c r="E280" t="e">
        <v>#VALUE!</v>
      </c>
      <c r="F280" t="e">
        <v>#VALUE!</v>
      </c>
    </row>
    <row r="281" spans="4:6" x14ac:dyDescent="0.25">
      <c r="D281">
        <v>20</v>
      </c>
      <c r="E281" t="e">
        <v>#VALUE!</v>
      </c>
      <c r="F281" t="e">
        <v>#VALUE!</v>
      </c>
    </row>
    <row r="282" spans="4:6" x14ac:dyDescent="0.25">
      <c r="D282">
        <v>1</v>
      </c>
      <c r="E282" t="e">
        <v>#VALUE!</v>
      </c>
      <c r="F282" t="e">
        <v>#VALUE!</v>
      </c>
    </row>
    <row r="283" spans="4:6" x14ac:dyDescent="0.25">
      <c r="D283">
        <v>3</v>
      </c>
      <c r="E283">
        <v>19</v>
      </c>
      <c r="F283">
        <v>22</v>
      </c>
    </row>
    <row r="284" spans="4:6" hidden="1" x14ac:dyDescent="0.25">
      <c r="D284" t="e">
        <v>#VALUE!</v>
      </c>
      <c r="E284" t="e">
        <v>#VALUE!</v>
      </c>
      <c r="F284" t="e">
        <v>#VALUE!</v>
      </c>
    </row>
    <row r="285" spans="4:6" hidden="1" x14ac:dyDescent="0.25">
      <c r="D285" t="e">
        <v>#VALUE!</v>
      </c>
      <c r="E285" t="e">
        <v>#VALUE!</v>
      </c>
      <c r="F285" t="e">
        <v>#VALUE!</v>
      </c>
    </row>
    <row r="286" spans="4:6" x14ac:dyDescent="0.25">
      <c r="D286">
        <v>3</v>
      </c>
      <c r="E286" t="e">
        <v>#VALUE!</v>
      </c>
      <c r="F286" t="e">
        <v>#VALUE!</v>
      </c>
    </row>
    <row r="287" spans="4:6" x14ac:dyDescent="0.25">
      <c r="D287">
        <v>15</v>
      </c>
      <c r="E287" t="e">
        <v>#VALUE!</v>
      </c>
      <c r="F287" t="e">
        <v>#VALUE!</v>
      </c>
    </row>
    <row r="288" spans="4:6" x14ac:dyDescent="0.25">
      <c r="D288">
        <v>36</v>
      </c>
      <c r="E288">
        <v>96</v>
      </c>
      <c r="F288">
        <v>132</v>
      </c>
    </row>
    <row r="289" spans="4:6" hidden="1" x14ac:dyDescent="0.25">
      <c r="D289" t="e">
        <v>#VALUE!</v>
      </c>
      <c r="E289" t="e">
        <v>#VALUE!</v>
      </c>
      <c r="F289" t="e">
        <v>#VALUE!</v>
      </c>
    </row>
    <row r="290" spans="4:6" x14ac:dyDescent="0.25">
      <c r="D290">
        <v>57</v>
      </c>
      <c r="E290" t="e">
        <v>#VALUE!</v>
      </c>
      <c r="F290" t="e">
        <v>#VALUE!</v>
      </c>
    </row>
    <row r="291" spans="4:6" hidden="1" x14ac:dyDescent="0.25">
      <c r="D291" t="e">
        <v>#VALUE!</v>
      </c>
      <c r="E291" t="e">
        <v>#VALUE!</v>
      </c>
      <c r="F291" t="e">
        <v>#VALUE!</v>
      </c>
    </row>
    <row r="292" spans="4:6" hidden="1" x14ac:dyDescent="0.25">
      <c r="D292" t="e">
        <v>#VALUE!</v>
      </c>
      <c r="E292" t="e">
        <v>#VALUE!</v>
      </c>
      <c r="F292" t="e">
        <v>#VALUE!</v>
      </c>
    </row>
    <row r="293" spans="4:6" x14ac:dyDescent="0.25">
      <c r="D293">
        <v>53</v>
      </c>
      <c r="E293">
        <v>57</v>
      </c>
      <c r="F293">
        <v>110</v>
      </c>
    </row>
    <row r="294" spans="4:6" x14ac:dyDescent="0.25">
      <c r="D294">
        <v>3</v>
      </c>
      <c r="E294" t="e">
        <v>#VALUE!</v>
      </c>
      <c r="F294" t="e">
        <v>#VALUE!</v>
      </c>
    </row>
    <row r="295" spans="4:6" x14ac:dyDescent="0.25">
      <c r="D295">
        <v>2</v>
      </c>
      <c r="E295" t="e">
        <v>#VALUE!</v>
      </c>
      <c r="F295" t="e">
        <v>#VALUE!</v>
      </c>
    </row>
    <row r="296" spans="4:6" x14ac:dyDescent="0.25">
      <c r="D296">
        <v>3</v>
      </c>
      <c r="E296" t="e">
        <v>#VALUE!</v>
      </c>
      <c r="F296" t="e">
        <v>#VALUE!</v>
      </c>
    </row>
    <row r="297" spans="4:6" x14ac:dyDescent="0.25">
      <c r="D297">
        <v>6</v>
      </c>
      <c r="E297" t="e">
        <v>#VALUE!</v>
      </c>
      <c r="F297" t="e">
        <v>#VALUE!</v>
      </c>
    </row>
    <row r="298" spans="4:6" x14ac:dyDescent="0.25">
      <c r="D298">
        <v>18</v>
      </c>
      <c r="E298" t="e">
        <v>#VALUE!</v>
      </c>
      <c r="F298" t="e">
        <v>#VALUE!</v>
      </c>
    </row>
    <row r="299" spans="4:6" x14ac:dyDescent="0.25">
      <c r="D299">
        <v>7</v>
      </c>
      <c r="E299" t="e">
        <v>#VALUE!</v>
      </c>
      <c r="F299" t="e">
        <v>#VALUE!</v>
      </c>
    </row>
    <row r="300" spans="4:6" x14ac:dyDescent="0.25">
      <c r="D300">
        <v>16</v>
      </c>
      <c r="E300" t="e">
        <v>#VALUE!</v>
      </c>
      <c r="F300" t="e">
        <v>#VALUE!</v>
      </c>
    </row>
    <row r="301" spans="4:6" x14ac:dyDescent="0.25">
      <c r="D301">
        <v>7</v>
      </c>
      <c r="E301" t="e">
        <v>#VALUE!</v>
      </c>
      <c r="F301" t="e">
        <v>#VALUE!</v>
      </c>
    </row>
    <row r="302" spans="4:6" hidden="1" x14ac:dyDescent="0.25">
      <c r="D302" t="e">
        <v>#VALUE!</v>
      </c>
      <c r="E302" t="e">
        <v>#VALUE!</v>
      </c>
      <c r="F302" t="e">
        <v>#VALUE!</v>
      </c>
    </row>
    <row r="303" spans="4:6" x14ac:dyDescent="0.25">
      <c r="D303">
        <v>6</v>
      </c>
      <c r="E303" t="e">
        <v>#VALUE!</v>
      </c>
      <c r="F303" t="e">
        <v>#VALUE!</v>
      </c>
    </row>
    <row r="304" spans="4:6" x14ac:dyDescent="0.25">
      <c r="D304">
        <v>8</v>
      </c>
      <c r="E304" t="e">
        <v>#VALUE!</v>
      </c>
      <c r="F304" t="e">
        <v>#VALUE!</v>
      </c>
    </row>
    <row r="305" spans="4:6" x14ac:dyDescent="0.25">
      <c r="D305">
        <v>5</v>
      </c>
      <c r="E305" t="e">
        <v>#VALUE!</v>
      </c>
      <c r="F305" t="e">
        <v>#VALUE!</v>
      </c>
    </row>
    <row r="306" spans="4:6" x14ac:dyDescent="0.25">
      <c r="D306">
        <v>3</v>
      </c>
      <c r="E306" t="e">
        <v>#VALUE!</v>
      </c>
      <c r="F306" t="e">
        <v>#VALUE!</v>
      </c>
    </row>
    <row r="307" spans="4:6" x14ac:dyDescent="0.25">
      <c r="D307">
        <v>2</v>
      </c>
      <c r="E307" t="e">
        <v>#VALUE!</v>
      </c>
      <c r="F307" t="e">
        <v>#VALUE!</v>
      </c>
    </row>
    <row r="308" spans="4:6" x14ac:dyDescent="0.25">
      <c r="D308">
        <v>6</v>
      </c>
      <c r="E308" t="e">
        <v>#VALUE!</v>
      </c>
      <c r="F308" t="e">
        <v>#VALUE!</v>
      </c>
    </row>
    <row r="309" spans="4:6" hidden="1" x14ac:dyDescent="0.25">
      <c r="D309" t="e">
        <v>#VALUE!</v>
      </c>
      <c r="E309" t="e">
        <v>#VALUE!</v>
      </c>
      <c r="F309" t="e">
        <v>#VALUE!</v>
      </c>
    </row>
    <row r="310" spans="4:6" x14ac:dyDescent="0.25">
      <c r="D310">
        <v>6</v>
      </c>
      <c r="E310" t="e">
        <v>#VALUE!</v>
      </c>
      <c r="F310" t="e">
        <v>#VALUE!</v>
      </c>
    </row>
    <row r="311" spans="4:6" x14ac:dyDescent="0.25">
      <c r="D311">
        <v>8</v>
      </c>
      <c r="E311" t="e">
        <v>#VALUE!</v>
      </c>
      <c r="F311" t="e">
        <v>#VALUE!</v>
      </c>
    </row>
    <row r="312" spans="4:6" hidden="1" x14ac:dyDescent="0.25">
      <c r="D312" t="e">
        <v>#VALUE!</v>
      </c>
      <c r="E312" t="e">
        <v>#VALUE!</v>
      </c>
      <c r="F312" t="e">
        <v>#VALUE!</v>
      </c>
    </row>
    <row r="313" spans="4:6" x14ac:dyDescent="0.25">
      <c r="D313">
        <v>3</v>
      </c>
      <c r="E313" t="e">
        <v>#VALUE!</v>
      </c>
      <c r="F313" t="e">
        <v>#VALUE!</v>
      </c>
    </row>
    <row r="314" spans="4:6" hidden="1" x14ac:dyDescent="0.25">
      <c r="D314" t="e">
        <v>#VALUE!</v>
      </c>
      <c r="E314" t="e">
        <v>#VALUE!</v>
      </c>
      <c r="F314" t="e">
        <v>#VALUE!</v>
      </c>
    </row>
    <row r="315" spans="4:6" x14ac:dyDescent="0.25">
      <c r="D315">
        <v>4</v>
      </c>
      <c r="E315" t="e">
        <v>#VALUE!</v>
      </c>
      <c r="F315" t="e">
        <v>#VALUE!</v>
      </c>
    </row>
    <row r="316" spans="4:6" x14ac:dyDescent="0.25">
      <c r="D316">
        <v>4</v>
      </c>
      <c r="E316">
        <v>10</v>
      </c>
      <c r="F316">
        <v>14</v>
      </c>
    </row>
    <row r="317" spans="4:6" x14ac:dyDescent="0.25">
      <c r="D317">
        <v>3</v>
      </c>
      <c r="E317" t="e">
        <v>#VALUE!</v>
      </c>
      <c r="F317" t="e">
        <v>#VALUE!</v>
      </c>
    </row>
    <row r="318" spans="4:6" hidden="1" x14ac:dyDescent="0.25">
      <c r="D318" t="e">
        <v>#VALUE!</v>
      </c>
      <c r="E318" t="e">
        <v>#VALUE!</v>
      </c>
      <c r="F318" t="e">
        <v>#VALUE!</v>
      </c>
    </row>
    <row r="319" spans="4:6" x14ac:dyDescent="0.25">
      <c r="D319">
        <v>5</v>
      </c>
      <c r="E319" t="e">
        <v>#VALUE!</v>
      </c>
      <c r="F319" t="e">
        <v>#VALUE!</v>
      </c>
    </row>
    <row r="320" spans="4:6" x14ac:dyDescent="0.25">
      <c r="D320">
        <v>14</v>
      </c>
      <c r="E320" t="e">
        <v>#VALUE!</v>
      </c>
      <c r="F320" t="e">
        <v>#VALUE!</v>
      </c>
    </row>
    <row r="321" spans="4:6" hidden="1" x14ac:dyDescent="0.25">
      <c r="D321" t="e">
        <v>#VALUE!</v>
      </c>
      <c r="E321" t="e">
        <v>#VALUE!</v>
      </c>
      <c r="F321" t="e">
        <v>#VALUE!</v>
      </c>
    </row>
    <row r="322" spans="4:6" x14ac:dyDescent="0.25">
      <c r="D322">
        <v>2</v>
      </c>
      <c r="E322" t="e">
        <v>#VALUE!</v>
      </c>
      <c r="F322" t="e">
        <v>#VALUE!</v>
      </c>
    </row>
    <row r="323" spans="4:6" x14ac:dyDescent="0.25">
      <c r="D323">
        <v>6</v>
      </c>
      <c r="E323">
        <v>116</v>
      </c>
      <c r="F323">
        <v>122</v>
      </c>
    </row>
    <row r="324" spans="4:6" x14ac:dyDescent="0.25">
      <c r="D324">
        <v>9</v>
      </c>
      <c r="E324" t="e">
        <v>#VALUE!</v>
      </c>
      <c r="F324" t="e">
        <v>#VALUE!</v>
      </c>
    </row>
    <row r="325" spans="4:6" x14ac:dyDescent="0.25">
      <c r="D325">
        <v>5</v>
      </c>
      <c r="E325" t="e">
        <v>#VALUE!</v>
      </c>
      <c r="F325" t="e">
        <v>#VALUE!</v>
      </c>
    </row>
    <row r="326" spans="4:6" x14ac:dyDescent="0.25">
      <c r="D326">
        <v>7</v>
      </c>
      <c r="E326">
        <v>8</v>
      </c>
      <c r="F326">
        <v>15</v>
      </c>
    </row>
    <row r="327" spans="4:6" x14ac:dyDescent="0.25">
      <c r="D327">
        <v>1</v>
      </c>
      <c r="E327" t="e">
        <v>#VALUE!</v>
      </c>
      <c r="F327" t="e">
        <v>#VALUE!</v>
      </c>
    </row>
    <row r="328" spans="4:6" x14ac:dyDescent="0.25">
      <c r="D328">
        <v>6</v>
      </c>
      <c r="E328">
        <v>135</v>
      </c>
      <c r="F328">
        <v>141</v>
      </c>
    </row>
    <row r="329" spans="4:6" x14ac:dyDescent="0.25">
      <c r="D329">
        <v>7</v>
      </c>
      <c r="E329" t="e">
        <v>#VALUE!</v>
      </c>
      <c r="F329" t="e">
        <v>#VALUE!</v>
      </c>
    </row>
    <row r="330" spans="4:6" x14ac:dyDescent="0.25">
      <c r="D330">
        <v>9</v>
      </c>
      <c r="E330">
        <v>35</v>
      </c>
      <c r="F330">
        <v>44</v>
      </c>
    </row>
    <row r="331" spans="4:6" x14ac:dyDescent="0.25">
      <c r="D331">
        <v>31</v>
      </c>
      <c r="E331" t="e">
        <v>#VALUE!</v>
      </c>
      <c r="F331" t="e">
        <v>#VALUE!</v>
      </c>
    </row>
    <row r="332" spans="4:6" x14ac:dyDescent="0.25">
      <c r="D332">
        <v>2</v>
      </c>
      <c r="E332" t="e">
        <v>#VALUE!</v>
      </c>
      <c r="F332" t="e">
        <v>#VALUE!</v>
      </c>
    </row>
    <row r="333" spans="4:6" x14ac:dyDescent="0.25">
      <c r="D333">
        <v>12</v>
      </c>
      <c r="E333" t="e">
        <v>#VALUE!</v>
      </c>
      <c r="F333" t="e">
        <v>#VALUE!</v>
      </c>
    </row>
    <row r="334" spans="4:6" hidden="1" x14ac:dyDescent="0.25">
      <c r="D334" t="e">
        <v>#VALUE!</v>
      </c>
      <c r="E334" t="e">
        <v>#VALUE!</v>
      </c>
      <c r="F334" t="e">
        <v>#VALUE!</v>
      </c>
    </row>
    <row r="335" spans="4:6" x14ac:dyDescent="0.25">
      <c r="D335">
        <v>38</v>
      </c>
      <c r="E335">
        <v>0</v>
      </c>
      <c r="F335">
        <v>38</v>
      </c>
    </row>
    <row r="336" spans="4:6" hidden="1" x14ac:dyDescent="0.25">
      <c r="D336" t="e">
        <v>#VALUE!</v>
      </c>
      <c r="E336" t="e">
        <v>#VALUE!</v>
      </c>
      <c r="F336" t="e">
        <v>#VALUE!</v>
      </c>
    </row>
    <row r="337" spans="4:6" x14ac:dyDescent="0.25">
      <c r="D337">
        <v>6</v>
      </c>
      <c r="E337" t="e">
        <v>#VALUE!</v>
      </c>
      <c r="F337" t="e">
        <v>#VALUE!</v>
      </c>
    </row>
    <row r="338" spans="4:6" x14ac:dyDescent="0.25">
      <c r="D338">
        <v>5</v>
      </c>
      <c r="E338">
        <v>89</v>
      </c>
      <c r="F338">
        <v>94</v>
      </c>
    </row>
    <row r="339" spans="4:6" hidden="1" x14ac:dyDescent="0.25">
      <c r="D339" t="e">
        <v>#VALUE!</v>
      </c>
      <c r="E339" t="e">
        <v>#VALUE!</v>
      </c>
      <c r="F339" t="e">
        <v>#VALUE!</v>
      </c>
    </row>
    <row r="340" spans="4:6" x14ac:dyDescent="0.25">
      <c r="D340">
        <v>9</v>
      </c>
      <c r="E340">
        <v>85</v>
      </c>
      <c r="F340">
        <v>94</v>
      </c>
    </row>
    <row r="341" spans="4:6" hidden="1" x14ac:dyDescent="0.25">
      <c r="D341" t="e">
        <v>#VALUE!</v>
      </c>
      <c r="E341" t="e">
        <v>#VALUE!</v>
      </c>
      <c r="F341" t="e">
        <v>#VALUE!</v>
      </c>
    </row>
    <row r="342" spans="4:6" x14ac:dyDescent="0.25">
      <c r="D342">
        <v>9</v>
      </c>
      <c r="E342" t="e">
        <v>#VALUE!</v>
      </c>
      <c r="F342" t="e">
        <v>#VALUE!</v>
      </c>
    </row>
    <row r="343" spans="4:6" x14ac:dyDescent="0.25">
      <c r="D343">
        <v>3</v>
      </c>
      <c r="E343" t="e">
        <v>#VALUE!</v>
      </c>
      <c r="F343" t="e">
        <v>#VALUE!</v>
      </c>
    </row>
    <row r="344" spans="4:6" hidden="1" x14ac:dyDescent="0.25">
      <c r="D344" t="e">
        <v>#VALUE!</v>
      </c>
      <c r="E344" t="e">
        <v>#VALUE!</v>
      </c>
      <c r="F344" t="e">
        <v>#VALUE!</v>
      </c>
    </row>
    <row r="345" spans="4:6" hidden="1" x14ac:dyDescent="0.25">
      <c r="D345" t="e">
        <v>#VALUE!</v>
      </c>
      <c r="E345" t="e">
        <v>#VALUE!</v>
      </c>
      <c r="F345" t="e">
        <v>#VALUE!</v>
      </c>
    </row>
    <row r="346" spans="4:6" hidden="1" x14ac:dyDescent="0.25">
      <c r="D346" t="e">
        <v>#VALUE!</v>
      </c>
      <c r="E346" t="e">
        <v>#VALUE!</v>
      </c>
      <c r="F346" t="e">
        <v>#VALUE!</v>
      </c>
    </row>
    <row r="347" spans="4:6" x14ac:dyDescent="0.25">
      <c r="D347">
        <v>14</v>
      </c>
      <c r="E347">
        <v>14</v>
      </c>
      <c r="F347">
        <v>28</v>
      </c>
    </row>
    <row r="348" spans="4:6" hidden="1" x14ac:dyDescent="0.25">
      <c r="D348" t="e">
        <v>#VALUE!</v>
      </c>
      <c r="E348" t="e">
        <v>#VALUE!</v>
      </c>
      <c r="F348" t="e">
        <v>#VALUE!</v>
      </c>
    </row>
    <row r="349" spans="4:6" x14ac:dyDescent="0.25">
      <c r="D349">
        <v>1</v>
      </c>
      <c r="E349" t="e">
        <v>#VALUE!</v>
      </c>
      <c r="F349" t="e">
        <v>#VALUE!</v>
      </c>
    </row>
    <row r="350" spans="4:6" x14ac:dyDescent="0.25">
      <c r="D350">
        <v>4</v>
      </c>
      <c r="E350" t="e">
        <v>#VALUE!</v>
      </c>
      <c r="F350" t="e">
        <v>#VALUE!</v>
      </c>
    </row>
    <row r="351" spans="4:6" x14ac:dyDescent="0.25">
      <c r="D351">
        <v>6</v>
      </c>
      <c r="E351" t="e">
        <v>#VALUE!</v>
      </c>
      <c r="F351" t="e">
        <v>#VALUE!</v>
      </c>
    </row>
    <row r="352" spans="4:6" hidden="1" x14ac:dyDescent="0.25">
      <c r="D352" t="e">
        <v>#VALUE!</v>
      </c>
      <c r="E352" t="e">
        <v>#VALUE!</v>
      </c>
      <c r="F352" t="e">
        <v>#VALUE!</v>
      </c>
    </row>
    <row r="353" spans="4:6" x14ac:dyDescent="0.25">
      <c r="D353">
        <v>7</v>
      </c>
      <c r="E353" t="e">
        <v>#VALUE!</v>
      </c>
      <c r="F353" t="e">
        <v>#VALUE!</v>
      </c>
    </row>
    <row r="354" spans="4:6" x14ac:dyDescent="0.25">
      <c r="D354">
        <v>15</v>
      </c>
      <c r="E354" t="e">
        <v>#VALUE!</v>
      </c>
      <c r="F354" t="e">
        <v>#VALUE!</v>
      </c>
    </row>
    <row r="355" spans="4:6" x14ac:dyDescent="0.25">
      <c r="D355">
        <v>11</v>
      </c>
      <c r="E355" t="e">
        <v>#VALUE!</v>
      </c>
      <c r="F355" t="e">
        <v>#VALUE!</v>
      </c>
    </row>
    <row r="356" spans="4:6" x14ac:dyDescent="0.25">
      <c r="D356">
        <v>2</v>
      </c>
      <c r="E356" t="e">
        <v>#VALUE!</v>
      </c>
      <c r="F356" t="e">
        <v>#VALUE!</v>
      </c>
    </row>
    <row r="357" spans="4:6" x14ac:dyDescent="0.25">
      <c r="D357">
        <v>8</v>
      </c>
      <c r="E357" t="e">
        <v>#VALUE!</v>
      </c>
      <c r="F357" t="e">
        <v>#VALUE!</v>
      </c>
    </row>
    <row r="358" spans="4:6" x14ac:dyDescent="0.25">
      <c r="D358">
        <v>8</v>
      </c>
      <c r="E358" t="e">
        <v>#VALUE!</v>
      </c>
      <c r="F358" t="e">
        <v>#VALUE!</v>
      </c>
    </row>
    <row r="359" spans="4:6" x14ac:dyDescent="0.25">
      <c r="D359">
        <v>0</v>
      </c>
      <c r="E359">
        <v>0</v>
      </c>
      <c r="F359">
        <v>0</v>
      </c>
    </row>
    <row r="360" spans="4:6" x14ac:dyDescent="0.25">
      <c r="D360">
        <v>6</v>
      </c>
      <c r="E360" t="e">
        <v>#VALUE!</v>
      </c>
      <c r="F360" t="e">
        <v>#VALUE!</v>
      </c>
    </row>
    <row r="361" spans="4:6" x14ac:dyDescent="0.25">
      <c r="D361">
        <v>4</v>
      </c>
      <c r="E361" t="e">
        <v>#VALUE!</v>
      </c>
      <c r="F361" t="e">
        <v>#VALUE!</v>
      </c>
    </row>
    <row r="362" spans="4:6" x14ac:dyDescent="0.25">
      <c r="D362">
        <v>48</v>
      </c>
      <c r="E362" t="e">
        <v>#VALUE!</v>
      </c>
      <c r="F362" t="e">
        <v>#VALUE!</v>
      </c>
    </row>
    <row r="363" spans="4:6" x14ac:dyDescent="0.25">
      <c r="D363">
        <v>14</v>
      </c>
      <c r="E363" t="e">
        <v>#VALUE!</v>
      </c>
      <c r="F363" t="e">
        <v>#VALUE!</v>
      </c>
    </row>
    <row r="364" spans="4:6" x14ac:dyDescent="0.25">
      <c r="D364">
        <v>7</v>
      </c>
      <c r="E364" t="e">
        <v>#VALUE!</v>
      </c>
      <c r="F364" t="e">
        <v>#VALUE!</v>
      </c>
    </row>
    <row r="365" spans="4:6" x14ac:dyDescent="0.25">
      <c r="D365">
        <v>5</v>
      </c>
      <c r="E365" t="e">
        <v>#VALUE!</v>
      </c>
      <c r="F365" t="e">
        <v>#VALUE!</v>
      </c>
    </row>
    <row r="366" spans="4:6" x14ac:dyDescent="0.25">
      <c r="D366">
        <v>55</v>
      </c>
      <c r="E366" t="e">
        <v>#VALUE!</v>
      </c>
      <c r="F366" t="e">
        <v>#VALUE!</v>
      </c>
    </row>
    <row r="367" spans="4:6" x14ac:dyDescent="0.25">
      <c r="D367">
        <v>3</v>
      </c>
      <c r="E367">
        <v>234</v>
      </c>
      <c r="F367">
        <v>237</v>
      </c>
    </row>
    <row r="368" spans="4:6" x14ac:dyDescent="0.25">
      <c r="D368">
        <v>4</v>
      </c>
      <c r="E368" t="e">
        <v>#VALUE!</v>
      </c>
      <c r="F368" t="e">
        <v>#VALUE!</v>
      </c>
    </row>
    <row r="369" spans="4:6" x14ac:dyDescent="0.25">
      <c r="D369">
        <v>17</v>
      </c>
      <c r="E369">
        <v>14</v>
      </c>
      <c r="F369">
        <v>31</v>
      </c>
    </row>
    <row r="370" spans="4:6" x14ac:dyDescent="0.25">
      <c r="D370">
        <v>14</v>
      </c>
      <c r="E370" t="e">
        <v>#VALUE!</v>
      </c>
      <c r="F370" t="e">
        <v>#VALUE!</v>
      </c>
    </row>
    <row r="371" spans="4:6" x14ac:dyDescent="0.25">
      <c r="D371">
        <v>4</v>
      </c>
      <c r="E371" t="e">
        <v>#VALUE!</v>
      </c>
      <c r="F371" t="e">
        <v>#VALUE!</v>
      </c>
    </row>
    <row r="372" spans="4:6" x14ac:dyDescent="0.25">
      <c r="D372">
        <v>6</v>
      </c>
      <c r="E372" t="e">
        <v>#VALUE!</v>
      </c>
      <c r="F372" t="e">
        <v>#VALUE!</v>
      </c>
    </row>
    <row r="373" spans="4:6" x14ac:dyDescent="0.25">
      <c r="D373">
        <v>4</v>
      </c>
      <c r="E373">
        <v>118</v>
      </c>
      <c r="F373">
        <v>122</v>
      </c>
    </row>
    <row r="374" spans="4:6" x14ac:dyDescent="0.25">
      <c r="D374">
        <v>5</v>
      </c>
      <c r="E374" t="e">
        <v>#VALUE!</v>
      </c>
      <c r="F374" t="e">
        <v>#VALUE!</v>
      </c>
    </row>
    <row r="375" spans="4:6" x14ac:dyDescent="0.25">
      <c r="D375">
        <v>8</v>
      </c>
      <c r="E375">
        <v>58</v>
      </c>
      <c r="F375">
        <v>66</v>
      </c>
    </row>
    <row r="376" spans="4:6" x14ac:dyDescent="0.25">
      <c r="D376">
        <v>2</v>
      </c>
      <c r="E376" t="e">
        <v>#VALUE!</v>
      </c>
      <c r="F376" t="e">
        <v>#VALUE!</v>
      </c>
    </row>
    <row r="377" spans="4:6" x14ac:dyDescent="0.25">
      <c r="D377">
        <v>5</v>
      </c>
      <c r="E377" t="e">
        <v>#VALUE!</v>
      </c>
      <c r="F377" t="e">
        <v>#VALUE!</v>
      </c>
    </row>
    <row r="378" spans="4:6" x14ac:dyDescent="0.25">
      <c r="D378">
        <v>5</v>
      </c>
      <c r="E378" t="e">
        <v>#VALUE!</v>
      </c>
      <c r="F378" t="e">
        <v>#VALUE!</v>
      </c>
    </row>
    <row r="379" spans="4:6" x14ac:dyDescent="0.25">
      <c r="D379">
        <v>5</v>
      </c>
      <c r="E379" t="e">
        <v>#VALUE!</v>
      </c>
      <c r="F379" t="e">
        <v>#VALUE!</v>
      </c>
    </row>
    <row r="380" spans="4:6" x14ac:dyDescent="0.25">
      <c r="D380">
        <v>93</v>
      </c>
      <c r="E380">
        <v>21</v>
      </c>
      <c r="F380">
        <v>114</v>
      </c>
    </row>
    <row r="381" spans="4:6" x14ac:dyDescent="0.25">
      <c r="D381">
        <v>7</v>
      </c>
      <c r="E381" t="e">
        <v>#VALUE!</v>
      </c>
      <c r="F381" t="e">
        <v>#VALUE!</v>
      </c>
    </row>
    <row r="382" spans="4:6" x14ac:dyDescent="0.25">
      <c r="D382">
        <v>6</v>
      </c>
      <c r="E382" t="e">
        <v>#VALUE!</v>
      </c>
      <c r="F382" t="e">
        <v>#VALUE!</v>
      </c>
    </row>
    <row r="383" spans="4:6" x14ac:dyDescent="0.25">
      <c r="D383">
        <v>4</v>
      </c>
      <c r="E383" t="e">
        <v>#VALUE!</v>
      </c>
      <c r="F383" t="e">
        <v>#VALUE!</v>
      </c>
    </row>
    <row r="384" spans="4:6" x14ac:dyDescent="0.25">
      <c r="D384">
        <v>3</v>
      </c>
      <c r="E384" t="e">
        <v>#VALUE!</v>
      </c>
      <c r="F384" t="e">
        <v>#VALUE!</v>
      </c>
    </row>
    <row r="385" spans="4:6" hidden="1" x14ac:dyDescent="0.25">
      <c r="D385" t="e">
        <v>#VALUE!</v>
      </c>
      <c r="E385" t="e">
        <v>#VALUE!</v>
      </c>
      <c r="F385" t="e">
        <v>#VALUE!</v>
      </c>
    </row>
    <row r="386" spans="4:6" x14ac:dyDescent="0.25">
      <c r="D386">
        <v>7</v>
      </c>
      <c r="E386">
        <v>32</v>
      </c>
      <c r="F386">
        <v>39</v>
      </c>
    </row>
    <row r="387" spans="4:6" x14ac:dyDescent="0.25">
      <c r="D387">
        <v>5</v>
      </c>
      <c r="E387" t="e">
        <v>#VALUE!</v>
      </c>
      <c r="F387" t="e">
        <v>#VALUE!</v>
      </c>
    </row>
    <row r="388" spans="4:6" x14ac:dyDescent="0.25">
      <c r="D388">
        <v>3</v>
      </c>
      <c r="E388" t="e">
        <v>#VALUE!</v>
      </c>
      <c r="F388" t="e">
        <v>#VALUE!</v>
      </c>
    </row>
    <row r="389" spans="4:6" x14ac:dyDescent="0.25">
      <c r="D389">
        <v>5</v>
      </c>
      <c r="E389" t="e">
        <v>#VALUE!</v>
      </c>
      <c r="F389" t="e">
        <v>#VALUE!</v>
      </c>
    </row>
    <row r="390" spans="4:6" x14ac:dyDescent="0.25">
      <c r="D390">
        <v>5</v>
      </c>
      <c r="E390" t="e">
        <v>#VALUE!</v>
      </c>
      <c r="F390" t="e">
        <v>#VALUE!</v>
      </c>
    </row>
    <row r="391" spans="4:6" x14ac:dyDescent="0.25">
      <c r="D391">
        <v>3</v>
      </c>
      <c r="E391" t="e">
        <v>#VALUE!</v>
      </c>
      <c r="F391" t="e">
        <v>#VALUE!</v>
      </c>
    </row>
    <row r="392" spans="4:6" x14ac:dyDescent="0.25">
      <c r="D392">
        <v>38</v>
      </c>
      <c r="E392">
        <v>2</v>
      </c>
      <c r="F392">
        <v>40</v>
      </c>
    </row>
    <row r="393" spans="4:6" x14ac:dyDescent="0.25">
      <c r="D393">
        <v>23</v>
      </c>
      <c r="E393" t="e">
        <v>#VALUE!</v>
      </c>
      <c r="F393" t="e">
        <v>#VALUE!</v>
      </c>
    </row>
    <row r="394" spans="4:6" hidden="1" x14ac:dyDescent="0.25">
      <c r="D394" t="e">
        <v>#VALUE!</v>
      </c>
      <c r="E394" t="e">
        <v>#VALUE!</v>
      </c>
      <c r="F394" t="e">
        <v>#VALUE!</v>
      </c>
    </row>
    <row r="395" spans="4:6" x14ac:dyDescent="0.25">
      <c r="D395">
        <v>7</v>
      </c>
      <c r="E395" t="e">
        <v>#VALUE!</v>
      </c>
      <c r="F395" t="e">
        <v>#VALUE!</v>
      </c>
    </row>
    <row r="396" spans="4:6" x14ac:dyDescent="0.25">
      <c r="D396">
        <v>3</v>
      </c>
      <c r="E396" t="e">
        <v>#VALUE!</v>
      </c>
      <c r="F396" t="e">
        <v>#VALUE!</v>
      </c>
    </row>
    <row r="397" spans="4:6" x14ac:dyDescent="0.25">
      <c r="D397">
        <v>5</v>
      </c>
      <c r="E397" t="e">
        <v>#VALUE!</v>
      </c>
      <c r="F397" t="e">
        <v>#VALUE!</v>
      </c>
    </row>
    <row r="398" spans="4:6" x14ac:dyDescent="0.25">
      <c r="D398">
        <v>6</v>
      </c>
      <c r="E398" t="e">
        <v>#VALUE!</v>
      </c>
      <c r="F398" t="e">
        <v>#VALUE!</v>
      </c>
    </row>
    <row r="399" spans="4:6" x14ac:dyDescent="0.25">
      <c r="D399">
        <v>4</v>
      </c>
      <c r="E399">
        <v>60</v>
      </c>
      <c r="F399">
        <v>64</v>
      </c>
    </row>
    <row r="400" spans="4:6" x14ac:dyDescent="0.25">
      <c r="D400">
        <v>3</v>
      </c>
      <c r="E400" t="e">
        <v>#VALUE!</v>
      </c>
      <c r="F400" t="e">
        <v>#VALUE!</v>
      </c>
    </row>
    <row r="401" spans="4:6" x14ac:dyDescent="0.25">
      <c r="D401">
        <v>8</v>
      </c>
      <c r="E401" t="e">
        <v>#VALUE!</v>
      </c>
      <c r="F401" t="e">
        <v>#VALUE!</v>
      </c>
    </row>
    <row r="402" spans="4:6" x14ac:dyDescent="0.25">
      <c r="D402">
        <v>5</v>
      </c>
      <c r="E402" t="e">
        <v>#VALUE!</v>
      </c>
      <c r="F402" t="e">
        <v>#VALUE!</v>
      </c>
    </row>
    <row r="403" spans="4:6" x14ac:dyDescent="0.25">
      <c r="D403">
        <v>7</v>
      </c>
      <c r="E403" t="e">
        <v>#VALUE!</v>
      </c>
      <c r="F403" t="e">
        <v>#VALUE!</v>
      </c>
    </row>
    <row r="404" spans="4:6" x14ac:dyDescent="0.25">
      <c r="D404">
        <v>3</v>
      </c>
      <c r="E404" t="e">
        <v>#VALUE!</v>
      </c>
      <c r="F404" t="e">
        <v>#VALUE!</v>
      </c>
    </row>
    <row r="405" spans="4:6" hidden="1" x14ac:dyDescent="0.25">
      <c r="D405" t="e">
        <v>#VALUE!</v>
      </c>
      <c r="E405" t="e">
        <v>#VALUE!</v>
      </c>
      <c r="F405" t="e">
        <v>#VALUE!</v>
      </c>
    </row>
    <row r="406" spans="4:6" x14ac:dyDescent="0.25">
      <c r="D406">
        <v>6</v>
      </c>
      <c r="E406" t="e">
        <v>#VALUE!</v>
      </c>
      <c r="F406" t="e">
        <v>#VALUE!</v>
      </c>
    </row>
    <row r="407" spans="4:6" hidden="1" x14ac:dyDescent="0.25">
      <c r="D407" t="e">
        <v>#VALUE!</v>
      </c>
      <c r="E407" t="e">
        <v>#VALUE!</v>
      </c>
      <c r="F407" t="e">
        <v>#VALUE!</v>
      </c>
    </row>
    <row r="408" spans="4:6" x14ac:dyDescent="0.25">
      <c r="D408">
        <v>11</v>
      </c>
      <c r="E408" t="e">
        <v>#VALUE!</v>
      </c>
      <c r="F408" t="e">
        <v>#VALUE!</v>
      </c>
    </row>
    <row r="409" spans="4:6" hidden="1" x14ac:dyDescent="0.25">
      <c r="D409" t="e">
        <v>#VALUE!</v>
      </c>
      <c r="E409" t="e">
        <v>#VALUE!</v>
      </c>
      <c r="F409" t="e">
        <v>#VALUE!</v>
      </c>
    </row>
    <row r="410" spans="4:6" x14ac:dyDescent="0.25">
      <c r="D410">
        <v>7</v>
      </c>
      <c r="E410" t="e">
        <v>#VALUE!</v>
      </c>
      <c r="F410" t="e">
        <v>#VALUE!</v>
      </c>
    </row>
    <row r="411" spans="4:6" x14ac:dyDescent="0.25">
      <c r="D411">
        <v>10</v>
      </c>
      <c r="E411" t="e">
        <v>#VALUE!</v>
      </c>
      <c r="F411" t="e">
        <v>#VALUE!</v>
      </c>
    </row>
    <row r="412" spans="4:6" x14ac:dyDescent="0.25">
      <c r="D412">
        <v>2</v>
      </c>
      <c r="E412">
        <v>112</v>
      </c>
      <c r="F412">
        <v>114</v>
      </c>
    </row>
    <row r="413" spans="4:6" x14ac:dyDescent="0.25">
      <c r="D413">
        <v>22</v>
      </c>
      <c r="E413" t="e">
        <v>#VALUE!</v>
      </c>
      <c r="F413" t="e">
        <v>#VALUE!</v>
      </c>
    </row>
    <row r="414" spans="4:6" hidden="1" x14ac:dyDescent="0.25">
      <c r="D414" t="e">
        <v>#VALUE!</v>
      </c>
      <c r="E414" t="e">
        <v>#VALUE!</v>
      </c>
      <c r="F414" t="e">
        <v>#VALUE!</v>
      </c>
    </row>
    <row r="415" spans="4:6" x14ac:dyDescent="0.25">
      <c r="D415">
        <v>2</v>
      </c>
      <c r="E415" t="e">
        <v>#VALUE!</v>
      </c>
      <c r="F415" t="e">
        <v>#VALUE!</v>
      </c>
    </row>
    <row r="416" spans="4:6" hidden="1" x14ac:dyDescent="0.25">
      <c r="D416" t="e">
        <v>#VALUE!</v>
      </c>
      <c r="E416" t="e">
        <v>#VALUE!</v>
      </c>
      <c r="F416" t="e">
        <v>#VALUE!</v>
      </c>
    </row>
    <row r="417" spans="4:6" x14ac:dyDescent="0.25">
      <c r="D417">
        <v>3</v>
      </c>
      <c r="E417">
        <v>12</v>
      </c>
      <c r="F417">
        <v>15</v>
      </c>
    </row>
    <row r="418" spans="4:6" x14ac:dyDescent="0.25">
      <c r="D418">
        <v>5</v>
      </c>
      <c r="E418">
        <v>81</v>
      </c>
      <c r="F418">
        <v>86</v>
      </c>
    </row>
    <row r="419" spans="4:6" hidden="1" x14ac:dyDescent="0.25">
      <c r="D419" t="e">
        <v>#VALUE!</v>
      </c>
      <c r="E419" t="e">
        <v>#VALUE!</v>
      </c>
      <c r="F419" t="e">
        <v>#VALUE!</v>
      </c>
    </row>
    <row r="420" spans="4:6" x14ac:dyDescent="0.25">
      <c r="D420">
        <v>2</v>
      </c>
      <c r="E420" t="e">
        <v>#VALUE!</v>
      </c>
      <c r="F420" t="e">
        <v>#VALUE!</v>
      </c>
    </row>
    <row r="421" spans="4:6" x14ac:dyDescent="0.25">
      <c r="D421">
        <v>3</v>
      </c>
      <c r="E421" t="e">
        <v>#VALUE!</v>
      </c>
      <c r="F421" t="e">
        <v>#VALUE!</v>
      </c>
    </row>
    <row r="422" spans="4:6" x14ac:dyDescent="0.25">
      <c r="D422">
        <v>14</v>
      </c>
      <c r="E422" t="e">
        <v>#VALUE!</v>
      </c>
      <c r="F422" t="e">
        <v>#VALUE!</v>
      </c>
    </row>
    <row r="423" spans="4:6" x14ac:dyDescent="0.25">
      <c r="D423">
        <v>3</v>
      </c>
      <c r="E423" t="e">
        <v>#VALUE!</v>
      </c>
      <c r="F423" t="e">
        <v>#VALUE!</v>
      </c>
    </row>
    <row r="424" spans="4:6" x14ac:dyDescent="0.25">
      <c r="D424">
        <v>64</v>
      </c>
      <c r="E424">
        <v>15</v>
      </c>
      <c r="F424">
        <v>79</v>
      </c>
    </row>
    <row r="425" spans="4:6" x14ac:dyDescent="0.25">
      <c r="D425">
        <v>4</v>
      </c>
      <c r="E425">
        <v>32</v>
      </c>
      <c r="F425">
        <v>36</v>
      </c>
    </row>
    <row r="426" spans="4:6" x14ac:dyDescent="0.25">
      <c r="D426">
        <v>6</v>
      </c>
      <c r="E426" t="e">
        <v>#VALUE!</v>
      </c>
      <c r="F426" t="e">
        <v>#VALUE!</v>
      </c>
    </row>
    <row r="427" spans="4:6" x14ac:dyDescent="0.25">
      <c r="D427">
        <v>5</v>
      </c>
      <c r="E427" t="e">
        <v>#VALUE!</v>
      </c>
      <c r="F427" t="e">
        <v>#VALUE!</v>
      </c>
    </row>
    <row r="428" spans="4:6" x14ac:dyDescent="0.25">
      <c r="D428">
        <v>4</v>
      </c>
      <c r="E428">
        <v>34</v>
      </c>
      <c r="F428">
        <v>38</v>
      </c>
    </row>
    <row r="429" spans="4:6" x14ac:dyDescent="0.25">
      <c r="D429">
        <v>8</v>
      </c>
      <c r="E429">
        <v>131</v>
      </c>
      <c r="F429">
        <v>139</v>
      </c>
    </row>
    <row r="430" spans="4:6" x14ac:dyDescent="0.25">
      <c r="D430">
        <v>6</v>
      </c>
      <c r="E430" t="e">
        <v>#VALUE!</v>
      </c>
      <c r="F430" t="e">
        <v>#VALUE!</v>
      </c>
    </row>
    <row r="431" spans="4:6" x14ac:dyDescent="0.25">
      <c r="D431">
        <v>13</v>
      </c>
      <c r="E431" t="e">
        <v>#VALUE!</v>
      </c>
      <c r="F431" t="e">
        <v>#VALUE!</v>
      </c>
    </row>
    <row r="432" spans="4:6" x14ac:dyDescent="0.25">
      <c r="D432">
        <v>6</v>
      </c>
      <c r="E432" t="e">
        <v>#VALUE!</v>
      </c>
      <c r="F432" t="e">
        <v>#VALUE!</v>
      </c>
    </row>
    <row r="433" spans="4:6" x14ac:dyDescent="0.25">
      <c r="D433">
        <v>20</v>
      </c>
      <c r="E433" t="e">
        <v>#VALUE!</v>
      </c>
      <c r="F433" t="e">
        <v>#VALUE!</v>
      </c>
    </row>
    <row r="434" spans="4:6" x14ac:dyDescent="0.25">
      <c r="D434">
        <v>6</v>
      </c>
      <c r="E434">
        <v>25</v>
      </c>
      <c r="F434">
        <v>31</v>
      </c>
    </row>
    <row r="435" spans="4:6" x14ac:dyDescent="0.25">
      <c r="D435">
        <v>14</v>
      </c>
      <c r="E435" t="e">
        <v>#VALUE!</v>
      </c>
      <c r="F435" t="e">
        <v>#VALUE!</v>
      </c>
    </row>
    <row r="436" spans="4:6" x14ac:dyDescent="0.25">
      <c r="D436">
        <v>2</v>
      </c>
      <c r="E436" t="e">
        <v>#VALUE!</v>
      </c>
      <c r="F436" t="e">
        <v>#VALUE!</v>
      </c>
    </row>
    <row r="437" spans="4:6" hidden="1" x14ac:dyDescent="0.25">
      <c r="D437" t="e">
        <v>#VALUE!</v>
      </c>
      <c r="E437" t="e">
        <v>#VALUE!</v>
      </c>
      <c r="F437" t="e">
        <v>#VALUE!</v>
      </c>
    </row>
    <row r="438" spans="4:6" hidden="1" x14ac:dyDescent="0.25">
      <c r="D438" t="e">
        <v>#VALUE!</v>
      </c>
      <c r="E438" t="e">
        <v>#VALUE!</v>
      </c>
      <c r="F438" t="e">
        <v>#VALUE!</v>
      </c>
    </row>
    <row r="439" spans="4:6" x14ac:dyDescent="0.25">
      <c r="D439">
        <v>16</v>
      </c>
      <c r="E439" t="e">
        <v>#VALUE!</v>
      </c>
      <c r="F439" t="e">
        <v>#VALUE!</v>
      </c>
    </row>
    <row r="440" spans="4:6" x14ac:dyDescent="0.25">
      <c r="D440">
        <v>8</v>
      </c>
      <c r="E440">
        <v>37</v>
      </c>
      <c r="F440">
        <v>45</v>
      </c>
    </row>
    <row r="441" spans="4:6" x14ac:dyDescent="0.25">
      <c r="D441">
        <v>2</v>
      </c>
      <c r="E441" t="e">
        <v>#VALUE!</v>
      </c>
      <c r="F441" t="e">
        <v>#VALUE!</v>
      </c>
    </row>
    <row r="442" spans="4:6" x14ac:dyDescent="0.25">
      <c r="D442">
        <v>9</v>
      </c>
      <c r="E442">
        <v>70</v>
      </c>
      <c r="F442">
        <v>79</v>
      </c>
    </row>
    <row r="443" spans="4:6" x14ac:dyDescent="0.25">
      <c r="D443">
        <v>73</v>
      </c>
      <c r="E443">
        <v>0</v>
      </c>
      <c r="F443">
        <v>73</v>
      </c>
    </row>
    <row r="444" spans="4:6" x14ac:dyDescent="0.25">
      <c r="D444">
        <v>20</v>
      </c>
      <c r="E444" t="e">
        <v>#VALUE!</v>
      </c>
      <c r="F444" t="e">
        <v>#VALUE!</v>
      </c>
    </row>
    <row r="445" spans="4:6" x14ac:dyDescent="0.25">
      <c r="D445">
        <v>6</v>
      </c>
      <c r="E445">
        <v>68</v>
      </c>
      <c r="F445">
        <v>74</v>
      </c>
    </row>
    <row r="446" spans="4:6" x14ac:dyDescent="0.25">
      <c r="D446">
        <v>14</v>
      </c>
      <c r="E446" t="e">
        <v>#VALUE!</v>
      </c>
      <c r="F446" t="e">
        <v>#VALUE!</v>
      </c>
    </row>
    <row r="447" spans="4:6" x14ac:dyDescent="0.25">
      <c r="D447">
        <v>7</v>
      </c>
      <c r="E447" t="e">
        <v>#VALUE!</v>
      </c>
      <c r="F447" t="e">
        <v>#VALUE!</v>
      </c>
    </row>
    <row r="448" spans="4:6" x14ac:dyDescent="0.25">
      <c r="D448">
        <v>5</v>
      </c>
      <c r="E448" t="e">
        <v>#VALUE!</v>
      </c>
      <c r="F448" t="e">
        <v>#VALUE!</v>
      </c>
    </row>
    <row r="449" spans="4:6" hidden="1" x14ac:dyDescent="0.25">
      <c r="D449" t="e">
        <v>#VALUE!</v>
      </c>
      <c r="E449" t="e">
        <v>#VALUE!</v>
      </c>
      <c r="F449" t="e">
        <v>#VALUE!</v>
      </c>
    </row>
    <row r="450" spans="4:6" x14ac:dyDescent="0.25">
      <c r="D450">
        <v>4</v>
      </c>
      <c r="E450">
        <v>23</v>
      </c>
      <c r="F450">
        <v>27</v>
      </c>
    </row>
    <row r="451" spans="4:6" x14ac:dyDescent="0.25">
      <c r="D451">
        <v>19</v>
      </c>
      <c r="E451">
        <v>12</v>
      </c>
      <c r="F451">
        <v>31</v>
      </c>
    </row>
    <row r="452" spans="4:6" x14ac:dyDescent="0.25">
      <c r="D452">
        <v>6</v>
      </c>
      <c r="E452" t="e">
        <v>#VALUE!</v>
      </c>
      <c r="F452" t="e">
        <v>#VALUE!</v>
      </c>
    </row>
    <row r="453" spans="4:6" x14ac:dyDescent="0.25">
      <c r="D453">
        <v>13</v>
      </c>
      <c r="E453" t="e">
        <v>#VALUE!</v>
      </c>
      <c r="F453" t="e">
        <v>#VALUE!</v>
      </c>
    </row>
    <row r="454" spans="4:6" x14ac:dyDescent="0.25">
      <c r="D454">
        <v>11</v>
      </c>
      <c r="E454">
        <v>54</v>
      </c>
      <c r="F454">
        <v>65</v>
      </c>
    </row>
    <row r="455" spans="4:6" x14ac:dyDescent="0.25">
      <c r="D455">
        <v>4</v>
      </c>
      <c r="E455" t="e">
        <v>#VALUE!</v>
      </c>
      <c r="F455" t="e">
        <v>#VALUE!</v>
      </c>
    </row>
    <row r="456" spans="4:6" x14ac:dyDescent="0.25">
      <c r="D456">
        <v>5</v>
      </c>
      <c r="E456">
        <v>229</v>
      </c>
      <c r="F456">
        <v>234</v>
      </c>
    </row>
    <row r="457" spans="4:6" x14ac:dyDescent="0.25">
      <c r="D457">
        <v>12</v>
      </c>
      <c r="E457">
        <v>12</v>
      </c>
      <c r="F457">
        <v>24</v>
      </c>
    </row>
    <row r="458" spans="4:6" hidden="1" x14ac:dyDescent="0.25">
      <c r="D458" t="e">
        <v>#VALUE!</v>
      </c>
      <c r="E458" t="e">
        <v>#VALUE!</v>
      </c>
      <c r="F458" t="e">
        <v>#VALUE!</v>
      </c>
    </row>
    <row r="459" spans="4:6" x14ac:dyDescent="0.25">
      <c r="D459">
        <v>6</v>
      </c>
      <c r="E459" t="e">
        <v>#VALUE!</v>
      </c>
      <c r="F459" t="e">
        <v>#VALUE!</v>
      </c>
    </row>
    <row r="460" spans="4:6" x14ac:dyDescent="0.25">
      <c r="D460">
        <v>7</v>
      </c>
      <c r="E460">
        <v>11</v>
      </c>
      <c r="F460">
        <v>18</v>
      </c>
    </row>
    <row r="461" spans="4:6" x14ac:dyDescent="0.25">
      <c r="D461">
        <v>6</v>
      </c>
      <c r="E461" t="e">
        <v>#VALUE!</v>
      </c>
      <c r="F461" t="e">
        <v>#VALUE!</v>
      </c>
    </row>
    <row r="462" spans="4:6" hidden="1" x14ac:dyDescent="0.25">
      <c r="D462" t="e">
        <v>#VALUE!</v>
      </c>
      <c r="E462" t="e">
        <v>#VALUE!</v>
      </c>
      <c r="F462" t="e">
        <v>#VALUE!</v>
      </c>
    </row>
    <row r="463" spans="4:6" x14ac:dyDescent="0.25">
      <c r="D463">
        <v>9</v>
      </c>
      <c r="E463" t="e">
        <v>#VALUE!</v>
      </c>
      <c r="F463" t="e">
        <v>#VALUE!</v>
      </c>
    </row>
    <row r="464" spans="4:6" x14ac:dyDescent="0.25">
      <c r="D464">
        <v>12</v>
      </c>
      <c r="E464">
        <v>25</v>
      </c>
      <c r="F464">
        <v>37</v>
      </c>
    </row>
    <row r="465" spans="4:6" hidden="1" x14ac:dyDescent="0.25">
      <c r="D465" t="e">
        <v>#VALUE!</v>
      </c>
      <c r="E465" t="e">
        <v>#VALUE!</v>
      </c>
      <c r="F465" t="e">
        <v>#VALUE!</v>
      </c>
    </row>
    <row r="466" spans="4:6" x14ac:dyDescent="0.25">
      <c r="D466">
        <v>6</v>
      </c>
      <c r="E466" t="e">
        <v>#VALUE!</v>
      </c>
      <c r="F466" t="e">
        <v>#VALUE!</v>
      </c>
    </row>
    <row r="467" spans="4:6" hidden="1" x14ac:dyDescent="0.25">
      <c r="D467" t="e">
        <v>#VALUE!</v>
      </c>
      <c r="E467" t="e">
        <v>#VALUE!</v>
      </c>
      <c r="F467" t="e">
        <v>#VALUE!</v>
      </c>
    </row>
    <row r="468" spans="4:6" x14ac:dyDescent="0.25">
      <c r="D468">
        <v>32</v>
      </c>
      <c r="E468" t="e">
        <v>#VALUE!</v>
      </c>
      <c r="F468" t="e">
        <v>#VALUE!</v>
      </c>
    </row>
    <row r="469" spans="4:6" x14ac:dyDescent="0.25">
      <c r="D469">
        <v>11</v>
      </c>
      <c r="E469" t="e">
        <v>#VALUE!</v>
      </c>
      <c r="F469" t="e">
        <v>#VALUE!</v>
      </c>
    </row>
    <row r="470" spans="4:6" x14ac:dyDescent="0.25">
      <c r="D470">
        <v>25</v>
      </c>
      <c r="E470" t="e">
        <v>#VALUE!</v>
      </c>
      <c r="F470" t="e">
        <v>#VALUE!</v>
      </c>
    </row>
    <row r="471" spans="4:6" x14ac:dyDescent="0.25">
      <c r="D471">
        <v>21</v>
      </c>
      <c r="E471" t="e">
        <v>#VALUE!</v>
      </c>
      <c r="F471" t="e">
        <v>#VALUE!</v>
      </c>
    </row>
    <row r="472" spans="4:6" x14ac:dyDescent="0.25">
      <c r="D472">
        <v>9</v>
      </c>
      <c r="E472" t="e">
        <v>#VALUE!</v>
      </c>
      <c r="F472" t="e">
        <v>#VALUE!</v>
      </c>
    </row>
    <row r="473" spans="4:6" x14ac:dyDescent="0.25">
      <c r="D473">
        <v>0</v>
      </c>
      <c r="E473">
        <v>0</v>
      </c>
      <c r="F473">
        <v>0</v>
      </c>
    </row>
    <row r="474" spans="4:6" hidden="1" x14ac:dyDescent="0.25">
      <c r="D474" t="e">
        <v>#VALUE!</v>
      </c>
      <c r="E474" t="e">
        <v>#VALUE!</v>
      </c>
      <c r="F474" t="e">
        <v>#VALUE!</v>
      </c>
    </row>
    <row r="475" spans="4:6" x14ac:dyDescent="0.25">
      <c r="D475">
        <v>2</v>
      </c>
      <c r="E475">
        <v>71</v>
      </c>
      <c r="F475">
        <v>73</v>
      </c>
    </row>
    <row r="476" spans="4:6" x14ac:dyDescent="0.25">
      <c r="D476">
        <v>5</v>
      </c>
      <c r="E476" t="e">
        <v>#VALUE!</v>
      </c>
      <c r="F476" t="e">
        <v>#VALUE!</v>
      </c>
    </row>
    <row r="477" spans="4:6" x14ac:dyDescent="0.25">
      <c r="D477">
        <v>4</v>
      </c>
      <c r="E477" t="e">
        <v>#VALUE!</v>
      </c>
      <c r="F477" t="e">
        <v>#VALUE!</v>
      </c>
    </row>
    <row r="478" spans="4:6" x14ac:dyDescent="0.25">
      <c r="D478">
        <v>5</v>
      </c>
      <c r="E478" t="e">
        <v>#VALUE!</v>
      </c>
      <c r="F478" t="e">
        <v>#VALUE!</v>
      </c>
    </row>
    <row r="479" spans="4:6" x14ac:dyDescent="0.25">
      <c r="D479">
        <v>9</v>
      </c>
      <c r="E479">
        <v>24</v>
      </c>
      <c r="F479">
        <v>33</v>
      </c>
    </row>
    <row r="480" spans="4:6" x14ac:dyDescent="0.25">
      <c r="D480">
        <v>4</v>
      </c>
      <c r="E480" t="e">
        <v>#VALUE!</v>
      </c>
      <c r="F480" t="e">
        <v>#VALUE!</v>
      </c>
    </row>
    <row r="481" spans="4:6" hidden="1" x14ac:dyDescent="0.25">
      <c r="D481" t="e">
        <v>#VALUE!</v>
      </c>
      <c r="E481" t="e">
        <v>#VALUE!</v>
      </c>
      <c r="F481" t="e">
        <v>#VALUE!</v>
      </c>
    </row>
    <row r="482" spans="4:6" x14ac:dyDescent="0.25">
      <c r="D482">
        <v>5</v>
      </c>
      <c r="E482" t="e">
        <v>#VALUE!</v>
      </c>
      <c r="F482" t="e">
        <v>#VALUE!</v>
      </c>
    </row>
    <row r="483" spans="4:6" x14ac:dyDescent="0.25">
      <c r="D483">
        <v>16</v>
      </c>
      <c r="E483">
        <v>14</v>
      </c>
      <c r="F483">
        <v>30</v>
      </c>
    </row>
    <row r="484" spans="4:6" x14ac:dyDescent="0.25">
      <c r="D484">
        <v>4</v>
      </c>
      <c r="E484">
        <v>31</v>
      </c>
      <c r="F484">
        <v>35</v>
      </c>
    </row>
    <row r="485" spans="4:6" x14ac:dyDescent="0.25">
      <c r="D485">
        <v>0</v>
      </c>
      <c r="E485">
        <v>7</v>
      </c>
      <c r="F485">
        <v>7</v>
      </c>
    </row>
    <row r="486" spans="4:6" x14ac:dyDescent="0.25">
      <c r="D486">
        <v>6</v>
      </c>
      <c r="E486">
        <v>39</v>
      </c>
      <c r="F486">
        <v>45</v>
      </c>
    </row>
    <row r="487" spans="4:6" x14ac:dyDescent="0.25">
      <c r="D487">
        <v>5</v>
      </c>
      <c r="E487" t="e">
        <v>#VALUE!</v>
      </c>
      <c r="F487" t="e">
        <v>#VALUE!</v>
      </c>
    </row>
    <row r="488" spans="4:6" x14ac:dyDescent="0.25">
      <c r="D488">
        <v>9</v>
      </c>
      <c r="E488" t="e">
        <v>#VALUE!</v>
      </c>
      <c r="F488" t="e">
        <v>#VALUE!</v>
      </c>
    </row>
    <row r="489" spans="4:6" hidden="1" x14ac:dyDescent="0.25">
      <c r="D489" t="e">
        <v>#VALUE!</v>
      </c>
      <c r="E489" t="e">
        <v>#VALUE!</v>
      </c>
      <c r="F489" t="e">
        <v>#VALUE!</v>
      </c>
    </row>
    <row r="490" spans="4:6" hidden="1" x14ac:dyDescent="0.25">
      <c r="D490" t="e">
        <v>#VALUE!</v>
      </c>
      <c r="E490" t="e">
        <v>#VALUE!</v>
      </c>
      <c r="F490" t="e">
        <v>#VALUE!</v>
      </c>
    </row>
    <row r="491" spans="4:6" x14ac:dyDescent="0.25">
      <c r="D491">
        <v>8</v>
      </c>
      <c r="E491">
        <v>43</v>
      </c>
      <c r="F491">
        <v>51</v>
      </c>
    </row>
    <row r="492" spans="4:6" x14ac:dyDescent="0.25">
      <c r="D492">
        <v>15</v>
      </c>
      <c r="E492">
        <v>48</v>
      </c>
      <c r="F492">
        <v>63</v>
      </c>
    </row>
    <row r="493" spans="4:6" x14ac:dyDescent="0.25">
      <c r="D493">
        <v>5</v>
      </c>
      <c r="E493">
        <v>16</v>
      </c>
      <c r="F493">
        <v>21</v>
      </c>
    </row>
    <row r="494" spans="4:6" x14ac:dyDescent="0.25">
      <c r="D494">
        <v>5</v>
      </c>
      <c r="E494" t="e">
        <v>#VALUE!</v>
      </c>
      <c r="F494" t="e">
        <v>#VALUE!</v>
      </c>
    </row>
    <row r="495" spans="4:6" x14ac:dyDescent="0.25">
      <c r="D495">
        <v>13</v>
      </c>
      <c r="E495" t="e">
        <v>#VALUE!</v>
      </c>
      <c r="F495" t="e">
        <v>#VALUE!</v>
      </c>
    </row>
    <row r="496" spans="4:6" x14ac:dyDescent="0.25">
      <c r="D496">
        <v>32</v>
      </c>
      <c r="E496" t="e">
        <v>#VALUE!</v>
      </c>
      <c r="F496" t="e">
        <v>#VALUE!</v>
      </c>
    </row>
    <row r="497" spans="4:6" x14ac:dyDescent="0.25">
      <c r="D497">
        <v>3</v>
      </c>
      <c r="E497" t="e">
        <v>#VALUE!</v>
      </c>
      <c r="F497" t="e">
        <v>#VALUE!</v>
      </c>
    </row>
    <row r="498" spans="4:6" x14ac:dyDescent="0.25">
      <c r="D498">
        <v>5</v>
      </c>
      <c r="E498" t="e">
        <v>#VALUE!</v>
      </c>
      <c r="F498" t="e">
        <v>#VALUE!</v>
      </c>
    </row>
    <row r="499" spans="4:6" x14ac:dyDescent="0.25">
      <c r="D499">
        <v>1</v>
      </c>
      <c r="E499">
        <v>29</v>
      </c>
      <c r="F499">
        <v>30</v>
      </c>
    </row>
    <row r="500" spans="4:6" hidden="1" x14ac:dyDescent="0.25">
      <c r="D500" t="e">
        <v>#VALUE!</v>
      </c>
      <c r="E500" t="e">
        <v>#VALUE!</v>
      </c>
      <c r="F500" t="e">
        <v>#VALUE!</v>
      </c>
    </row>
    <row r="501" spans="4:6" x14ac:dyDescent="0.25">
      <c r="D501">
        <v>28</v>
      </c>
      <c r="E501" t="e">
        <v>#VALUE!</v>
      </c>
      <c r="F501" t="e">
        <v>#VALUE!</v>
      </c>
    </row>
    <row r="502" spans="4:6" hidden="1" x14ac:dyDescent="0.25">
      <c r="D502" t="e">
        <v>#VALUE!</v>
      </c>
      <c r="E502" t="e">
        <v>#VALUE!</v>
      </c>
      <c r="F502" t="e">
        <v>#VALUE!</v>
      </c>
    </row>
    <row r="503" spans="4:6" hidden="1" x14ac:dyDescent="0.25">
      <c r="D503" t="e">
        <v>#VALUE!</v>
      </c>
      <c r="E503" t="e">
        <v>#VALUE!</v>
      </c>
      <c r="F503" t="e">
        <v>#VALUE!</v>
      </c>
    </row>
    <row r="504" spans="4:6" x14ac:dyDescent="0.25">
      <c r="D504">
        <v>6</v>
      </c>
      <c r="E504" t="e">
        <v>#VALUE!</v>
      </c>
      <c r="F504" t="e">
        <v>#VALUE!</v>
      </c>
    </row>
    <row r="505" spans="4:6" x14ac:dyDescent="0.25">
      <c r="D505">
        <v>9</v>
      </c>
      <c r="E505" t="e">
        <v>#VALUE!</v>
      </c>
      <c r="F505" t="e">
        <v>#VALUE!</v>
      </c>
    </row>
    <row r="506" spans="4:6" hidden="1" x14ac:dyDescent="0.25">
      <c r="D506" t="e">
        <v>#VALUE!</v>
      </c>
      <c r="E506" t="e">
        <v>#VALUE!</v>
      </c>
      <c r="F506" t="e">
        <v>#VALUE!</v>
      </c>
    </row>
    <row r="507" spans="4:6" hidden="1" x14ac:dyDescent="0.25">
      <c r="D507" t="e">
        <v>#VALUE!</v>
      </c>
      <c r="E507" t="e">
        <v>#VALUE!</v>
      </c>
      <c r="F507" t="e">
        <v>#VALUE!</v>
      </c>
    </row>
    <row r="508" spans="4:6" x14ac:dyDescent="0.25">
      <c r="D508">
        <v>6</v>
      </c>
      <c r="E508">
        <v>69</v>
      </c>
      <c r="F508">
        <v>75</v>
      </c>
    </row>
    <row r="509" spans="4:6" x14ac:dyDescent="0.25">
      <c r="D509">
        <v>6</v>
      </c>
      <c r="E509" t="e">
        <v>#VALUE!</v>
      </c>
      <c r="F509" t="e">
        <v>#VALUE!</v>
      </c>
    </row>
    <row r="510" spans="4:6" x14ac:dyDescent="0.25">
      <c r="D510">
        <v>2</v>
      </c>
      <c r="E510" t="e">
        <v>#VALUE!</v>
      </c>
      <c r="F510" t="e">
        <v>#VALUE!</v>
      </c>
    </row>
    <row r="511" spans="4:6" x14ac:dyDescent="0.25">
      <c r="D511">
        <v>4</v>
      </c>
      <c r="E511">
        <v>74</v>
      </c>
      <c r="F511">
        <v>78</v>
      </c>
    </row>
    <row r="512" spans="4:6" x14ac:dyDescent="0.25">
      <c r="D512">
        <v>10</v>
      </c>
      <c r="E512" t="e">
        <v>#VALUE!</v>
      </c>
      <c r="F512" t="e">
        <v>#VALUE!</v>
      </c>
    </row>
    <row r="513" spans="4:6" hidden="1" x14ac:dyDescent="0.25">
      <c r="D513" t="e">
        <v>#VALUE!</v>
      </c>
      <c r="E513" t="e">
        <v>#VALUE!</v>
      </c>
      <c r="F513" t="e">
        <v>#VALUE!</v>
      </c>
    </row>
    <row r="514" spans="4:6" x14ac:dyDescent="0.25">
      <c r="D514">
        <v>6</v>
      </c>
      <c r="E514">
        <v>59</v>
      </c>
      <c r="F514">
        <v>65</v>
      </c>
    </row>
    <row r="515" spans="4:6" x14ac:dyDescent="0.25">
      <c r="D515">
        <v>2</v>
      </c>
      <c r="E515">
        <v>11</v>
      </c>
      <c r="F515">
        <v>13</v>
      </c>
    </row>
    <row r="516" spans="4:6" x14ac:dyDescent="0.25">
      <c r="D516">
        <v>1</v>
      </c>
      <c r="E516" t="e">
        <v>#VALUE!</v>
      </c>
      <c r="F516" t="e">
        <v>#VALUE!</v>
      </c>
    </row>
    <row r="517" spans="4:6" x14ac:dyDescent="0.25">
      <c r="D517">
        <v>73</v>
      </c>
      <c r="E517" t="e">
        <v>#VALUE!</v>
      </c>
      <c r="F517" t="e">
        <v>#VALUE!</v>
      </c>
    </row>
    <row r="518" spans="4:6" x14ac:dyDescent="0.25">
      <c r="D518">
        <v>7</v>
      </c>
      <c r="E518" t="e">
        <v>#VALUE!</v>
      </c>
      <c r="F518" t="e">
        <v>#VALUE!</v>
      </c>
    </row>
    <row r="519" spans="4:6" hidden="1" x14ac:dyDescent="0.25">
      <c r="D519" t="e">
        <v>#VALUE!</v>
      </c>
      <c r="E519" t="e">
        <v>#VALUE!</v>
      </c>
      <c r="F519" t="e">
        <v>#VALUE!</v>
      </c>
    </row>
    <row r="520" spans="4:6" x14ac:dyDescent="0.25">
      <c r="D520">
        <v>7</v>
      </c>
      <c r="E520" t="e">
        <v>#VALUE!</v>
      </c>
      <c r="F520" t="e">
        <v>#VALUE!</v>
      </c>
    </row>
    <row r="521" spans="4:6" x14ac:dyDescent="0.25">
      <c r="D521">
        <v>3</v>
      </c>
      <c r="E521" t="e">
        <v>#VALUE!</v>
      </c>
      <c r="F521" t="e">
        <v>#VALUE!</v>
      </c>
    </row>
    <row r="522" spans="4:6" x14ac:dyDescent="0.25">
      <c r="D522">
        <v>6</v>
      </c>
      <c r="E522" t="e">
        <v>#VALUE!</v>
      </c>
      <c r="F522" t="e">
        <v>#VALUE!</v>
      </c>
    </row>
    <row r="523" spans="4:6" x14ac:dyDescent="0.25">
      <c r="D523">
        <v>8</v>
      </c>
      <c r="E523">
        <v>31</v>
      </c>
      <c r="F523">
        <v>39</v>
      </c>
    </row>
    <row r="524" spans="4:6" x14ac:dyDescent="0.25">
      <c r="D524">
        <v>6</v>
      </c>
      <c r="E524" t="e">
        <v>#VALUE!</v>
      </c>
      <c r="F524" t="e">
        <v>#VALUE!</v>
      </c>
    </row>
    <row r="525" spans="4:6" x14ac:dyDescent="0.25">
      <c r="D525">
        <v>2</v>
      </c>
      <c r="E525" t="e">
        <v>#VALUE!</v>
      </c>
      <c r="F525" t="e">
        <v>#VALUE!</v>
      </c>
    </row>
    <row r="526" spans="4:6" hidden="1" x14ac:dyDescent="0.25">
      <c r="D526" t="e">
        <v>#VALUE!</v>
      </c>
      <c r="E526" t="e">
        <v>#VALUE!</v>
      </c>
      <c r="F526" t="e">
        <v>#VALUE!</v>
      </c>
    </row>
    <row r="527" spans="4:6" x14ac:dyDescent="0.25">
      <c r="D527">
        <v>5</v>
      </c>
      <c r="E527">
        <v>135</v>
      </c>
      <c r="F527">
        <v>140</v>
      </c>
    </row>
    <row r="528" spans="4:6" x14ac:dyDescent="0.25">
      <c r="D528">
        <v>5</v>
      </c>
      <c r="E528" t="e">
        <v>#VALUE!</v>
      </c>
      <c r="F528" t="e">
        <v>#VALUE!</v>
      </c>
    </row>
    <row r="529" spans="4:6" x14ac:dyDescent="0.25">
      <c r="D529">
        <v>8</v>
      </c>
      <c r="E529" t="e">
        <v>#VALUE!</v>
      </c>
      <c r="F529" t="e">
        <v>#VALUE!</v>
      </c>
    </row>
    <row r="530" spans="4:6" x14ac:dyDescent="0.25">
      <c r="D530">
        <v>26</v>
      </c>
      <c r="E530" t="e">
        <v>#VALUE!</v>
      </c>
      <c r="F530" t="e">
        <v>#VALUE!</v>
      </c>
    </row>
    <row r="531" spans="4:6" x14ac:dyDescent="0.25">
      <c r="D531">
        <v>3</v>
      </c>
      <c r="E531" t="e">
        <v>#VALUE!</v>
      </c>
      <c r="F531" t="e">
        <v>#VALUE!</v>
      </c>
    </row>
    <row r="532" spans="4:6" x14ac:dyDescent="0.25">
      <c r="D532">
        <v>9</v>
      </c>
      <c r="E532" t="e">
        <v>#VALUE!</v>
      </c>
      <c r="F532" t="e">
        <v>#VALUE!</v>
      </c>
    </row>
    <row r="533" spans="4:6" hidden="1" x14ac:dyDescent="0.25">
      <c r="D533" t="e">
        <v>#VALUE!</v>
      </c>
      <c r="E533" t="e">
        <v>#VALUE!</v>
      </c>
      <c r="F533" t="e">
        <v>#VALUE!</v>
      </c>
    </row>
    <row r="534" spans="4:6" x14ac:dyDescent="0.25">
      <c r="D534">
        <v>27</v>
      </c>
      <c r="E534" t="e">
        <v>#VALUE!</v>
      </c>
      <c r="F534" t="e">
        <v>#VALUE!</v>
      </c>
    </row>
    <row r="535" spans="4:6" x14ac:dyDescent="0.25">
      <c r="D535">
        <v>6</v>
      </c>
      <c r="E535" t="e">
        <v>#VALUE!</v>
      </c>
      <c r="F535" t="e">
        <v>#VALUE!</v>
      </c>
    </row>
    <row r="536" spans="4:6" x14ac:dyDescent="0.25">
      <c r="D536">
        <v>7</v>
      </c>
      <c r="E536" t="e">
        <v>#VALUE!</v>
      </c>
      <c r="F536" t="e">
        <v>#VALUE!</v>
      </c>
    </row>
    <row r="537" spans="4:6" x14ac:dyDescent="0.25">
      <c r="D537">
        <v>1</v>
      </c>
      <c r="E537" t="e">
        <v>#VALUE!</v>
      </c>
      <c r="F537" t="e">
        <v>#VALUE!</v>
      </c>
    </row>
    <row r="538" spans="4:6" x14ac:dyDescent="0.25">
      <c r="D538">
        <v>4</v>
      </c>
      <c r="E538" t="e">
        <v>#VALUE!</v>
      </c>
      <c r="F538" t="e">
        <v>#VALUE!</v>
      </c>
    </row>
    <row r="539" spans="4:6" hidden="1" x14ac:dyDescent="0.25">
      <c r="D539" t="e">
        <v>#VALUE!</v>
      </c>
      <c r="E539" t="e">
        <v>#VALUE!</v>
      </c>
      <c r="F539" t="e">
        <v>#VALUE!</v>
      </c>
    </row>
    <row r="540" spans="4:6" x14ac:dyDescent="0.25">
      <c r="D540">
        <v>3</v>
      </c>
      <c r="E540" t="e">
        <v>#VALUE!</v>
      </c>
      <c r="F540" t="e">
        <v>#VALUE!</v>
      </c>
    </row>
    <row r="541" spans="4:6" x14ac:dyDescent="0.25">
      <c r="D541">
        <v>12</v>
      </c>
      <c r="E541">
        <v>17</v>
      </c>
      <c r="F541">
        <v>29</v>
      </c>
    </row>
    <row r="542" spans="4:6" hidden="1" x14ac:dyDescent="0.25">
      <c r="D542" t="e">
        <v>#VALUE!</v>
      </c>
      <c r="E542" t="e">
        <v>#VALUE!</v>
      </c>
      <c r="F542" t="e">
        <v>#VALUE!</v>
      </c>
    </row>
    <row r="543" spans="4:6" x14ac:dyDescent="0.25">
      <c r="D543">
        <v>3</v>
      </c>
      <c r="E543" t="e">
        <v>#VALUE!</v>
      </c>
      <c r="F543" t="e">
        <v>#VALUE!</v>
      </c>
    </row>
    <row r="544" spans="4:6" x14ac:dyDescent="0.25">
      <c r="D544">
        <v>4</v>
      </c>
      <c r="E544" t="e">
        <v>#VALUE!</v>
      </c>
      <c r="F544" t="e">
        <v>#VALUE!</v>
      </c>
    </row>
    <row r="545" spans="4:6" x14ac:dyDescent="0.25">
      <c r="D545">
        <v>9</v>
      </c>
      <c r="E545" t="e">
        <v>#VALUE!</v>
      </c>
      <c r="F545" t="e">
        <v>#VALUE!</v>
      </c>
    </row>
    <row r="546" spans="4:6" x14ac:dyDescent="0.25">
      <c r="D546">
        <v>10</v>
      </c>
      <c r="E546" t="e">
        <v>#VALUE!</v>
      </c>
      <c r="F546" t="e">
        <v>#VALUE!</v>
      </c>
    </row>
    <row r="547" spans="4:6" x14ac:dyDescent="0.25">
      <c r="D547">
        <v>6</v>
      </c>
      <c r="E547">
        <v>109</v>
      </c>
      <c r="F547">
        <v>115</v>
      </c>
    </row>
    <row r="548" spans="4:6" hidden="1" x14ac:dyDescent="0.25">
      <c r="D548" t="e">
        <v>#VALUE!</v>
      </c>
      <c r="E548" t="e">
        <v>#VALUE!</v>
      </c>
      <c r="F548" t="e">
        <v>#VALUE!</v>
      </c>
    </row>
    <row r="549" spans="4:6" x14ac:dyDescent="0.25">
      <c r="D549">
        <v>5</v>
      </c>
      <c r="E549" t="e">
        <v>#VALUE!</v>
      </c>
      <c r="F549" t="e">
        <v>#VALUE!</v>
      </c>
    </row>
    <row r="550" spans="4:6" hidden="1" x14ac:dyDescent="0.25">
      <c r="D550" t="e">
        <v>#VALUE!</v>
      </c>
      <c r="E550" t="e">
        <v>#VALUE!</v>
      </c>
      <c r="F550" t="e">
        <v>#VALUE!</v>
      </c>
    </row>
    <row r="551" spans="4:6" hidden="1" x14ac:dyDescent="0.25">
      <c r="D551" t="e">
        <v>#VALUE!</v>
      </c>
      <c r="E551" t="e">
        <v>#VALUE!</v>
      </c>
      <c r="F551" t="e">
        <v>#VALUE!</v>
      </c>
    </row>
    <row r="552" spans="4:6" hidden="1" x14ac:dyDescent="0.25">
      <c r="D552" t="e">
        <v>#VALUE!</v>
      </c>
      <c r="E552" t="e">
        <v>#VALUE!</v>
      </c>
      <c r="F552" t="e">
        <v>#VALUE!</v>
      </c>
    </row>
    <row r="553" spans="4:6" hidden="1" x14ac:dyDescent="0.25">
      <c r="D553" t="e">
        <v>#VALUE!</v>
      </c>
      <c r="E553" t="e">
        <v>#VALUE!</v>
      </c>
      <c r="F553" t="e">
        <v>#VALUE!</v>
      </c>
    </row>
    <row r="554" spans="4:6" x14ac:dyDescent="0.25">
      <c r="D554">
        <v>5</v>
      </c>
      <c r="E554" t="e">
        <v>#VALUE!</v>
      </c>
      <c r="F554" t="e">
        <v>#VALUE!</v>
      </c>
    </row>
    <row r="555" spans="4:6" x14ac:dyDescent="0.25">
      <c r="D555">
        <v>4</v>
      </c>
      <c r="E555" t="e">
        <v>#VALUE!</v>
      </c>
      <c r="F555" t="e">
        <v>#VALUE!</v>
      </c>
    </row>
    <row r="556" spans="4:6" x14ac:dyDescent="0.25">
      <c r="D556">
        <v>5</v>
      </c>
      <c r="E556" t="e">
        <v>#VALUE!</v>
      </c>
      <c r="F556" t="e">
        <v>#VALUE!</v>
      </c>
    </row>
    <row r="557" spans="4:6" hidden="1" x14ac:dyDescent="0.25">
      <c r="D557" t="e">
        <v>#VALUE!</v>
      </c>
      <c r="E557" t="e">
        <v>#VALUE!</v>
      </c>
      <c r="F557" t="e">
        <v>#VALUE!</v>
      </c>
    </row>
    <row r="558" spans="4:6" x14ac:dyDescent="0.25">
      <c r="D558">
        <v>5</v>
      </c>
      <c r="E558" t="e">
        <v>#VALUE!</v>
      </c>
      <c r="F558" t="e">
        <v>#VALUE!</v>
      </c>
    </row>
    <row r="559" spans="4:6" x14ac:dyDescent="0.25">
      <c r="D559">
        <v>97</v>
      </c>
      <c r="E559" t="e">
        <v>#VALUE!</v>
      </c>
      <c r="F559" t="e">
        <v>#VALUE!</v>
      </c>
    </row>
    <row r="560" spans="4:6" x14ac:dyDescent="0.25">
      <c r="D560">
        <v>3</v>
      </c>
      <c r="E560" t="e">
        <v>#VALUE!</v>
      </c>
      <c r="F560" t="e">
        <v>#VALUE!</v>
      </c>
    </row>
    <row r="561" spans="4:6" x14ac:dyDescent="0.25">
      <c r="D561">
        <v>6</v>
      </c>
      <c r="E561" t="e">
        <v>#VALUE!</v>
      </c>
      <c r="F561" t="e">
        <v>#VALUE!</v>
      </c>
    </row>
    <row r="562" spans="4:6" x14ac:dyDescent="0.25">
      <c r="D562">
        <v>4</v>
      </c>
      <c r="E562" t="e">
        <v>#VALUE!</v>
      </c>
      <c r="F562" t="e">
        <v>#VALUE!</v>
      </c>
    </row>
    <row r="563" spans="4:6" hidden="1" x14ac:dyDescent="0.25">
      <c r="D563" t="e">
        <v>#VALUE!</v>
      </c>
      <c r="E563" t="e">
        <v>#VALUE!</v>
      </c>
      <c r="F563" t="e">
        <v>#VALUE!</v>
      </c>
    </row>
    <row r="564" spans="4:6" hidden="1" x14ac:dyDescent="0.25">
      <c r="D564" t="e">
        <v>#VALUE!</v>
      </c>
      <c r="E564" t="e">
        <v>#VALUE!</v>
      </c>
      <c r="F564" t="e">
        <v>#VALUE!</v>
      </c>
    </row>
    <row r="565" spans="4:6" x14ac:dyDescent="0.25">
      <c r="D565">
        <v>36</v>
      </c>
      <c r="E565" t="e">
        <v>#VALUE!</v>
      </c>
      <c r="F565" t="e">
        <v>#VALUE!</v>
      </c>
    </row>
    <row r="566" spans="4:6" hidden="1" x14ac:dyDescent="0.25">
      <c r="D566" t="e">
        <v>#VALUE!</v>
      </c>
      <c r="E566" t="e">
        <v>#VALUE!</v>
      </c>
      <c r="F566" t="e">
        <v>#VALUE!</v>
      </c>
    </row>
    <row r="567" spans="4:6" x14ac:dyDescent="0.25">
      <c r="D567">
        <v>10</v>
      </c>
      <c r="E567" t="e">
        <v>#VALUE!</v>
      </c>
      <c r="F567" t="e">
        <v>#VALUE!</v>
      </c>
    </row>
    <row r="568" spans="4:6" x14ac:dyDescent="0.25">
      <c r="D568">
        <v>6</v>
      </c>
      <c r="E568">
        <v>12</v>
      </c>
      <c r="F568">
        <v>18</v>
      </c>
    </row>
    <row r="569" spans="4:6" x14ac:dyDescent="0.25">
      <c r="D569">
        <v>9</v>
      </c>
      <c r="E569" t="e">
        <v>#VALUE!</v>
      </c>
      <c r="F569" t="e">
        <v>#VALUE!</v>
      </c>
    </row>
    <row r="570" spans="4:6" x14ac:dyDescent="0.25">
      <c r="D570">
        <v>3</v>
      </c>
      <c r="E570" t="e">
        <v>#VALUE!</v>
      </c>
      <c r="F570" t="e">
        <v>#VALUE!</v>
      </c>
    </row>
    <row r="571" spans="4:6" x14ac:dyDescent="0.25">
      <c r="D571">
        <v>5</v>
      </c>
      <c r="E571" t="e">
        <v>#VALUE!</v>
      </c>
      <c r="F571" t="e">
        <v>#VALUE!</v>
      </c>
    </row>
    <row r="572" spans="4:6" x14ac:dyDescent="0.25">
      <c r="D572">
        <v>9</v>
      </c>
      <c r="E572">
        <v>106</v>
      </c>
      <c r="F572">
        <v>115</v>
      </c>
    </row>
    <row r="573" spans="4:6" x14ac:dyDescent="0.25">
      <c r="D573">
        <v>4</v>
      </c>
      <c r="E573" t="e">
        <v>#VALUE!</v>
      </c>
      <c r="F573" t="e">
        <v>#VALUE!</v>
      </c>
    </row>
    <row r="574" spans="4:6" x14ac:dyDescent="0.25">
      <c r="D574">
        <v>3</v>
      </c>
      <c r="E574" t="e">
        <v>#VALUE!</v>
      </c>
      <c r="F574" t="e">
        <v>#VALUE!</v>
      </c>
    </row>
    <row r="575" spans="4:6" x14ac:dyDescent="0.25">
      <c r="D575">
        <v>2</v>
      </c>
      <c r="E575" t="e">
        <v>#VALUE!</v>
      </c>
      <c r="F575" t="e">
        <v>#VALUE!</v>
      </c>
    </row>
    <row r="576" spans="4:6" x14ac:dyDescent="0.25">
      <c r="D576">
        <v>13</v>
      </c>
      <c r="E576" t="e">
        <v>#VALUE!</v>
      </c>
      <c r="F576" t="e">
        <v>#VALUE!</v>
      </c>
    </row>
    <row r="577" spans="4:6" hidden="1" x14ac:dyDescent="0.25">
      <c r="D577" t="e">
        <v>#VALUE!</v>
      </c>
      <c r="E577" t="e">
        <v>#VALUE!</v>
      </c>
      <c r="F577" t="e">
        <v>#VALUE!</v>
      </c>
    </row>
    <row r="578" spans="4:6" x14ac:dyDescent="0.25">
      <c r="D578">
        <v>9</v>
      </c>
      <c r="E578" t="e">
        <v>#VALUE!</v>
      </c>
      <c r="F578" t="e">
        <v>#VALUE!</v>
      </c>
    </row>
    <row r="579" spans="4:6" x14ac:dyDescent="0.25">
      <c r="D579">
        <v>7</v>
      </c>
      <c r="E579" t="e">
        <v>#VALUE!</v>
      </c>
      <c r="F579" t="e">
        <v>#VALUE!</v>
      </c>
    </row>
    <row r="580" spans="4:6" x14ac:dyDescent="0.25">
      <c r="D580">
        <v>3</v>
      </c>
      <c r="E580" t="e">
        <v>#VALUE!</v>
      </c>
      <c r="F580" t="e">
        <v>#VALUE!</v>
      </c>
    </row>
    <row r="581" spans="4:6" x14ac:dyDescent="0.25">
      <c r="D581">
        <v>4</v>
      </c>
      <c r="E581" t="e">
        <v>#VALUE!</v>
      </c>
      <c r="F581" t="e">
        <v>#VALUE!</v>
      </c>
    </row>
    <row r="582" spans="4:6" x14ac:dyDescent="0.25">
      <c r="D582">
        <v>4</v>
      </c>
      <c r="E582">
        <v>0</v>
      </c>
      <c r="F582">
        <v>4</v>
      </c>
    </row>
    <row r="583" spans="4:6" x14ac:dyDescent="0.25">
      <c r="D583">
        <v>3</v>
      </c>
      <c r="E583" t="e">
        <v>#VALUE!</v>
      </c>
      <c r="F583" t="e">
        <v>#VALUE!</v>
      </c>
    </row>
    <row r="584" spans="4:6" x14ac:dyDescent="0.25">
      <c r="D584">
        <v>15</v>
      </c>
      <c r="E584" t="e">
        <v>#VALUE!</v>
      </c>
      <c r="F584" t="e">
        <v>#VALUE!</v>
      </c>
    </row>
    <row r="585" spans="4:6" hidden="1" x14ac:dyDescent="0.25">
      <c r="D585" t="e">
        <v>#VALUE!</v>
      </c>
      <c r="E585" t="e">
        <v>#VALUE!</v>
      </c>
      <c r="F585" t="e">
        <v>#VALUE!</v>
      </c>
    </row>
    <row r="586" spans="4:6" x14ac:dyDescent="0.25">
      <c r="D586">
        <v>3</v>
      </c>
      <c r="E586" t="e">
        <v>#VALUE!</v>
      </c>
      <c r="F586" t="e">
        <v>#VALUE!</v>
      </c>
    </row>
    <row r="587" spans="4:6" x14ac:dyDescent="0.25">
      <c r="D587">
        <v>5</v>
      </c>
      <c r="E587" t="e">
        <v>#VALUE!</v>
      </c>
      <c r="F587" t="e">
        <v>#VALUE!</v>
      </c>
    </row>
    <row r="588" spans="4:6" x14ac:dyDescent="0.25">
      <c r="D588">
        <v>26</v>
      </c>
      <c r="E588" t="e">
        <v>#VALUE!</v>
      </c>
      <c r="F588" t="e">
        <v>#VALUE!</v>
      </c>
    </row>
    <row r="589" spans="4:6" x14ac:dyDescent="0.25">
      <c r="D589">
        <v>4</v>
      </c>
      <c r="E589" t="e">
        <v>#VALUE!</v>
      </c>
      <c r="F589" t="e">
        <v>#VALUE!</v>
      </c>
    </row>
    <row r="590" spans="4:6" x14ac:dyDescent="0.25">
      <c r="D590">
        <v>13</v>
      </c>
      <c r="E590" t="e">
        <v>#VALUE!</v>
      </c>
      <c r="F590" t="e">
        <v>#VALUE!</v>
      </c>
    </row>
    <row r="591" spans="4:6" x14ac:dyDescent="0.25">
      <c r="D591">
        <v>6</v>
      </c>
      <c r="E591" t="e">
        <v>#VALUE!</v>
      </c>
      <c r="F591" t="e">
        <v>#VALUE!</v>
      </c>
    </row>
    <row r="592" spans="4:6" x14ac:dyDescent="0.25">
      <c r="D592">
        <v>3</v>
      </c>
      <c r="E592">
        <v>9</v>
      </c>
      <c r="F592">
        <v>12</v>
      </c>
    </row>
    <row r="593" spans="4:6" x14ac:dyDescent="0.25">
      <c r="D593">
        <v>15</v>
      </c>
      <c r="E593" t="e">
        <v>#VALUE!</v>
      </c>
      <c r="F593" t="e">
        <v>#VALUE!</v>
      </c>
    </row>
    <row r="594" spans="4:6" x14ac:dyDescent="0.25">
      <c r="D594">
        <v>5</v>
      </c>
      <c r="E594">
        <v>39</v>
      </c>
      <c r="F594">
        <v>44</v>
      </c>
    </row>
    <row r="595" spans="4:6" x14ac:dyDescent="0.25">
      <c r="D595">
        <v>6</v>
      </c>
      <c r="E595">
        <v>1</v>
      </c>
      <c r="F595">
        <v>7</v>
      </c>
    </row>
    <row r="596" spans="4:6" hidden="1" x14ac:dyDescent="0.25">
      <c r="D596" t="e">
        <v>#VALUE!</v>
      </c>
      <c r="E596" t="e">
        <v>#VALUE!</v>
      </c>
      <c r="F596" t="e">
        <v>#VALUE!</v>
      </c>
    </row>
    <row r="597" spans="4:6" x14ac:dyDescent="0.25">
      <c r="D597">
        <v>1</v>
      </c>
      <c r="E597" t="e">
        <v>#VALUE!</v>
      </c>
      <c r="F597" t="e">
        <v>#VALUE!</v>
      </c>
    </row>
    <row r="598" spans="4:6" x14ac:dyDescent="0.25">
      <c r="D598">
        <v>7</v>
      </c>
      <c r="E598" t="e">
        <v>#VALUE!</v>
      </c>
      <c r="F598" t="e">
        <v>#VALUE!</v>
      </c>
    </row>
    <row r="599" spans="4:6" x14ac:dyDescent="0.25">
      <c r="D599">
        <v>5</v>
      </c>
      <c r="E599" t="e">
        <v>#VALUE!</v>
      </c>
      <c r="F599" t="e">
        <v>#VALUE!</v>
      </c>
    </row>
    <row r="600" spans="4:6" hidden="1" x14ac:dyDescent="0.25">
      <c r="D600" t="e">
        <v>#VALUE!</v>
      </c>
      <c r="E600" t="e">
        <v>#VALUE!</v>
      </c>
      <c r="F600" t="e">
        <v>#VALUE!</v>
      </c>
    </row>
    <row r="601" spans="4:6" hidden="1" x14ac:dyDescent="0.25">
      <c r="D601" t="e">
        <v>#VALUE!</v>
      </c>
      <c r="E601" t="e">
        <v>#VALUE!</v>
      </c>
      <c r="F601" t="e">
        <v>#VALUE!</v>
      </c>
    </row>
    <row r="602" spans="4:6" hidden="1" x14ac:dyDescent="0.25">
      <c r="D602" t="e">
        <v>#VALUE!</v>
      </c>
      <c r="E602" t="e">
        <v>#VALUE!</v>
      </c>
      <c r="F602" t="e">
        <v>#VALUE!</v>
      </c>
    </row>
    <row r="603" spans="4:6" x14ac:dyDescent="0.25">
      <c r="D603">
        <v>3</v>
      </c>
      <c r="E603" t="e">
        <v>#VALUE!</v>
      </c>
      <c r="F603" t="e">
        <v>#VALUE!</v>
      </c>
    </row>
    <row r="604" spans="4:6" x14ac:dyDescent="0.25">
      <c r="D604">
        <v>26</v>
      </c>
      <c r="E604">
        <v>52</v>
      </c>
      <c r="F604">
        <v>78</v>
      </c>
    </row>
    <row r="605" spans="4:6" x14ac:dyDescent="0.25">
      <c r="D605">
        <v>4</v>
      </c>
      <c r="E605" t="e">
        <v>#VALUE!</v>
      </c>
      <c r="F605" t="e">
        <v>#VALUE!</v>
      </c>
    </row>
    <row r="606" spans="4:6" x14ac:dyDescent="0.25">
      <c r="D606">
        <v>1</v>
      </c>
      <c r="E606" t="e">
        <v>#VALUE!</v>
      </c>
      <c r="F606" t="e">
        <v>#VALUE!</v>
      </c>
    </row>
    <row r="607" spans="4:6" x14ac:dyDescent="0.25">
      <c r="D607">
        <v>30</v>
      </c>
      <c r="E607" t="e">
        <v>#VALUE!</v>
      </c>
      <c r="F607" t="e">
        <v>#VALUE!</v>
      </c>
    </row>
    <row r="608" spans="4:6" x14ac:dyDescent="0.25">
      <c r="D608">
        <v>16</v>
      </c>
      <c r="E608" t="e">
        <v>#VALUE!</v>
      </c>
      <c r="F608" t="e">
        <v>#VALUE!</v>
      </c>
    </row>
    <row r="609" spans="4:6" x14ac:dyDescent="0.25">
      <c r="D609">
        <v>4</v>
      </c>
      <c r="E609">
        <v>42</v>
      </c>
      <c r="F609">
        <v>46</v>
      </c>
    </row>
    <row r="610" spans="4:6" hidden="1" x14ac:dyDescent="0.25">
      <c r="D610" t="e">
        <v>#VALUE!</v>
      </c>
      <c r="E610" t="e">
        <v>#VALUE!</v>
      </c>
      <c r="F610" t="e">
        <v>#VALUE!</v>
      </c>
    </row>
    <row r="611" spans="4:6" hidden="1" x14ac:dyDescent="0.25">
      <c r="D611" t="e">
        <v>#VALUE!</v>
      </c>
      <c r="E611" t="e">
        <v>#VALUE!</v>
      </c>
      <c r="F611" t="e">
        <v>#VALUE!</v>
      </c>
    </row>
    <row r="612" spans="4:6" x14ac:dyDescent="0.25">
      <c r="D612">
        <v>7</v>
      </c>
      <c r="E612" t="e">
        <v>#VALUE!</v>
      </c>
      <c r="F612" t="e">
        <v>#VALUE!</v>
      </c>
    </row>
    <row r="613" spans="4:6" x14ac:dyDescent="0.25">
      <c r="D613">
        <v>4</v>
      </c>
      <c r="E613">
        <v>55</v>
      </c>
      <c r="F613">
        <v>59</v>
      </c>
    </row>
    <row r="614" spans="4:6" x14ac:dyDescent="0.25">
      <c r="D614">
        <v>14</v>
      </c>
      <c r="E614">
        <v>178</v>
      </c>
      <c r="F614">
        <v>192</v>
      </c>
    </row>
    <row r="615" spans="4:6" x14ac:dyDescent="0.25">
      <c r="D615">
        <v>4</v>
      </c>
      <c r="E615" t="e">
        <v>#VALUE!</v>
      </c>
      <c r="F615" t="e">
        <v>#VALUE!</v>
      </c>
    </row>
    <row r="616" spans="4:6" hidden="1" x14ac:dyDescent="0.25">
      <c r="D616" t="e">
        <v>#VALUE!</v>
      </c>
      <c r="E616" t="e">
        <v>#VALUE!</v>
      </c>
      <c r="F616" t="e">
        <v>#VALUE!</v>
      </c>
    </row>
    <row r="617" spans="4:6" x14ac:dyDescent="0.25">
      <c r="D617">
        <v>5</v>
      </c>
      <c r="E617">
        <v>60</v>
      </c>
      <c r="F617">
        <v>65</v>
      </c>
    </row>
    <row r="618" spans="4:6" x14ac:dyDescent="0.25">
      <c r="D618">
        <v>5</v>
      </c>
      <c r="E618" t="e">
        <v>#VALUE!</v>
      </c>
      <c r="F618" t="e">
        <v>#VALUE!</v>
      </c>
    </row>
    <row r="619" spans="4:6" hidden="1" x14ac:dyDescent="0.25">
      <c r="D619" t="e">
        <v>#VALUE!</v>
      </c>
      <c r="E619" t="e">
        <v>#VALUE!</v>
      </c>
      <c r="F619" t="e">
        <v>#VALUE!</v>
      </c>
    </row>
    <row r="620" spans="4:6" x14ac:dyDescent="0.25">
      <c r="D620">
        <v>2</v>
      </c>
      <c r="E620" t="e">
        <v>#VALUE!</v>
      </c>
      <c r="F620" t="e">
        <v>#VALUE!</v>
      </c>
    </row>
    <row r="621" spans="4:6" x14ac:dyDescent="0.25">
      <c r="D621">
        <v>3</v>
      </c>
      <c r="E621" t="e">
        <v>#VALUE!</v>
      </c>
      <c r="F621" t="e">
        <v>#VALUE!</v>
      </c>
    </row>
    <row r="622" spans="4:6" hidden="1" x14ac:dyDescent="0.25">
      <c r="D622" t="e">
        <v>#VALUE!</v>
      </c>
      <c r="E622" t="e">
        <v>#VALUE!</v>
      </c>
      <c r="F622" t="e">
        <v>#VALUE!</v>
      </c>
    </row>
    <row r="623" spans="4:6" x14ac:dyDescent="0.25">
      <c r="D623">
        <v>67</v>
      </c>
      <c r="E623">
        <v>2</v>
      </c>
      <c r="F623">
        <v>69</v>
      </c>
    </row>
    <row r="624" spans="4:6" x14ac:dyDescent="0.25">
      <c r="D624">
        <v>26</v>
      </c>
      <c r="E624" t="e">
        <v>#VALUE!</v>
      </c>
      <c r="F624" t="e">
        <v>#VALUE!</v>
      </c>
    </row>
    <row r="625" spans="4:6" hidden="1" x14ac:dyDescent="0.25">
      <c r="D625" t="e">
        <v>#VALUE!</v>
      </c>
      <c r="E625" t="e">
        <v>#VALUE!</v>
      </c>
      <c r="F625" t="e">
        <v>#VALUE!</v>
      </c>
    </row>
    <row r="626" spans="4:6" x14ac:dyDescent="0.25">
      <c r="D626">
        <v>12</v>
      </c>
      <c r="E626" t="e">
        <v>#VALUE!</v>
      </c>
      <c r="F626" t="e">
        <v>#VALUE!</v>
      </c>
    </row>
    <row r="627" spans="4:6" x14ac:dyDescent="0.25">
      <c r="D627">
        <v>0</v>
      </c>
      <c r="E627" t="e">
        <v>#VALUE!</v>
      </c>
      <c r="F627" t="e">
        <v>#VALUE!</v>
      </c>
    </row>
    <row r="628" spans="4:6" x14ac:dyDescent="0.25">
      <c r="D628">
        <v>6</v>
      </c>
      <c r="E628" t="e">
        <v>#VALUE!</v>
      </c>
      <c r="F628" t="e">
        <v>#VALUE!</v>
      </c>
    </row>
    <row r="629" spans="4:6" hidden="1" x14ac:dyDescent="0.25">
      <c r="D629" t="e">
        <v>#VALUE!</v>
      </c>
      <c r="E629" t="e">
        <v>#VALUE!</v>
      </c>
      <c r="F629" t="e">
        <v>#VALUE!</v>
      </c>
    </row>
    <row r="630" spans="4:6" x14ac:dyDescent="0.25">
      <c r="D630">
        <v>32</v>
      </c>
      <c r="E630" t="e">
        <v>#VALUE!</v>
      </c>
      <c r="F630" t="e">
        <v>#VALUE!</v>
      </c>
    </row>
    <row r="631" spans="4:6" x14ac:dyDescent="0.25">
      <c r="D631">
        <v>19</v>
      </c>
      <c r="E631" t="e">
        <v>#VALUE!</v>
      </c>
      <c r="F631" t="e">
        <v>#VALUE!</v>
      </c>
    </row>
    <row r="632" spans="4:6" x14ac:dyDescent="0.25">
      <c r="D632">
        <v>2</v>
      </c>
      <c r="E632" t="e">
        <v>#VALUE!</v>
      </c>
      <c r="F632" t="e">
        <v>#VALUE!</v>
      </c>
    </row>
    <row r="633" spans="4:6" x14ac:dyDescent="0.25">
      <c r="D633">
        <v>25</v>
      </c>
      <c r="E633" t="e">
        <v>#VALUE!</v>
      </c>
      <c r="F633" t="e">
        <v>#VALUE!</v>
      </c>
    </row>
    <row r="634" spans="4:6" x14ac:dyDescent="0.25">
      <c r="D634">
        <v>17</v>
      </c>
      <c r="E634">
        <v>81</v>
      </c>
      <c r="F634">
        <v>98</v>
      </c>
    </row>
    <row r="635" spans="4:6" x14ac:dyDescent="0.25">
      <c r="D635">
        <v>2</v>
      </c>
      <c r="E635">
        <v>141</v>
      </c>
      <c r="F635">
        <v>143</v>
      </c>
    </row>
    <row r="636" spans="4:6" x14ac:dyDescent="0.25">
      <c r="D636">
        <v>3</v>
      </c>
      <c r="E636">
        <v>32</v>
      </c>
      <c r="F636">
        <v>35</v>
      </c>
    </row>
    <row r="637" spans="4:6" x14ac:dyDescent="0.25">
      <c r="D637">
        <v>10</v>
      </c>
      <c r="E637" t="e">
        <v>#VALUE!</v>
      </c>
      <c r="F637" t="e">
        <v>#VALUE!</v>
      </c>
    </row>
    <row r="638" spans="4:6" x14ac:dyDescent="0.25">
      <c r="D638">
        <v>6</v>
      </c>
      <c r="E638" t="e">
        <v>#VALUE!</v>
      </c>
      <c r="F638" t="e">
        <v>#VALUE!</v>
      </c>
    </row>
    <row r="639" spans="4:6" x14ac:dyDescent="0.25">
      <c r="D639">
        <v>7</v>
      </c>
      <c r="E639" t="e">
        <v>#VALUE!</v>
      </c>
      <c r="F639" t="e">
        <v>#VALUE!</v>
      </c>
    </row>
    <row r="640" spans="4:6" x14ac:dyDescent="0.25">
      <c r="D640">
        <v>2</v>
      </c>
      <c r="E640" t="e">
        <v>#VALUE!</v>
      </c>
      <c r="F640" t="e">
        <v>#VALUE!</v>
      </c>
    </row>
    <row r="641" spans="4:6" x14ac:dyDescent="0.25">
      <c r="D641">
        <v>7</v>
      </c>
      <c r="E641" t="e">
        <v>#VALUE!</v>
      </c>
      <c r="F641" t="e">
        <v>#VALUE!</v>
      </c>
    </row>
    <row r="642" spans="4:6" x14ac:dyDescent="0.25">
      <c r="D642">
        <v>50</v>
      </c>
      <c r="E642" t="e">
        <v>#VALUE!</v>
      </c>
      <c r="F642" t="e">
        <v>#VALUE!</v>
      </c>
    </row>
    <row r="643" spans="4:6" x14ac:dyDescent="0.25">
      <c r="D643">
        <v>12</v>
      </c>
      <c r="E643">
        <v>3</v>
      </c>
      <c r="F643">
        <v>15</v>
      </c>
    </row>
    <row r="644" spans="4:6" x14ac:dyDescent="0.25">
      <c r="D644">
        <v>5</v>
      </c>
      <c r="E644">
        <v>13</v>
      </c>
      <c r="F644">
        <v>18</v>
      </c>
    </row>
    <row r="645" spans="4:6" hidden="1" x14ac:dyDescent="0.25">
      <c r="D645" t="e">
        <v>#VALUE!</v>
      </c>
      <c r="E645" t="e">
        <v>#VALUE!</v>
      </c>
      <c r="F645" t="e">
        <v>#VALUE!</v>
      </c>
    </row>
    <row r="646" spans="4:6" x14ac:dyDescent="0.25">
      <c r="D646">
        <v>3</v>
      </c>
      <c r="E646" t="e">
        <v>#VALUE!</v>
      </c>
      <c r="F646" t="e">
        <v>#VALUE!</v>
      </c>
    </row>
    <row r="647" spans="4:6" x14ac:dyDescent="0.25">
      <c r="D647">
        <v>2</v>
      </c>
      <c r="E647" t="e">
        <v>#VALUE!</v>
      </c>
      <c r="F647" t="e">
        <v>#VALUE!</v>
      </c>
    </row>
    <row r="648" spans="4:6" hidden="1" x14ac:dyDescent="0.25">
      <c r="D648" t="e">
        <v>#VALUE!</v>
      </c>
      <c r="E648" t="e">
        <v>#VALUE!</v>
      </c>
      <c r="F648" t="e">
        <v>#VALUE!</v>
      </c>
    </row>
    <row r="649" spans="4:6" x14ac:dyDescent="0.25">
      <c r="D649">
        <v>5</v>
      </c>
      <c r="E649" t="e">
        <v>#VALUE!</v>
      </c>
      <c r="F649" t="e">
        <v>#VALUE!</v>
      </c>
    </row>
    <row r="650" spans="4:6" x14ac:dyDescent="0.25">
      <c r="D650">
        <v>24</v>
      </c>
      <c r="E650" t="e">
        <v>#VALUE!</v>
      </c>
      <c r="F650" t="e">
        <v>#VALUE!</v>
      </c>
    </row>
    <row r="651" spans="4:6" x14ac:dyDescent="0.25">
      <c r="D651">
        <v>9</v>
      </c>
      <c r="E651" t="e">
        <v>#VALUE!</v>
      </c>
      <c r="F651" t="e">
        <v>#VALUE!</v>
      </c>
    </row>
    <row r="652" spans="4:6" x14ac:dyDescent="0.25">
      <c r="D652">
        <v>2</v>
      </c>
      <c r="E652" t="e">
        <v>#VALUE!</v>
      </c>
      <c r="F652" t="e">
        <v>#VALUE!</v>
      </c>
    </row>
    <row r="653" spans="4:6" x14ac:dyDescent="0.25">
      <c r="D653">
        <v>9</v>
      </c>
      <c r="E653" t="e">
        <v>#VALUE!</v>
      </c>
      <c r="F653" t="e">
        <v>#VALUE!</v>
      </c>
    </row>
    <row r="654" spans="4:6" x14ac:dyDescent="0.25">
      <c r="D654">
        <v>22</v>
      </c>
      <c r="E654" t="e">
        <v>#VALUE!</v>
      </c>
      <c r="F654" t="e">
        <v>#VALUE!</v>
      </c>
    </row>
    <row r="655" spans="4:6" x14ac:dyDescent="0.25">
      <c r="D655">
        <v>2</v>
      </c>
      <c r="E655" t="e">
        <v>#VALUE!</v>
      </c>
      <c r="F655" t="e">
        <v>#VALUE!</v>
      </c>
    </row>
    <row r="656" spans="4:6" x14ac:dyDescent="0.25">
      <c r="D656">
        <v>4</v>
      </c>
      <c r="E656" t="e">
        <v>#VALUE!</v>
      </c>
      <c r="F656" t="e">
        <v>#VALUE!</v>
      </c>
    </row>
    <row r="657" spans="4:6" x14ac:dyDescent="0.25">
      <c r="D657">
        <v>3</v>
      </c>
      <c r="E657" t="e">
        <v>#VALUE!</v>
      </c>
      <c r="F657" t="e">
        <v>#VALUE!</v>
      </c>
    </row>
    <row r="658" spans="4:6" x14ac:dyDescent="0.25">
      <c r="D658">
        <v>5</v>
      </c>
      <c r="E658" t="e">
        <v>#VALUE!</v>
      </c>
      <c r="F658" t="e">
        <v>#VALUE!</v>
      </c>
    </row>
    <row r="659" spans="4:6" x14ac:dyDescent="0.25">
      <c r="D659">
        <v>118</v>
      </c>
      <c r="E659">
        <v>7</v>
      </c>
      <c r="F659">
        <v>125</v>
      </c>
    </row>
    <row r="660" spans="4:6" x14ac:dyDescent="0.25">
      <c r="D660">
        <v>8</v>
      </c>
      <c r="E660" t="e">
        <v>#VALUE!</v>
      </c>
      <c r="F660" t="e">
        <v>#VALUE!</v>
      </c>
    </row>
    <row r="661" spans="4:6" x14ac:dyDescent="0.25">
      <c r="D661">
        <v>4</v>
      </c>
      <c r="E661" t="e">
        <v>#VALUE!</v>
      </c>
      <c r="F661" t="e">
        <v>#VALUE!</v>
      </c>
    </row>
    <row r="662" spans="4:6" x14ac:dyDescent="0.25">
      <c r="D662">
        <v>11</v>
      </c>
      <c r="E662" t="e">
        <v>#VALUE!</v>
      </c>
      <c r="F662" t="e">
        <v>#VALUE!</v>
      </c>
    </row>
    <row r="663" spans="4:6" x14ac:dyDescent="0.25">
      <c r="D663">
        <v>5</v>
      </c>
      <c r="E663" t="e">
        <v>#VALUE!</v>
      </c>
      <c r="F663" t="e">
        <v>#VALUE!</v>
      </c>
    </row>
    <row r="664" spans="4:6" x14ac:dyDescent="0.25">
      <c r="D664">
        <v>64</v>
      </c>
      <c r="E664">
        <v>33</v>
      </c>
      <c r="F664">
        <v>97</v>
      </c>
    </row>
    <row r="665" spans="4:6" x14ac:dyDescent="0.25">
      <c r="D665">
        <v>8</v>
      </c>
      <c r="E665" t="e">
        <v>#VALUE!</v>
      </c>
      <c r="F665" t="e">
        <v>#VALUE!</v>
      </c>
    </row>
    <row r="666" spans="4:6" x14ac:dyDescent="0.25">
      <c r="D666">
        <v>7</v>
      </c>
      <c r="E666">
        <v>105</v>
      </c>
      <c r="F666">
        <v>112</v>
      </c>
    </row>
    <row r="667" spans="4:6" x14ac:dyDescent="0.25">
      <c r="D667">
        <v>6</v>
      </c>
      <c r="E667" t="e">
        <v>#VALUE!</v>
      </c>
      <c r="F667" t="e">
        <v>#VALUE!</v>
      </c>
    </row>
    <row r="668" spans="4:6" x14ac:dyDescent="0.25">
      <c r="D668">
        <v>2</v>
      </c>
      <c r="E668" t="e">
        <v>#VALUE!</v>
      </c>
      <c r="F668" t="e">
        <v>#VALUE!</v>
      </c>
    </row>
    <row r="669" spans="4:6" hidden="1" x14ac:dyDescent="0.25">
      <c r="D669" t="e">
        <v>#VALUE!</v>
      </c>
      <c r="E669" t="e">
        <v>#VALUE!</v>
      </c>
      <c r="F669" t="e">
        <v>#VALUE!</v>
      </c>
    </row>
    <row r="670" spans="4:6" x14ac:dyDescent="0.25">
      <c r="D670">
        <v>13</v>
      </c>
      <c r="E670" t="e">
        <v>#VALUE!</v>
      </c>
      <c r="F670" t="e">
        <v>#VALUE!</v>
      </c>
    </row>
    <row r="671" spans="4:6" x14ac:dyDescent="0.25">
      <c r="D671">
        <v>6</v>
      </c>
      <c r="E671" t="e">
        <v>#VALUE!</v>
      </c>
      <c r="F671" t="e">
        <v>#VALUE!</v>
      </c>
    </row>
    <row r="672" spans="4:6" x14ac:dyDescent="0.25">
      <c r="D672">
        <v>11</v>
      </c>
      <c r="E672" t="e">
        <v>#VALUE!</v>
      </c>
      <c r="F672" t="e">
        <v>#VALUE!</v>
      </c>
    </row>
    <row r="673" spans="4:6" x14ac:dyDescent="0.25">
      <c r="D673">
        <v>12</v>
      </c>
      <c r="E673">
        <v>189</v>
      </c>
      <c r="F673">
        <v>201</v>
      </c>
    </row>
    <row r="674" spans="4:6" x14ac:dyDescent="0.25">
      <c r="D674">
        <v>15</v>
      </c>
      <c r="E674" t="e">
        <v>#VALUE!</v>
      </c>
      <c r="F674" t="e">
        <v>#VALUE!</v>
      </c>
    </row>
    <row r="675" spans="4:6" x14ac:dyDescent="0.25">
      <c r="D675">
        <v>4</v>
      </c>
      <c r="E675" t="e">
        <v>#VALUE!</v>
      </c>
      <c r="F675" t="e">
        <v>#VALUE!</v>
      </c>
    </row>
    <row r="676" spans="4:6" x14ac:dyDescent="0.25">
      <c r="D676">
        <v>3</v>
      </c>
      <c r="E676" t="e">
        <v>#VALUE!</v>
      </c>
      <c r="F676" t="e">
        <v>#VALUE!</v>
      </c>
    </row>
    <row r="677" spans="4:6" x14ac:dyDescent="0.25">
      <c r="D677">
        <v>2</v>
      </c>
      <c r="E677" t="e">
        <v>#VALUE!</v>
      </c>
      <c r="F677" t="e">
        <v>#VALUE!</v>
      </c>
    </row>
    <row r="678" spans="4:6" hidden="1" x14ac:dyDescent="0.25">
      <c r="D678" t="e">
        <v>#VALUE!</v>
      </c>
      <c r="E678" t="e">
        <v>#VALUE!</v>
      </c>
      <c r="F678" t="e">
        <v>#VALUE!</v>
      </c>
    </row>
    <row r="679" spans="4:6" x14ac:dyDescent="0.25">
      <c r="D679">
        <v>4</v>
      </c>
      <c r="E679">
        <v>57</v>
      </c>
      <c r="F679">
        <v>61</v>
      </c>
    </row>
    <row r="680" spans="4:6" x14ac:dyDescent="0.25">
      <c r="D680">
        <v>3</v>
      </c>
      <c r="E680">
        <v>42</v>
      </c>
      <c r="F680">
        <v>45</v>
      </c>
    </row>
    <row r="681" spans="4:6" x14ac:dyDescent="0.25">
      <c r="D681">
        <v>7</v>
      </c>
      <c r="E681" t="e">
        <v>#VALUE!</v>
      </c>
      <c r="F681" t="e">
        <v>#VALUE!</v>
      </c>
    </row>
    <row r="682" spans="4:6" x14ac:dyDescent="0.25">
      <c r="D682">
        <v>56</v>
      </c>
      <c r="E682">
        <v>74</v>
      </c>
      <c r="F682">
        <v>130</v>
      </c>
    </row>
    <row r="683" spans="4:6" x14ac:dyDescent="0.25">
      <c r="D683">
        <v>5</v>
      </c>
      <c r="E683" t="e">
        <v>#VALUE!</v>
      </c>
      <c r="F683" t="e">
        <v>#VALUE!</v>
      </c>
    </row>
    <row r="684" spans="4:6" x14ac:dyDescent="0.25">
      <c r="D684">
        <v>8</v>
      </c>
      <c r="E684" t="e">
        <v>#VALUE!</v>
      </c>
      <c r="F684" t="e">
        <v>#VALUE!</v>
      </c>
    </row>
    <row r="685" spans="4:6" hidden="1" x14ac:dyDescent="0.25">
      <c r="D685" t="e">
        <v>#VALUE!</v>
      </c>
      <c r="E685" t="e">
        <v>#VALUE!</v>
      </c>
      <c r="F685" t="e">
        <v>#VALUE!</v>
      </c>
    </row>
    <row r="686" spans="4:6" x14ac:dyDescent="0.25">
      <c r="D686">
        <v>6</v>
      </c>
      <c r="E686">
        <v>23</v>
      </c>
      <c r="F686">
        <v>29</v>
      </c>
    </row>
    <row r="687" spans="4:6" x14ac:dyDescent="0.25">
      <c r="D687">
        <v>4</v>
      </c>
      <c r="E687" t="e">
        <v>#VALUE!</v>
      </c>
      <c r="F687" t="e">
        <v>#VALUE!</v>
      </c>
    </row>
    <row r="688" spans="4:6" x14ac:dyDescent="0.25">
      <c r="D688">
        <v>2</v>
      </c>
      <c r="E688" t="e">
        <v>#VALUE!</v>
      </c>
      <c r="F688" t="e">
        <v>#VALUE!</v>
      </c>
    </row>
    <row r="689" spans="4:6" x14ac:dyDescent="0.25">
      <c r="D689">
        <v>6</v>
      </c>
      <c r="E689" t="e">
        <v>#VALUE!</v>
      </c>
      <c r="F689" t="e">
        <v>#VALUE!</v>
      </c>
    </row>
    <row r="690" spans="4:6" x14ac:dyDescent="0.25">
      <c r="D690">
        <v>2</v>
      </c>
      <c r="E690" t="e">
        <v>#VALUE!</v>
      </c>
      <c r="F690" t="e">
        <v>#VALUE!</v>
      </c>
    </row>
    <row r="691" spans="4:6" x14ac:dyDescent="0.25">
      <c r="D691">
        <v>4</v>
      </c>
      <c r="E691" t="e">
        <v>#VALUE!</v>
      </c>
      <c r="F691" t="e">
        <v>#VALUE!</v>
      </c>
    </row>
    <row r="692" spans="4:6" hidden="1" x14ac:dyDescent="0.25">
      <c r="D692" t="e">
        <v>#VALUE!</v>
      </c>
      <c r="E692" t="e">
        <v>#VALUE!</v>
      </c>
      <c r="F692" t="e">
        <v>#VALUE!</v>
      </c>
    </row>
    <row r="693" spans="4:6" x14ac:dyDescent="0.25">
      <c r="D693">
        <v>6</v>
      </c>
      <c r="E693" t="e">
        <v>#VALUE!</v>
      </c>
      <c r="F693" t="e">
        <v>#VALUE!</v>
      </c>
    </row>
    <row r="694" spans="4:6" x14ac:dyDescent="0.25">
      <c r="D694">
        <v>8</v>
      </c>
      <c r="E694">
        <v>24</v>
      </c>
      <c r="F694">
        <v>32</v>
      </c>
    </row>
    <row r="695" spans="4:6" x14ac:dyDescent="0.25">
      <c r="D695">
        <v>4</v>
      </c>
      <c r="E695" t="e">
        <v>#VALUE!</v>
      </c>
      <c r="F695" t="e">
        <v>#VALUE!</v>
      </c>
    </row>
    <row r="696" spans="4:6" x14ac:dyDescent="0.25">
      <c r="D696">
        <v>13</v>
      </c>
      <c r="E696" t="e">
        <v>#VALUE!</v>
      </c>
      <c r="F696" t="e">
        <v>#VALUE!</v>
      </c>
    </row>
    <row r="697" spans="4:6" x14ac:dyDescent="0.25">
      <c r="D697">
        <v>5</v>
      </c>
      <c r="E697" t="e">
        <v>#VALUE!</v>
      </c>
      <c r="F697" t="e">
        <v>#VALUE!</v>
      </c>
    </row>
    <row r="698" spans="4:6" x14ac:dyDescent="0.25">
      <c r="D698">
        <v>9</v>
      </c>
      <c r="E698" t="e">
        <v>#VALUE!</v>
      </c>
      <c r="F698" t="e">
        <v>#VALUE!</v>
      </c>
    </row>
    <row r="699" spans="4:6" x14ac:dyDescent="0.25">
      <c r="D699">
        <v>10</v>
      </c>
      <c r="E699" t="e">
        <v>#VALUE!</v>
      </c>
      <c r="F699" t="e">
        <v>#VALUE!</v>
      </c>
    </row>
    <row r="700" spans="4:6" hidden="1" x14ac:dyDescent="0.25">
      <c r="D700" t="e">
        <v>#VALUE!</v>
      </c>
      <c r="E700" t="e">
        <v>#VALUE!</v>
      </c>
      <c r="F700" t="e">
        <v>#VALUE!</v>
      </c>
    </row>
    <row r="701" spans="4:6" x14ac:dyDescent="0.25">
      <c r="D701">
        <v>25</v>
      </c>
      <c r="E701" t="e">
        <v>#VALUE!</v>
      </c>
      <c r="F701" t="e">
        <v>#VALUE!</v>
      </c>
    </row>
    <row r="702" spans="4:6" x14ac:dyDescent="0.25">
      <c r="D702">
        <v>1</v>
      </c>
      <c r="E702" t="e">
        <v>#VALUE!</v>
      </c>
      <c r="F702" t="e">
        <v>#VALUE!</v>
      </c>
    </row>
    <row r="703" spans="4:6" x14ac:dyDescent="0.25">
      <c r="D703">
        <v>5</v>
      </c>
      <c r="E703">
        <v>21</v>
      </c>
      <c r="F703">
        <v>26</v>
      </c>
    </row>
    <row r="704" spans="4:6" x14ac:dyDescent="0.25">
      <c r="D704">
        <v>18</v>
      </c>
      <c r="E704" t="e">
        <v>#VALUE!</v>
      </c>
      <c r="F704" t="e">
        <v>#VALUE!</v>
      </c>
    </row>
    <row r="705" spans="4:6" x14ac:dyDescent="0.25">
      <c r="D705">
        <v>7</v>
      </c>
      <c r="E705" t="e">
        <v>#VALUE!</v>
      </c>
      <c r="F705" t="e">
        <v>#VALUE!</v>
      </c>
    </row>
    <row r="706" spans="4:6" hidden="1" x14ac:dyDescent="0.25">
      <c r="D706" t="e">
        <v>#VALUE!</v>
      </c>
      <c r="E706" t="e">
        <v>#VALUE!</v>
      </c>
      <c r="F706" t="e">
        <v>#VALUE!</v>
      </c>
    </row>
    <row r="707" spans="4:6" x14ac:dyDescent="0.25">
      <c r="D707">
        <v>12</v>
      </c>
      <c r="E707" t="e">
        <v>#VALUE!</v>
      </c>
      <c r="F707" t="e">
        <v>#VALUE!</v>
      </c>
    </row>
    <row r="708" spans="4:6" x14ac:dyDescent="0.25">
      <c r="D708">
        <v>20</v>
      </c>
      <c r="E708" t="e">
        <v>#VALUE!</v>
      </c>
      <c r="F708" t="e">
        <v>#VALUE!</v>
      </c>
    </row>
    <row r="709" spans="4:6" x14ac:dyDescent="0.25">
      <c r="D709">
        <v>5</v>
      </c>
      <c r="E709">
        <v>55</v>
      </c>
      <c r="F709">
        <v>60</v>
      </c>
    </row>
    <row r="710" spans="4:6" x14ac:dyDescent="0.25">
      <c r="D710">
        <v>13</v>
      </c>
      <c r="E710" t="e">
        <v>#VALUE!</v>
      </c>
      <c r="F710" t="e">
        <v>#VALUE!</v>
      </c>
    </row>
    <row r="711" spans="4:6" x14ac:dyDescent="0.25">
      <c r="D711">
        <v>3</v>
      </c>
      <c r="E711" t="e">
        <v>#VALUE!</v>
      </c>
      <c r="F711" t="e">
        <v>#VALUE!</v>
      </c>
    </row>
    <row r="712" spans="4:6" x14ac:dyDescent="0.25">
      <c r="D712">
        <v>14</v>
      </c>
      <c r="E712" t="e">
        <v>#VALUE!</v>
      </c>
      <c r="F712" t="e">
        <v>#VALUE!</v>
      </c>
    </row>
    <row r="713" spans="4:6" x14ac:dyDescent="0.25">
      <c r="D713">
        <v>4</v>
      </c>
      <c r="E713" t="e">
        <v>#VALUE!</v>
      </c>
      <c r="F713" t="e">
        <v>#VALUE!</v>
      </c>
    </row>
    <row r="714" spans="4:6" x14ac:dyDescent="0.25">
      <c r="D714">
        <v>7</v>
      </c>
      <c r="E714" t="e">
        <v>#VALUE!</v>
      </c>
      <c r="F714" t="e">
        <v>#VALUE!</v>
      </c>
    </row>
    <row r="715" spans="4:6" x14ac:dyDescent="0.25">
      <c r="D715">
        <v>3</v>
      </c>
      <c r="E715" t="e">
        <v>#VALUE!</v>
      </c>
      <c r="F715" t="e">
        <v>#VALUE!</v>
      </c>
    </row>
    <row r="716" spans="4:6" x14ac:dyDescent="0.25">
      <c r="D716">
        <v>21</v>
      </c>
      <c r="E716" t="e">
        <v>#VALUE!</v>
      </c>
      <c r="F716" t="e">
        <v>#VALUE!</v>
      </c>
    </row>
    <row r="717" spans="4:6" x14ac:dyDescent="0.25">
      <c r="D717">
        <v>35</v>
      </c>
      <c r="E717">
        <v>48</v>
      </c>
      <c r="F717">
        <v>83</v>
      </c>
    </row>
    <row r="718" spans="4:6" x14ac:dyDescent="0.25">
      <c r="D718">
        <v>8</v>
      </c>
      <c r="E718">
        <v>83</v>
      </c>
      <c r="F718">
        <v>91</v>
      </c>
    </row>
    <row r="719" spans="4:6" x14ac:dyDescent="0.25">
      <c r="D719">
        <v>6</v>
      </c>
      <c r="E719" t="e">
        <v>#VALUE!</v>
      </c>
      <c r="F719" t="e">
        <v>#VALUE!</v>
      </c>
    </row>
    <row r="720" spans="4:6" x14ac:dyDescent="0.25">
      <c r="D720">
        <v>7</v>
      </c>
      <c r="E720">
        <v>0</v>
      </c>
      <c r="F720">
        <v>7</v>
      </c>
    </row>
    <row r="721" spans="4:6" x14ac:dyDescent="0.25">
      <c r="D721">
        <v>5</v>
      </c>
      <c r="E721" t="e">
        <v>#VALUE!</v>
      </c>
      <c r="F721" t="e">
        <v>#VALUE!</v>
      </c>
    </row>
    <row r="722" spans="4:6" x14ac:dyDescent="0.25">
      <c r="D722">
        <v>6</v>
      </c>
      <c r="E722" t="e">
        <v>#VALUE!</v>
      </c>
      <c r="F722" t="e">
        <v>#VALUE!</v>
      </c>
    </row>
    <row r="723" spans="4:6" x14ac:dyDescent="0.25">
      <c r="D723">
        <v>4</v>
      </c>
      <c r="E723" t="e">
        <v>#VALUE!</v>
      </c>
      <c r="F723" t="e">
        <v>#VALUE!</v>
      </c>
    </row>
    <row r="724" spans="4:6" x14ac:dyDescent="0.25">
      <c r="D724">
        <v>9</v>
      </c>
      <c r="E724" t="e">
        <v>#VALUE!</v>
      </c>
      <c r="F724" t="e">
        <v>#VALUE!</v>
      </c>
    </row>
    <row r="725" spans="4:6" x14ac:dyDescent="0.25">
      <c r="D725">
        <v>24</v>
      </c>
      <c r="E725">
        <v>30</v>
      </c>
      <c r="F725">
        <v>54</v>
      </c>
    </row>
    <row r="726" spans="4:6" x14ac:dyDescent="0.25">
      <c r="D726">
        <v>6</v>
      </c>
      <c r="E726" t="e">
        <v>#VALUE!</v>
      </c>
      <c r="F726" t="e">
        <v>#VALUE!</v>
      </c>
    </row>
    <row r="727" spans="4:6" x14ac:dyDescent="0.25">
      <c r="D727">
        <v>15</v>
      </c>
      <c r="E727" t="e">
        <v>#VALUE!</v>
      </c>
      <c r="F727" t="e">
        <v>#VALUE!</v>
      </c>
    </row>
    <row r="728" spans="4:6" x14ac:dyDescent="0.25">
      <c r="D728">
        <v>7</v>
      </c>
      <c r="E728" t="e">
        <v>#VALUE!</v>
      </c>
      <c r="F728" t="e">
        <v>#VALUE!</v>
      </c>
    </row>
    <row r="729" spans="4:6" hidden="1" x14ac:dyDescent="0.25">
      <c r="D729" t="e">
        <v>#VALUE!</v>
      </c>
      <c r="E729" t="e">
        <v>#VALUE!</v>
      </c>
      <c r="F729" t="e">
        <v>#VALUE!</v>
      </c>
    </row>
    <row r="730" spans="4:6" x14ac:dyDescent="0.25">
      <c r="D730">
        <v>3</v>
      </c>
      <c r="E730" t="e">
        <v>#VALUE!</v>
      </c>
      <c r="F730" t="e">
        <v>#VALUE!</v>
      </c>
    </row>
    <row r="731" spans="4:6" x14ac:dyDescent="0.25">
      <c r="D731">
        <v>3</v>
      </c>
      <c r="E731" t="e">
        <v>#VALUE!</v>
      </c>
      <c r="F731" t="e">
        <v>#VALUE!</v>
      </c>
    </row>
    <row r="732" spans="4:6" x14ac:dyDescent="0.25">
      <c r="D732">
        <v>3</v>
      </c>
      <c r="E732">
        <v>8</v>
      </c>
      <c r="F732">
        <v>11</v>
      </c>
    </row>
    <row r="733" spans="4:6" hidden="1" x14ac:dyDescent="0.25">
      <c r="D733" t="e">
        <v>#VALUE!</v>
      </c>
      <c r="E733" t="e">
        <v>#VALUE!</v>
      </c>
      <c r="F733" t="e">
        <v>#VALUE!</v>
      </c>
    </row>
    <row r="734" spans="4:6" x14ac:dyDescent="0.25">
      <c r="D734">
        <v>6</v>
      </c>
      <c r="E734" t="e">
        <v>#VALUE!</v>
      </c>
      <c r="F734" t="e">
        <v>#VALUE!</v>
      </c>
    </row>
    <row r="735" spans="4:6" x14ac:dyDescent="0.25">
      <c r="D735">
        <v>4</v>
      </c>
      <c r="E735" t="e">
        <v>#VALUE!</v>
      </c>
      <c r="F735" t="e">
        <v>#VALUE!</v>
      </c>
    </row>
    <row r="736" spans="4:6" x14ac:dyDescent="0.25">
      <c r="D736">
        <v>11</v>
      </c>
      <c r="E736" t="e">
        <v>#VALUE!</v>
      </c>
      <c r="F736" t="e">
        <v>#VALUE!</v>
      </c>
    </row>
    <row r="737" spans="4:6" x14ac:dyDescent="0.25">
      <c r="D737">
        <v>3</v>
      </c>
      <c r="E737" t="e">
        <v>#VALUE!</v>
      </c>
      <c r="F737" t="e">
        <v>#VALUE!</v>
      </c>
    </row>
    <row r="738" spans="4:6" x14ac:dyDescent="0.25">
      <c r="D738">
        <v>4</v>
      </c>
      <c r="E738" t="e">
        <v>#VALUE!</v>
      </c>
      <c r="F738" t="e">
        <v>#VALUE!</v>
      </c>
    </row>
    <row r="739" spans="4:6" hidden="1" x14ac:dyDescent="0.25">
      <c r="D739" t="e">
        <v>#VALUE!</v>
      </c>
      <c r="E739" t="e">
        <v>#VALUE!</v>
      </c>
      <c r="F739" t="e">
        <v>#VALUE!</v>
      </c>
    </row>
    <row r="740" spans="4:6" x14ac:dyDescent="0.25">
      <c r="D740">
        <v>50</v>
      </c>
      <c r="E740">
        <v>34</v>
      </c>
      <c r="F740">
        <v>84</v>
      </c>
    </row>
    <row r="741" spans="4:6" x14ac:dyDescent="0.25">
      <c r="D741">
        <v>7</v>
      </c>
      <c r="E741">
        <v>104</v>
      </c>
      <c r="F741">
        <v>111</v>
      </c>
    </row>
    <row r="742" spans="4:6" hidden="1" x14ac:dyDescent="0.25">
      <c r="D742" t="e">
        <v>#VALUE!</v>
      </c>
      <c r="E742" t="e">
        <v>#VALUE!</v>
      </c>
      <c r="F742" t="e">
        <v>#VALUE!</v>
      </c>
    </row>
    <row r="743" spans="4:6" x14ac:dyDescent="0.25">
      <c r="D743">
        <v>6</v>
      </c>
      <c r="E743" t="e">
        <v>#VALUE!</v>
      </c>
      <c r="F743" t="e">
        <v>#VALUE!</v>
      </c>
    </row>
    <row r="744" spans="4:6" x14ac:dyDescent="0.25">
      <c r="D744">
        <v>1</v>
      </c>
      <c r="E744" t="e">
        <v>#VALUE!</v>
      </c>
      <c r="F744" t="e">
        <v>#VALUE!</v>
      </c>
    </row>
    <row r="745" spans="4:6" x14ac:dyDescent="0.25">
      <c r="D745">
        <v>26</v>
      </c>
      <c r="E745" t="e">
        <v>#VALUE!</v>
      </c>
      <c r="F745" t="e">
        <v>#VALUE!</v>
      </c>
    </row>
    <row r="746" spans="4:6" x14ac:dyDescent="0.25">
      <c r="D746">
        <v>10</v>
      </c>
      <c r="E746" t="e">
        <v>#VALUE!</v>
      </c>
      <c r="F746" t="e">
        <v>#VALUE!</v>
      </c>
    </row>
    <row r="747" spans="4:6" x14ac:dyDescent="0.25">
      <c r="D747">
        <v>8</v>
      </c>
      <c r="E747" t="e">
        <v>#VALUE!</v>
      </c>
      <c r="F747" t="e">
        <v>#VALUE!</v>
      </c>
    </row>
    <row r="748" spans="4:6" x14ac:dyDescent="0.25">
      <c r="D748">
        <v>26</v>
      </c>
      <c r="E748" t="e">
        <v>#VALUE!</v>
      </c>
      <c r="F748" t="e">
        <v>#VALUE!</v>
      </c>
    </row>
    <row r="749" spans="4:6" x14ac:dyDescent="0.25">
      <c r="D749">
        <v>2</v>
      </c>
      <c r="E749" t="e">
        <v>#VALUE!</v>
      </c>
      <c r="F749" t="e">
        <v>#VALUE!</v>
      </c>
    </row>
    <row r="750" spans="4:6" x14ac:dyDescent="0.25">
      <c r="D750">
        <v>7</v>
      </c>
      <c r="E750">
        <v>25</v>
      </c>
      <c r="F750">
        <v>32</v>
      </c>
    </row>
    <row r="751" spans="4:6" x14ac:dyDescent="0.25">
      <c r="D751">
        <v>4</v>
      </c>
      <c r="E751" t="e">
        <v>#VALUE!</v>
      </c>
      <c r="F751" t="e">
        <v>#VALUE!</v>
      </c>
    </row>
    <row r="752" spans="4:6" x14ac:dyDescent="0.25">
      <c r="D752">
        <v>6</v>
      </c>
      <c r="E752" t="e">
        <v>#VALUE!</v>
      </c>
      <c r="F752" t="e">
        <v>#VALUE!</v>
      </c>
    </row>
    <row r="753" spans="4:6" x14ac:dyDescent="0.25">
      <c r="D753">
        <v>13</v>
      </c>
      <c r="E753" t="e">
        <v>#VALUE!</v>
      </c>
      <c r="F753" t="e">
        <v>#VALUE!</v>
      </c>
    </row>
    <row r="754" spans="4:6" x14ac:dyDescent="0.25">
      <c r="D754">
        <v>7</v>
      </c>
      <c r="E754" t="e">
        <v>#VALUE!</v>
      </c>
      <c r="F754" t="e">
        <v>#VALUE!</v>
      </c>
    </row>
    <row r="755" spans="4:6" x14ac:dyDescent="0.25">
      <c r="D755">
        <v>6</v>
      </c>
      <c r="E755">
        <v>43</v>
      </c>
      <c r="F755">
        <v>49</v>
      </c>
    </row>
    <row r="756" spans="4:6" x14ac:dyDescent="0.25">
      <c r="D756">
        <v>2</v>
      </c>
      <c r="E756" t="e">
        <v>#VALUE!</v>
      </c>
      <c r="F756" t="e">
        <v>#VALUE!</v>
      </c>
    </row>
    <row r="757" spans="4:6" x14ac:dyDescent="0.25">
      <c r="D757">
        <v>72</v>
      </c>
      <c r="E757" t="e">
        <v>#VALUE!</v>
      </c>
      <c r="F757" t="e">
        <v>#VALUE!</v>
      </c>
    </row>
    <row r="758" spans="4:6" hidden="1" x14ac:dyDescent="0.25">
      <c r="D758" t="e">
        <v>#VALUE!</v>
      </c>
      <c r="E758" t="e">
        <v>#VALUE!</v>
      </c>
      <c r="F758" t="e">
        <v>#VALUE!</v>
      </c>
    </row>
    <row r="759" spans="4:6" hidden="1" x14ac:dyDescent="0.25">
      <c r="D759" t="e">
        <v>#VALUE!</v>
      </c>
      <c r="E759" t="e">
        <v>#VALUE!</v>
      </c>
      <c r="F759" t="e">
        <v>#VALUE!</v>
      </c>
    </row>
    <row r="760" spans="4:6" hidden="1" x14ac:dyDescent="0.25">
      <c r="D760" t="e">
        <v>#VALUE!</v>
      </c>
      <c r="E760" t="e">
        <v>#VALUE!</v>
      </c>
      <c r="F760" t="e">
        <v>#VALUE!</v>
      </c>
    </row>
    <row r="761" spans="4:6" hidden="1" x14ac:dyDescent="0.25">
      <c r="D761" t="e">
        <v>#VALUE!</v>
      </c>
      <c r="E761" t="e">
        <v>#VALUE!</v>
      </c>
      <c r="F761" t="e">
        <v>#VALUE!</v>
      </c>
    </row>
    <row r="762" spans="4:6" hidden="1" x14ac:dyDescent="0.25">
      <c r="D762" t="e">
        <v>#VALUE!</v>
      </c>
      <c r="E762" t="e">
        <v>#VALUE!</v>
      </c>
      <c r="F762" t="e">
        <v>#VALUE!</v>
      </c>
    </row>
    <row r="763" spans="4:6" x14ac:dyDescent="0.25">
      <c r="D763">
        <v>4</v>
      </c>
      <c r="E763" t="e">
        <v>#VALUE!</v>
      </c>
      <c r="F763" t="e">
        <v>#VALUE!</v>
      </c>
    </row>
    <row r="764" spans="4:6" x14ac:dyDescent="0.25">
      <c r="D764">
        <v>136</v>
      </c>
      <c r="E764">
        <v>1</v>
      </c>
      <c r="F764">
        <v>137</v>
      </c>
    </row>
    <row r="765" spans="4:6" x14ac:dyDescent="0.25">
      <c r="D765">
        <v>10</v>
      </c>
      <c r="E765" t="e">
        <v>#VALUE!</v>
      </c>
      <c r="F765" t="e">
        <v>#VALUE!</v>
      </c>
    </row>
    <row r="766" spans="4:6" hidden="1" x14ac:dyDescent="0.25">
      <c r="D766" t="e">
        <v>#VALUE!</v>
      </c>
      <c r="E766" t="e">
        <v>#VALUE!</v>
      </c>
      <c r="F766" t="e">
        <v>#VALUE!</v>
      </c>
    </row>
    <row r="767" spans="4:6" hidden="1" x14ac:dyDescent="0.25">
      <c r="D767" t="e">
        <v>#VALUE!</v>
      </c>
      <c r="E767" t="e">
        <v>#VALUE!</v>
      </c>
      <c r="F767" t="e">
        <v>#VALUE!</v>
      </c>
    </row>
    <row r="768" spans="4:6" x14ac:dyDescent="0.25">
      <c r="D768">
        <v>5</v>
      </c>
      <c r="E768" t="e">
        <v>#VALUE!</v>
      </c>
      <c r="F768" t="e">
        <v>#VALUE!</v>
      </c>
    </row>
    <row r="769" spans="4:6" x14ac:dyDescent="0.25">
      <c r="D769">
        <v>2</v>
      </c>
      <c r="E769" t="e">
        <v>#VALUE!</v>
      </c>
      <c r="F769" t="e">
        <v>#VALUE!</v>
      </c>
    </row>
    <row r="770" spans="4:6" hidden="1" x14ac:dyDescent="0.25">
      <c r="D770" t="e">
        <v>#VALUE!</v>
      </c>
      <c r="E770" t="e">
        <v>#VALUE!</v>
      </c>
      <c r="F770" t="e">
        <v>#VALUE!</v>
      </c>
    </row>
    <row r="771" spans="4:6" x14ac:dyDescent="0.25">
      <c r="D771">
        <v>7</v>
      </c>
      <c r="E771" t="e">
        <v>#VALUE!</v>
      </c>
      <c r="F771" t="e">
        <v>#VALUE!</v>
      </c>
    </row>
    <row r="772" spans="4:6" hidden="1" x14ac:dyDescent="0.25">
      <c r="D772" t="e">
        <v>#VALUE!</v>
      </c>
      <c r="E772" t="e">
        <v>#VALUE!</v>
      </c>
      <c r="F772" t="e">
        <v>#VALUE!</v>
      </c>
    </row>
    <row r="773" spans="4:6" hidden="1" x14ac:dyDescent="0.25">
      <c r="D773" t="e">
        <v>#VALUE!</v>
      </c>
      <c r="E773" t="e">
        <v>#VALUE!</v>
      </c>
      <c r="F773" t="e">
        <v>#VALUE!</v>
      </c>
    </row>
    <row r="774" spans="4:6" x14ac:dyDescent="0.25">
      <c r="D774">
        <v>6</v>
      </c>
      <c r="E774">
        <v>68</v>
      </c>
      <c r="F774">
        <v>74</v>
      </c>
    </row>
    <row r="775" spans="4:6" x14ac:dyDescent="0.25">
      <c r="D775">
        <v>4</v>
      </c>
      <c r="E775">
        <v>22</v>
      </c>
      <c r="F775">
        <v>26</v>
      </c>
    </row>
    <row r="776" spans="4:6" x14ac:dyDescent="0.25">
      <c r="D776">
        <v>15</v>
      </c>
      <c r="E776" t="e">
        <v>#VALUE!</v>
      </c>
      <c r="F776" t="e">
        <v>#VALUE!</v>
      </c>
    </row>
    <row r="777" spans="4:6" hidden="1" x14ac:dyDescent="0.25">
      <c r="D777" t="e">
        <v>#VALUE!</v>
      </c>
      <c r="E777" t="e">
        <v>#VALUE!</v>
      </c>
      <c r="F777" t="e">
        <v>#VALUE!</v>
      </c>
    </row>
    <row r="778" spans="4:6" x14ac:dyDescent="0.25">
      <c r="D778">
        <v>4</v>
      </c>
      <c r="E778" t="e">
        <v>#VALUE!</v>
      </c>
      <c r="F778" t="e">
        <v>#VALUE!</v>
      </c>
    </row>
    <row r="779" spans="4:6" hidden="1" x14ac:dyDescent="0.25">
      <c r="D779" t="e">
        <v>#VALUE!</v>
      </c>
      <c r="E779" t="e">
        <v>#VALUE!</v>
      </c>
      <c r="F779" t="e">
        <v>#VALUE!</v>
      </c>
    </row>
    <row r="780" spans="4:6" x14ac:dyDescent="0.25">
      <c r="D780">
        <v>2</v>
      </c>
      <c r="E780" t="e">
        <v>#VALUE!</v>
      </c>
      <c r="F780" t="e">
        <v>#VALUE!</v>
      </c>
    </row>
    <row r="781" spans="4:6" hidden="1" x14ac:dyDescent="0.25">
      <c r="D781" t="e">
        <v>#VALUE!</v>
      </c>
      <c r="E781" t="e">
        <v>#VALUE!</v>
      </c>
      <c r="F781" t="e">
        <v>#VALUE!</v>
      </c>
    </row>
    <row r="782" spans="4:6" x14ac:dyDescent="0.25">
      <c r="D782">
        <v>5</v>
      </c>
      <c r="E782" t="e">
        <v>#VALUE!</v>
      </c>
      <c r="F782" t="e">
        <v>#VALUE!</v>
      </c>
    </row>
    <row r="783" spans="4:6" x14ac:dyDescent="0.25">
      <c r="D783">
        <v>13</v>
      </c>
      <c r="E783" t="e">
        <v>#VALUE!</v>
      </c>
      <c r="F783" t="e">
        <v>#VALUE!</v>
      </c>
    </row>
    <row r="784" spans="4:6" x14ac:dyDescent="0.25">
      <c r="D784">
        <v>31</v>
      </c>
      <c r="E784" t="e">
        <v>#VALUE!</v>
      </c>
      <c r="F784" t="e">
        <v>#VALUE!</v>
      </c>
    </row>
    <row r="785" spans="4:6" x14ac:dyDescent="0.25">
      <c r="D785">
        <v>40</v>
      </c>
      <c r="E785" t="e">
        <v>#VALUE!</v>
      </c>
      <c r="F785" t="e">
        <v>#VALUE!</v>
      </c>
    </row>
    <row r="786" spans="4:6" x14ac:dyDescent="0.25">
      <c r="D786">
        <v>102</v>
      </c>
      <c r="E786">
        <v>0</v>
      </c>
      <c r="F786">
        <v>102</v>
      </c>
    </row>
    <row r="787" spans="4:6" hidden="1" x14ac:dyDescent="0.25">
      <c r="D787" t="e">
        <v>#VALUE!</v>
      </c>
      <c r="E787" t="e">
        <v>#VALUE!</v>
      </c>
      <c r="F787" t="e">
        <v>#VALUE!</v>
      </c>
    </row>
    <row r="788" spans="4:6" x14ac:dyDescent="0.25">
      <c r="D788">
        <v>5</v>
      </c>
      <c r="E788">
        <v>66</v>
      </c>
      <c r="F788">
        <v>71</v>
      </c>
    </row>
    <row r="789" spans="4:6" x14ac:dyDescent="0.25">
      <c r="D789">
        <v>4</v>
      </c>
      <c r="E789" t="e">
        <v>#VALUE!</v>
      </c>
      <c r="F789" t="e">
        <v>#VALUE!</v>
      </c>
    </row>
    <row r="790" spans="4:6" x14ac:dyDescent="0.25">
      <c r="D790">
        <v>3</v>
      </c>
      <c r="E790" t="e">
        <v>#VALUE!</v>
      </c>
      <c r="F790" t="e">
        <v>#VALUE!</v>
      </c>
    </row>
    <row r="791" spans="4:6" x14ac:dyDescent="0.25">
      <c r="D791">
        <v>4</v>
      </c>
      <c r="E791">
        <v>119</v>
      </c>
      <c r="F791">
        <v>123</v>
      </c>
    </row>
    <row r="792" spans="4:6" x14ac:dyDescent="0.25">
      <c r="D792">
        <v>4</v>
      </c>
      <c r="E792" t="e">
        <v>#VALUE!</v>
      </c>
      <c r="F792" t="e">
        <v>#VALUE!</v>
      </c>
    </row>
    <row r="793" spans="4:6" x14ac:dyDescent="0.25">
      <c r="D793">
        <v>8</v>
      </c>
      <c r="E793" t="e">
        <v>#VALUE!</v>
      </c>
      <c r="F793" t="e">
        <v>#VALUE!</v>
      </c>
    </row>
    <row r="794" spans="4:6" hidden="1" x14ac:dyDescent="0.25">
      <c r="D794" t="e">
        <v>#VALUE!</v>
      </c>
      <c r="E794" t="e">
        <v>#VALUE!</v>
      </c>
      <c r="F794" t="e">
        <v>#VALUE!</v>
      </c>
    </row>
    <row r="795" spans="4:6" hidden="1" x14ac:dyDescent="0.25">
      <c r="D795" t="e">
        <v>#VALUE!</v>
      </c>
      <c r="E795" t="e">
        <v>#VALUE!</v>
      </c>
      <c r="F795" t="e">
        <v>#VALUE!</v>
      </c>
    </row>
    <row r="796" spans="4:6" x14ac:dyDescent="0.25">
      <c r="D796">
        <v>6</v>
      </c>
      <c r="E796" t="e">
        <v>#VALUE!</v>
      </c>
      <c r="F796" t="e">
        <v>#VALUE!</v>
      </c>
    </row>
    <row r="797" spans="4:6" x14ac:dyDescent="0.25">
      <c r="D797">
        <v>7</v>
      </c>
      <c r="E797" t="e">
        <v>#VALUE!</v>
      </c>
      <c r="F797" t="e">
        <v>#VALUE!</v>
      </c>
    </row>
    <row r="798" spans="4:6" x14ac:dyDescent="0.25">
      <c r="D798">
        <v>7</v>
      </c>
      <c r="E798" t="e">
        <v>#VALUE!</v>
      </c>
      <c r="F798" t="e">
        <v>#VALUE!</v>
      </c>
    </row>
    <row r="799" spans="4:6" x14ac:dyDescent="0.25">
      <c r="D799">
        <v>6</v>
      </c>
      <c r="E799" t="e">
        <v>#VALUE!</v>
      </c>
      <c r="F799" t="e">
        <v>#VALUE!</v>
      </c>
    </row>
    <row r="800" spans="4:6" x14ac:dyDescent="0.25">
      <c r="D800">
        <v>1</v>
      </c>
      <c r="E800" t="e">
        <v>#VALUE!</v>
      </c>
      <c r="F800" t="e">
        <v>#VALUE!</v>
      </c>
    </row>
    <row r="801" spans="4:6" x14ac:dyDescent="0.25">
      <c r="D801">
        <v>3</v>
      </c>
      <c r="E801">
        <v>10</v>
      </c>
      <c r="F801">
        <v>13</v>
      </c>
    </row>
    <row r="802" spans="4:6" x14ac:dyDescent="0.25">
      <c r="D802">
        <v>8</v>
      </c>
      <c r="E802" t="e">
        <v>#VALUE!</v>
      </c>
      <c r="F802" t="e">
        <v>#VALUE!</v>
      </c>
    </row>
    <row r="803" spans="4:6" hidden="1" x14ac:dyDescent="0.25">
      <c r="D803" t="e">
        <v>#VALUE!</v>
      </c>
      <c r="E803" t="e">
        <v>#VALUE!</v>
      </c>
      <c r="F803" t="e">
        <v>#VALUE!</v>
      </c>
    </row>
    <row r="804" spans="4:6" x14ac:dyDescent="0.25">
      <c r="D804">
        <v>12</v>
      </c>
      <c r="E804">
        <v>35</v>
      </c>
      <c r="F804">
        <v>47</v>
      </c>
    </row>
    <row r="805" spans="4:6" x14ac:dyDescent="0.25">
      <c r="D805">
        <v>4</v>
      </c>
      <c r="E805" t="e">
        <v>#VALUE!</v>
      </c>
      <c r="F805" t="e">
        <v>#VALUE!</v>
      </c>
    </row>
    <row r="806" spans="4:6" x14ac:dyDescent="0.25">
      <c r="D806">
        <v>2</v>
      </c>
      <c r="E806" t="e">
        <v>#VALUE!</v>
      </c>
      <c r="F806" t="e">
        <v>#VALUE!</v>
      </c>
    </row>
    <row r="807" spans="4:6" x14ac:dyDescent="0.25">
      <c r="D807">
        <v>6</v>
      </c>
      <c r="E807" t="e">
        <v>#VALUE!</v>
      </c>
      <c r="F807" t="e">
        <v>#VALUE!</v>
      </c>
    </row>
    <row r="808" spans="4:6" x14ac:dyDescent="0.25">
      <c r="D808">
        <v>48</v>
      </c>
      <c r="E808" t="e">
        <v>#VALUE!</v>
      </c>
      <c r="F808" t="e">
        <v>#VALUE!</v>
      </c>
    </row>
    <row r="809" spans="4:6" x14ac:dyDescent="0.25">
      <c r="D809">
        <v>7</v>
      </c>
      <c r="E809">
        <v>102</v>
      </c>
      <c r="F809">
        <v>109</v>
      </c>
    </row>
    <row r="810" spans="4:6" x14ac:dyDescent="0.25">
      <c r="D810">
        <v>2</v>
      </c>
      <c r="E810" t="e">
        <v>#VALUE!</v>
      </c>
      <c r="F810" t="e">
        <v>#VALUE!</v>
      </c>
    </row>
    <row r="811" spans="4:6" hidden="1" x14ac:dyDescent="0.25">
      <c r="D811" t="e">
        <v>#VALUE!</v>
      </c>
      <c r="E811" t="e">
        <v>#VALUE!</v>
      </c>
      <c r="F811" t="e">
        <v>#VALUE!</v>
      </c>
    </row>
    <row r="812" spans="4:6" hidden="1" x14ac:dyDescent="0.25">
      <c r="D812" t="e">
        <v>#VALUE!</v>
      </c>
      <c r="E812" t="e">
        <v>#VALUE!</v>
      </c>
      <c r="F812" t="e">
        <v>#VALUE!</v>
      </c>
    </row>
    <row r="813" spans="4:6" x14ac:dyDescent="0.25">
      <c r="D813">
        <v>1</v>
      </c>
      <c r="E813" t="e">
        <v>#VALUE!</v>
      </c>
      <c r="F813" t="e">
        <v>#VALUE!</v>
      </c>
    </row>
    <row r="814" spans="4:6" hidden="1" x14ac:dyDescent="0.25">
      <c r="D814" t="e">
        <v>#VALUE!</v>
      </c>
      <c r="E814" t="e">
        <v>#VALUE!</v>
      </c>
      <c r="F814" t="e">
        <v>#VALUE!</v>
      </c>
    </row>
    <row r="815" spans="4:6" x14ac:dyDescent="0.25">
      <c r="D815">
        <v>3</v>
      </c>
      <c r="E815" t="e">
        <v>#VALUE!</v>
      </c>
      <c r="F815" t="e">
        <v>#VALUE!</v>
      </c>
    </row>
    <row r="816" spans="4:6" x14ac:dyDescent="0.25">
      <c r="D816">
        <v>22</v>
      </c>
      <c r="E816" t="e">
        <v>#VALUE!</v>
      </c>
      <c r="F816" t="e">
        <v>#VALUE!</v>
      </c>
    </row>
    <row r="817" spans="4:6" x14ac:dyDescent="0.25">
      <c r="D817">
        <v>7</v>
      </c>
      <c r="E817" t="e">
        <v>#VALUE!</v>
      </c>
      <c r="F817" t="e">
        <v>#VALUE!</v>
      </c>
    </row>
    <row r="818" spans="4:6" x14ac:dyDescent="0.25">
      <c r="D818">
        <v>9</v>
      </c>
      <c r="E818">
        <v>12</v>
      </c>
      <c r="F818">
        <v>21</v>
      </c>
    </row>
    <row r="819" spans="4:6" x14ac:dyDescent="0.25">
      <c r="D819">
        <v>12</v>
      </c>
      <c r="E819" t="e">
        <v>#VALUE!</v>
      </c>
      <c r="F819" t="e">
        <v>#VALUE!</v>
      </c>
    </row>
    <row r="820" spans="4:6" hidden="1" x14ac:dyDescent="0.25">
      <c r="D820" t="e">
        <v>#VALUE!</v>
      </c>
      <c r="E820" t="e">
        <v>#VALUE!</v>
      </c>
      <c r="F820" t="e">
        <v>#VALUE!</v>
      </c>
    </row>
    <row r="821" spans="4:6" x14ac:dyDescent="0.25">
      <c r="D821">
        <v>8</v>
      </c>
      <c r="E821">
        <v>24</v>
      </c>
      <c r="F821">
        <v>32</v>
      </c>
    </row>
    <row r="822" spans="4:6" x14ac:dyDescent="0.25">
      <c r="D822">
        <v>11</v>
      </c>
      <c r="E822" t="e">
        <v>#VALUE!</v>
      </c>
      <c r="F822" t="e">
        <v>#VALUE!</v>
      </c>
    </row>
    <row r="823" spans="4:6" x14ac:dyDescent="0.25">
      <c r="D823">
        <v>4</v>
      </c>
      <c r="E823" t="e">
        <v>#VALUE!</v>
      </c>
      <c r="F823" t="e">
        <v>#VALUE!</v>
      </c>
    </row>
    <row r="824" spans="4:6" x14ac:dyDescent="0.25">
      <c r="D824">
        <v>4</v>
      </c>
      <c r="E824" t="e">
        <v>#VALUE!</v>
      </c>
      <c r="F824" t="e">
        <v>#VALUE!</v>
      </c>
    </row>
    <row r="825" spans="4:6" x14ac:dyDescent="0.25">
      <c r="D825">
        <v>9</v>
      </c>
      <c r="E825" t="e">
        <v>#VALUE!</v>
      </c>
      <c r="F825" t="e">
        <v>#VALUE!</v>
      </c>
    </row>
    <row r="826" spans="4:6" x14ac:dyDescent="0.25">
      <c r="D826">
        <v>6</v>
      </c>
      <c r="E826" t="e">
        <v>#VALUE!</v>
      </c>
      <c r="F826" t="e">
        <v>#VALUE!</v>
      </c>
    </row>
    <row r="827" spans="4:6" x14ac:dyDescent="0.25">
      <c r="D827">
        <v>1</v>
      </c>
      <c r="E827" t="e">
        <v>#VALUE!</v>
      </c>
      <c r="F827" t="e">
        <v>#VALUE!</v>
      </c>
    </row>
    <row r="828" spans="4:6" x14ac:dyDescent="0.25">
      <c r="D828">
        <v>3</v>
      </c>
      <c r="E828" t="e">
        <v>#VALUE!</v>
      </c>
      <c r="F828" t="e">
        <v>#VALUE!</v>
      </c>
    </row>
    <row r="829" spans="4:6" x14ac:dyDescent="0.25">
      <c r="D829">
        <v>5</v>
      </c>
      <c r="E829" t="e">
        <v>#VALUE!</v>
      </c>
      <c r="F829" t="e">
        <v>#VALUE!</v>
      </c>
    </row>
    <row r="830" spans="4:6" x14ac:dyDescent="0.25">
      <c r="D830">
        <v>20</v>
      </c>
      <c r="E830" t="e">
        <v>#VALUE!</v>
      </c>
      <c r="F830" t="e">
        <v>#VALUE!</v>
      </c>
    </row>
    <row r="831" spans="4:6" x14ac:dyDescent="0.25">
      <c r="D831">
        <v>4</v>
      </c>
      <c r="E831" t="e">
        <v>#VALUE!</v>
      </c>
      <c r="F831" t="e">
        <v>#VALUE!</v>
      </c>
    </row>
    <row r="832" spans="4:6" x14ac:dyDescent="0.25">
      <c r="D832">
        <v>8</v>
      </c>
      <c r="E832">
        <v>7</v>
      </c>
      <c r="F832">
        <v>15</v>
      </c>
    </row>
    <row r="833" spans="4:6" x14ac:dyDescent="0.25">
      <c r="D833">
        <v>6</v>
      </c>
      <c r="E833" t="e">
        <v>#VALUE!</v>
      </c>
      <c r="F833" t="e">
        <v>#VALUE!</v>
      </c>
    </row>
  </sheetData>
  <autoFilter ref="D172:F833" xr:uid="{8F3ADD78-3DB1-4A6D-8FFE-F1213334DDF3}">
    <filterColumn colId="0">
      <filters>
        <filter val="0"/>
        <filter val="1"/>
        <filter val="10"/>
        <filter val="102"/>
        <filter val="11"/>
        <filter val="118"/>
        <filter val="12"/>
        <filter val="13"/>
        <filter val="136"/>
        <filter val="14"/>
        <filter val="15"/>
        <filter val="16"/>
        <filter val="17"/>
        <filter val="18"/>
        <filter val="19"/>
        <filter val="2"/>
        <filter val="20"/>
        <filter val="21"/>
        <filter val="22"/>
        <filter val="23"/>
        <filter val="24"/>
        <filter val="25"/>
        <filter val="26"/>
        <filter val="27"/>
        <filter val="28"/>
        <filter val="3"/>
        <filter val="30"/>
        <filter val="31"/>
        <filter val="32"/>
        <filter val="33"/>
        <filter val="34"/>
        <filter val="35"/>
        <filter val="36"/>
        <filter val="38"/>
        <filter val="4"/>
        <filter val="40"/>
        <filter val="41"/>
        <filter val="42"/>
        <filter val="46"/>
        <filter val="48"/>
        <filter val="5"/>
        <filter val="50"/>
        <filter val="53"/>
        <filter val="55"/>
        <filter val="56"/>
        <filter val="57"/>
        <filter val="6"/>
        <filter val="64"/>
        <filter val="67"/>
        <filter val="7"/>
        <filter val="72"/>
        <filter val="73"/>
        <filter val="8"/>
        <filter val="9"/>
        <filter val="93"/>
        <filter val="97"/>
      </filters>
    </filterColumn>
  </autoFilter>
  <conditionalFormatting sqref="E90">
    <cfRule type="top10" dxfId="0" priority="1" percent="1" rank="15"/>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B0E0B-1856-44D5-BC48-55DB5F680C85}">
  <dimension ref="A1:AB662"/>
  <sheetViews>
    <sheetView tabSelected="1" topLeftCell="S1" zoomScale="99" zoomScaleNormal="99" workbookViewId="0">
      <selection activeCell="X18" sqref="X18"/>
    </sheetView>
  </sheetViews>
  <sheetFormatPr defaultRowHeight="13.8" x14ac:dyDescent="0.25"/>
  <cols>
    <col min="1" max="1" width="15.09765625" customWidth="1"/>
    <col min="2" max="2" width="14.796875" customWidth="1"/>
    <col min="3" max="3" width="20.3984375" customWidth="1"/>
    <col min="4" max="4" width="15.5" customWidth="1"/>
    <col min="5" max="5" width="39.59765625" customWidth="1"/>
    <col min="6" max="6" width="10.09765625" customWidth="1"/>
    <col min="8" max="8" width="16.59765625" customWidth="1"/>
    <col min="9" max="9" width="21.5" style="20" customWidth="1"/>
    <col min="10" max="10" width="15.69921875" style="20" customWidth="1"/>
    <col min="11" max="11" width="18" style="20" customWidth="1"/>
    <col min="12" max="13" width="18" style="38" customWidth="1"/>
    <col min="14" max="16" width="20.3984375" style="38" customWidth="1"/>
    <col min="17" max="17" width="26.296875" customWidth="1"/>
    <col min="18" max="18" width="20" customWidth="1"/>
    <col min="19" max="19" width="24.69921875" customWidth="1"/>
    <col min="20" max="20" width="20.796875" customWidth="1"/>
    <col min="21" max="21" width="15" customWidth="1"/>
    <col min="22" max="22" width="25.8984375" customWidth="1"/>
    <col min="23" max="23" width="27.59765625" customWidth="1"/>
    <col min="24" max="24" width="14.59765625" customWidth="1"/>
    <col min="25" max="25" width="15.09765625" customWidth="1"/>
    <col min="26" max="26" width="14.59765625" customWidth="1"/>
    <col min="27" max="27" width="21" customWidth="1"/>
    <col min="28" max="28" width="10" customWidth="1"/>
    <col min="29" max="29" width="11" customWidth="1"/>
    <col min="30" max="38" width="10" bestFit="1" customWidth="1"/>
    <col min="39" max="39" width="9.09765625" bestFit="1" customWidth="1"/>
    <col min="40" max="49" width="10" bestFit="1" customWidth="1"/>
    <col min="50" max="50" width="9.09765625" bestFit="1" customWidth="1"/>
    <col min="51" max="60" width="10" bestFit="1" customWidth="1"/>
    <col min="61" max="61" width="9.09765625" bestFit="1" customWidth="1"/>
    <col min="62" max="71" width="10" bestFit="1" customWidth="1"/>
    <col min="72" max="72" width="9.09765625" bestFit="1" customWidth="1"/>
    <col min="73" max="82" width="10" bestFit="1" customWidth="1"/>
    <col min="83" max="83" width="9.09765625" bestFit="1" customWidth="1"/>
    <col min="84" max="93" width="10" bestFit="1" customWidth="1"/>
    <col min="94" max="94" width="9.09765625" bestFit="1" customWidth="1"/>
    <col min="95" max="104" width="10" bestFit="1" customWidth="1"/>
    <col min="105" max="105" width="9.09765625" bestFit="1" customWidth="1"/>
    <col min="106" max="115" width="10" bestFit="1" customWidth="1"/>
    <col min="116" max="116" width="9.09765625" bestFit="1" customWidth="1"/>
    <col min="117" max="126" width="10" bestFit="1" customWidth="1"/>
    <col min="127" max="127" width="9.09765625" bestFit="1" customWidth="1"/>
    <col min="128" max="137" width="10" bestFit="1" customWidth="1"/>
    <col min="138" max="138" width="8.19921875" bestFit="1" customWidth="1"/>
    <col min="139" max="139" width="9.09765625" bestFit="1" customWidth="1"/>
    <col min="140" max="149" width="10" bestFit="1" customWidth="1"/>
    <col min="150" max="150" width="9.09765625" bestFit="1" customWidth="1"/>
    <col min="151" max="160" width="10" bestFit="1" customWidth="1"/>
    <col min="161" max="161" width="9.09765625" bestFit="1" customWidth="1"/>
    <col min="162" max="171" width="10" bestFit="1" customWidth="1"/>
    <col min="172" max="172" width="9.09765625" bestFit="1" customWidth="1"/>
    <col min="173" max="182" width="10" bestFit="1" customWidth="1"/>
    <col min="183" max="183" width="9.09765625" bestFit="1" customWidth="1"/>
    <col min="184" max="193" width="10" bestFit="1" customWidth="1"/>
    <col min="194" max="194" width="9.09765625" bestFit="1" customWidth="1"/>
    <col min="195" max="204" width="10" bestFit="1" customWidth="1"/>
    <col min="205" max="205" width="9.09765625" bestFit="1" customWidth="1"/>
    <col min="206" max="215" width="10" bestFit="1" customWidth="1"/>
    <col min="216" max="216" width="9.09765625" bestFit="1" customWidth="1"/>
    <col min="217" max="226" width="10" bestFit="1" customWidth="1"/>
    <col min="227" max="227" width="9.09765625" bestFit="1" customWidth="1"/>
    <col min="228" max="237" width="10" bestFit="1" customWidth="1"/>
    <col min="238" max="238" width="9.09765625" bestFit="1" customWidth="1"/>
    <col min="239" max="248" width="10" bestFit="1" customWidth="1"/>
    <col min="249" max="249" width="8.19921875" bestFit="1" customWidth="1"/>
    <col min="250" max="250" width="9.09765625" bestFit="1" customWidth="1"/>
    <col min="251" max="260" width="10" bestFit="1" customWidth="1"/>
    <col min="261" max="261" width="9.09765625" bestFit="1" customWidth="1"/>
    <col min="262" max="271" width="10" bestFit="1" customWidth="1"/>
    <col min="272" max="272" width="9.09765625" bestFit="1" customWidth="1"/>
    <col min="273" max="282" width="10" bestFit="1" customWidth="1"/>
    <col min="283" max="283" width="9.09765625" bestFit="1" customWidth="1"/>
    <col min="284" max="293" width="10" bestFit="1" customWidth="1"/>
    <col min="294" max="294" width="9.09765625" bestFit="1" customWidth="1"/>
    <col min="295" max="304" width="10" bestFit="1" customWidth="1"/>
    <col min="305" max="305" width="9.09765625" bestFit="1" customWidth="1"/>
    <col min="306" max="315" width="10" bestFit="1" customWidth="1"/>
    <col min="316" max="316" width="9.09765625" bestFit="1" customWidth="1"/>
    <col min="317" max="326" width="10" bestFit="1" customWidth="1"/>
    <col min="327" max="327" width="9.09765625" bestFit="1" customWidth="1"/>
    <col min="328" max="337" width="10" bestFit="1" customWidth="1"/>
    <col min="338" max="338" width="9.09765625" bestFit="1" customWidth="1"/>
    <col min="339" max="348" width="10" bestFit="1" customWidth="1"/>
    <col min="349" max="349" width="9.09765625" bestFit="1" customWidth="1"/>
    <col min="350" max="359" width="10" bestFit="1" customWidth="1"/>
    <col min="360" max="360" width="8.19921875" bestFit="1" customWidth="1"/>
    <col min="361" max="361" width="9.09765625" bestFit="1" customWidth="1"/>
    <col min="362" max="371" width="10" bestFit="1" customWidth="1"/>
    <col min="372" max="372" width="9.09765625" bestFit="1" customWidth="1"/>
    <col min="373" max="382" width="10" bestFit="1" customWidth="1"/>
    <col min="383" max="383" width="9.09765625" bestFit="1" customWidth="1"/>
    <col min="384" max="393" width="10" bestFit="1" customWidth="1"/>
    <col min="394" max="394" width="9.09765625" bestFit="1" customWidth="1"/>
    <col min="395" max="404" width="10" bestFit="1" customWidth="1"/>
    <col min="405" max="405" width="9.09765625" bestFit="1" customWidth="1"/>
    <col min="406" max="415" width="10" bestFit="1" customWidth="1"/>
    <col min="416" max="416" width="9.09765625" bestFit="1" customWidth="1"/>
    <col min="417" max="426" width="10" bestFit="1" customWidth="1"/>
    <col min="427" max="427" width="9.09765625" bestFit="1" customWidth="1"/>
    <col min="428" max="437" width="10" bestFit="1" customWidth="1"/>
    <col min="438" max="438" width="9.09765625" bestFit="1" customWidth="1"/>
    <col min="439" max="448" width="10" bestFit="1" customWidth="1"/>
    <col min="449" max="449" width="9.09765625" bestFit="1" customWidth="1"/>
    <col min="450" max="459" width="10" bestFit="1" customWidth="1"/>
    <col min="460" max="460" width="9.09765625" bestFit="1" customWidth="1"/>
    <col min="461" max="470" width="10" bestFit="1" customWidth="1"/>
    <col min="471" max="471" width="8.19921875" bestFit="1" customWidth="1"/>
    <col min="472" max="472" width="9.09765625" bestFit="1" customWidth="1"/>
    <col min="473" max="482" width="10" bestFit="1" customWidth="1"/>
    <col min="483" max="483" width="9.09765625" bestFit="1" customWidth="1"/>
    <col min="484" max="493" width="10" bestFit="1" customWidth="1"/>
    <col min="494" max="494" width="9.09765625" bestFit="1" customWidth="1"/>
    <col min="495" max="504" width="10" bestFit="1" customWidth="1"/>
    <col min="505" max="505" width="9.09765625" bestFit="1" customWidth="1"/>
    <col min="506" max="515" width="10" bestFit="1" customWidth="1"/>
    <col min="516" max="516" width="9.09765625" bestFit="1" customWidth="1"/>
    <col min="517" max="526" width="10" bestFit="1" customWidth="1"/>
    <col min="527" max="527" width="9.09765625" bestFit="1" customWidth="1"/>
    <col min="528" max="537" width="10" bestFit="1" customWidth="1"/>
    <col min="538" max="538" width="9.09765625" bestFit="1" customWidth="1"/>
    <col min="539" max="548" width="10" bestFit="1" customWidth="1"/>
    <col min="549" max="549" width="9.09765625" bestFit="1" customWidth="1"/>
    <col min="550" max="559" width="10" bestFit="1" customWidth="1"/>
    <col min="560" max="560" width="9.09765625" bestFit="1" customWidth="1"/>
    <col min="561" max="570" width="10" bestFit="1" customWidth="1"/>
    <col min="571" max="571" width="9.09765625" bestFit="1" customWidth="1"/>
    <col min="572" max="581" width="10" bestFit="1" customWidth="1"/>
    <col min="582" max="582" width="8.19921875" bestFit="1" customWidth="1"/>
    <col min="583" max="583" width="9.09765625" bestFit="1" customWidth="1"/>
    <col min="584" max="593" width="10" bestFit="1" customWidth="1"/>
    <col min="594" max="594" width="9.09765625" bestFit="1" customWidth="1"/>
    <col min="595" max="604" width="10" bestFit="1" customWidth="1"/>
    <col min="605" max="605" width="9.09765625" bestFit="1" customWidth="1"/>
    <col min="606" max="615" width="10" bestFit="1" customWidth="1"/>
    <col min="616" max="616" width="9.09765625" bestFit="1" customWidth="1"/>
    <col min="617" max="626" width="10" bestFit="1" customWidth="1"/>
    <col min="627" max="627" width="9.09765625" bestFit="1" customWidth="1"/>
    <col min="628" max="637" width="10" bestFit="1" customWidth="1"/>
    <col min="638" max="638" width="9.09765625" bestFit="1" customWidth="1"/>
    <col min="639" max="648" width="10" bestFit="1" customWidth="1"/>
    <col min="649" max="649" width="9.09765625" bestFit="1" customWidth="1"/>
    <col min="650" max="651" width="10" bestFit="1" customWidth="1"/>
    <col min="652" max="654" width="9.09765625" bestFit="1" customWidth="1"/>
    <col min="655" max="655" width="8.19921875" bestFit="1" customWidth="1"/>
    <col min="656" max="665" width="9.09765625" bestFit="1" customWidth="1"/>
    <col min="666" max="666" width="8.19921875" bestFit="1" customWidth="1"/>
    <col min="667" max="676" width="9.09765625" bestFit="1" customWidth="1"/>
    <col min="677" max="677" width="8.19921875" bestFit="1" customWidth="1"/>
    <col min="678" max="687" width="9.09765625" bestFit="1" customWidth="1"/>
    <col min="688" max="688" width="9.69921875" bestFit="1" customWidth="1"/>
  </cols>
  <sheetData>
    <row r="1" spans="1:28" ht="14.4" thickBot="1" x14ac:dyDescent="0.3">
      <c r="A1" s="28" t="s">
        <v>0</v>
      </c>
      <c r="B1" s="29" t="s">
        <v>1</v>
      </c>
      <c r="C1" s="29" t="s">
        <v>2</v>
      </c>
      <c r="D1" s="29" t="s">
        <v>3</v>
      </c>
      <c r="E1" s="29" t="s">
        <v>4</v>
      </c>
      <c r="F1" s="29" t="s">
        <v>5</v>
      </c>
      <c r="G1" s="29" t="s">
        <v>6</v>
      </c>
      <c r="H1" s="29" t="s">
        <v>7</v>
      </c>
      <c r="I1" s="30" t="s">
        <v>8</v>
      </c>
      <c r="J1" s="30" t="s">
        <v>9</v>
      </c>
      <c r="K1" s="30" t="s">
        <v>10</v>
      </c>
      <c r="L1" s="33" t="s">
        <v>1163</v>
      </c>
      <c r="M1" s="33" t="s">
        <v>1164</v>
      </c>
      <c r="N1" s="33" t="s">
        <v>1165</v>
      </c>
      <c r="O1" s="33" t="s">
        <v>1166</v>
      </c>
      <c r="P1" s="33" t="s">
        <v>1167</v>
      </c>
      <c r="Q1" s="29" t="s">
        <v>11</v>
      </c>
      <c r="R1" s="29" t="s">
        <v>12</v>
      </c>
      <c r="S1" s="29" t="s">
        <v>13</v>
      </c>
      <c r="T1" s="29" t="s">
        <v>14</v>
      </c>
      <c r="U1" s="29" t="s">
        <v>15</v>
      </c>
      <c r="V1" s="29" t="s">
        <v>16</v>
      </c>
      <c r="W1" s="29" t="s">
        <v>17</v>
      </c>
      <c r="X1" s="31" t="s">
        <v>18</v>
      </c>
      <c r="Y1" s="39" t="s">
        <v>1168</v>
      </c>
      <c r="Z1" s="39" t="s">
        <v>1169</v>
      </c>
      <c r="AA1" s="39" t="s">
        <v>1157</v>
      </c>
      <c r="AB1" s="39" t="s">
        <v>1170</v>
      </c>
    </row>
    <row r="2" spans="1:28" ht="14.4" thickBot="1" x14ac:dyDescent="0.3">
      <c r="A2" s="26" t="s">
        <v>19</v>
      </c>
      <c r="B2" s="4" t="s">
        <v>20</v>
      </c>
      <c r="C2" s="5" t="s">
        <v>21</v>
      </c>
      <c r="D2" s="4" t="s">
        <v>22</v>
      </c>
      <c r="E2" s="5" t="s">
        <v>23</v>
      </c>
      <c r="F2" s="5" t="s">
        <v>24</v>
      </c>
      <c r="G2" s="4" t="s">
        <v>25</v>
      </c>
      <c r="H2" s="4" t="s">
        <v>26</v>
      </c>
      <c r="I2" s="24">
        <v>45595</v>
      </c>
      <c r="J2" s="24">
        <v>45602</v>
      </c>
      <c r="K2" s="24">
        <v>45611</v>
      </c>
      <c r="L2" s="34">
        <f>Table8[[#This Row],[App Offer Date]]-Table8[[#This Row],[App Submission Date]]</f>
        <v>7</v>
      </c>
      <c r="M2" s="34">
        <f>Table8[[#This Row],[App Deposit Date]]-Table8[[#This Row],[App Offer Date]]</f>
        <v>9</v>
      </c>
      <c r="N2" s="34">
        <f>Table8[[#This Row],[App Deposit Date]]-Table8[[#This Row],[App Submission Date]]</f>
        <v>16</v>
      </c>
      <c r="O2" s="34">
        <f xml:space="preserve"> --(Table8[[#This Row],[App Submission Date]]&lt;&gt;"")</f>
        <v>1</v>
      </c>
      <c r="P2" s="34">
        <f>--(Table8[[#This Row],[App Offer Date]]&lt;&gt;"")</f>
        <v>1</v>
      </c>
      <c r="Q2" s="5" t="s">
        <v>27</v>
      </c>
      <c r="R2" s="4" t="s">
        <v>28</v>
      </c>
      <c r="S2" s="5" t="s">
        <v>23</v>
      </c>
      <c r="T2" s="4" t="s">
        <v>29</v>
      </c>
      <c r="U2" s="4" t="s">
        <v>30</v>
      </c>
      <c r="V2" s="5" t="s">
        <v>27</v>
      </c>
      <c r="W2" s="6">
        <v>45595</v>
      </c>
      <c r="X2" s="27">
        <v>45602</v>
      </c>
      <c r="Y2">
        <f>IF(Table8[[#This Row],[Highest Student Stage]]&lt;&gt;"",1,0)</f>
        <v>1</v>
      </c>
      <c r="Z2">
        <f t="shared" ref="Z2:Z65" si="0">IF(OR(Q2="Offer Received (Conditional)",Q2="Offer Received (Unconditional)",Q2="Deposit Made (Conditional)",Q2="Deposit Made (Unconditional)",Q2="Registered at University"),1,0)</f>
        <v>1</v>
      </c>
      <c r="AA2">
        <f t="shared" ref="AA2:AA65" si="1">IF(OR(Q2="Deposit Made (Conditional)",Q2="Deposit Made (Unconditional)",Q2="Registered at University"),1,0)</f>
        <v>1</v>
      </c>
      <c r="AB2">
        <f t="shared" ref="AB2:AB65" si="2">IF(Q2="Registered at University",1,0)</f>
        <v>0</v>
      </c>
    </row>
    <row r="3" spans="1:28" ht="14.4" thickBot="1" x14ac:dyDescent="0.3">
      <c r="A3" s="26" t="s">
        <v>31</v>
      </c>
      <c r="B3" s="4" t="s">
        <v>32</v>
      </c>
      <c r="C3" s="5" t="s">
        <v>21</v>
      </c>
      <c r="D3" s="4" t="s">
        <v>33</v>
      </c>
      <c r="E3" s="5" t="s">
        <v>34</v>
      </c>
      <c r="F3" s="5" t="s">
        <v>35</v>
      </c>
      <c r="G3" s="4" t="s">
        <v>36</v>
      </c>
      <c r="H3" s="4" t="s">
        <v>26</v>
      </c>
      <c r="I3" s="24">
        <v>45766</v>
      </c>
      <c r="J3" s="25" t="s">
        <v>1162</v>
      </c>
      <c r="K3" s="25" t="s">
        <v>1162</v>
      </c>
      <c r="L3" s="35" t="e">
        <f>Table8[[#This Row],[App Offer Date]]-Table8[[#This Row],[App Submission Date]]</f>
        <v>#VALUE!</v>
      </c>
      <c r="M3" s="35" t="e">
        <f>Table8[[#This Row],[App Deposit Date]]-Table8[[#This Row],[App Offer Date]]</f>
        <v>#VALUE!</v>
      </c>
      <c r="N3" s="35" t="e">
        <f>Table8[[#This Row],[App Deposit Date]]-Table8[[#This Row],[App Submission Date]]</f>
        <v>#VALUE!</v>
      </c>
      <c r="O3" s="35">
        <f xml:space="preserve"> --(Table8[[#This Row],[App Submission Date]]&lt;&gt;"")</f>
        <v>1</v>
      </c>
      <c r="P3" s="35">
        <f>--(Table8[[#This Row],[App Offer Date]]&lt;&gt;"")</f>
        <v>1</v>
      </c>
      <c r="Q3" s="5" t="s">
        <v>37</v>
      </c>
      <c r="R3" s="4" t="s">
        <v>28</v>
      </c>
      <c r="S3" s="5" t="s">
        <v>38</v>
      </c>
      <c r="T3" s="4" t="s">
        <v>39</v>
      </c>
      <c r="U3" s="4" t="s">
        <v>40</v>
      </c>
      <c r="V3" s="7" t="s">
        <v>41</v>
      </c>
      <c r="W3" s="5"/>
      <c r="X3" s="22"/>
      <c r="Y3">
        <f>IF(Table8[[#This Row],[Highest Student Stage]]&lt;&gt;"",1,0)</f>
        <v>1</v>
      </c>
      <c r="Z3">
        <f t="shared" si="0"/>
        <v>1</v>
      </c>
      <c r="AA3">
        <f t="shared" si="1"/>
        <v>0</v>
      </c>
      <c r="AB3">
        <f t="shared" si="2"/>
        <v>0</v>
      </c>
    </row>
    <row r="4" spans="1:28" ht="14.4" thickBot="1" x14ac:dyDescent="0.3">
      <c r="A4" s="26" t="s">
        <v>42</v>
      </c>
      <c r="B4" s="4" t="s">
        <v>43</v>
      </c>
      <c r="C4" s="5" t="s">
        <v>21</v>
      </c>
      <c r="D4" s="4" t="s">
        <v>33</v>
      </c>
      <c r="E4" s="5" t="s">
        <v>44</v>
      </c>
      <c r="F4" s="5" t="s">
        <v>35</v>
      </c>
      <c r="G4" s="4" t="s">
        <v>45</v>
      </c>
      <c r="H4" s="4" t="s">
        <v>26</v>
      </c>
      <c r="I4" s="24">
        <v>45706</v>
      </c>
      <c r="J4" s="25" t="s">
        <v>1162</v>
      </c>
      <c r="K4" s="25" t="s">
        <v>1162</v>
      </c>
      <c r="L4" s="35" t="e">
        <f>Table8[[#This Row],[App Offer Date]]-Table8[[#This Row],[App Submission Date]]</f>
        <v>#VALUE!</v>
      </c>
      <c r="M4" s="35" t="e">
        <f>Table8[[#This Row],[App Deposit Date]]-Table8[[#This Row],[App Offer Date]]</f>
        <v>#VALUE!</v>
      </c>
      <c r="N4" s="35" t="e">
        <f>Table8[[#This Row],[App Deposit Date]]-Table8[[#This Row],[App Submission Date]]</f>
        <v>#VALUE!</v>
      </c>
      <c r="O4" s="35">
        <f xml:space="preserve"> --(Table8[[#This Row],[App Submission Date]]&lt;&gt;"")</f>
        <v>1</v>
      </c>
      <c r="P4" s="35">
        <f>--(Table8[[#This Row],[App Offer Date]]&lt;&gt;"")</f>
        <v>1</v>
      </c>
      <c r="Q4" s="5" t="s">
        <v>46</v>
      </c>
      <c r="R4" s="4" t="s">
        <v>47</v>
      </c>
      <c r="S4" s="5" t="s">
        <v>44</v>
      </c>
      <c r="T4" s="1" t="s">
        <v>48</v>
      </c>
      <c r="U4" s="4"/>
      <c r="V4" s="5" t="s">
        <v>46</v>
      </c>
      <c r="W4" s="6">
        <v>45706</v>
      </c>
      <c r="X4" s="22"/>
      <c r="Y4">
        <f>IF(Table8[[#This Row],[Highest Student Stage]]&lt;&gt;"",1,0)</f>
        <v>1</v>
      </c>
      <c r="Z4">
        <f t="shared" si="0"/>
        <v>0</v>
      </c>
      <c r="AA4">
        <f t="shared" si="1"/>
        <v>0</v>
      </c>
      <c r="AB4">
        <f t="shared" si="2"/>
        <v>0</v>
      </c>
    </row>
    <row r="5" spans="1:28" ht="14.4" thickBot="1" x14ac:dyDescent="0.3">
      <c r="A5" s="26" t="s">
        <v>49</v>
      </c>
      <c r="B5" s="4" t="s">
        <v>50</v>
      </c>
      <c r="C5" s="5" t="s">
        <v>21</v>
      </c>
      <c r="D5" s="4" t="s">
        <v>33</v>
      </c>
      <c r="E5" s="5" t="s">
        <v>44</v>
      </c>
      <c r="F5" s="5" t="s">
        <v>35</v>
      </c>
      <c r="G5" s="4" t="s">
        <v>51</v>
      </c>
      <c r="H5" s="4" t="s">
        <v>26</v>
      </c>
      <c r="I5" s="24">
        <v>45764</v>
      </c>
      <c r="J5" s="25" t="s">
        <v>1162</v>
      </c>
      <c r="K5" s="25" t="s">
        <v>1162</v>
      </c>
      <c r="L5" s="35" t="e">
        <f>Table8[[#This Row],[App Offer Date]]-Table8[[#This Row],[App Submission Date]]</f>
        <v>#VALUE!</v>
      </c>
      <c r="M5" s="35" t="e">
        <f>Table8[[#This Row],[App Deposit Date]]-Table8[[#This Row],[App Offer Date]]</f>
        <v>#VALUE!</v>
      </c>
      <c r="N5" s="35" t="e">
        <f>Table8[[#This Row],[App Deposit Date]]-Table8[[#This Row],[App Submission Date]]</f>
        <v>#VALUE!</v>
      </c>
      <c r="O5" s="35">
        <f xml:space="preserve"> --(Table8[[#This Row],[App Submission Date]]&lt;&gt;"")</f>
        <v>1</v>
      </c>
      <c r="P5" s="35">
        <f>--(Table8[[#This Row],[App Offer Date]]&lt;&gt;"")</f>
        <v>1</v>
      </c>
      <c r="Q5" s="5" t="s">
        <v>46</v>
      </c>
      <c r="R5" s="4" t="s">
        <v>47</v>
      </c>
      <c r="S5" s="5"/>
      <c r="T5" s="4"/>
      <c r="U5" s="4"/>
      <c r="V5" s="7" t="s">
        <v>52</v>
      </c>
      <c r="W5" s="5"/>
      <c r="X5" s="22"/>
      <c r="Y5">
        <f>IF(Table8[[#This Row],[Highest Student Stage]]&lt;&gt;"",1,0)</f>
        <v>1</v>
      </c>
      <c r="Z5">
        <f t="shared" si="0"/>
        <v>0</v>
      </c>
      <c r="AA5">
        <f t="shared" si="1"/>
        <v>0</v>
      </c>
      <c r="AB5">
        <f t="shared" si="2"/>
        <v>0</v>
      </c>
    </row>
    <row r="6" spans="1:28" ht="14.4" thickBot="1" x14ac:dyDescent="0.3">
      <c r="A6" s="26" t="s">
        <v>53</v>
      </c>
      <c r="B6" s="4" t="s">
        <v>54</v>
      </c>
      <c r="C6" s="5" t="s">
        <v>21</v>
      </c>
      <c r="D6" s="4" t="s">
        <v>22</v>
      </c>
      <c r="E6" s="5" t="s">
        <v>55</v>
      </c>
      <c r="F6" s="5" t="s">
        <v>24</v>
      </c>
      <c r="G6" s="4" t="s">
        <v>56</v>
      </c>
      <c r="H6" s="4" t="s">
        <v>26</v>
      </c>
      <c r="I6" s="24">
        <v>45769</v>
      </c>
      <c r="J6" s="24">
        <v>45784</v>
      </c>
      <c r="K6" s="25" t="s">
        <v>1162</v>
      </c>
      <c r="L6" s="35">
        <f>Table8[[#This Row],[App Offer Date]]-Table8[[#This Row],[App Submission Date]]</f>
        <v>15</v>
      </c>
      <c r="M6" s="35" t="e">
        <f>Table8[[#This Row],[App Deposit Date]]-Table8[[#This Row],[App Offer Date]]</f>
        <v>#VALUE!</v>
      </c>
      <c r="N6" s="35" t="e">
        <f>Table8[[#This Row],[App Deposit Date]]-Table8[[#This Row],[App Submission Date]]</f>
        <v>#VALUE!</v>
      </c>
      <c r="O6" s="35">
        <f xml:space="preserve"> --(Table8[[#This Row],[App Submission Date]]&lt;&gt;"")</f>
        <v>1</v>
      </c>
      <c r="P6" s="35">
        <f>--(Table8[[#This Row],[App Offer Date]]&lt;&gt;"")</f>
        <v>1</v>
      </c>
      <c r="Q6" s="5" t="s">
        <v>37</v>
      </c>
      <c r="R6" s="4" t="s">
        <v>47</v>
      </c>
      <c r="S6" s="5"/>
      <c r="T6" s="4"/>
      <c r="U6" s="4"/>
      <c r="V6" s="7" t="s">
        <v>52</v>
      </c>
      <c r="W6" s="5"/>
      <c r="X6" s="22"/>
      <c r="Y6">
        <f>IF(Table8[[#This Row],[Highest Student Stage]]&lt;&gt;"",1,0)</f>
        <v>1</v>
      </c>
      <c r="Z6">
        <f t="shared" si="0"/>
        <v>1</v>
      </c>
      <c r="AA6">
        <f t="shared" si="1"/>
        <v>0</v>
      </c>
      <c r="AB6">
        <f t="shared" si="2"/>
        <v>0</v>
      </c>
    </row>
    <row r="7" spans="1:28" ht="14.4" thickBot="1" x14ac:dyDescent="0.3">
      <c r="A7" s="26" t="s">
        <v>57</v>
      </c>
      <c r="B7" s="4" t="s">
        <v>58</v>
      </c>
      <c r="C7" s="5" t="s">
        <v>21</v>
      </c>
      <c r="D7" s="4" t="s">
        <v>33</v>
      </c>
      <c r="E7" s="5" t="s">
        <v>59</v>
      </c>
      <c r="F7" s="5" t="s">
        <v>35</v>
      </c>
      <c r="G7" s="4" t="s">
        <v>60</v>
      </c>
      <c r="H7" s="4" t="s">
        <v>26</v>
      </c>
      <c r="I7" s="24">
        <v>45733</v>
      </c>
      <c r="J7" s="24">
        <v>45735</v>
      </c>
      <c r="K7" s="24">
        <v>45763</v>
      </c>
      <c r="L7" s="34">
        <f>Table8[[#This Row],[App Offer Date]]-Table8[[#This Row],[App Submission Date]]</f>
        <v>2</v>
      </c>
      <c r="M7" s="34">
        <f>Table8[[#This Row],[App Deposit Date]]-Table8[[#This Row],[App Offer Date]]</f>
        <v>28</v>
      </c>
      <c r="N7" s="34">
        <f>Table8[[#This Row],[App Deposit Date]]-Table8[[#This Row],[App Submission Date]]</f>
        <v>30</v>
      </c>
      <c r="O7" s="34">
        <f xml:space="preserve"> --(Table8[[#This Row],[App Submission Date]]&lt;&gt;"")</f>
        <v>1</v>
      </c>
      <c r="P7" s="34">
        <f>--(Table8[[#This Row],[App Offer Date]]&lt;&gt;"")</f>
        <v>1</v>
      </c>
      <c r="Q7" s="5" t="s">
        <v>27</v>
      </c>
      <c r="R7" s="4" t="s">
        <v>28</v>
      </c>
      <c r="S7" s="5" t="s">
        <v>59</v>
      </c>
      <c r="T7" s="4" t="s">
        <v>29</v>
      </c>
      <c r="U7" s="4" t="s">
        <v>61</v>
      </c>
      <c r="V7" s="5" t="s">
        <v>27</v>
      </c>
      <c r="W7" s="6">
        <v>45733</v>
      </c>
      <c r="X7" s="27">
        <v>45735</v>
      </c>
      <c r="Y7">
        <f>IF(Table8[[#This Row],[Highest Student Stage]]&lt;&gt;"",1,0)</f>
        <v>1</v>
      </c>
      <c r="Z7">
        <f t="shared" si="0"/>
        <v>1</v>
      </c>
      <c r="AA7">
        <f t="shared" si="1"/>
        <v>1</v>
      </c>
      <c r="AB7">
        <f t="shared" si="2"/>
        <v>0</v>
      </c>
    </row>
    <row r="8" spans="1:28" ht="14.4" thickBot="1" x14ac:dyDescent="0.3">
      <c r="A8" s="26" t="s">
        <v>62</v>
      </c>
      <c r="B8" s="4" t="s">
        <v>63</v>
      </c>
      <c r="C8" s="5" t="s">
        <v>21</v>
      </c>
      <c r="D8" s="4" t="s">
        <v>33</v>
      </c>
      <c r="E8" s="5" t="s">
        <v>64</v>
      </c>
      <c r="F8" s="5" t="s">
        <v>65</v>
      </c>
      <c r="G8" s="4" t="s">
        <v>66</v>
      </c>
      <c r="H8" s="4" t="s">
        <v>26</v>
      </c>
      <c r="I8" s="24">
        <v>45698</v>
      </c>
      <c r="J8" s="24">
        <v>45717</v>
      </c>
      <c r="K8" s="25" t="s">
        <v>1162</v>
      </c>
      <c r="L8" s="35">
        <f>Table8[[#This Row],[App Offer Date]]-Table8[[#This Row],[App Submission Date]]</f>
        <v>19</v>
      </c>
      <c r="M8" s="35" t="e">
        <f>Table8[[#This Row],[App Deposit Date]]-Table8[[#This Row],[App Offer Date]]</f>
        <v>#VALUE!</v>
      </c>
      <c r="N8" s="35" t="e">
        <f>Table8[[#This Row],[App Deposit Date]]-Table8[[#This Row],[App Submission Date]]</f>
        <v>#VALUE!</v>
      </c>
      <c r="O8" s="35">
        <f xml:space="preserve"> --(Table8[[#This Row],[App Submission Date]]&lt;&gt;"")</f>
        <v>1</v>
      </c>
      <c r="P8" s="35">
        <f>--(Table8[[#This Row],[App Offer Date]]&lt;&gt;"")</f>
        <v>1</v>
      </c>
      <c r="Q8" s="5" t="s">
        <v>37</v>
      </c>
      <c r="R8" s="4" t="s">
        <v>47</v>
      </c>
      <c r="S8" s="2" t="s">
        <v>64</v>
      </c>
      <c r="T8" s="4"/>
      <c r="U8" s="4"/>
      <c r="V8" s="5" t="s">
        <v>37</v>
      </c>
      <c r="W8" s="6">
        <v>45698</v>
      </c>
      <c r="X8" s="27">
        <v>45717</v>
      </c>
      <c r="Y8">
        <f>IF(Table8[[#This Row],[Highest Student Stage]]&lt;&gt;"",1,0)</f>
        <v>1</v>
      </c>
      <c r="Z8">
        <f t="shared" si="0"/>
        <v>1</v>
      </c>
      <c r="AA8">
        <f t="shared" si="1"/>
        <v>0</v>
      </c>
      <c r="AB8">
        <f t="shared" si="2"/>
        <v>0</v>
      </c>
    </row>
    <row r="9" spans="1:28" ht="14.4" thickBot="1" x14ac:dyDescent="0.3">
      <c r="A9" s="26" t="s">
        <v>67</v>
      </c>
      <c r="B9" s="4" t="s">
        <v>68</v>
      </c>
      <c r="C9" s="5" t="s">
        <v>21</v>
      </c>
      <c r="D9" s="4" t="s">
        <v>33</v>
      </c>
      <c r="E9" s="5" t="s">
        <v>69</v>
      </c>
      <c r="F9" s="5" t="s">
        <v>65</v>
      </c>
      <c r="G9" s="4" t="s">
        <v>66</v>
      </c>
      <c r="H9" s="4" t="s">
        <v>26</v>
      </c>
      <c r="I9" s="24">
        <v>45722</v>
      </c>
      <c r="J9" s="24">
        <v>45735</v>
      </c>
      <c r="K9" s="25" t="s">
        <v>1162</v>
      </c>
      <c r="L9" s="35">
        <f>Table8[[#This Row],[App Offer Date]]-Table8[[#This Row],[App Submission Date]]</f>
        <v>13</v>
      </c>
      <c r="M9" s="35" t="e">
        <f>Table8[[#This Row],[App Deposit Date]]-Table8[[#This Row],[App Offer Date]]</f>
        <v>#VALUE!</v>
      </c>
      <c r="N9" s="35" t="e">
        <f>Table8[[#This Row],[App Deposit Date]]-Table8[[#This Row],[App Submission Date]]</f>
        <v>#VALUE!</v>
      </c>
      <c r="O9" s="35">
        <f xml:space="preserve"> --(Table8[[#This Row],[App Submission Date]]&lt;&gt;"")</f>
        <v>1</v>
      </c>
      <c r="P9" s="35">
        <f>--(Table8[[#This Row],[App Offer Date]]&lt;&gt;"")</f>
        <v>1</v>
      </c>
      <c r="Q9" s="5" t="s">
        <v>37</v>
      </c>
      <c r="R9" s="4" t="s">
        <v>47</v>
      </c>
      <c r="S9" s="5"/>
      <c r="T9" s="4"/>
      <c r="U9" s="4"/>
      <c r="V9" s="7" t="s">
        <v>52</v>
      </c>
      <c r="W9" s="5"/>
      <c r="X9" s="22"/>
      <c r="Y9">
        <f>IF(Table8[[#This Row],[Highest Student Stage]]&lt;&gt;"",1,0)</f>
        <v>1</v>
      </c>
      <c r="Z9">
        <f t="shared" si="0"/>
        <v>1</v>
      </c>
      <c r="AA9">
        <f t="shared" si="1"/>
        <v>0</v>
      </c>
      <c r="AB9">
        <f t="shared" si="2"/>
        <v>0</v>
      </c>
    </row>
    <row r="10" spans="1:28" ht="14.4" thickBot="1" x14ac:dyDescent="0.3">
      <c r="A10" s="26" t="s">
        <v>70</v>
      </c>
      <c r="B10" s="4" t="s">
        <v>71</v>
      </c>
      <c r="C10" s="5" t="s">
        <v>21</v>
      </c>
      <c r="D10" s="4" t="s">
        <v>33</v>
      </c>
      <c r="E10" s="5" t="s">
        <v>55</v>
      </c>
      <c r="F10" s="5" t="s">
        <v>35</v>
      </c>
      <c r="G10" s="4" t="s">
        <v>72</v>
      </c>
      <c r="H10" s="4" t="s">
        <v>26</v>
      </c>
      <c r="I10" s="24">
        <v>45709</v>
      </c>
      <c r="J10" s="24">
        <v>45721</v>
      </c>
      <c r="K10" s="25" t="s">
        <v>1162</v>
      </c>
      <c r="L10" s="35">
        <f>Table8[[#This Row],[App Offer Date]]-Table8[[#This Row],[App Submission Date]]</f>
        <v>12</v>
      </c>
      <c r="M10" s="35" t="e">
        <f>Table8[[#This Row],[App Deposit Date]]-Table8[[#This Row],[App Offer Date]]</f>
        <v>#VALUE!</v>
      </c>
      <c r="N10" s="35" t="e">
        <f>Table8[[#This Row],[App Deposit Date]]-Table8[[#This Row],[App Submission Date]]</f>
        <v>#VALUE!</v>
      </c>
      <c r="O10" s="35">
        <f xml:space="preserve"> --(Table8[[#This Row],[App Submission Date]]&lt;&gt;"")</f>
        <v>1</v>
      </c>
      <c r="P10" s="35">
        <f>--(Table8[[#This Row],[App Offer Date]]&lt;&gt;"")</f>
        <v>1</v>
      </c>
      <c r="Q10" s="5" t="s">
        <v>37</v>
      </c>
      <c r="R10" s="4" t="s">
        <v>47</v>
      </c>
      <c r="S10" s="5" t="s">
        <v>55</v>
      </c>
      <c r="T10" s="4" t="s">
        <v>73</v>
      </c>
      <c r="U10" s="5" t="s">
        <v>74</v>
      </c>
      <c r="V10" s="5" t="s">
        <v>37</v>
      </c>
      <c r="W10" s="6">
        <v>45709</v>
      </c>
      <c r="X10" s="27">
        <v>45721</v>
      </c>
      <c r="Y10">
        <f>IF(Table8[[#This Row],[Highest Student Stage]]&lt;&gt;"",1,0)</f>
        <v>1</v>
      </c>
      <c r="Z10">
        <f t="shared" si="0"/>
        <v>1</v>
      </c>
      <c r="AA10">
        <f t="shared" si="1"/>
        <v>0</v>
      </c>
      <c r="AB10">
        <f t="shared" si="2"/>
        <v>0</v>
      </c>
    </row>
    <row r="11" spans="1:28" ht="14.4" thickBot="1" x14ac:dyDescent="0.3">
      <c r="A11" s="26" t="s">
        <v>75</v>
      </c>
      <c r="B11" s="4" t="s">
        <v>76</v>
      </c>
      <c r="C11" s="5" t="s">
        <v>21</v>
      </c>
      <c r="D11" s="4" t="s">
        <v>33</v>
      </c>
      <c r="E11" s="5" t="s">
        <v>55</v>
      </c>
      <c r="F11" s="5" t="s">
        <v>65</v>
      </c>
      <c r="G11" s="4" t="s">
        <v>77</v>
      </c>
      <c r="H11" s="4" t="s">
        <v>26</v>
      </c>
      <c r="I11" s="24">
        <v>45750</v>
      </c>
      <c r="J11" s="24">
        <v>45755</v>
      </c>
      <c r="K11" s="24">
        <v>45766</v>
      </c>
      <c r="L11" s="34">
        <f>Table8[[#This Row],[App Offer Date]]-Table8[[#This Row],[App Submission Date]]</f>
        <v>5</v>
      </c>
      <c r="M11" s="34">
        <f>Table8[[#This Row],[App Deposit Date]]-Table8[[#This Row],[App Offer Date]]</f>
        <v>11</v>
      </c>
      <c r="N11" s="34">
        <f>Table8[[#This Row],[App Deposit Date]]-Table8[[#This Row],[App Submission Date]]</f>
        <v>16</v>
      </c>
      <c r="O11" s="34">
        <f xml:space="preserve"> --(Table8[[#This Row],[App Submission Date]]&lt;&gt;"")</f>
        <v>1</v>
      </c>
      <c r="P11" s="34">
        <f>--(Table8[[#This Row],[App Offer Date]]&lt;&gt;"")</f>
        <v>1</v>
      </c>
      <c r="Q11" s="5" t="s">
        <v>27</v>
      </c>
      <c r="R11" s="4" t="s">
        <v>28</v>
      </c>
      <c r="S11" s="5" t="s">
        <v>55</v>
      </c>
      <c r="T11" s="4" t="s">
        <v>29</v>
      </c>
      <c r="U11" s="4" t="s">
        <v>78</v>
      </c>
      <c r="V11" s="5" t="s">
        <v>27</v>
      </c>
      <c r="W11" s="6">
        <v>45750</v>
      </c>
      <c r="X11" s="27">
        <v>45755</v>
      </c>
      <c r="Y11">
        <f>IF(Table8[[#This Row],[Highest Student Stage]]&lt;&gt;"",1,0)</f>
        <v>1</v>
      </c>
      <c r="Z11">
        <f t="shared" si="0"/>
        <v>1</v>
      </c>
      <c r="AA11">
        <f t="shared" si="1"/>
        <v>1</v>
      </c>
      <c r="AB11">
        <f t="shared" si="2"/>
        <v>0</v>
      </c>
    </row>
    <row r="12" spans="1:28" ht="14.4" thickBot="1" x14ac:dyDescent="0.3">
      <c r="A12" s="26" t="s">
        <v>79</v>
      </c>
      <c r="B12" s="4" t="s">
        <v>20</v>
      </c>
      <c r="C12" s="5" t="s">
        <v>21</v>
      </c>
      <c r="D12" s="4" t="s">
        <v>22</v>
      </c>
      <c r="E12" s="5" t="s">
        <v>80</v>
      </c>
      <c r="F12" s="5" t="s">
        <v>24</v>
      </c>
      <c r="G12" s="4" t="s">
        <v>81</v>
      </c>
      <c r="H12" s="4" t="s">
        <v>26</v>
      </c>
      <c r="I12" s="24">
        <v>45772</v>
      </c>
      <c r="J12" s="25" t="s">
        <v>1162</v>
      </c>
      <c r="K12" s="25" t="s">
        <v>1162</v>
      </c>
      <c r="L12" s="35" t="e">
        <f>Table8[[#This Row],[App Offer Date]]-Table8[[#This Row],[App Submission Date]]</f>
        <v>#VALUE!</v>
      </c>
      <c r="M12" s="35" t="e">
        <f>Table8[[#This Row],[App Deposit Date]]-Table8[[#This Row],[App Offer Date]]</f>
        <v>#VALUE!</v>
      </c>
      <c r="N12" s="35" t="e">
        <f>Table8[[#This Row],[App Deposit Date]]-Table8[[#This Row],[App Submission Date]]</f>
        <v>#VALUE!</v>
      </c>
      <c r="O12" s="35">
        <f xml:space="preserve"> --(Table8[[#This Row],[App Submission Date]]&lt;&gt;"")</f>
        <v>1</v>
      </c>
      <c r="P12" s="35">
        <f>--(Table8[[#This Row],[App Offer Date]]&lt;&gt;"")</f>
        <v>1</v>
      </c>
      <c r="Q12" s="5" t="s">
        <v>82</v>
      </c>
      <c r="R12" s="4" t="s">
        <v>47</v>
      </c>
      <c r="S12" s="5"/>
      <c r="T12" s="4" t="s">
        <v>83</v>
      </c>
      <c r="U12" s="4" t="s">
        <v>84</v>
      </c>
      <c r="V12" s="7" t="s">
        <v>52</v>
      </c>
      <c r="W12" s="5"/>
      <c r="X12" s="22"/>
      <c r="Y12">
        <f>IF(Table8[[#This Row],[Highest Student Stage]]&lt;&gt;"",1,0)</f>
        <v>1</v>
      </c>
      <c r="Z12">
        <f t="shared" si="0"/>
        <v>0</v>
      </c>
      <c r="AA12">
        <f t="shared" si="1"/>
        <v>0</v>
      </c>
      <c r="AB12">
        <f t="shared" si="2"/>
        <v>0</v>
      </c>
    </row>
    <row r="13" spans="1:28" ht="14.4" thickBot="1" x14ac:dyDescent="0.3">
      <c r="A13" s="26" t="s">
        <v>85</v>
      </c>
      <c r="B13" s="4" t="s">
        <v>86</v>
      </c>
      <c r="C13" s="5" t="s">
        <v>21</v>
      </c>
      <c r="D13" s="4" t="s">
        <v>22</v>
      </c>
      <c r="E13" s="5" t="s">
        <v>87</v>
      </c>
      <c r="F13" s="5" t="s">
        <v>24</v>
      </c>
      <c r="G13" s="4" t="s">
        <v>25</v>
      </c>
      <c r="H13" s="4" t="s">
        <v>26</v>
      </c>
      <c r="I13" s="24">
        <v>45615</v>
      </c>
      <c r="J13" s="24">
        <v>45621</v>
      </c>
      <c r="K13" s="24">
        <v>45631</v>
      </c>
      <c r="L13" s="34">
        <f>Table8[[#This Row],[App Offer Date]]-Table8[[#This Row],[App Submission Date]]</f>
        <v>6</v>
      </c>
      <c r="M13" s="34">
        <f>Table8[[#This Row],[App Deposit Date]]-Table8[[#This Row],[App Offer Date]]</f>
        <v>10</v>
      </c>
      <c r="N13" s="34">
        <f>Table8[[#This Row],[App Deposit Date]]-Table8[[#This Row],[App Submission Date]]</f>
        <v>16</v>
      </c>
      <c r="O13" s="34">
        <f xml:space="preserve"> --(Table8[[#This Row],[App Submission Date]]&lt;&gt;"")</f>
        <v>1</v>
      </c>
      <c r="P13" s="34">
        <f>--(Table8[[#This Row],[App Offer Date]]&lt;&gt;"")</f>
        <v>1</v>
      </c>
      <c r="Q13" s="5" t="s">
        <v>27</v>
      </c>
      <c r="R13" s="4" t="s">
        <v>28</v>
      </c>
      <c r="S13" s="5" t="s">
        <v>87</v>
      </c>
      <c r="T13" s="4" t="s">
        <v>29</v>
      </c>
      <c r="U13" s="4" t="s">
        <v>88</v>
      </c>
      <c r="V13" s="5" t="s">
        <v>27</v>
      </c>
      <c r="W13" s="6">
        <v>45615</v>
      </c>
      <c r="X13" s="27">
        <v>45621</v>
      </c>
      <c r="Y13">
        <f>IF(Table8[[#This Row],[Highest Student Stage]]&lt;&gt;"",1,0)</f>
        <v>1</v>
      </c>
      <c r="Z13">
        <f t="shared" si="0"/>
        <v>1</v>
      </c>
      <c r="AA13">
        <f t="shared" si="1"/>
        <v>1</v>
      </c>
      <c r="AB13">
        <f t="shared" si="2"/>
        <v>0</v>
      </c>
    </row>
    <row r="14" spans="1:28" ht="14.4" thickBot="1" x14ac:dyDescent="0.3">
      <c r="A14" s="26" t="s">
        <v>89</v>
      </c>
      <c r="B14" s="4" t="s">
        <v>90</v>
      </c>
      <c r="C14" s="5" t="s">
        <v>91</v>
      </c>
      <c r="D14" s="4" t="s">
        <v>22</v>
      </c>
      <c r="E14" s="5" t="s">
        <v>92</v>
      </c>
      <c r="F14" s="5" t="s">
        <v>93</v>
      </c>
      <c r="G14" s="4" t="s">
        <v>94</v>
      </c>
      <c r="H14" s="4" t="s">
        <v>26</v>
      </c>
      <c r="I14" s="24">
        <v>45716</v>
      </c>
      <c r="J14" s="25" t="s">
        <v>1162</v>
      </c>
      <c r="K14" s="25" t="s">
        <v>1162</v>
      </c>
      <c r="L14" s="35" t="e">
        <f>Table8[[#This Row],[App Offer Date]]-Table8[[#This Row],[App Submission Date]]</f>
        <v>#VALUE!</v>
      </c>
      <c r="M14" s="35" t="e">
        <f>Table8[[#This Row],[App Deposit Date]]-Table8[[#This Row],[App Offer Date]]</f>
        <v>#VALUE!</v>
      </c>
      <c r="N14" s="35" t="e">
        <f>Table8[[#This Row],[App Deposit Date]]-Table8[[#This Row],[App Submission Date]]</f>
        <v>#VALUE!</v>
      </c>
      <c r="O14" s="35">
        <f xml:space="preserve"> --(Table8[[#This Row],[App Submission Date]]&lt;&gt;"")</f>
        <v>1</v>
      </c>
      <c r="P14" s="35">
        <f>--(Table8[[#This Row],[App Offer Date]]&lt;&gt;"")</f>
        <v>1</v>
      </c>
      <c r="Q14" s="5" t="s">
        <v>46</v>
      </c>
      <c r="R14" s="4" t="s">
        <v>47</v>
      </c>
      <c r="S14" s="5"/>
      <c r="T14" s="4"/>
      <c r="U14" s="4"/>
      <c r="V14" s="7" t="s">
        <v>52</v>
      </c>
      <c r="W14" s="5"/>
      <c r="X14" s="22"/>
      <c r="Y14">
        <f>IF(Table8[[#This Row],[Highest Student Stage]]&lt;&gt;"",1,0)</f>
        <v>1</v>
      </c>
      <c r="Z14">
        <f t="shared" si="0"/>
        <v>0</v>
      </c>
      <c r="AA14">
        <f t="shared" si="1"/>
        <v>0</v>
      </c>
      <c r="AB14">
        <f t="shared" si="2"/>
        <v>0</v>
      </c>
    </row>
    <row r="15" spans="1:28" ht="14.4" thickBot="1" x14ac:dyDescent="0.3">
      <c r="A15" s="26" t="s">
        <v>95</v>
      </c>
      <c r="B15" s="4" t="s">
        <v>96</v>
      </c>
      <c r="C15" s="5" t="s">
        <v>97</v>
      </c>
      <c r="D15" s="4" t="s">
        <v>33</v>
      </c>
      <c r="E15" s="5" t="s">
        <v>98</v>
      </c>
      <c r="F15" s="5" t="s">
        <v>65</v>
      </c>
      <c r="G15" s="4" t="s">
        <v>99</v>
      </c>
      <c r="H15" s="4" t="s">
        <v>26</v>
      </c>
      <c r="I15" s="24">
        <v>45811</v>
      </c>
      <c r="J15" s="25" t="s">
        <v>1162</v>
      </c>
      <c r="K15" s="25" t="s">
        <v>1162</v>
      </c>
      <c r="L15" s="35" t="e">
        <f>Table8[[#This Row],[App Offer Date]]-Table8[[#This Row],[App Submission Date]]</f>
        <v>#VALUE!</v>
      </c>
      <c r="M15" s="35" t="e">
        <f>Table8[[#This Row],[App Deposit Date]]-Table8[[#This Row],[App Offer Date]]</f>
        <v>#VALUE!</v>
      </c>
      <c r="N15" s="35" t="e">
        <f>Table8[[#This Row],[App Deposit Date]]-Table8[[#This Row],[App Submission Date]]</f>
        <v>#VALUE!</v>
      </c>
      <c r="O15" s="35">
        <f xml:space="preserve"> --(Table8[[#This Row],[App Submission Date]]&lt;&gt;"")</f>
        <v>1</v>
      </c>
      <c r="P15" s="35">
        <f>--(Table8[[#This Row],[App Offer Date]]&lt;&gt;"")</f>
        <v>1</v>
      </c>
      <c r="Q15" s="5" t="s">
        <v>46</v>
      </c>
      <c r="R15" s="4" t="s">
        <v>28</v>
      </c>
      <c r="S15" s="5"/>
      <c r="T15" s="4" t="s">
        <v>73</v>
      </c>
      <c r="U15" s="4" t="s">
        <v>100</v>
      </c>
      <c r="V15" s="7" t="s">
        <v>52</v>
      </c>
      <c r="W15" s="5"/>
      <c r="X15" s="22"/>
      <c r="Y15">
        <f>IF(Table8[[#This Row],[Highest Student Stage]]&lt;&gt;"",1,0)</f>
        <v>1</v>
      </c>
      <c r="Z15">
        <f t="shared" si="0"/>
        <v>0</v>
      </c>
      <c r="AA15">
        <f t="shared" si="1"/>
        <v>0</v>
      </c>
      <c r="AB15">
        <f t="shared" si="2"/>
        <v>0</v>
      </c>
    </row>
    <row r="16" spans="1:28" ht="14.4" thickBot="1" x14ac:dyDescent="0.3">
      <c r="A16" s="26" t="s">
        <v>101</v>
      </c>
      <c r="B16" s="4" t="s">
        <v>102</v>
      </c>
      <c r="C16" s="5" t="s">
        <v>21</v>
      </c>
      <c r="D16" s="4" t="s">
        <v>22</v>
      </c>
      <c r="E16" s="5" t="s">
        <v>44</v>
      </c>
      <c r="F16" s="5" t="s">
        <v>93</v>
      </c>
      <c r="G16" s="4" t="s">
        <v>103</v>
      </c>
      <c r="H16" s="4" t="s">
        <v>26</v>
      </c>
      <c r="I16" s="24">
        <v>45695</v>
      </c>
      <c r="J16" s="24">
        <v>45698</v>
      </c>
      <c r="K16" s="24">
        <v>45710</v>
      </c>
      <c r="L16" s="34">
        <f>Table8[[#This Row],[App Offer Date]]-Table8[[#This Row],[App Submission Date]]</f>
        <v>3</v>
      </c>
      <c r="M16" s="34">
        <f>Table8[[#This Row],[App Deposit Date]]-Table8[[#This Row],[App Offer Date]]</f>
        <v>12</v>
      </c>
      <c r="N16" s="34">
        <f>Table8[[#This Row],[App Deposit Date]]-Table8[[#This Row],[App Submission Date]]</f>
        <v>15</v>
      </c>
      <c r="O16" s="34">
        <f xml:space="preserve"> --(Table8[[#This Row],[App Submission Date]]&lt;&gt;"")</f>
        <v>1</v>
      </c>
      <c r="P16" s="34">
        <f>--(Table8[[#This Row],[App Offer Date]]&lt;&gt;"")</f>
        <v>1</v>
      </c>
      <c r="Q16" s="5" t="s">
        <v>27</v>
      </c>
      <c r="R16" s="8" t="s">
        <v>28</v>
      </c>
      <c r="S16" s="5" t="s">
        <v>44</v>
      </c>
      <c r="T16" s="4" t="s">
        <v>29</v>
      </c>
      <c r="U16" s="5" t="s">
        <v>104</v>
      </c>
      <c r="V16" s="5" t="s">
        <v>27</v>
      </c>
      <c r="W16" s="6">
        <v>45695</v>
      </c>
      <c r="X16" s="27">
        <v>45698</v>
      </c>
      <c r="Y16">
        <f>IF(Table8[[#This Row],[Highest Student Stage]]&lt;&gt;"",1,0)</f>
        <v>1</v>
      </c>
      <c r="Z16">
        <f t="shared" si="0"/>
        <v>1</v>
      </c>
      <c r="AA16">
        <f t="shared" si="1"/>
        <v>1</v>
      </c>
      <c r="AB16">
        <f t="shared" si="2"/>
        <v>0</v>
      </c>
    </row>
    <row r="17" spans="1:28" ht="14.4" thickBot="1" x14ac:dyDescent="0.3">
      <c r="A17" s="26" t="s">
        <v>105</v>
      </c>
      <c r="B17" s="4" t="s">
        <v>43</v>
      </c>
      <c r="C17" s="5" t="s">
        <v>21</v>
      </c>
      <c r="D17" s="4" t="s">
        <v>33</v>
      </c>
      <c r="E17" s="5" t="s">
        <v>44</v>
      </c>
      <c r="F17" s="5" t="s">
        <v>35</v>
      </c>
      <c r="G17" s="4" t="s">
        <v>106</v>
      </c>
      <c r="H17" s="4" t="s">
        <v>26</v>
      </c>
      <c r="I17" s="24">
        <v>45755</v>
      </c>
      <c r="J17" s="24">
        <v>45759</v>
      </c>
      <c r="K17" s="25" t="s">
        <v>1162</v>
      </c>
      <c r="L17" s="35">
        <f>Table8[[#This Row],[App Offer Date]]-Table8[[#This Row],[App Submission Date]]</f>
        <v>4</v>
      </c>
      <c r="M17" s="35" t="e">
        <f>Table8[[#This Row],[App Deposit Date]]-Table8[[#This Row],[App Offer Date]]</f>
        <v>#VALUE!</v>
      </c>
      <c r="N17" s="35" t="e">
        <f>Table8[[#This Row],[App Deposit Date]]-Table8[[#This Row],[App Submission Date]]</f>
        <v>#VALUE!</v>
      </c>
      <c r="O17" s="35">
        <f xml:space="preserve"> --(Table8[[#This Row],[App Submission Date]]&lt;&gt;"")</f>
        <v>1</v>
      </c>
      <c r="P17" s="35">
        <f>--(Table8[[#This Row],[App Offer Date]]&lt;&gt;"")</f>
        <v>1</v>
      </c>
      <c r="Q17" s="5" t="s">
        <v>37</v>
      </c>
      <c r="R17" s="8" t="s">
        <v>47</v>
      </c>
      <c r="S17" s="2" t="s">
        <v>44</v>
      </c>
      <c r="T17" s="4"/>
      <c r="U17" s="4" t="s">
        <v>107</v>
      </c>
      <c r="V17" s="5" t="s">
        <v>37</v>
      </c>
      <c r="W17" s="6">
        <v>45755</v>
      </c>
      <c r="X17" s="27">
        <v>45759</v>
      </c>
      <c r="Y17">
        <f>IF(Table8[[#This Row],[Highest Student Stage]]&lt;&gt;"",1,0)</f>
        <v>1</v>
      </c>
      <c r="Z17">
        <f t="shared" si="0"/>
        <v>1</v>
      </c>
      <c r="AA17">
        <f t="shared" si="1"/>
        <v>0</v>
      </c>
      <c r="AB17">
        <f t="shared" si="2"/>
        <v>0</v>
      </c>
    </row>
    <row r="18" spans="1:28" ht="14.4" thickBot="1" x14ac:dyDescent="0.3">
      <c r="A18" s="26" t="s">
        <v>108</v>
      </c>
      <c r="B18" s="4" t="s">
        <v>43</v>
      </c>
      <c r="C18" s="5" t="s">
        <v>21</v>
      </c>
      <c r="D18" s="4" t="s">
        <v>33</v>
      </c>
      <c r="E18" s="5" t="s">
        <v>64</v>
      </c>
      <c r="F18" s="5" t="s">
        <v>35</v>
      </c>
      <c r="G18" s="4" t="s">
        <v>109</v>
      </c>
      <c r="H18" s="4" t="s">
        <v>26</v>
      </c>
      <c r="I18" s="24">
        <v>45716</v>
      </c>
      <c r="J18" s="25" t="s">
        <v>1162</v>
      </c>
      <c r="K18" s="25" t="s">
        <v>1162</v>
      </c>
      <c r="L18" s="35" t="e">
        <f>Table8[[#This Row],[App Offer Date]]-Table8[[#This Row],[App Submission Date]]</f>
        <v>#VALUE!</v>
      </c>
      <c r="M18" s="35" t="e">
        <f>Table8[[#This Row],[App Deposit Date]]-Table8[[#This Row],[App Offer Date]]</f>
        <v>#VALUE!</v>
      </c>
      <c r="N18" s="35" t="e">
        <f>Table8[[#This Row],[App Deposit Date]]-Table8[[#This Row],[App Submission Date]]</f>
        <v>#VALUE!</v>
      </c>
      <c r="O18" s="35">
        <f xml:space="preserve"> --(Table8[[#This Row],[App Submission Date]]&lt;&gt;"")</f>
        <v>1</v>
      </c>
      <c r="P18" s="35">
        <f>--(Table8[[#This Row],[App Offer Date]]&lt;&gt;"")</f>
        <v>1</v>
      </c>
      <c r="Q18" s="5" t="s">
        <v>46</v>
      </c>
      <c r="R18" s="8" t="s">
        <v>47</v>
      </c>
      <c r="S18" s="2" t="s">
        <v>64</v>
      </c>
      <c r="T18" s="4"/>
      <c r="U18" s="9" t="s">
        <v>110</v>
      </c>
      <c r="V18" s="5" t="s">
        <v>46</v>
      </c>
      <c r="W18" s="6">
        <v>45716</v>
      </c>
      <c r="X18" s="22"/>
      <c r="Y18">
        <f>IF(Table8[[#This Row],[Highest Student Stage]]&lt;&gt;"",1,0)</f>
        <v>1</v>
      </c>
      <c r="Z18">
        <f t="shared" si="0"/>
        <v>0</v>
      </c>
      <c r="AA18">
        <f t="shared" si="1"/>
        <v>0</v>
      </c>
      <c r="AB18">
        <f t="shared" si="2"/>
        <v>0</v>
      </c>
    </row>
    <row r="19" spans="1:28" ht="14.4" thickBot="1" x14ac:dyDescent="0.3">
      <c r="A19" s="26" t="s">
        <v>111</v>
      </c>
      <c r="B19" s="4" t="s">
        <v>112</v>
      </c>
      <c r="C19" s="5" t="s">
        <v>21</v>
      </c>
      <c r="D19" s="4" t="s">
        <v>33</v>
      </c>
      <c r="E19" s="5" t="s">
        <v>64</v>
      </c>
      <c r="F19" s="5" t="s">
        <v>35</v>
      </c>
      <c r="G19" s="4" t="s">
        <v>113</v>
      </c>
      <c r="H19" s="4" t="s">
        <v>26</v>
      </c>
      <c r="I19" s="24">
        <v>45751</v>
      </c>
      <c r="J19" s="24">
        <v>45754</v>
      </c>
      <c r="K19" s="25" t="s">
        <v>1162</v>
      </c>
      <c r="L19" s="35">
        <f>Table8[[#This Row],[App Offer Date]]-Table8[[#This Row],[App Submission Date]]</f>
        <v>3</v>
      </c>
      <c r="M19" s="35" t="e">
        <f>Table8[[#This Row],[App Deposit Date]]-Table8[[#This Row],[App Offer Date]]</f>
        <v>#VALUE!</v>
      </c>
      <c r="N19" s="35" t="e">
        <f>Table8[[#This Row],[App Deposit Date]]-Table8[[#This Row],[App Submission Date]]</f>
        <v>#VALUE!</v>
      </c>
      <c r="O19" s="35">
        <f xml:space="preserve"> --(Table8[[#This Row],[App Submission Date]]&lt;&gt;"")</f>
        <v>1</v>
      </c>
      <c r="P19" s="35">
        <f>--(Table8[[#This Row],[App Offer Date]]&lt;&gt;"")</f>
        <v>1</v>
      </c>
      <c r="Q19" s="5" t="s">
        <v>37</v>
      </c>
      <c r="R19" s="8" t="s">
        <v>47</v>
      </c>
      <c r="S19" s="5"/>
      <c r="T19" s="4"/>
      <c r="U19" s="4"/>
      <c r="V19" s="7" t="s">
        <v>52</v>
      </c>
      <c r="W19" s="5"/>
      <c r="X19" s="22"/>
      <c r="Y19">
        <f>IF(Table8[[#This Row],[Highest Student Stage]]&lt;&gt;"",1,0)</f>
        <v>1</v>
      </c>
      <c r="Z19">
        <f t="shared" si="0"/>
        <v>1</v>
      </c>
      <c r="AA19">
        <f t="shared" si="1"/>
        <v>0</v>
      </c>
      <c r="AB19">
        <f t="shared" si="2"/>
        <v>0</v>
      </c>
    </row>
    <row r="20" spans="1:28" ht="14.4" thickBot="1" x14ac:dyDescent="0.3">
      <c r="A20" s="26" t="s">
        <v>114</v>
      </c>
      <c r="B20" s="4" t="s">
        <v>115</v>
      </c>
      <c r="C20" s="5" t="s">
        <v>21</v>
      </c>
      <c r="D20" s="4" t="s">
        <v>33</v>
      </c>
      <c r="E20" s="5" t="s">
        <v>44</v>
      </c>
      <c r="F20" s="5" t="s">
        <v>35</v>
      </c>
      <c r="G20" s="4" t="s">
        <v>106</v>
      </c>
      <c r="H20" s="4" t="s">
        <v>26</v>
      </c>
      <c r="I20" s="24">
        <v>45778</v>
      </c>
      <c r="J20" s="24">
        <v>45780</v>
      </c>
      <c r="K20" s="25" t="s">
        <v>1162</v>
      </c>
      <c r="L20" s="35">
        <f>Table8[[#This Row],[App Offer Date]]-Table8[[#This Row],[App Submission Date]]</f>
        <v>2</v>
      </c>
      <c r="M20" s="35" t="e">
        <f>Table8[[#This Row],[App Deposit Date]]-Table8[[#This Row],[App Offer Date]]</f>
        <v>#VALUE!</v>
      </c>
      <c r="N20" s="35" t="e">
        <f>Table8[[#This Row],[App Deposit Date]]-Table8[[#This Row],[App Submission Date]]</f>
        <v>#VALUE!</v>
      </c>
      <c r="O20" s="35">
        <f xml:space="preserve"> --(Table8[[#This Row],[App Submission Date]]&lt;&gt;"")</f>
        <v>1</v>
      </c>
      <c r="P20" s="35">
        <f>--(Table8[[#This Row],[App Offer Date]]&lt;&gt;"")</f>
        <v>1</v>
      </c>
      <c r="Q20" s="5" t="s">
        <v>37</v>
      </c>
      <c r="R20" s="8" t="s">
        <v>47</v>
      </c>
      <c r="S20" s="5"/>
      <c r="T20" s="4"/>
      <c r="U20" s="4" t="s">
        <v>116</v>
      </c>
      <c r="V20" s="7" t="s">
        <v>52</v>
      </c>
      <c r="W20" s="5"/>
      <c r="X20" s="22"/>
      <c r="Y20">
        <f>IF(Table8[[#This Row],[Highest Student Stage]]&lt;&gt;"",1,0)</f>
        <v>1</v>
      </c>
      <c r="Z20">
        <f t="shared" si="0"/>
        <v>1</v>
      </c>
      <c r="AA20">
        <f t="shared" si="1"/>
        <v>0</v>
      </c>
      <c r="AB20">
        <f t="shared" si="2"/>
        <v>0</v>
      </c>
    </row>
    <row r="21" spans="1:28" ht="14.4" thickBot="1" x14ac:dyDescent="0.3">
      <c r="A21" s="26" t="s">
        <v>117</v>
      </c>
      <c r="B21" s="4" t="s">
        <v>32</v>
      </c>
      <c r="C21" s="5" t="s">
        <v>21</v>
      </c>
      <c r="D21" s="4" t="s">
        <v>33</v>
      </c>
      <c r="E21" s="5" t="s">
        <v>64</v>
      </c>
      <c r="F21" s="5" t="s">
        <v>35</v>
      </c>
      <c r="G21" s="4" t="s">
        <v>118</v>
      </c>
      <c r="H21" s="4" t="s">
        <v>26</v>
      </c>
      <c r="I21" s="24">
        <v>45759</v>
      </c>
      <c r="J21" s="24">
        <v>45763</v>
      </c>
      <c r="K21" s="25" t="s">
        <v>1162</v>
      </c>
      <c r="L21" s="35">
        <f>Table8[[#This Row],[App Offer Date]]-Table8[[#This Row],[App Submission Date]]</f>
        <v>4</v>
      </c>
      <c r="M21" s="35" t="e">
        <f>Table8[[#This Row],[App Deposit Date]]-Table8[[#This Row],[App Offer Date]]</f>
        <v>#VALUE!</v>
      </c>
      <c r="N21" s="35" t="e">
        <f>Table8[[#This Row],[App Deposit Date]]-Table8[[#This Row],[App Submission Date]]</f>
        <v>#VALUE!</v>
      </c>
      <c r="O21" s="35">
        <f xml:space="preserve"> --(Table8[[#This Row],[App Submission Date]]&lt;&gt;"")</f>
        <v>1</v>
      </c>
      <c r="P21" s="35">
        <f>--(Table8[[#This Row],[App Offer Date]]&lt;&gt;"")</f>
        <v>1</v>
      </c>
      <c r="Q21" s="5" t="s">
        <v>37</v>
      </c>
      <c r="R21" s="8" t="s">
        <v>47</v>
      </c>
      <c r="S21" s="5" t="s">
        <v>64</v>
      </c>
      <c r="T21" s="4" t="s">
        <v>83</v>
      </c>
      <c r="U21" s="4" t="s">
        <v>119</v>
      </c>
      <c r="V21" s="5" t="s">
        <v>37</v>
      </c>
      <c r="W21" s="6">
        <v>45759</v>
      </c>
      <c r="X21" s="27">
        <v>45763</v>
      </c>
      <c r="Y21">
        <f>IF(Table8[[#This Row],[Highest Student Stage]]&lt;&gt;"",1,0)</f>
        <v>1</v>
      </c>
      <c r="Z21">
        <f t="shared" si="0"/>
        <v>1</v>
      </c>
      <c r="AA21">
        <f t="shared" si="1"/>
        <v>0</v>
      </c>
      <c r="AB21">
        <f t="shared" si="2"/>
        <v>0</v>
      </c>
    </row>
    <row r="22" spans="1:28" ht="14.4" thickBot="1" x14ac:dyDescent="0.3">
      <c r="A22" s="26" t="s">
        <v>120</v>
      </c>
      <c r="B22" s="4" t="s">
        <v>58</v>
      </c>
      <c r="C22" s="5" t="s">
        <v>21</v>
      </c>
      <c r="D22" s="4" t="s">
        <v>33</v>
      </c>
      <c r="E22" s="5" t="s">
        <v>64</v>
      </c>
      <c r="F22" s="5" t="s">
        <v>35</v>
      </c>
      <c r="G22" s="4" t="s">
        <v>121</v>
      </c>
      <c r="H22" s="4" t="s">
        <v>26</v>
      </c>
      <c r="I22" s="24">
        <v>45738</v>
      </c>
      <c r="J22" s="24">
        <v>45741</v>
      </c>
      <c r="K22" s="25" t="s">
        <v>1162</v>
      </c>
      <c r="L22" s="35">
        <f>Table8[[#This Row],[App Offer Date]]-Table8[[#This Row],[App Submission Date]]</f>
        <v>3</v>
      </c>
      <c r="M22" s="35" t="e">
        <f>Table8[[#This Row],[App Deposit Date]]-Table8[[#This Row],[App Offer Date]]</f>
        <v>#VALUE!</v>
      </c>
      <c r="N22" s="35" t="e">
        <f>Table8[[#This Row],[App Deposit Date]]-Table8[[#This Row],[App Submission Date]]</f>
        <v>#VALUE!</v>
      </c>
      <c r="O22" s="35">
        <f xml:space="preserve"> --(Table8[[#This Row],[App Submission Date]]&lt;&gt;"")</f>
        <v>1</v>
      </c>
      <c r="P22" s="35">
        <f>--(Table8[[#This Row],[App Offer Date]]&lt;&gt;"")</f>
        <v>1</v>
      </c>
      <c r="Q22" s="5" t="s">
        <v>37</v>
      </c>
      <c r="R22" s="8" t="s">
        <v>47</v>
      </c>
      <c r="S22" s="2" t="s">
        <v>64</v>
      </c>
      <c r="T22" s="4"/>
      <c r="U22" s="4" t="s">
        <v>122</v>
      </c>
      <c r="V22" s="5" t="s">
        <v>37</v>
      </c>
      <c r="W22" s="6">
        <v>45738</v>
      </c>
      <c r="X22" s="27">
        <v>45741</v>
      </c>
      <c r="Y22">
        <f>IF(Table8[[#This Row],[Highest Student Stage]]&lt;&gt;"",1,0)</f>
        <v>1</v>
      </c>
      <c r="Z22">
        <f t="shared" si="0"/>
        <v>1</v>
      </c>
      <c r="AA22">
        <f t="shared" si="1"/>
        <v>0</v>
      </c>
      <c r="AB22">
        <f t="shared" si="2"/>
        <v>0</v>
      </c>
    </row>
    <row r="23" spans="1:28" ht="14.4" thickBot="1" x14ac:dyDescent="0.3">
      <c r="A23" s="26" t="s">
        <v>123</v>
      </c>
      <c r="B23" s="4" t="s">
        <v>124</v>
      </c>
      <c r="C23" s="5" t="s">
        <v>21</v>
      </c>
      <c r="D23" s="4" t="s">
        <v>33</v>
      </c>
      <c r="E23" s="5" t="s">
        <v>55</v>
      </c>
      <c r="F23" s="5" t="s">
        <v>65</v>
      </c>
      <c r="G23" s="4" t="s">
        <v>125</v>
      </c>
      <c r="H23" s="4" t="s">
        <v>26</v>
      </c>
      <c r="I23" s="24">
        <v>45720</v>
      </c>
      <c r="J23" s="24">
        <v>45729</v>
      </c>
      <c r="K23" s="25" t="s">
        <v>1162</v>
      </c>
      <c r="L23" s="35">
        <f>Table8[[#This Row],[App Offer Date]]-Table8[[#This Row],[App Submission Date]]</f>
        <v>9</v>
      </c>
      <c r="M23" s="35" t="e">
        <f>Table8[[#This Row],[App Deposit Date]]-Table8[[#This Row],[App Offer Date]]</f>
        <v>#VALUE!</v>
      </c>
      <c r="N23" s="35" t="e">
        <f>Table8[[#This Row],[App Deposit Date]]-Table8[[#This Row],[App Submission Date]]</f>
        <v>#VALUE!</v>
      </c>
      <c r="O23" s="35">
        <f xml:space="preserve"> --(Table8[[#This Row],[App Submission Date]]&lt;&gt;"")</f>
        <v>1</v>
      </c>
      <c r="P23" s="35">
        <f>--(Table8[[#This Row],[App Offer Date]]&lt;&gt;"")</f>
        <v>1</v>
      </c>
      <c r="Q23" s="5" t="s">
        <v>37</v>
      </c>
      <c r="R23" s="8" t="s">
        <v>47</v>
      </c>
      <c r="S23" s="2" t="s">
        <v>126</v>
      </c>
      <c r="T23" s="4"/>
      <c r="U23" s="4" t="s">
        <v>127</v>
      </c>
      <c r="V23" s="7" t="s">
        <v>41</v>
      </c>
      <c r="W23" s="5"/>
      <c r="X23" s="22"/>
      <c r="Y23">
        <f>IF(Table8[[#This Row],[Highest Student Stage]]&lt;&gt;"",1,0)</f>
        <v>1</v>
      </c>
      <c r="Z23">
        <f t="shared" si="0"/>
        <v>1</v>
      </c>
      <c r="AA23">
        <f t="shared" si="1"/>
        <v>0</v>
      </c>
      <c r="AB23">
        <f t="shared" si="2"/>
        <v>0</v>
      </c>
    </row>
    <row r="24" spans="1:28" ht="14.4" thickBot="1" x14ac:dyDescent="0.3">
      <c r="A24" s="26" t="s">
        <v>128</v>
      </c>
      <c r="B24" s="4" t="s">
        <v>71</v>
      </c>
      <c r="C24" s="5" t="s">
        <v>21</v>
      </c>
      <c r="D24" s="4" t="s">
        <v>33</v>
      </c>
      <c r="E24" s="5" t="s">
        <v>64</v>
      </c>
      <c r="F24" s="5" t="s">
        <v>35</v>
      </c>
      <c r="G24" s="8" t="s">
        <v>121</v>
      </c>
      <c r="H24" s="4" t="s">
        <v>26</v>
      </c>
      <c r="I24" s="24">
        <v>45747</v>
      </c>
      <c r="J24" s="24">
        <v>45749</v>
      </c>
      <c r="K24" s="25" t="s">
        <v>1162</v>
      </c>
      <c r="L24" s="35">
        <f>Table8[[#This Row],[App Offer Date]]-Table8[[#This Row],[App Submission Date]]</f>
        <v>2</v>
      </c>
      <c r="M24" s="35" t="e">
        <f>Table8[[#This Row],[App Deposit Date]]-Table8[[#This Row],[App Offer Date]]</f>
        <v>#VALUE!</v>
      </c>
      <c r="N24" s="35" t="e">
        <f>Table8[[#This Row],[App Deposit Date]]-Table8[[#This Row],[App Submission Date]]</f>
        <v>#VALUE!</v>
      </c>
      <c r="O24" s="35">
        <f xml:space="preserve"> --(Table8[[#This Row],[App Submission Date]]&lt;&gt;"")</f>
        <v>1</v>
      </c>
      <c r="P24" s="35">
        <f>--(Table8[[#This Row],[App Offer Date]]&lt;&gt;"")</f>
        <v>1</v>
      </c>
      <c r="Q24" s="5" t="s">
        <v>37</v>
      </c>
      <c r="R24" s="8" t="s">
        <v>47</v>
      </c>
      <c r="S24" s="5" t="s">
        <v>129</v>
      </c>
      <c r="T24" s="4" t="s">
        <v>39</v>
      </c>
      <c r="U24" s="5" t="s">
        <v>110</v>
      </c>
      <c r="V24" s="7" t="s">
        <v>41</v>
      </c>
      <c r="W24" s="5"/>
      <c r="X24" s="22"/>
      <c r="Y24">
        <f>IF(Table8[[#This Row],[Highest Student Stage]]&lt;&gt;"",1,0)</f>
        <v>1</v>
      </c>
      <c r="Z24">
        <f t="shared" si="0"/>
        <v>1</v>
      </c>
      <c r="AA24">
        <f t="shared" si="1"/>
        <v>0</v>
      </c>
      <c r="AB24">
        <f t="shared" si="2"/>
        <v>0</v>
      </c>
    </row>
    <row r="25" spans="1:28" ht="14.4" thickBot="1" x14ac:dyDescent="0.3">
      <c r="A25" s="26" t="s">
        <v>130</v>
      </c>
      <c r="B25" s="4" t="s">
        <v>131</v>
      </c>
      <c r="C25" s="5" t="s">
        <v>21</v>
      </c>
      <c r="D25" s="4" t="s">
        <v>22</v>
      </c>
      <c r="E25" s="5" t="s">
        <v>55</v>
      </c>
      <c r="F25" s="5" t="s">
        <v>24</v>
      </c>
      <c r="G25" s="4" t="s">
        <v>25</v>
      </c>
      <c r="H25" s="4" t="s">
        <v>26</v>
      </c>
      <c r="I25" s="24">
        <v>45669</v>
      </c>
      <c r="J25" s="24">
        <v>45677</v>
      </c>
      <c r="K25" s="25" t="s">
        <v>1162</v>
      </c>
      <c r="L25" s="35">
        <f>Table8[[#This Row],[App Offer Date]]-Table8[[#This Row],[App Submission Date]]</f>
        <v>8</v>
      </c>
      <c r="M25" s="35" t="e">
        <f>Table8[[#This Row],[App Deposit Date]]-Table8[[#This Row],[App Offer Date]]</f>
        <v>#VALUE!</v>
      </c>
      <c r="N25" s="35" t="e">
        <f>Table8[[#This Row],[App Deposit Date]]-Table8[[#This Row],[App Submission Date]]</f>
        <v>#VALUE!</v>
      </c>
      <c r="O25" s="35">
        <f xml:space="preserve"> --(Table8[[#This Row],[App Submission Date]]&lt;&gt;"")</f>
        <v>1</v>
      </c>
      <c r="P25" s="35">
        <f>--(Table8[[#This Row],[App Offer Date]]&lt;&gt;"")</f>
        <v>1</v>
      </c>
      <c r="Q25" s="5" t="s">
        <v>37</v>
      </c>
      <c r="R25" s="8" t="s">
        <v>28</v>
      </c>
      <c r="S25" s="5" t="s">
        <v>55</v>
      </c>
      <c r="T25" s="4" t="s">
        <v>132</v>
      </c>
      <c r="U25" s="4" t="s">
        <v>133</v>
      </c>
      <c r="V25" s="5" t="s">
        <v>37</v>
      </c>
      <c r="W25" s="6">
        <v>45669</v>
      </c>
      <c r="X25" s="27">
        <v>45677</v>
      </c>
      <c r="Y25">
        <f>IF(Table8[[#This Row],[Highest Student Stage]]&lt;&gt;"",1,0)</f>
        <v>1</v>
      </c>
      <c r="Z25">
        <f t="shared" si="0"/>
        <v>1</v>
      </c>
      <c r="AA25">
        <f t="shared" si="1"/>
        <v>0</v>
      </c>
      <c r="AB25">
        <f t="shared" si="2"/>
        <v>0</v>
      </c>
    </row>
    <row r="26" spans="1:28" ht="14.4" thickBot="1" x14ac:dyDescent="0.3">
      <c r="A26" s="26" t="s">
        <v>134</v>
      </c>
      <c r="B26" s="4" t="s">
        <v>63</v>
      </c>
      <c r="C26" s="5" t="s">
        <v>21</v>
      </c>
      <c r="D26" s="4" t="s">
        <v>33</v>
      </c>
      <c r="E26" s="5" t="s">
        <v>23</v>
      </c>
      <c r="F26" s="5" t="s">
        <v>65</v>
      </c>
      <c r="G26" s="4" t="s">
        <v>135</v>
      </c>
      <c r="H26" s="4" t="s">
        <v>26</v>
      </c>
      <c r="I26" s="24">
        <v>45685</v>
      </c>
      <c r="J26" s="25" t="s">
        <v>1162</v>
      </c>
      <c r="K26" s="25" t="s">
        <v>1162</v>
      </c>
      <c r="L26" s="35" t="e">
        <f>Table8[[#This Row],[App Offer Date]]-Table8[[#This Row],[App Submission Date]]</f>
        <v>#VALUE!</v>
      </c>
      <c r="M26" s="35" t="e">
        <f>Table8[[#This Row],[App Deposit Date]]-Table8[[#This Row],[App Offer Date]]</f>
        <v>#VALUE!</v>
      </c>
      <c r="N26" s="35" t="e">
        <f>Table8[[#This Row],[App Deposit Date]]-Table8[[#This Row],[App Submission Date]]</f>
        <v>#VALUE!</v>
      </c>
      <c r="O26" s="35">
        <f xml:space="preserve"> --(Table8[[#This Row],[App Submission Date]]&lt;&gt;"")</f>
        <v>1</v>
      </c>
      <c r="P26" s="35">
        <f>--(Table8[[#This Row],[App Offer Date]]&lt;&gt;"")</f>
        <v>1</v>
      </c>
      <c r="Q26" s="5" t="s">
        <v>46</v>
      </c>
      <c r="R26" s="8" t="s">
        <v>47</v>
      </c>
      <c r="S26" s="5"/>
      <c r="T26" s="4"/>
      <c r="U26" s="4"/>
      <c r="V26" s="7" t="s">
        <v>52</v>
      </c>
      <c r="W26" s="5"/>
      <c r="X26" s="22"/>
      <c r="Y26">
        <f>IF(Table8[[#This Row],[Highest Student Stage]]&lt;&gt;"",1,0)</f>
        <v>1</v>
      </c>
      <c r="Z26">
        <f t="shared" si="0"/>
        <v>0</v>
      </c>
      <c r="AA26">
        <f t="shared" si="1"/>
        <v>0</v>
      </c>
      <c r="AB26">
        <f t="shared" si="2"/>
        <v>0</v>
      </c>
    </row>
    <row r="27" spans="1:28" ht="14.4" thickBot="1" x14ac:dyDescent="0.3">
      <c r="A27" s="26" t="s">
        <v>136</v>
      </c>
      <c r="B27" s="4" t="s">
        <v>124</v>
      </c>
      <c r="C27" s="5" t="s">
        <v>21</v>
      </c>
      <c r="D27" s="4" t="s">
        <v>33</v>
      </c>
      <c r="E27" s="5" t="s">
        <v>69</v>
      </c>
      <c r="F27" s="5" t="s">
        <v>65</v>
      </c>
      <c r="G27" s="4" t="s">
        <v>135</v>
      </c>
      <c r="H27" s="4" t="s">
        <v>26</v>
      </c>
      <c r="I27" s="24">
        <v>45785</v>
      </c>
      <c r="J27" s="24">
        <v>45787</v>
      </c>
      <c r="K27" s="25" t="s">
        <v>1162</v>
      </c>
      <c r="L27" s="35">
        <f>Table8[[#This Row],[App Offer Date]]-Table8[[#This Row],[App Submission Date]]</f>
        <v>2</v>
      </c>
      <c r="M27" s="35" t="e">
        <f>Table8[[#This Row],[App Deposit Date]]-Table8[[#This Row],[App Offer Date]]</f>
        <v>#VALUE!</v>
      </c>
      <c r="N27" s="35" t="e">
        <f>Table8[[#This Row],[App Deposit Date]]-Table8[[#This Row],[App Submission Date]]</f>
        <v>#VALUE!</v>
      </c>
      <c r="O27" s="35">
        <f xml:space="preserve"> --(Table8[[#This Row],[App Submission Date]]&lt;&gt;"")</f>
        <v>1</v>
      </c>
      <c r="P27" s="35">
        <f>--(Table8[[#This Row],[App Offer Date]]&lt;&gt;"")</f>
        <v>1</v>
      </c>
      <c r="Q27" s="5" t="s">
        <v>37</v>
      </c>
      <c r="R27" s="8" t="s">
        <v>47</v>
      </c>
      <c r="S27" s="5" t="s">
        <v>69</v>
      </c>
      <c r="T27" s="4" t="s">
        <v>137</v>
      </c>
      <c r="U27" s="4" t="s">
        <v>138</v>
      </c>
      <c r="V27" s="5" t="s">
        <v>37</v>
      </c>
      <c r="W27" s="6">
        <v>45785</v>
      </c>
      <c r="X27" s="27">
        <v>45787</v>
      </c>
      <c r="Y27">
        <f>IF(Table8[[#This Row],[Highest Student Stage]]&lt;&gt;"",1,0)</f>
        <v>1</v>
      </c>
      <c r="Z27">
        <f t="shared" si="0"/>
        <v>1</v>
      </c>
      <c r="AA27">
        <f t="shared" si="1"/>
        <v>0</v>
      </c>
      <c r="AB27">
        <f t="shared" si="2"/>
        <v>0</v>
      </c>
    </row>
    <row r="28" spans="1:28" ht="14.4" thickBot="1" x14ac:dyDescent="0.3">
      <c r="A28" s="26" t="s">
        <v>139</v>
      </c>
      <c r="B28" s="4" t="s">
        <v>96</v>
      </c>
      <c r="C28" s="5" t="s">
        <v>21</v>
      </c>
      <c r="D28" s="4" t="s">
        <v>33</v>
      </c>
      <c r="E28" s="5" t="s">
        <v>64</v>
      </c>
      <c r="F28" s="5" t="s">
        <v>65</v>
      </c>
      <c r="G28" s="4" t="s">
        <v>140</v>
      </c>
      <c r="H28" s="4" t="s">
        <v>26</v>
      </c>
      <c r="I28" s="24">
        <v>45740</v>
      </c>
      <c r="J28" s="24">
        <v>45742</v>
      </c>
      <c r="K28" s="25" t="s">
        <v>1162</v>
      </c>
      <c r="L28" s="35">
        <f>Table8[[#This Row],[App Offer Date]]-Table8[[#This Row],[App Submission Date]]</f>
        <v>2</v>
      </c>
      <c r="M28" s="35" t="e">
        <f>Table8[[#This Row],[App Deposit Date]]-Table8[[#This Row],[App Offer Date]]</f>
        <v>#VALUE!</v>
      </c>
      <c r="N28" s="35" t="e">
        <f>Table8[[#This Row],[App Deposit Date]]-Table8[[#This Row],[App Submission Date]]</f>
        <v>#VALUE!</v>
      </c>
      <c r="O28" s="35">
        <f xml:space="preserve"> --(Table8[[#This Row],[App Submission Date]]&lt;&gt;"")</f>
        <v>1</v>
      </c>
      <c r="P28" s="35">
        <f>--(Table8[[#This Row],[App Offer Date]]&lt;&gt;"")</f>
        <v>1</v>
      </c>
      <c r="Q28" s="5" t="s">
        <v>37</v>
      </c>
      <c r="R28" s="8" t="s">
        <v>47</v>
      </c>
      <c r="S28" s="2" t="s">
        <v>64</v>
      </c>
      <c r="T28" s="4"/>
      <c r="U28" s="4" t="s">
        <v>141</v>
      </c>
      <c r="V28" s="5" t="s">
        <v>37</v>
      </c>
      <c r="W28" s="6">
        <v>45740</v>
      </c>
      <c r="X28" s="27">
        <v>45742</v>
      </c>
      <c r="Y28">
        <f>IF(Table8[[#This Row],[Highest Student Stage]]&lt;&gt;"",1,0)</f>
        <v>1</v>
      </c>
      <c r="Z28">
        <f t="shared" si="0"/>
        <v>1</v>
      </c>
      <c r="AA28">
        <f t="shared" si="1"/>
        <v>0</v>
      </c>
      <c r="AB28">
        <f t="shared" si="2"/>
        <v>0</v>
      </c>
    </row>
    <row r="29" spans="1:28" ht="14.4" thickBot="1" x14ac:dyDescent="0.3">
      <c r="A29" s="26" t="s">
        <v>142</v>
      </c>
      <c r="B29" s="4" t="s">
        <v>54</v>
      </c>
      <c r="C29" s="5" t="s">
        <v>21</v>
      </c>
      <c r="D29" s="4" t="s">
        <v>22</v>
      </c>
      <c r="E29" s="5" t="s">
        <v>55</v>
      </c>
      <c r="F29" s="5" t="s">
        <v>24</v>
      </c>
      <c r="G29" s="4" t="s">
        <v>143</v>
      </c>
      <c r="H29" s="4" t="s">
        <v>26</v>
      </c>
      <c r="I29" s="24">
        <v>45769</v>
      </c>
      <c r="J29" s="24">
        <v>45778</v>
      </c>
      <c r="K29" s="25" t="s">
        <v>1162</v>
      </c>
      <c r="L29" s="35">
        <f>Table8[[#This Row],[App Offer Date]]-Table8[[#This Row],[App Submission Date]]</f>
        <v>9</v>
      </c>
      <c r="M29" s="35" t="e">
        <f>Table8[[#This Row],[App Deposit Date]]-Table8[[#This Row],[App Offer Date]]</f>
        <v>#VALUE!</v>
      </c>
      <c r="N29" s="35" t="e">
        <f>Table8[[#This Row],[App Deposit Date]]-Table8[[#This Row],[App Submission Date]]</f>
        <v>#VALUE!</v>
      </c>
      <c r="O29" s="35">
        <f xml:space="preserve"> --(Table8[[#This Row],[App Submission Date]]&lt;&gt;"")</f>
        <v>1</v>
      </c>
      <c r="P29" s="35">
        <f>--(Table8[[#This Row],[App Offer Date]]&lt;&gt;"")</f>
        <v>1</v>
      </c>
      <c r="Q29" s="5" t="s">
        <v>37</v>
      </c>
      <c r="R29" s="8" t="s">
        <v>47</v>
      </c>
      <c r="S29" s="5"/>
      <c r="T29" s="4"/>
      <c r="U29" s="4"/>
      <c r="V29" s="7" t="s">
        <v>52</v>
      </c>
      <c r="W29" s="5"/>
      <c r="X29" s="22"/>
      <c r="Y29">
        <f>IF(Table8[[#This Row],[Highest Student Stage]]&lt;&gt;"",1,0)</f>
        <v>1</v>
      </c>
      <c r="Z29">
        <f t="shared" si="0"/>
        <v>1</v>
      </c>
      <c r="AA29">
        <f t="shared" si="1"/>
        <v>0</v>
      </c>
      <c r="AB29">
        <f t="shared" si="2"/>
        <v>0</v>
      </c>
    </row>
    <row r="30" spans="1:28" ht="14.4" thickBot="1" x14ac:dyDescent="0.3">
      <c r="A30" s="26" t="s">
        <v>144</v>
      </c>
      <c r="B30" s="4" t="s">
        <v>131</v>
      </c>
      <c r="C30" s="5" t="s">
        <v>21</v>
      </c>
      <c r="D30" s="4" t="s">
        <v>22</v>
      </c>
      <c r="E30" s="5" t="s">
        <v>55</v>
      </c>
      <c r="F30" s="5" t="s">
        <v>24</v>
      </c>
      <c r="G30" s="4" t="s">
        <v>94</v>
      </c>
      <c r="H30" s="4" t="s">
        <v>26</v>
      </c>
      <c r="I30" s="24">
        <v>45758</v>
      </c>
      <c r="J30" s="24">
        <v>45764</v>
      </c>
      <c r="K30" s="25" t="s">
        <v>1162</v>
      </c>
      <c r="L30" s="35">
        <f>Table8[[#This Row],[App Offer Date]]-Table8[[#This Row],[App Submission Date]]</f>
        <v>6</v>
      </c>
      <c r="M30" s="35" t="e">
        <f>Table8[[#This Row],[App Deposit Date]]-Table8[[#This Row],[App Offer Date]]</f>
        <v>#VALUE!</v>
      </c>
      <c r="N30" s="35" t="e">
        <f>Table8[[#This Row],[App Deposit Date]]-Table8[[#This Row],[App Submission Date]]</f>
        <v>#VALUE!</v>
      </c>
      <c r="O30" s="35">
        <f xml:space="preserve"> --(Table8[[#This Row],[App Submission Date]]&lt;&gt;"")</f>
        <v>1</v>
      </c>
      <c r="P30" s="35">
        <f>--(Table8[[#This Row],[App Offer Date]]&lt;&gt;"")</f>
        <v>1</v>
      </c>
      <c r="Q30" s="5" t="s">
        <v>37</v>
      </c>
      <c r="R30" s="8" t="s">
        <v>47</v>
      </c>
      <c r="S30" s="5"/>
      <c r="T30" s="4"/>
      <c r="U30" s="4"/>
      <c r="V30" s="7" t="s">
        <v>52</v>
      </c>
      <c r="W30" s="5"/>
      <c r="X30" s="22"/>
      <c r="Y30">
        <f>IF(Table8[[#This Row],[Highest Student Stage]]&lt;&gt;"",1,0)</f>
        <v>1</v>
      </c>
      <c r="Z30">
        <f t="shared" si="0"/>
        <v>1</v>
      </c>
      <c r="AA30">
        <f t="shared" si="1"/>
        <v>0</v>
      </c>
      <c r="AB30">
        <f t="shared" si="2"/>
        <v>0</v>
      </c>
    </row>
    <row r="31" spans="1:28" ht="14.4" thickBot="1" x14ac:dyDescent="0.3">
      <c r="A31" s="26" t="s">
        <v>145</v>
      </c>
      <c r="B31" s="4" t="s">
        <v>146</v>
      </c>
      <c r="C31" s="5" t="s">
        <v>21</v>
      </c>
      <c r="D31" s="4" t="s">
        <v>22</v>
      </c>
      <c r="E31" s="5" t="s">
        <v>64</v>
      </c>
      <c r="F31" s="5" t="s">
        <v>24</v>
      </c>
      <c r="G31" s="4" t="s">
        <v>147</v>
      </c>
      <c r="H31" s="4" t="s">
        <v>26</v>
      </c>
      <c r="I31" s="24">
        <v>45707</v>
      </c>
      <c r="J31" s="25" t="s">
        <v>1162</v>
      </c>
      <c r="K31" s="25" t="s">
        <v>1162</v>
      </c>
      <c r="L31" s="35" t="e">
        <f>Table8[[#This Row],[App Offer Date]]-Table8[[#This Row],[App Submission Date]]</f>
        <v>#VALUE!</v>
      </c>
      <c r="M31" s="35" t="e">
        <f>Table8[[#This Row],[App Deposit Date]]-Table8[[#This Row],[App Offer Date]]</f>
        <v>#VALUE!</v>
      </c>
      <c r="N31" s="35" t="e">
        <f>Table8[[#This Row],[App Deposit Date]]-Table8[[#This Row],[App Submission Date]]</f>
        <v>#VALUE!</v>
      </c>
      <c r="O31" s="35">
        <f xml:space="preserve"> --(Table8[[#This Row],[App Submission Date]]&lt;&gt;"")</f>
        <v>1</v>
      </c>
      <c r="P31" s="35">
        <f>--(Table8[[#This Row],[App Offer Date]]&lt;&gt;"")</f>
        <v>1</v>
      </c>
      <c r="Q31" s="5" t="s">
        <v>82</v>
      </c>
      <c r="R31" s="8" t="s">
        <v>47</v>
      </c>
      <c r="S31" s="5"/>
      <c r="T31" s="4"/>
      <c r="U31" s="4"/>
      <c r="V31" s="7" t="s">
        <v>52</v>
      </c>
      <c r="W31" s="5"/>
      <c r="X31" s="22"/>
      <c r="Y31">
        <f>IF(Table8[[#This Row],[Highest Student Stage]]&lt;&gt;"",1,0)</f>
        <v>1</v>
      </c>
      <c r="Z31">
        <f t="shared" si="0"/>
        <v>0</v>
      </c>
      <c r="AA31">
        <f t="shared" si="1"/>
        <v>0</v>
      </c>
      <c r="AB31">
        <f t="shared" si="2"/>
        <v>0</v>
      </c>
    </row>
    <row r="32" spans="1:28" ht="14.4" thickBot="1" x14ac:dyDescent="0.3">
      <c r="A32" s="26" t="s">
        <v>148</v>
      </c>
      <c r="B32" s="4" t="s">
        <v>54</v>
      </c>
      <c r="C32" s="5" t="s">
        <v>21</v>
      </c>
      <c r="D32" s="4" t="s">
        <v>22</v>
      </c>
      <c r="E32" s="5" t="s">
        <v>87</v>
      </c>
      <c r="F32" s="5" t="s">
        <v>24</v>
      </c>
      <c r="G32" s="4" t="s">
        <v>25</v>
      </c>
      <c r="H32" s="4" t="s">
        <v>26</v>
      </c>
      <c r="I32" s="24">
        <v>45589</v>
      </c>
      <c r="J32" s="24">
        <v>45594</v>
      </c>
      <c r="K32" s="24">
        <v>45622</v>
      </c>
      <c r="L32" s="34">
        <f>Table8[[#This Row],[App Offer Date]]-Table8[[#This Row],[App Submission Date]]</f>
        <v>5</v>
      </c>
      <c r="M32" s="34">
        <f>Table8[[#This Row],[App Deposit Date]]-Table8[[#This Row],[App Offer Date]]</f>
        <v>28</v>
      </c>
      <c r="N32" s="34">
        <f>Table8[[#This Row],[App Deposit Date]]-Table8[[#This Row],[App Submission Date]]</f>
        <v>33</v>
      </c>
      <c r="O32" s="34">
        <f xml:space="preserve"> --(Table8[[#This Row],[App Submission Date]]&lt;&gt;"")</f>
        <v>1</v>
      </c>
      <c r="P32" s="34">
        <f>--(Table8[[#This Row],[App Offer Date]]&lt;&gt;"")</f>
        <v>1</v>
      </c>
      <c r="Q32" s="5" t="s">
        <v>27</v>
      </c>
      <c r="R32" s="8" t="s">
        <v>28</v>
      </c>
      <c r="S32" s="5" t="s">
        <v>87</v>
      </c>
      <c r="T32" s="4" t="s">
        <v>29</v>
      </c>
      <c r="U32" s="4" t="s">
        <v>149</v>
      </c>
      <c r="V32" s="5" t="s">
        <v>27</v>
      </c>
      <c r="W32" s="6">
        <v>45589</v>
      </c>
      <c r="X32" s="27">
        <v>45594</v>
      </c>
      <c r="Y32">
        <f>IF(Table8[[#This Row],[Highest Student Stage]]&lt;&gt;"",1,0)</f>
        <v>1</v>
      </c>
      <c r="Z32">
        <f t="shared" si="0"/>
        <v>1</v>
      </c>
      <c r="AA32">
        <f t="shared" si="1"/>
        <v>1</v>
      </c>
      <c r="AB32">
        <f t="shared" si="2"/>
        <v>0</v>
      </c>
    </row>
    <row r="33" spans="1:28" ht="14.4" thickBot="1" x14ac:dyDescent="0.3">
      <c r="A33" s="26" t="s">
        <v>150</v>
      </c>
      <c r="B33" s="4" t="s">
        <v>58</v>
      </c>
      <c r="C33" s="5" t="s">
        <v>21</v>
      </c>
      <c r="D33" s="4" t="s">
        <v>33</v>
      </c>
      <c r="E33" s="5" t="s">
        <v>64</v>
      </c>
      <c r="F33" s="5" t="s">
        <v>35</v>
      </c>
      <c r="G33" s="4" t="s">
        <v>151</v>
      </c>
      <c r="H33" s="4" t="s">
        <v>26</v>
      </c>
      <c r="I33" s="24">
        <v>45752</v>
      </c>
      <c r="J33" s="24">
        <v>45756</v>
      </c>
      <c r="K33" s="25" t="s">
        <v>1162</v>
      </c>
      <c r="L33" s="35">
        <f>Table8[[#This Row],[App Offer Date]]-Table8[[#This Row],[App Submission Date]]</f>
        <v>4</v>
      </c>
      <c r="M33" s="35" t="e">
        <f>Table8[[#This Row],[App Deposit Date]]-Table8[[#This Row],[App Offer Date]]</f>
        <v>#VALUE!</v>
      </c>
      <c r="N33" s="35" t="e">
        <f>Table8[[#This Row],[App Deposit Date]]-Table8[[#This Row],[App Submission Date]]</f>
        <v>#VALUE!</v>
      </c>
      <c r="O33" s="35">
        <f xml:space="preserve"> --(Table8[[#This Row],[App Submission Date]]&lt;&gt;"")</f>
        <v>1</v>
      </c>
      <c r="P33" s="35">
        <f>--(Table8[[#This Row],[App Offer Date]]&lt;&gt;"")</f>
        <v>1</v>
      </c>
      <c r="Q33" s="5" t="s">
        <v>37</v>
      </c>
      <c r="R33" s="8" t="s">
        <v>47</v>
      </c>
      <c r="S33" s="5"/>
      <c r="T33" s="4"/>
      <c r="U33" s="4" t="s">
        <v>152</v>
      </c>
      <c r="V33" s="7" t="s">
        <v>52</v>
      </c>
      <c r="W33" s="5"/>
      <c r="X33" s="22"/>
      <c r="Y33">
        <f>IF(Table8[[#This Row],[Highest Student Stage]]&lt;&gt;"",1,0)</f>
        <v>1</v>
      </c>
      <c r="Z33">
        <f t="shared" si="0"/>
        <v>1</v>
      </c>
      <c r="AA33">
        <f t="shared" si="1"/>
        <v>0</v>
      </c>
      <c r="AB33">
        <f t="shared" si="2"/>
        <v>0</v>
      </c>
    </row>
    <row r="34" spans="1:28" ht="14.4" thickBot="1" x14ac:dyDescent="0.3">
      <c r="A34" s="26" t="s">
        <v>153</v>
      </c>
      <c r="B34" s="4" t="s">
        <v>124</v>
      </c>
      <c r="C34" s="5" t="s">
        <v>21</v>
      </c>
      <c r="D34" s="4" t="s">
        <v>33</v>
      </c>
      <c r="E34" s="5" t="s">
        <v>87</v>
      </c>
      <c r="F34" s="5" t="s">
        <v>65</v>
      </c>
      <c r="G34" s="4" t="s">
        <v>135</v>
      </c>
      <c r="H34" s="4" t="s">
        <v>26</v>
      </c>
      <c r="I34" s="24">
        <v>45699</v>
      </c>
      <c r="J34" s="25" t="s">
        <v>1162</v>
      </c>
      <c r="K34" s="25" t="s">
        <v>1162</v>
      </c>
      <c r="L34" s="35" t="e">
        <f>Table8[[#This Row],[App Offer Date]]-Table8[[#This Row],[App Submission Date]]</f>
        <v>#VALUE!</v>
      </c>
      <c r="M34" s="35" t="e">
        <f>Table8[[#This Row],[App Deposit Date]]-Table8[[#This Row],[App Offer Date]]</f>
        <v>#VALUE!</v>
      </c>
      <c r="N34" s="35" t="e">
        <f>Table8[[#This Row],[App Deposit Date]]-Table8[[#This Row],[App Submission Date]]</f>
        <v>#VALUE!</v>
      </c>
      <c r="O34" s="35">
        <f xml:space="preserve"> --(Table8[[#This Row],[App Submission Date]]&lt;&gt;"")</f>
        <v>1</v>
      </c>
      <c r="P34" s="35">
        <f>--(Table8[[#This Row],[App Offer Date]]&lt;&gt;"")</f>
        <v>1</v>
      </c>
      <c r="Q34" s="5" t="s">
        <v>46</v>
      </c>
      <c r="R34" s="8" t="s">
        <v>47</v>
      </c>
      <c r="S34" s="5"/>
      <c r="T34" s="4"/>
      <c r="U34" s="4"/>
      <c r="V34" s="7" t="s">
        <v>52</v>
      </c>
      <c r="W34" s="5"/>
      <c r="X34" s="22"/>
      <c r="Y34">
        <f>IF(Table8[[#This Row],[Highest Student Stage]]&lt;&gt;"",1,0)</f>
        <v>1</v>
      </c>
      <c r="Z34">
        <f t="shared" si="0"/>
        <v>0</v>
      </c>
      <c r="AA34">
        <f t="shared" si="1"/>
        <v>0</v>
      </c>
      <c r="AB34">
        <f t="shared" si="2"/>
        <v>0</v>
      </c>
    </row>
    <row r="35" spans="1:28" ht="14.4" thickBot="1" x14ac:dyDescent="0.3">
      <c r="A35" s="26" t="s">
        <v>154</v>
      </c>
      <c r="B35" s="4" t="s">
        <v>146</v>
      </c>
      <c r="C35" s="5" t="s">
        <v>21</v>
      </c>
      <c r="D35" s="4" t="s">
        <v>22</v>
      </c>
      <c r="E35" s="5" t="s">
        <v>55</v>
      </c>
      <c r="F35" s="5" t="s">
        <v>24</v>
      </c>
      <c r="G35" s="4" t="s">
        <v>56</v>
      </c>
      <c r="H35" s="4" t="s">
        <v>26</v>
      </c>
      <c r="I35" s="24">
        <v>45765</v>
      </c>
      <c r="J35" s="24">
        <v>45775</v>
      </c>
      <c r="K35" s="25" t="s">
        <v>1162</v>
      </c>
      <c r="L35" s="35">
        <f>Table8[[#This Row],[App Offer Date]]-Table8[[#This Row],[App Submission Date]]</f>
        <v>10</v>
      </c>
      <c r="M35" s="35" t="e">
        <f>Table8[[#This Row],[App Deposit Date]]-Table8[[#This Row],[App Offer Date]]</f>
        <v>#VALUE!</v>
      </c>
      <c r="N35" s="35" t="e">
        <f>Table8[[#This Row],[App Deposit Date]]-Table8[[#This Row],[App Submission Date]]</f>
        <v>#VALUE!</v>
      </c>
      <c r="O35" s="35">
        <f xml:space="preserve"> --(Table8[[#This Row],[App Submission Date]]&lt;&gt;"")</f>
        <v>1</v>
      </c>
      <c r="P35" s="35">
        <f>--(Table8[[#This Row],[App Offer Date]]&lt;&gt;"")</f>
        <v>1</v>
      </c>
      <c r="Q35" s="5" t="s">
        <v>37</v>
      </c>
      <c r="R35" s="8" t="s">
        <v>47</v>
      </c>
      <c r="S35" s="5"/>
      <c r="T35" s="4"/>
      <c r="U35" s="4"/>
      <c r="V35" s="7" t="s">
        <v>52</v>
      </c>
      <c r="W35" s="5"/>
      <c r="X35" s="22"/>
      <c r="Y35">
        <f>IF(Table8[[#This Row],[Highest Student Stage]]&lt;&gt;"",1,0)</f>
        <v>1</v>
      </c>
      <c r="Z35">
        <f t="shared" si="0"/>
        <v>1</v>
      </c>
      <c r="AA35">
        <f t="shared" si="1"/>
        <v>0</v>
      </c>
      <c r="AB35">
        <f t="shared" si="2"/>
        <v>0</v>
      </c>
    </row>
    <row r="36" spans="1:28" ht="14.4" thickBot="1" x14ac:dyDescent="0.3">
      <c r="A36" s="26" t="s">
        <v>155</v>
      </c>
      <c r="B36" s="4" t="s">
        <v>54</v>
      </c>
      <c r="C36" s="5" t="s">
        <v>21</v>
      </c>
      <c r="D36" s="4" t="s">
        <v>22</v>
      </c>
      <c r="E36" s="5" t="s">
        <v>69</v>
      </c>
      <c r="F36" s="5" t="s">
        <v>24</v>
      </c>
      <c r="G36" s="4" t="s">
        <v>56</v>
      </c>
      <c r="H36" s="4" t="s">
        <v>26</v>
      </c>
      <c r="I36" s="24">
        <v>45735</v>
      </c>
      <c r="J36" s="24">
        <v>45740</v>
      </c>
      <c r="K36" s="24">
        <v>45803</v>
      </c>
      <c r="L36" s="34">
        <f>Table8[[#This Row],[App Offer Date]]-Table8[[#This Row],[App Submission Date]]</f>
        <v>5</v>
      </c>
      <c r="M36" s="34">
        <f>Table8[[#This Row],[App Deposit Date]]-Table8[[#This Row],[App Offer Date]]</f>
        <v>63</v>
      </c>
      <c r="N36" s="34">
        <f>Table8[[#This Row],[App Deposit Date]]-Table8[[#This Row],[App Submission Date]]</f>
        <v>68</v>
      </c>
      <c r="O36" s="34">
        <f xml:space="preserve"> --(Table8[[#This Row],[App Submission Date]]&lt;&gt;"")</f>
        <v>1</v>
      </c>
      <c r="P36" s="34">
        <f>--(Table8[[#This Row],[App Offer Date]]&lt;&gt;"")</f>
        <v>1</v>
      </c>
      <c r="Q36" s="5" t="s">
        <v>156</v>
      </c>
      <c r="R36" s="8" t="s">
        <v>28</v>
      </c>
      <c r="S36" s="5" t="s">
        <v>69</v>
      </c>
      <c r="T36" s="4" t="s">
        <v>29</v>
      </c>
      <c r="U36" s="4" t="s">
        <v>157</v>
      </c>
      <c r="V36" s="5" t="s">
        <v>156</v>
      </c>
      <c r="W36" s="6">
        <v>45735</v>
      </c>
      <c r="X36" s="27">
        <v>45740</v>
      </c>
      <c r="Y36">
        <f>IF(Table8[[#This Row],[Highest Student Stage]]&lt;&gt;"",1,0)</f>
        <v>1</v>
      </c>
      <c r="Z36">
        <f t="shared" si="0"/>
        <v>1</v>
      </c>
      <c r="AA36">
        <f t="shared" si="1"/>
        <v>1</v>
      </c>
      <c r="AB36">
        <f t="shared" si="2"/>
        <v>0</v>
      </c>
    </row>
    <row r="37" spans="1:28" ht="14.4" thickBot="1" x14ac:dyDescent="0.3">
      <c r="A37" s="26" t="s">
        <v>158</v>
      </c>
      <c r="B37" s="4" t="s">
        <v>159</v>
      </c>
      <c r="C37" s="5" t="s">
        <v>21</v>
      </c>
      <c r="D37" s="4" t="s">
        <v>22</v>
      </c>
      <c r="E37" s="5" t="s">
        <v>160</v>
      </c>
      <c r="F37" s="5" t="s">
        <v>24</v>
      </c>
      <c r="G37" s="4" t="s">
        <v>25</v>
      </c>
      <c r="H37" s="4" t="s">
        <v>26</v>
      </c>
      <c r="I37" s="24">
        <v>45681</v>
      </c>
      <c r="J37" s="24">
        <v>45705</v>
      </c>
      <c r="K37" s="25" t="s">
        <v>1162</v>
      </c>
      <c r="L37" s="35">
        <f>Table8[[#This Row],[App Offer Date]]-Table8[[#This Row],[App Submission Date]]</f>
        <v>24</v>
      </c>
      <c r="M37" s="35" t="e">
        <f>Table8[[#This Row],[App Deposit Date]]-Table8[[#This Row],[App Offer Date]]</f>
        <v>#VALUE!</v>
      </c>
      <c r="N37" s="35" t="e">
        <f>Table8[[#This Row],[App Deposit Date]]-Table8[[#This Row],[App Submission Date]]</f>
        <v>#VALUE!</v>
      </c>
      <c r="O37" s="35">
        <f xml:space="preserve"> --(Table8[[#This Row],[App Submission Date]]&lt;&gt;"")</f>
        <v>1</v>
      </c>
      <c r="P37" s="35">
        <f>--(Table8[[#This Row],[App Offer Date]]&lt;&gt;"")</f>
        <v>1</v>
      </c>
      <c r="Q37" s="5" t="s">
        <v>37</v>
      </c>
      <c r="R37" s="8" t="s">
        <v>47</v>
      </c>
      <c r="S37" s="5"/>
      <c r="T37" s="4"/>
      <c r="U37" s="4"/>
      <c r="V37" s="7" t="s">
        <v>52</v>
      </c>
      <c r="W37" s="5"/>
      <c r="X37" s="22"/>
      <c r="Y37">
        <f>IF(Table8[[#This Row],[Highest Student Stage]]&lt;&gt;"",1,0)</f>
        <v>1</v>
      </c>
      <c r="Z37">
        <f t="shared" si="0"/>
        <v>1</v>
      </c>
      <c r="AA37">
        <f t="shared" si="1"/>
        <v>0</v>
      </c>
      <c r="AB37">
        <f t="shared" si="2"/>
        <v>0</v>
      </c>
    </row>
    <row r="38" spans="1:28" ht="14.4" thickBot="1" x14ac:dyDescent="0.3">
      <c r="A38" s="26" t="s">
        <v>161</v>
      </c>
      <c r="B38" s="4" t="s">
        <v>162</v>
      </c>
      <c r="C38" s="5" t="s">
        <v>21</v>
      </c>
      <c r="D38" s="4" t="s">
        <v>33</v>
      </c>
      <c r="E38" s="5" t="s">
        <v>160</v>
      </c>
      <c r="F38" s="5" t="s">
        <v>65</v>
      </c>
      <c r="G38" s="4" t="s">
        <v>135</v>
      </c>
      <c r="H38" s="4" t="s">
        <v>26</v>
      </c>
      <c r="I38" s="24">
        <v>45794</v>
      </c>
      <c r="J38" s="24">
        <v>45805</v>
      </c>
      <c r="K38" s="25" t="s">
        <v>1162</v>
      </c>
      <c r="L38" s="35">
        <f>Table8[[#This Row],[App Offer Date]]-Table8[[#This Row],[App Submission Date]]</f>
        <v>11</v>
      </c>
      <c r="M38" s="35" t="e">
        <f>Table8[[#This Row],[App Deposit Date]]-Table8[[#This Row],[App Offer Date]]</f>
        <v>#VALUE!</v>
      </c>
      <c r="N38" s="35" t="e">
        <f>Table8[[#This Row],[App Deposit Date]]-Table8[[#This Row],[App Submission Date]]</f>
        <v>#VALUE!</v>
      </c>
      <c r="O38" s="35">
        <f xml:space="preserve"> --(Table8[[#This Row],[App Submission Date]]&lt;&gt;"")</f>
        <v>1</v>
      </c>
      <c r="P38" s="35">
        <f>--(Table8[[#This Row],[App Offer Date]]&lt;&gt;"")</f>
        <v>1</v>
      </c>
      <c r="Q38" s="5" t="s">
        <v>37</v>
      </c>
      <c r="R38" s="8" t="s">
        <v>47</v>
      </c>
      <c r="S38" s="5" t="s">
        <v>160</v>
      </c>
      <c r="T38" s="4" t="s">
        <v>83</v>
      </c>
      <c r="U38" s="5" t="s">
        <v>163</v>
      </c>
      <c r="V38" s="5" t="s">
        <v>37</v>
      </c>
      <c r="W38" s="6">
        <v>45794</v>
      </c>
      <c r="X38" s="27">
        <v>45805</v>
      </c>
      <c r="Y38">
        <f>IF(Table8[[#This Row],[Highest Student Stage]]&lt;&gt;"",1,0)</f>
        <v>1</v>
      </c>
      <c r="Z38">
        <f t="shared" si="0"/>
        <v>1</v>
      </c>
      <c r="AA38">
        <f t="shared" si="1"/>
        <v>0</v>
      </c>
      <c r="AB38">
        <f t="shared" si="2"/>
        <v>0</v>
      </c>
    </row>
    <row r="39" spans="1:28" ht="14.4" thickBot="1" x14ac:dyDescent="0.3">
      <c r="A39" s="26" t="s">
        <v>164</v>
      </c>
      <c r="B39" s="4" t="s">
        <v>146</v>
      </c>
      <c r="C39" s="5" t="s">
        <v>21</v>
      </c>
      <c r="D39" s="4" t="s">
        <v>22</v>
      </c>
      <c r="E39" s="5" t="s">
        <v>69</v>
      </c>
      <c r="F39" s="5" t="s">
        <v>24</v>
      </c>
      <c r="G39" s="4" t="s">
        <v>25</v>
      </c>
      <c r="H39" s="4" t="s">
        <v>26</v>
      </c>
      <c r="I39" s="24">
        <v>45775</v>
      </c>
      <c r="J39" s="24">
        <v>45779</v>
      </c>
      <c r="K39" s="25" t="s">
        <v>1162</v>
      </c>
      <c r="L39" s="35">
        <f>Table8[[#This Row],[App Offer Date]]-Table8[[#This Row],[App Submission Date]]</f>
        <v>4</v>
      </c>
      <c r="M39" s="35" t="e">
        <f>Table8[[#This Row],[App Deposit Date]]-Table8[[#This Row],[App Offer Date]]</f>
        <v>#VALUE!</v>
      </c>
      <c r="N39" s="35" t="e">
        <f>Table8[[#This Row],[App Deposit Date]]-Table8[[#This Row],[App Submission Date]]</f>
        <v>#VALUE!</v>
      </c>
      <c r="O39" s="35">
        <f xml:space="preserve"> --(Table8[[#This Row],[App Submission Date]]&lt;&gt;"")</f>
        <v>1</v>
      </c>
      <c r="P39" s="35">
        <f>--(Table8[[#This Row],[App Offer Date]]&lt;&gt;"")</f>
        <v>1</v>
      </c>
      <c r="Q39" s="5" t="s">
        <v>37</v>
      </c>
      <c r="R39" s="8" t="s">
        <v>47</v>
      </c>
      <c r="S39" s="5" t="s">
        <v>69</v>
      </c>
      <c r="T39" s="4" t="s">
        <v>137</v>
      </c>
      <c r="U39" s="4" t="s">
        <v>165</v>
      </c>
      <c r="V39" s="5" t="s">
        <v>37</v>
      </c>
      <c r="W39" s="6">
        <v>45775</v>
      </c>
      <c r="X39" s="27">
        <v>45779</v>
      </c>
      <c r="Y39">
        <f>IF(Table8[[#This Row],[Highest Student Stage]]&lt;&gt;"",1,0)</f>
        <v>1</v>
      </c>
      <c r="Z39">
        <f t="shared" si="0"/>
        <v>1</v>
      </c>
      <c r="AA39">
        <f t="shared" si="1"/>
        <v>0</v>
      </c>
      <c r="AB39">
        <f t="shared" si="2"/>
        <v>0</v>
      </c>
    </row>
    <row r="40" spans="1:28" ht="14.4" thickBot="1" x14ac:dyDescent="0.3">
      <c r="A40" s="26" t="s">
        <v>166</v>
      </c>
      <c r="B40" s="4" t="s">
        <v>146</v>
      </c>
      <c r="C40" s="5" t="s">
        <v>21</v>
      </c>
      <c r="D40" s="4" t="s">
        <v>22</v>
      </c>
      <c r="E40" s="5" t="s">
        <v>69</v>
      </c>
      <c r="F40" s="5" t="s">
        <v>24</v>
      </c>
      <c r="G40" s="4" t="s">
        <v>143</v>
      </c>
      <c r="H40" s="4" t="s">
        <v>26</v>
      </c>
      <c r="I40" s="24">
        <v>45832</v>
      </c>
      <c r="J40" s="24">
        <v>45834</v>
      </c>
      <c r="K40" s="25" t="s">
        <v>1162</v>
      </c>
      <c r="L40" s="35">
        <f>Table8[[#This Row],[App Offer Date]]-Table8[[#This Row],[App Submission Date]]</f>
        <v>2</v>
      </c>
      <c r="M40" s="35" t="e">
        <f>Table8[[#This Row],[App Deposit Date]]-Table8[[#This Row],[App Offer Date]]</f>
        <v>#VALUE!</v>
      </c>
      <c r="N40" s="35" t="e">
        <f>Table8[[#This Row],[App Deposit Date]]-Table8[[#This Row],[App Submission Date]]</f>
        <v>#VALUE!</v>
      </c>
      <c r="O40" s="35">
        <f xml:space="preserve"> --(Table8[[#This Row],[App Submission Date]]&lt;&gt;"")</f>
        <v>1</v>
      </c>
      <c r="P40" s="35">
        <f>--(Table8[[#This Row],[App Offer Date]]&lt;&gt;"")</f>
        <v>1</v>
      </c>
      <c r="Q40" s="5" t="s">
        <v>37</v>
      </c>
      <c r="R40" s="8" t="s">
        <v>47</v>
      </c>
      <c r="S40" s="5" t="s">
        <v>69</v>
      </c>
      <c r="T40" s="4" t="s">
        <v>137</v>
      </c>
      <c r="U40" s="4" t="s">
        <v>167</v>
      </c>
      <c r="V40" s="5" t="s">
        <v>37</v>
      </c>
      <c r="W40" s="6">
        <v>45832</v>
      </c>
      <c r="X40" s="27">
        <v>45834</v>
      </c>
      <c r="Y40">
        <f>IF(Table8[[#This Row],[Highest Student Stage]]&lt;&gt;"",1,0)</f>
        <v>1</v>
      </c>
      <c r="Z40">
        <f t="shared" si="0"/>
        <v>1</v>
      </c>
      <c r="AA40">
        <f t="shared" si="1"/>
        <v>0</v>
      </c>
      <c r="AB40">
        <f t="shared" si="2"/>
        <v>0</v>
      </c>
    </row>
    <row r="41" spans="1:28" ht="14.4" thickBot="1" x14ac:dyDescent="0.3">
      <c r="A41" s="26" t="s">
        <v>168</v>
      </c>
      <c r="B41" s="4" t="s">
        <v>112</v>
      </c>
      <c r="C41" s="5" t="s">
        <v>21</v>
      </c>
      <c r="D41" s="4" t="s">
        <v>33</v>
      </c>
      <c r="E41" s="5" t="s">
        <v>44</v>
      </c>
      <c r="F41" s="5" t="s">
        <v>35</v>
      </c>
      <c r="G41" s="4" t="s">
        <v>51</v>
      </c>
      <c r="H41" s="4" t="s">
        <v>26</v>
      </c>
      <c r="I41" s="24">
        <v>45777</v>
      </c>
      <c r="J41" s="24">
        <v>45786</v>
      </c>
      <c r="K41" s="25" t="s">
        <v>1162</v>
      </c>
      <c r="L41" s="35">
        <f>Table8[[#This Row],[App Offer Date]]-Table8[[#This Row],[App Submission Date]]</f>
        <v>9</v>
      </c>
      <c r="M41" s="35" t="e">
        <f>Table8[[#This Row],[App Deposit Date]]-Table8[[#This Row],[App Offer Date]]</f>
        <v>#VALUE!</v>
      </c>
      <c r="N41" s="35" t="e">
        <f>Table8[[#This Row],[App Deposit Date]]-Table8[[#This Row],[App Submission Date]]</f>
        <v>#VALUE!</v>
      </c>
      <c r="O41" s="35">
        <f xml:space="preserve"> --(Table8[[#This Row],[App Submission Date]]&lt;&gt;"")</f>
        <v>1</v>
      </c>
      <c r="P41" s="35">
        <f>--(Table8[[#This Row],[App Offer Date]]&lt;&gt;"")</f>
        <v>1</v>
      </c>
      <c r="Q41" s="5" t="s">
        <v>37</v>
      </c>
      <c r="R41" s="8" t="s">
        <v>47</v>
      </c>
      <c r="S41" s="5" t="s">
        <v>44</v>
      </c>
      <c r="T41" s="4" t="s">
        <v>169</v>
      </c>
      <c r="U41" s="4" t="s">
        <v>170</v>
      </c>
      <c r="V41" s="5" t="s">
        <v>37</v>
      </c>
      <c r="W41" s="6">
        <v>45777</v>
      </c>
      <c r="X41" s="27">
        <v>45786</v>
      </c>
      <c r="Y41">
        <f>IF(Table8[[#This Row],[Highest Student Stage]]&lt;&gt;"",1,0)</f>
        <v>1</v>
      </c>
      <c r="Z41">
        <f t="shared" si="0"/>
        <v>1</v>
      </c>
      <c r="AA41">
        <f t="shared" si="1"/>
        <v>0</v>
      </c>
      <c r="AB41">
        <f t="shared" si="2"/>
        <v>0</v>
      </c>
    </row>
    <row r="42" spans="1:28" ht="14.4" thickBot="1" x14ac:dyDescent="0.3">
      <c r="A42" s="26" t="s">
        <v>171</v>
      </c>
      <c r="B42" s="4" t="s">
        <v>172</v>
      </c>
      <c r="C42" s="5" t="s">
        <v>21</v>
      </c>
      <c r="D42" s="4" t="s">
        <v>22</v>
      </c>
      <c r="E42" s="5" t="s">
        <v>87</v>
      </c>
      <c r="F42" s="5" t="s">
        <v>24</v>
      </c>
      <c r="G42" s="4" t="s">
        <v>25</v>
      </c>
      <c r="H42" s="4" t="s">
        <v>26</v>
      </c>
      <c r="I42" s="24">
        <v>45615</v>
      </c>
      <c r="J42" s="24">
        <v>45621</v>
      </c>
      <c r="K42" s="24">
        <v>45626</v>
      </c>
      <c r="L42" s="34">
        <f>Table8[[#This Row],[App Offer Date]]-Table8[[#This Row],[App Submission Date]]</f>
        <v>6</v>
      </c>
      <c r="M42" s="34">
        <f>Table8[[#This Row],[App Deposit Date]]-Table8[[#This Row],[App Offer Date]]</f>
        <v>5</v>
      </c>
      <c r="N42" s="34">
        <f>Table8[[#This Row],[App Deposit Date]]-Table8[[#This Row],[App Submission Date]]</f>
        <v>11</v>
      </c>
      <c r="O42" s="34">
        <f xml:space="preserve"> --(Table8[[#This Row],[App Submission Date]]&lt;&gt;"")</f>
        <v>1</v>
      </c>
      <c r="P42" s="34">
        <f>--(Table8[[#This Row],[App Offer Date]]&lt;&gt;"")</f>
        <v>1</v>
      </c>
      <c r="Q42" s="5" t="s">
        <v>27</v>
      </c>
      <c r="R42" s="8" t="s">
        <v>28</v>
      </c>
      <c r="S42" s="5" t="s">
        <v>87</v>
      </c>
      <c r="T42" s="4" t="s">
        <v>29</v>
      </c>
      <c r="U42" s="4" t="s">
        <v>88</v>
      </c>
      <c r="V42" s="5" t="s">
        <v>27</v>
      </c>
      <c r="W42" s="6">
        <v>45615</v>
      </c>
      <c r="X42" s="27">
        <v>45621</v>
      </c>
      <c r="Y42">
        <f>IF(Table8[[#This Row],[Highest Student Stage]]&lt;&gt;"",1,0)</f>
        <v>1</v>
      </c>
      <c r="Z42">
        <f t="shared" si="0"/>
        <v>1</v>
      </c>
      <c r="AA42">
        <f t="shared" si="1"/>
        <v>1</v>
      </c>
      <c r="AB42">
        <f t="shared" si="2"/>
        <v>0</v>
      </c>
    </row>
    <row r="43" spans="1:28" ht="14.4" thickBot="1" x14ac:dyDescent="0.3">
      <c r="A43" s="26" t="s">
        <v>173</v>
      </c>
      <c r="B43" s="4" t="s">
        <v>63</v>
      </c>
      <c r="C43" s="5" t="s">
        <v>21</v>
      </c>
      <c r="D43" s="4" t="s">
        <v>33</v>
      </c>
      <c r="E43" s="5" t="s">
        <v>174</v>
      </c>
      <c r="F43" s="5" t="s">
        <v>65</v>
      </c>
      <c r="G43" s="4" t="s">
        <v>135</v>
      </c>
      <c r="H43" s="4" t="s">
        <v>26</v>
      </c>
      <c r="I43" s="24">
        <v>45718</v>
      </c>
      <c r="J43" s="24">
        <v>45740</v>
      </c>
      <c r="K43" s="25" t="s">
        <v>1162</v>
      </c>
      <c r="L43" s="35">
        <f>Table8[[#This Row],[App Offer Date]]-Table8[[#This Row],[App Submission Date]]</f>
        <v>22</v>
      </c>
      <c r="M43" s="35" t="e">
        <f>Table8[[#This Row],[App Deposit Date]]-Table8[[#This Row],[App Offer Date]]</f>
        <v>#VALUE!</v>
      </c>
      <c r="N43" s="35" t="e">
        <f>Table8[[#This Row],[App Deposit Date]]-Table8[[#This Row],[App Submission Date]]</f>
        <v>#VALUE!</v>
      </c>
      <c r="O43" s="35">
        <f xml:space="preserve"> --(Table8[[#This Row],[App Submission Date]]&lt;&gt;"")</f>
        <v>1</v>
      </c>
      <c r="P43" s="35">
        <f>--(Table8[[#This Row],[App Offer Date]]&lt;&gt;"")</f>
        <v>1</v>
      </c>
      <c r="Q43" s="5" t="s">
        <v>37</v>
      </c>
      <c r="R43" s="8" t="s">
        <v>47</v>
      </c>
      <c r="S43" s="5"/>
      <c r="T43" s="4"/>
      <c r="U43" s="5"/>
      <c r="V43" s="7" t="s">
        <v>52</v>
      </c>
      <c r="W43" s="5"/>
      <c r="X43" s="22"/>
      <c r="Y43">
        <f>IF(Table8[[#This Row],[Highest Student Stage]]&lt;&gt;"",1,0)</f>
        <v>1</v>
      </c>
      <c r="Z43">
        <f t="shared" si="0"/>
        <v>1</v>
      </c>
      <c r="AA43">
        <f t="shared" si="1"/>
        <v>0</v>
      </c>
      <c r="AB43">
        <f t="shared" si="2"/>
        <v>0</v>
      </c>
    </row>
    <row r="44" spans="1:28" ht="14.4" thickBot="1" x14ac:dyDescent="0.3">
      <c r="A44" s="26" t="s">
        <v>175</v>
      </c>
      <c r="B44" s="4" t="s">
        <v>86</v>
      </c>
      <c r="C44" s="5" t="s">
        <v>21</v>
      </c>
      <c r="D44" s="4" t="s">
        <v>22</v>
      </c>
      <c r="E44" s="5" t="s">
        <v>87</v>
      </c>
      <c r="F44" s="5" t="s">
        <v>24</v>
      </c>
      <c r="G44" s="4" t="s">
        <v>25</v>
      </c>
      <c r="H44" s="4" t="s">
        <v>26</v>
      </c>
      <c r="I44" s="24">
        <v>45618</v>
      </c>
      <c r="J44" s="24">
        <v>45628</v>
      </c>
      <c r="K44" s="24">
        <v>45638</v>
      </c>
      <c r="L44" s="34">
        <f>Table8[[#This Row],[App Offer Date]]-Table8[[#This Row],[App Submission Date]]</f>
        <v>10</v>
      </c>
      <c r="M44" s="34">
        <f>Table8[[#This Row],[App Deposit Date]]-Table8[[#This Row],[App Offer Date]]</f>
        <v>10</v>
      </c>
      <c r="N44" s="34">
        <f>Table8[[#This Row],[App Deposit Date]]-Table8[[#This Row],[App Submission Date]]</f>
        <v>20</v>
      </c>
      <c r="O44" s="34">
        <f xml:space="preserve"> --(Table8[[#This Row],[App Submission Date]]&lt;&gt;"")</f>
        <v>1</v>
      </c>
      <c r="P44" s="34">
        <f>--(Table8[[#This Row],[App Offer Date]]&lt;&gt;"")</f>
        <v>1</v>
      </c>
      <c r="Q44" s="5" t="s">
        <v>176</v>
      </c>
      <c r="R44" s="8" t="s">
        <v>28</v>
      </c>
      <c r="S44" s="5" t="s">
        <v>87</v>
      </c>
      <c r="T44" s="4" t="s">
        <v>29</v>
      </c>
      <c r="U44" s="4" t="s">
        <v>177</v>
      </c>
      <c r="V44" s="5" t="s">
        <v>176</v>
      </c>
      <c r="W44" s="6">
        <v>45618</v>
      </c>
      <c r="X44" s="27">
        <v>45628</v>
      </c>
      <c r="Y44">
        <f>IF(Table8[[#This Row],[Highest Student Stage]]&lt;&gt;"",1,0)</f>
        <v>1</v>
      </c>
      <c r="Z44">
        <f t="shared" si="0"/>
        <v>1</v>
      </c>
      <c r="AA44">
        <f t="shared" si="1"/>
        <v>1</v>
      </c>
      <c r="AB44">
        <f t="shared" si="2"/>
        <v>1</v>
      </c>
    </row>
    <row r="45" spans="1:28" ht="14.4" thickBot="1" x14ac:dyDescent="0.3">
      <c r="A45" s="26" t="s">
        <v>178</v>
      </c>
      <c r="B45" s="4" t="s">
        <v>102</v>
      </c>
      <c r="C45" s="5" t="s">
        <v>21</v>
      </c>
      <c r="D45" s="4" t="s">
        <v>22</v>
      </c>
      <c r="E45" s="5" t="s">
        <v>44</v>
      </c>
      <c r="F45" s="5" t="s">
        <v>93</v>
      </c>
      <c r="G45" s="4" t="s">
        <v>179</v>
      </c>
      <c r="H45" s="4" t="s">
        <v>26</v>
      </c>
      <c r="I45" s="24">
        <v>45684</v>
      </c>
      <c r="J45" s="24">
        <v>45691</v>
      </c>
      <c r="K45" s="25" t="s">
        <v>1162</v>
      </c>
      <c r="L45" s="35">
        <f>Table8[[#This Row],[App Offer Date]]-Table8[[#This Row],[App Submission Date]]</f>
        <v>7</v>
      </c>
      <c r="M45" s="35" t="e">
        <f>Table8[[#This Row],[App Deposit Date]]-Table8[[#This Row],[App Offer Date]]</f>
        <v>#VALUE!</v>
      </c>
      <c r="N45" s="35" t="e">
        <f>Table8[[#This Row],[App Deposit Date]]-Table8[[#This Row],[App Submission Date]]</f>
        <v>#VALUE!</v>
      </c>
      <c r="O45" s="35">
        <f xml:space="preserve"> --(Table8[[#This Row],[App Submission Date]]&lt;&gt;"")</f>
        <v>1</v>
      </c>
      <c r="P45" s="35">
        <f>--(Table8[[#This Row],[App Offer Date]]&lt;&gt;"")</f>
        <v>1</v>
      </c>
      <c r="Q45" s="5" t="s">
        <v>37</v>
      </c>
      <c r="R45" s="8" t="s">
        <v>47</v>
      </c>
      <c r="S45" s="5" t="s">
        <v>44</v>
      </c>
      <c r="T45" s="4" t="s">
        <v>29</v>
      </c>
      <c r="U45" s="4" t="s">
        <v>180</v>
      </c>
      <c r="V45" s="5" t="s">
        <v>37</v>
      </c>
      <c r="W45" s="6">
        <v>45684</v>
      </c>
      <c r="X45" s="27">
        <v>45691</v>
      </c>
      <c r="Y45">
        <f>IF(Table8[[#This Row],[Highest Student Stage]]&lt;&gt;"",1,0)</f>
        <v>1</v>
      </c>
      <c r="Z45">
        <f t="shared" si="0"/>
        <v>1</v>
      </c>
      <c r="AA45">
        <f t="shared" si="1"/>
        <v>0</v>
      </c>
      <c r="AB45">
        <f t="shared" si="2"/>
        <v>0</v>
      </c>
    </row>
    <row r="46" spans="1:28" ht="14.4" thickBot="1" x14ac:dyDescent="0.3">
      <c r="A46" s="26" t="s">
        <v>181</v>
      </c>
      <c r="B46" s="4" t="s">
        <v>182</v>
      </c>
      <c r="C46" s="5" t="s">
        <v>21</v>
      </c>
      <c r="D46" s="4" t="s">
        <v>22</v>
      </c>
      <c r="E46" s="5" t="s">
        <v>55</v>
      </c>
      <c r="F46" s="5" t="s">
        <v>24</v>
      </c>
      <c r="G46" s="4" t="s">
        <v>94</v>
      </c>
      <c r="H46" s="4" t="s">
        <v>26</v>
      </c>
      <c r="I46" s="24">
        <v>45758</v>
      </c>
      <c r="J46" s="24">
        <v>45764</v>
      </c>
      <c r="K46" s="25" t="s">
        <v>1162</v>
      </c>
      <c r="L46" s="35">
        <f>Table8[[#This Row],[App Offer Date]]-Table8[[#This Row],[App Submission Date]]</f>
        <v>6</v>
      </c>
      <c r="M46" s="35" t="e">
        <f>Table8[[#This Row],[App Deposit Date]]-Table8[[#This Row],[App Offer Date]]</f>
        <v>#VALUE!</v>
      </c>
      <c r="N46" s="35" t="e">
        <f>Table8[[#This Row],[App Deposit Date]]-Table8[[#This Row],[App Submission Date]]</f>
        <v>#VALUE!</v>
      </c>
      <c r="O46" s="35">
        <f xml:space="preserve"> --(Table8[[#This Row],[App Submission Date]]&lt;&gt;"")</f>
        <v>1</v>
      </c>
      <c r="P46" s="35">
        <f>--(Table8[[#This Row],[App Offer Date]]&lt;&gt;"")</f>
        <v>1</v>
      </c>
      <c r="Q46" s="5" t="s">
        <v>37</v>
      </c>
      <c r="R46" s="8" t="s">
        <v>47</v>
      </c>
      <c r="S46" s="5" t="s">
        <v>55</v>
      </c>
      <c r="T46" s="4" t="s">
        <v>73</v>
      </c>
      <c r="U46" s="4" t="s">
        <v>183</v>
      </c>
      <c r="V46" s="5" t="s">
        <v>37</v>
      </c>
      <c r="W46" s="6">
        <v>45758</v>
      </c>
      <c r="X46" s="27">
        <v>45764</v>
      </c>
      <c r="Y46">
        <f>IF(Table8[[#This Row],[Highest Student Stage]]&lt;&gt;"",1,0)</f>
        <v>1</v>
      </c>
      <c r="Z46">
        <f t="shared" si="0"/>
        <v>1</v>
      </c>
      <c r="AA46">
        <f t="shared" si="1"/>
        <v>0</v>
      </c>
      <c r="AB46">
        <f t="shared" si="2"/>
        <v>0</v>
      </c>
    </row>
    <row r="47" spans="1:28" ht="14.4" thickBot="1" x14ac:dyDescent="0.3">
      <c r="A47" s="26" t="s">
        <v>184</v>
      </c>
      <c r="B47" s="4" t="s">
        <v>185</v>
      </c>
      <c r="C47" s="5" t="s">
        <v>21</v>
      </c>
      <c r="D47" s="4" t="s">
        <v>33</v>
      </c>
      <c r="E47" s="5" t="s">
        <v>87</v>
      </c>
      <c r="F47" s="5" t="s">
        <v>65</v>
      </c>
      <c r="G47" s="4" t="s">
        <v>135</v>
      </c>
      <c r="H47" s="4" t="s">
        <v>26</v>
      </c>
      <c r="I47" s="24">
        <v>45687</v>
      </c>
      <c r="J47" s="24">
        <v>45700</v>
      </c>
      <c r="K47" s="25" t="s">
        <v>1162</v>
      </c>
      <c r="L47" s="35">
        <f>Table8[[#This Row],[App Offer Date]]-Table8[[#This Row],[App Submission Date]]</f>
        <v>13</v>
      </c>
      <c r="M47" s="35" t="e">
        <f>Table8[[#This Row],[App Deposit Date]]-Table8[[#This Row],[App Offer Date]]</f>
        <v>#VALUE!</v>
      </c>
      <c r="N47" s="35" t="e">
        <f>Table8[[#This Row],[App Deposit Date]]-Table8[[#This Row],[App Submission Date]]</f>
        <v>#VALUE!</v>
      </c>
      <c r="O47" s="35">
        <f xml:space="preserve"> --(Table8[[#This Row],[App Submission Date]]&lt;&gt;"")</f>
        <v>1</v>
      </c>
      <c r="P47" s="35">
        <f>--(Table8[[#This Row],[App Offer Date]]&lt;&gt;"")</f>
        <v>1</v>
      </c>
      <c r="Q47" s="5" t="s">
        <v>37</v>
      </c>
      <c r="R47" s="8" t="s">
        <v>47</v>
      </c>
      <c r="S47" s="5"/>
      <c r="T47" s="4"/>
      <c r="U47" s="4"/>
      <c r="V47" s="7" t="s">
        <v>52</v>
      </c>
      <c r="W47" s="5"/>
      <c r="X47" s="22"/>
      <c r="Y47">
        <f>IF(Table8[[#This Row],[Highest Student Stage]]&lt;&gt;"",1,0)</f>
        <v>1</v>
      </c>
      <c r="Z47">
        <f t="shared" si="0"/>
        <v>1</v>
      </c>
      <c r="AA47">
        <f t="shared" si="1"/>
        <v>0</v>
      </c>
      <c r="AB47">
        <f t="shared" si="2"/>
        <v>0</v>
      </c>
    </row>
    <row r="48" spans="1:28" ht="14.4" thickBot="1" x14ac:dyDescent="0.3">
      <c r="A48" s="26" t="s">
        <v>186</v>
      </c>
      <c r="B48" s="4" t="s">
        <v>182</v>
      </c>
      <c r="C48" s="5" t="s">
        <v>21</v>
      </c>
      <c r="D48" s="4" t="s">
        <v>22</v>
      </c>
      <c r="E48" s="5" t="s">
        <v>55</v>
      </c>
      <c r="F48" s="5" t="s">
        <v>24</v>
      </c>
      <c r="G48" s="4" t="s">
        <v>187</v>
      </c>
      <c r="H48" s="4" t="s">
        <v>26</v>
      </c>
      <c r="I48" s="24">
        <v>45741</v>
      </c>
      <c r="J48" s="24">
        <v>45747</v>
      </c>
      <c r="K48" s="25" t="s">
        <v>1162</v>
      </c>
      <c r="L48" s="35">
        <f>Table8[[#This Row],[App Offer Date]]-Table8[[#This Row],[App Submission Date]]</f>
        <v>6</v>
      </c>
      <c r="M48" s="35" t="e">
        <f>Table8[[#This Row],[App Deposit Date]]-Table8[[#This Row],[App Offer Date]]</f>
        <v>#VALUE!</v>
      </c>
      <c r="N48" s="35" t="e">
        <f>Table8[[#This Row],[App Deposit Date]]-Table8[[#This Row],[App Submission Date]]</f>
        <v>#VALUE!</v>
      </c>
      <c r="O48" s="35">
        <f xml:space="preserve"> --(Table8[[#This Row],[App Submission Date]]&lt;&gt;"")</f>
        <v>1</v>
      </c>
      <c r="P48" s="35">
        <f>--(Table8[[#This Row],[App Offer Date]]&lt;&gt;"")</f>
        <v>1</v>
      </c>
      <c r="Q48" s="5" t="s">
        <v>37</v>
      </c>
      <c r="R48" s="8" t="s">
        <v>188</v>
      </c>
      <c r="S48" s="5" t="s">
        <v>55</v>
      </c>
      <c r="T48" s="4" t="s">
        <v>189</v>
      </c>
      <c r="U48" s="4"/>
      <c r="V48" s="5" t="s">
        <v>37</v>
      </c>
      <c r="W48" s="6">
        <v>45741</v>
      </c>
      <c r="X48" s="27">
        <v>45747</v>
      </c>
      <c r="Y48">
        <f>IF(Table8[[#This Row],[Highest Student Stage]]&lt;&gt;"",1,0)</f>
        <v>1</v>
      </c>
      <c r="Z48">
        <f t="shared" si="0"/>
        <v>1</v>
      </c>
      <c r="AA48">
        <f t="shared" si="1"/>
        <v>0</v>
      </c>
      <c r="AB48">
        <f t="shared" si="2"/>
        <v>0</v>
      </c>
    </row>
    <row r="49" spans="1:28" ht="14.4" thickBot="1" x14ac:dyDescent="0.3">
      <c r="A49" s="26" t="s">
        <v>190</v>
      </c>
      <c r="B49" s="4" t="s">
        <v>86</v>
      </c>
      <c r="C49" s="5" t="s">
        <v>21</v>
      </c>
      <c r="D49" s="4" t="s">
        <v>22</v>
      </c>
      <c r="E49" s="5" t="s">
        <v>55</v>
      </c>
      <c r="F49" s="5" t="s">
        <v>24</v>
      </c>
      <c r="G49" s="4" t="s">
        <v>191</v>
      </c>
      <c r="H49" s="4" t="s">
        <v>26</v>
      </c>
      <c r="I49" s="24">
        <v>45790</v>
      </c>
      <c r="J49" s="24">
        <v>45797</v>
      </c>
      <c r="K49" s="25" t="s">
        <v>1162</v>
      </c>
      <c r="L49" s="35">
        <f>Table8[[#This Row],[App Offer Date]]-Table8[[#This Row],[App Submission Date]]</f>
        <v>7</v>
      </c>
      <c r="M49" s="35" t="e">
        <f>Table8[[#This Row],[App Deposit Date]]-Table8[[#This Row],[App Offer Date]]</f>
        <v>#VALUE!</v>
      </c>
      <c r="N49" s="35" t="e">
        <f>Table8[[#This Row],[App Deposit Date]]-Table8[[#This Row],[App Submission Date]]</f>
        <v>#VALUE!</v>
      </c>
      <c r="O49" s="35">
        <f xml:space="preserve"> --(Table8[[#This Row],[App Submission Date]]&lt;&gt;"")</f>
        <v>1</v>
      </c>
      <c r="P49" s="35">
        <f>--(Table8[[#This Row],[App Offer Date]]&lt;&gt;"")</f>
        <v>1</v>
      </c>
      <c r="Q49" s="5" t="s">
        <v>37</v>
      </c>
      <c r="R49" s="8" t="s">
        <v>47</v>
      </c>
      <c r="S49" s="5" t="s">
        <v>55</v>
      </c>
      <c r="T49" s="4" t="s">
        <v>29</v>
      </c>
      <c r="U49" s="4" t="s">
        <v>192</v>
      </c>
      <c r="V49" s="5" t="s">
        <v>37</v>
      </c>
      <c r="W49" s="6">
        <v>45790</v>
      </c>
      <c r="X49" s="27">
        <v>45797</v>
      </c>
      <c r="Y49">
        <f>IF(Table8[[#This Row],[Highest Student Stage]]&lt;&gt;"",1,0)</f>
        <v>1</v>
      </c>
      <c r="Z49">
        <f t="shared" si="0"/>
        <v>1</v>
      </c>
      <c r="AA49">
        <f t="shared" si="1"/>
        <v>0</v>
      </c>
      <c r="AB49">
        <f t="shared" si="2"/>
        <v>0</v>
      </c>
    </row>
    <row r="50" spans="1:28" ht="14.4" thickBot="1" x14ac:dyDescent="0.3">
      <c r="A50" s="26" t="s">
        <v>193</v>
      </c>
      <c r="B50" s="4" t="s">
        <v>50</v>
      </c>
      <c r="C50" s="5" t="s">
        <v>21</v>
      </c>
      <c r="D50" s="4" t="s">
        <v>33</v>
      </c>
      <c r="E50" s="5" t="s">
        <v>64</v>
      </c>
      <c r="F50" s="5" t="s">
        <v>35</v>
      </c>
      <c r="G50" s="4" t="s">
        <v>109</v>
      </c>
      <c r="H50" s="4" t="s">
        <v>26</v>
      </c>
      <c r="I50" s="24">
        <v>45738</v>
      </c>
      <c r="J50" s="24">
        <v>45742</v>
      </c>
      <c r="K50" s="24">
        <v>45765</v>
      </c>
      <c r="L50" s="34">
        <f>Table8[[#This Row],[App Offer Date]]-Table8[[#This Row],[App Submission Date]]</f>
        <v>4</v>
      </c>
      <c r="M50" s="34">
        <f>Table8[[#This Row],[App Deposit Date]]-Table8[[#This Row],[App Offer Date]]</f>
        <v>23</v>
      </c>
      <c r="N50" s="34">
        <f>Table8[[#This Row],[App Deposit Date]]-Table8[[#This Row],[App Submission Date]]</f>
        <v>27</v>
      </c>
      <c r="O50" s="34">
        <f xml:space="preserve"> --(Table8[[#This Row],[App Submission Date]]&lt;&gt;"")</f>
        <v>1</v>
      </c>
      <c r="P50" s="34">
        <f>--(Table8[[#This Row],[App Offer Date]]&lt;&gt;"")</f>
        <v>1</v>
      </c>
      <c r="Q50" s="5" t="s">
        <v>176</v>
      </c>
      <c r="R50" s="8" t="s">
        <v>28</v>
      </c>
      <c r="S50" s="5" t="s">
        <v>64</v>
      </c>
      <c r="T50" s="4" t="s">
        <v>29</v>
      </c>
      <c r="U50" s="4" t="s">
        <v>194</v>
      </c>
      <c r="V50" s="5" t="s">
        <v>176</v>
      </c>
      <c r="W50" s="6">
        <v>45738</v>
      </c>
      <c r="X50" s="27">
        <v>45742</v>
      </c>
      <c r="Y50">
        <f>IF(Table8[[#This Row],[Highest Student Stage]]&lt;&gt;"",1,0)</f>
        <v>1</v>
      </c>
      <c r="Z50">
        <f t="shared" si="0"/>
        <v>1</v>
      </c>
      <c r="AA50">
        <f t="shared" si="1"/>
        <v>1</v>
      </c>
      <c r="AB50">
        <f t="shared" si="2"/>
        <v>1</v>
      </c>
    </row>
    <row r="51" spans="1:28" ht="14.4" thickBot="1" x14ac:dyDescent="0.3">
      <c r="A51" s="26" t="s">
        <v>195</v>
      </c>
      <c r="B51" s="4" t="s">
        <v>68</v>
      </c>
      <c r="C51" s="5" t="s">
        <v>21</v>
      </c>
      <c r="D51" s="4" t="s">
        <v>33</v>
      </c>
      <c r="E51" s="5" t="s">
        <v>59</v>
      </c>
      <c r="F51" s="5" t="s">
        <v>65</v>
      </c>
      <c r="G51" s="4" t="s">
        <v>135</v>
      </c>
      <c r="H51" s="4" t="s">
        <v>26</v>
      </c>
      <c r="I51" s="24">
        <v>45686</v>
      </c>
      <c r="J51" s="24">
        <v>45692</v>
      </c>
      <c r="K51" s="25" t="s">
        <v>1162</v>
      </c>
      <c r="L51" s="35">
        <f>Table8[[#This Row],[App Offer Date]]-Table8[[#This Row],[App Submission Date]]</f>
        <v>6</v>
      </c>
      <c r="M51" s="35" t="e">
        <f>Table8[[#This Row],[App Deposit Date]]-Table8[[#This Row],[App Offer Date]]</f>
        <v>#VALUE!</v>
      </c>
      <c r="N51" s="35" t="e">
        <f>Table8[[#This Row],[App Deposit Date]]-Table8[[#This Row],[App Submission Date]]</f>
        <v>#VALUE!</v>
      </c>
      <c r="O51" s="35">
        <f xml:space="preserve"> --(Table8[[#This Row],[App Submission Date]]&lt;&gt;"")</f>
        <v>1</v>
      </c>
      <c r="P51" s="35">
        <f>--(Table8[[#This Row],[App Offer Date]]&lt;&gt;"")</f>
        <v>1</v>
      </c>
      <c r="Q51" s="5" t="s">
        <v>37</v>
      </c>
      <c r="R51" s="8" t="s">
        <v>47</v>
      </c>
      <c r="S51" s="5"/>
      <c r="T51" s="4"/>
      <c r="U51" s="4"/>
      <c r="V51" s="7" t="s">
        <v>52</v>
      </c>
      <c r="W51" s="5"/>
      <c r="X51" s="22"/>
      <c r="Y51">
        <f>IF(Table8[[#This Row],[Highest Student Stage]]&lt;&gt;"",1,0)</f>
        <v>1</v>
      </c>
      <c r="Z51">
        <f t="shared" si="0"/>
        <v>1</v>
      </c>
      <c r="AA51">
        <f t="shared" si="1"/>
        <v>0</v>
      </c>
      <c r="AB51">
        <f t="shared" si="2"/>
        <v>0</v>
      </c>
    </row>
    <row r="52" spans="1:28" ht="14.4" thickBot="1" x14ac:dyDescent="0.3">
      <c r="A52" s="26" t="s">
        <v>196</v>
      </c>
      <c r="B52" s="4" t="s">
        <v>43</v>
      </c>
      <c r="C52" s="5" t="s">
        <v>21</v>
      </c>
      <c r="D52" s="4" t="s">
        <v>33</v>
      </c>
      <c r="E52" s="5" t="s">
        <v>59</v>
      </c>
      <c r="F52" s="5" t="s">
        <v>35</v>
      </c>
      <c r="G52" s="4" t="s">
        <v>197</v>
      </c>
      <c r="H52" s="4" t="s">
        <v>26</v>
      </c>
      <c r="I52" s="24">
        <v>45660</v>
      </c>
      <c r="J52" s="24">
        <v>45692</v>
      </c>
      <c r="K52" s="25" t="s">
        <v>1162</v>
      </c>
      <c r="L52" s="35">
        <f>Table8[[#This Row],[App Offer Date]]-Table8[[#This Row],[App Submission Date]]</f>
        <v>32</v>
      </c>
      <c r="M52" s="35" t="e">
        <f>Table8[[#This Row],[App Deposit Date]]-Table8[[#This Row],[App Offer Date]]</f>
        <v>#VALUE!</v>
      </c>
      <c r="N52" s="35" t="e">
        <f>Table8[[#This Row],[App Deposit Date]]-Table8[[#This Row],[App Submission Date]]</f>
        <v>#VALUE!</v>
      </c>
      <c r="O52" s="35">
        <f xml:space="preserve"> --(Table8[[#This Row],[App Submission Date]]&lt;&gt;"")</f>
        <v>1</v>
      </c>
      <c r="P52" s="35">
        <f>--(Table8[[#This Row],[App Offer Date]]&lt;&gt;"")</f>
        <v>1</v>
      </c>
      <c r="Q52" s="5" t="s">
        <v>37</v>
      </c>
      <c r="R52" s="8" t="s">
        <v>47</v>
      </c>
      <c r="S52" s="2" t="s">
        <v>38</v>
      </c>
      <c r="T52" s="4"/>
      <c r="U52" s="4" t="s">
        <v>198</v>
      </c>
      <c r="V52" s="7" t="s">
        <v>41</v>
      </c>
      <c r="W52" s="5"/>
      <c r="X52" s="22"/>
      <c r="Y52">
        <f>IF(Table8[[#This Row],[Highest Student Stage]]&lt;&gt;"",1,0)</f>
        <v>1</v>
      </c>
      <c r="Z52">
        <f t="shared" si="0"/>
        <v>1</v>
      </c>
      <c r="AA52">
        <f t="shared" si="1"/>
        <v>0</v>
      </c>
      <c r="AB52">
        <f t="shared" si="2"/>
        <v>0</v>
      </c>
    </row>
    <row r="53" spans="1:28" ht="14.4" thickBot="1" x14ac:dyDescent="0.3">
      <c r="A53" s="26" t="s">
        <v>199</v>
      </c>
      <c r="B53" s="4" t="s">
        <v>200</v>
      </c>
      <c r="C53" s="5" t="s">
        <v>21</v>
      </c>
      <c r="D53" s="4" t="s">
        <v>33</v>
      </c>
      <c r="E53" s="5" t="s">
        <v>69</v>
      </c>
      <c r="F53" s="5" t="s">
        <v>65</v>
      </c>
      <c r="G53" s="4" t="s">
        <v>135</v>
      </c>
      <c r="H53" s="4" t="s">
        <v>26</v>
      </c>
      <c r="I53" s="24">
        <v>45784</v>
      </c>
      <c r="J53" s="24">
        <v>45787</v>
      </c>
      <c r="K53" s="25" t="s">
        <v>1162</v>
      </c>
      <c r="L53" s="35">
        <f>Table8[[#This Row],[App Offer Date]]-Table8[[#This Row],[App Submission Date]]</f>
        <v>3</v>
      </c>
      <c r="M53" s="35" t="e">
        <f>Table8[[#This Row],[App Deposit Date]]-Table8[[#This Row],[App Offer Date]]</f>
        <v>#VALUE!</v>
      </c>
      <c r="N53" s="35" t="e">
        <f>Table8[[#This Row],[App Deposit Date]]-Table8[[#This Row],[App Submission Date]]</f>
        <v>#VALUE!</v>
      </c>
      <c r="O53" s="35">
        <f xml:space="preserve"> --(Table8[[#This Row],[App Submission Date]]&lt;&gt;"")</f>
        <v>1</v>
      </c>
      <c r="P53" s="35">
        <f>--(Table8[[#This Row],[App Offer Date]]&lt;&gt;"")</f>
        <v>1</v>
      </c>
      <c r="Q53" s="5" t="s">
        <v>37</v>
      </c>
      <c r="R53" s="8" t="s">
        <v>47</v>
      </c>
      <c r="S53" s="5" t="s">
        <v>69</v>
      </c>
      <c r="T53" s="4" t="s">
        <v>137</v>
      </c>
      <c r="U53" s="4" t="s">
        <v>138</v>
      </c>
      <c r="V53" s="5" t="s">
        <v>37</v>
      </c>
      <c r="W53" s="6">
        <v>45784</v>
      </c>
      <c r="X53" s="27">
        <v>45787</v>
      </c>
      <c r="Y53">
        <f>IF(Table8[[#This Row],[Highest Student Stage]]&lt;&gt;"",1,0)</f>
        <v>1</v>
      </c>
      <c r="Z53">
        <f t="shared" si="0"/>
        <v>1</v>
      </c>
      <c r="AA53">
        <f t="shared" si="1"/>
        <v>0</v>
      </c>
      <c r="AB53">
        <f t="shared" si="2"/>
        <v>0</v>
      </c>
    </row>
    <row r="54" spans="1:28" ht="14.4" thickBot="1" x14ac:dyDescent="0.3">
      <c r="A54" s="26" t="s">
        <v>201</v>
      </c>
      <c r="B54" s="4" t="s">
        <v>202</v>
      </c>
      <c r="C54" s="5" t="s">
        <v>21</v>
      </c>
      <c r="D54" s="4" t="s">
        <v>33</v>
      </c>
      <c r="E54" s="5" t="s">
        <v>44</v>
      </c>
      <c r="F54" s="5" t="s">
        <v>35</v>
      </c>
      <c r="G54" s="4" t="s">
        <v>106</v>
      </c>
      <c r="H54" s="4" t="s">
        <v>26</v>
      </c>
      <c r="I54" s="24">
        <v>45789</v>
      </c>
      <c r="J54" s="24">
        <v>45791</v>
      </c>
      <c r="K54" s="25" t="s">
        <v>1162</v>
      </c>
      <c r="L54" s="35">
        <f>Table8[[#This Row],[App Offer Date]]-Table8[[#This Row],[App Submission Date]]</f>
        <v>2</v>
      </c>
      <c r="M54" s="35" t="e">
        <f>Table8[[#This Row],[App Deposit Date]]-Table8[[#This Row],[App Offer Date]]</f>
        <v>#VALUE!</v>
      </c>
      <c r="N54" s="35" t="e">
        <f>Table8[[#This Row],[App Deposit Date]]-Table8[[#This Row],[App Submission Date]]</f>
        <v>#VALUE!</v>
      </c>
      <c r="O54" s="35">
        <f xml:space="preserve"> --(Table8[[#This Row],[App Submission Date]]&lt;&gt;"")</f>
        <v>1</v>
      </c>
      <c r="P54" s="35">
        <f>--(Table8[[#This Row],[App Offer Date]]&lt;&gt;"")</f>
        <v>1</v>
      </c>
      <c r="Q54" s="5" t="s">
        <v>37</v>
      </c>
      <c r="R54" s="8" t="s">
        <v>47</v>
      </c>
      <c r="S54" s="5" t="s">
        <v>44</v>
      </c>
      <c r="T54" s="4" t="s">
        <v>137</v>
      </c>
      <c r="U54" s="4" t="s">
        <v>203</v>
      </c>
      <c r="V54" s="5" t="s">
        <v>37</v>
      </c>
      <c r="W54" s="6">
        <v>45789</v>
      </c>
      <c r="X54" s="27">
        <v>45791</v>
      </c>
      <c r="Y54">
        <f>IF(Table8[[#This Row],[Highest Student Stage]]&lt;&gt;"",1,0)</f>
        <v>1</v>
      </c>
      <c r="Z54">
        <f t="shared" si="0"/>
        <v>1</v>
      </c>
      <c r="AA54">
        <f t="shared" si="1"/>
        <v>0</v>
      </c>
      <c r="AB54">
        <f t="shared" si="2"/>
        <v>0</v>
      </c>
    </row>
    <row r="55" spans="1:28" ht="14.4" thickBot="1" x14ac:dyDescent="0.3">
      <c r="A55" s="26" t="s">
        <v>204</v>
      </c>
      <c r="B55" s="4" t="s">
        <v>43</v>
      </c>
      <c r="C55" s="5" t="s">
        <v>21</v>
      </c>
      <c r="D55" s="4" t="s">
        <v>33</v>
      </c>
      <c r="E55" s="5" t="s">
        <v>59</v>
      </c>
      <c r="F55" s="5" t="s">
        <v>35</v>
      </c>
      <c r="G55" s="4" t="s">
        <v>60</v>
      </c>
      <c r="H55" s="4" t="s">
        <v>26</v>
      </c>
      <c r="I55" s="24">
        <v>45700</v>
      </c>
      <c r="J55" s="24">
        <v>45712</v>
      </c>
      <c r="K55" s="24">
        <v>45745</v>
      </c>
      <c r="L55" s="36">
        <f>Table8[[#This Row],[App Offer Date]]-Table8[[#This Row],[App Submission Date]]</f>
        <v>12</v>
      </c>
      <c r="M55" s="36">
        <f>Table8[[#This Row],[App Deposit Date]]-Table8[[#This Row],[App Offer Date]]</f>
        <v>33</v>
      </c>
      <c r="N55" s="36">
        <f>Table8[[#This Row],[App Deposit Date]]-Table8[[#This Row],[App Submission Date]]</f>
        <v>45</v>
      </c>
      <c r="O55" s="36">
        <f xml:space="preserve"> --(Table8[[#This Row],[App Submission Date]]&lt;&gt;"")</f>
        <v>1</v>
      </c>
      <c r="P55" s="36">
        <f>--(Table8[[#This Row],[App Offer Date]]&lt;&gt;"")</f>
        <v>1</v>
      </c>
      <c r="Q55" s="2" t="s">
        <v>176</v>
      </c>
      <c r="R55" s="8"/>
      <c r="S55" s="5"/>
      <c r="T55" s="4"/>
      <c r="U55" s="4"/>
      <c r="V55" s="7" t="s">
        <v>52</v>
      </c>
      <c r="W55" s="5"/>
      <c r="X55" s="22"/>
      <c r="Y55">
        <f>IF(Table8[[#This Row],[Highest Student Stage]]&lt;&gt;"",1,0)</f>
        <v>1</v>
      </c>
      <c r="Z55">
        <f t="shared" si="0"/>
        <v>1</v>
      </c>
      <c r="AA55">
        <f t="shared" si="1"/>
        <v>1</v>
      </c>
      <c r="AB55">
        <f t="shared" si="2"/>
        <v>1</v>
      </c>
    </row>
    <row r="56" spans="1:28" ht="14.4" thickBot="1" x14ac:dyDescent="0.3">
      <c r="A56" s="26" t="s">
        <v>205</v>
      </c>
      <c r="B56" s="4" t="s">
        <v>162</v>
      </c>
      <c r="C56" s="5" t="s">
        <v>21</v>
      </c>
      <c r="D56" s="4" t="s">
        <v>33</v>
      </c>
      <c r="E56" s="5" t="s">
        <v>64</v>
      </c>
      <c r="F56" s="5" t="s">
        <v>65</v>
      </c>
      <c r="G56" s="4" t="s">
        <v>125</v>
      </c>
      <c r="H56" s="4" t="s">
        <v>26</v>
      </c>
      <c r="I56" s="24">
        <v>45738</v>
      </c>
      <c r="J56" s="24">
        <v>45741</v>
      </c>
      <c r="K56" s="24">
        <v>45777</v>
      </c>
      <c r="L56" s="34">
        <f>Table8[[#This Row],[App Offer Date]]-Table8[[#This Row],[App Submission Date]]</f>
        <v>3</v>
      </c>
      <c r="M56" s="34">
        <f>Table8[[#This Row],[App Deposit Date]]-Table8[[#This Row],[App Offer Date]]</f>
        <v>36</v>
      </c>
      <c r="N56" s="34">
        <f>Table8[[#This Row],[App Deposit Date]]-Table8[[#This Row],[App Submission Date]]</f>
        <v>39</v>
      </c>
      <c r="O56" s="34">
        <f xml:space="preserve"> --(Table8[[#This Row],[App Submission Date]]&lt;&gt;"")</f>
        <v>1</v>
      </c>
      <c r="P56" s="34">
        <f>--(Table8[[#This Row],[App Offer Date]]&lt;&gt;"")</f>
        <v>1</v>
      </c>
      <c r="Q56" s="5" t="s">
        <v>156</v>
      </c>
      <c r="R56" s="8" t="s">
        <v>47</v>
      </c>
      <c r="S56" s="5" t="s">
        <v>64</v>
      </c>
      <c r="T56" s="4" t="s">
        <v>29</v>
      </c>
      <c r="U56" s="4" t="s">
        <v>206</v>
      </c>
      <c r="V56" s="7" t="s">
        <v>41</v>
      </c>
      <c r="W56" s="5"/>
      <c r="X56" s="22"/>
      <c r="Y56">
        <f>IF(Table8[[#This Row],[Highest Student Stage]]&lt;&gt;"",1,0)</f>
        <v>1</v>
      </c>
      <c r="Z56">
        <f t="shared" si="0"/>
        <v>1</v>
      </c>
      <c r="AA56">
        <f t="shared" si="1"/>
        <v>1</v>
      </c>
      <c r="AB56">
        <f t="shared" si="2"/>
        <v>0</v>
      </c>
    </row>
    <row r="57" spans="1:28" ht="14.4" thickBot="1" x14ac:dyDescent="0.3">
      <c r="A57" s="26" t="s">
        <v>207</v>
      </c>
      <c r="B57" s="4" t="s">
        <v>208</v>
      </c>
      <c r="C57" s="5" t="s">
        <v>21</v>
      </c>
      <c r="D57" s="4" t="s">
        <v>33</v>
      </c>
      <c r="E57" s="5" t="s">
        <v>64</v>
      </c>
      <c r="F57" s="5" t="s">
        <v>35</v>
      </c>
      <c r="G57" s="4" t="s">
        <v>197</v>
      </c>
      <c r="H57" s="4" t="s">
        <v>26</v>
      </c>
      <c r="I57" s="24">
        <v>45708</v>
      </c>
      <c r="J57" s="24">
        <v>45714</v>
      </c>
      <c r="K57" s="25" t="s">
        <v>1162</v>
      </c>
      <c r="L57" s="35">
        <f>Table8[[#This Row],[App Offer Date]]-Table8[[#This Row],[App Submission Date]]</f>
        <v>6</v>
      </c>
      <c r="M57" s="35" t="e">
        <f>Table8[[#This Row],[App Deposit Date]]-Table8[[#This Row],[App Offer Date]]</f>
        <v>#VALUE!</v>
      </c>
      <c r="N57" s="35" t="e">
        <f>Table8[[#This Row],[App Deposit Date]]-Table8[[#This Row],[App Submission Date]]</f>
        <v>#VALUE!</v>
      </c>
      <c r="O57" s="35">
        <f xml:space="preserve"> --(Table8[[#This Row],[App Submission Date]]&lt;&gt;"")</f>
        <v>1</v>
      </c>
      <c r="P57" s="35">
        <f>--(Table8[[#This Row],[App Offer Date]]&lt;&gt;"")</f>
        <v>1</v>
      </c>
      <c r="Q57" s="5" t="s">
        <v>37</v>
      </c>
      <c r="R57" s="8" t="s">
        <v>188</v>
      </c>
      <c r="S57" s="5"/>
      <c r="T57" s="4"/>
      <c r="U57" s="4" t="s">
        <v>209</v>
      </c>
      <c r="V57" s="7" t="s">
        <v>52</v>
      </c>
      <c r="W57" s="5"/>
      <c r="X57" s="22"/>
      <c r="Y57">
        <f>IF(Table8[[#This Row],[Highest Student Stage]]&lt;&gt;"",1,0)</f>
        <v>1</v>
      </c>
      <c r="Z57">
        <f t="shared" si="0"/>
        <v>1</v>
      </c>
      <c r="AA57">
        <f t="shared" si="1"/>
        <v>0</v>
      </c>
      <c r="AB57">
        <f t="shared" si="2"/>
        <v>0</v>
      </c>
    </row>
    <row r="58" spans="1:28" ht="14.4" thickBot="1" x14ac:dyDescent="0.3">
      <c r="A58" s="26" t="s">
        <v>210</v>
      </c>
      <c r="B58" s="4" t="s">
        <v>172</v>
      </c>
      <c r="C58" s="5" t="s">
        <v>21</v>
      </c>
      <c r="D58" s="4" t="s">
        <v>22</v>
      </c>
      <c r="E58" s="5" t="s">
        <v>80</v>
      </c>
      <c r="F58" s="5" t="s">
        <v>24</v>
      </c>
      <c r="G58" s="4" t="s">
        <v>211</v>
      </c>
      <c r="H58" s="4" t="s">
        <v>26</v>
      </c>
      <c r="I58" s="24">
        <v>45715</v>
      </c>
      <c r="J58" s="24">
        <v>45722</v>
      </c>
      <c r="K58" s="24">
        <v>45762</v>
      </c>
      <c r="L58" s="34">
        <f>Table8[[#This Row],[App Offer Date]]-Table8[[#This Row],[App Submission Date]]</f>
        <v>7</v>
      </c>
      <c r="M58" s="34">
        <f>Table8[[#This Row],[App Deposit Date]]-Table8[[#This Row],[App Offer Date]]</f>
        <v>40</v>
      </c>
      <c r="N58" s="34">
        <f>Table8[[#This Row],[App Deposit Date]]-Table8[[#This Row],[App Submission Date]]</f>
        <v>47</v>
      </c>
      <c r="O58" s="34">
        <f xml:space="preserve"> --(Table8[[#This Row],[App Submission Date]]&lt;&gt;"")</f>
        <v>1</v>
      </c>
      <c r="P58" s="34">
        <f>--(Table8[[#This Row],[App Offer Date]]&lt;&gt;"")</f>
        <v>1</v>
      </c>
      <c r="Q58" s="5" t="s">
        <v>27</v>
      </c>
      <c r="R58" s="8" t="s">
        <v>28</v>
      </c>
      <c r="S58" s="5" t="s">
        <v>80</v>
      </c>
      <c r="T58" s="4" t="s">
        <v>29</v>
      </c>
      <c r="U58" s="4" t="s">
        <v>61</v>
      </c>
      <c r="V58" s="5" t="s">
        <v>27</v>
      </c>
      <c r="W58" s="6">
        <v>45715</v>
      </c>
      <c r="X58" s="27">
        <v>45722</v>
      </c>
      <c r="Y58">
        <f>IF(Table8[[#This Row],[Highest Student Stage]]&lt;&gt;"",1,0)</f>
        <v>1</v>
      </c>
      <c r="Z58">
        <f t="shared" si="0"/>
        <v>1</v>
      </c>
      <c r="AA58">
        <f t="shared" si="1"/>
        <v>1</v>
      </c>
      <c r="AB58">
        <f t="shared" si="2"/>
        <v>0</v>
      </c>
    </row>
    <row r="59" spans="1:28" ht="14.4" thickBot="1" x14ac:dyDescent="0.3">
      <c r="A59" s="26" t="s">
        <v>212</v>
      </c>
      <c r="B59" s="4" t="s">
        <v>86</v>
      </c>
      <c r="C59" s="5" t="s">
        <v>21</v>
      </c>
      <c r="D59" s="4" t="s">
        <v>22</v>
      </c>
      <c r="E59" s="5" t="s">
        <v>160</v>
      </c>
      <c r="F59" s="5" t="s">
        <v>24</v>
      </c>
      <c r="G59" s="4" t="s">
        <v>25</v>
      </c>
      <c r="H59" s="4" t="s">
        <v>26</v>
      </c>
      <c r="I59" s="24">
        <v>45650</v>
      </c>
      <c r="J59" s="25" t="s">
        <v>1162</v>
      </c>
      <c r="K59" s="25" t="s">
        <v>1162</v>
      </c>
      <c r="L59" s="35" t="e">
        <f>Table8[[#This Row],[App Offer Date]]-Table8[[#This Row],[App Submission Date]]</f>
        <v>#VALUE!</v>
      </c>
      <c r="M59" s="35" t="e">
        <f>Table8[[#This Row],[App Deposit Date]]-Table8[[#This Row],[App Offer Date]]</f>
        <v>#VALUE!</v>
      </c>
      <c r="N59" s="35" t="e">
        <f>Table8[[#This Row],[App Deposit Date]]-Table8[[#This Row],[App Submission Date]]</f>
        <v>#VALUE!</v>
      </c>
      <c r="O59" s="35">
        <f xml:space="preserve"> --(Table8[[#This Row],[App Submission Date]]&lt;&gt;"")</f>
        <v>1</v>
      </c>
      <c r="P59" s="35">
        <f>--(Table8[[#This Row],[App Offer Date]]&lt;&gt;"")</f>
        <v>1</v>
      </c>
      <c r="Q59" s="5" t="s">
        <v>46</v>
      </c>
      <c r="R59" s="8" t="s">
        <v>47</v>
      </c>
      <c r="S59" s="5"/>
      <c r="T59" s="4"/>
      <c r="U59" s="4"/>
      <c r="V59" s="7" t="s">
        <v>52</v>
      </c>
      <c r="W59" s="5"/>
      <c r="X59" s="22"/>
      <c r="Y59">
        <f>IF(Table8[[#This Row],[Highest Student Stage]]&lt;&gt;"",1,0)</f>
        <v>1</v>
      </c>
      <c r="Z59">
        <f t="shared" si="0"/>
        <v>0</v>
      </c>
      <c r="AA59">
        <f t="shared" si="1"/>
        <v>0</v>
      </c>
      <c r="AB59">
        <f t="shared" si="2"/>
        <v>0</v>
      </c>
    </row>
    <row r="60" spans="1:28" ht="14.4" thickBot="1" x14ac:dyDescent="0.3">
      <c r="A60" s="26" t="s">
        <v>213</v>
      </c>
      <c r="B60" s="4" t="s">
        <v>208</v>
      </c>
      <c r="C60" s="5" t="s">
        <v>21</v>
      </c>
      <c r="D60" s="4" t="s">
        <v>33</v>
      </c>
      <c r="E60" s="5" t="s">
        <v>160</v>
      </c>
      <c r="F60" s="5" t="s">
        <v>35</v>
      </c>
      <c r="G60" s="4" t="s">
        <v>214</v>
      </c>
      <c r="H60" s="4" t="s">
        <v>26</v>
      </c>
      <c r="I60" s="24">
        <v>45734</v>
      </c>
      <c r="J60" s="24">
        <v>45744</v>
      </c>
      <c r="K60" s="25" t="s">
        <v>1162</v>
      </c>
      <c r="L60" s="35">
        <f>Table8[[#This Row],[App Offer Date]]-Table8[[#This Row],[App Submission Date]]</f>
        <v>10</v>
      </c>
      <c r="M60" s="35" t="e">
        <f>Table8[[#This Row],[App Deposit Date]]-Table8[[#This Row],[App Offer Date]]</f>
        <v>#VALUE!</v>
      </c>
      <c r="N60" s="35" t="e">
        <f>Table8[[#This Row],[App Deposit Date]]-Table8[[#This Row],[App Submission Date]]</f>
        <v>#VALUE!</v>
      </c>
      <c r="O60" s="35">
        <f xml:space="preserve"> --(Table8[[#This Row],[App Submission Date]]&lt;&gt;"")</f>
        <v>1</v>
      </c>
      <c r="P60" s="35">
        <f>--(Table8[[#This Row],[App Offer Date]]&lt;&gt;"")</f>
        <v>1</v>
      </c>
      <c r="Q60" s="5" t="s">
        <v>37</v>
      </c>
      <c r="R60" s="8" t="s">
        <v>47</v>
      </c>
      <c r="S60" s="5" t="s">
        <v>160</v>
      </c>
      <c r="T60" s="1" t="s">
        <v>137</v>
      </c>
      <c r="U60" s="4"/>
      <c r="V60" s="5" t="s">
        <v>37</v>
      </c>
      <c r="W60" s="6">
        <v>45734</v>
      </c>
      <c r="X60" s="27">
        <v>45744</v>
      </c>
      <c r="Y60">
        <f>IF(Table8[[#This Row],[Highest Student Stage]]&lt;&gt;"",1,0)</f>
        <v>1</v>
      </c>
      <c r="Z60">
        <f t="shared" si="0"/>
        <v>1</v>
      </c>
      <c r="AA60">
        <f t="shared" si="1"/>
        <v>0</v>
      </c>
      <c r="AB60">
        <f t="shared" si="2"/>
        <v>0</v>
      </c>
    </row>
    <row r="61" spans="1:28" ht="14.4" thickBot="1" x14ac:dyDescent="0.3">
      <c r="A61" s="26" t="s">
        <v>215</v>
      </c>
      <c r="B61" s="4" t="s">
        <v>124</v>
      </c>
      <c r="C61" s="5" t="s">
        <v>21</v>
      </c>
      <c r="D61" s="4" t="s">
        <v>33</v>
      </c>
      <c r="E61" s="5" t="s">
        <v>64</v>
      </c>
      <c r="F61" s="5" t="s">
        <v>65</v>
      </c>
      <c r="G61" s="4" t="s">
        <v>66</v>
      </c>
      <c r="H61" s="4" t="s">
        <v>26</v>
      </c>
      <c r="I61" s="24">
        <v>45729</v>
      </c>
      <c r="J61" s="24">
        <v>45734</v>
      </c>
      <c r="K61" s="25" t="s">
        <v>1162</v>
      </c>
      <c r="L61" s="35">
        <f>Table8[[#This Row],[App Offer Date]]-Table8[[#This Row],[App Submission Date]]</f>
        <v>5</v>
      </c>
      <c r="M61" s="35" t="e">
        <f>Table8[[#This Row],[App Deposit Date]]-Table8[[#This Row],[App Offer Date]]</f>
        <v>#VALUE!</v>
      </c>
      <c r="N61" s="35" t="e">
        <f>Table8[[#This Row],[App Deposit Date]]-Table8[[#This Row],[App Submission Date]]</f>
        <v>#VALUE!</v>
      </c>
      <c r="O61" s="35">
        <f xml:space="preserve"> --(Table8[[#This Row],[App Submission Date]]&lt;&gt;"")</f>
        <v>1</v>
      </c>
      <c r="P61" s="35">
        <f>--(Table8[[#This Row],[App Offer Date]]&lt;&gt;"")</f>
        <v>1</v>
      </c>
      <c r="Q61" s="5" t="s">
        <v>37</v>
      </c>
      <c r="R61" s="8" t="s">
        <v>47</v>
      </c>
      <c r="S61" s="5" t="s">
        <v>64</v>
      </c>
      <c r="T61" s="4" t="s">
        <v>39</v>
      </c>
      <c r="U61" s="4"/>
      <c r="V61" s="5" t="s">
        <v>37</v>
      </c>
      <c r="W61" s="6">
        <v>45729</v>
      </c>
      <c r="X61" s="27">
        <v>45734</v>
      </c>
      <c r="Y61">
        <f>IF(Table8[[#This Row],[Highest Student Stage]]&lt;&gt;"",1,0)</f>
        <v>1</v>
      </c>
      <c r="Z61">
        <f t="shared" si="0"/>
        <v>1</v>
      </c>
      <c r="AA61">
        <f t="shared" si="1"/>
        <v>0</v>
      </c>
      <c r="AB61">
        <f t="shared" si="2"/>
        <v>0</v>
      </c>
    </row>
    <row r="62" spans="1:28" ht="14.4" thickBot="1" x14ac:dyDescent="0.3">
      <c r="A62" s="26" t="s">
        <v>216</v>
      </c>
      <c r="B62" s="4" t="s">
        <v>58</v>
      </c>
      <c r="C62" s="5" t="s">
        <v>21</v>
      </c>
      <c r="D62" s="4" t="s">
        <v>33</v>
      </c>
      <c r="E62" s="5" t="s">
        <v>44</v>
      </c>
      <c r="F62" s="5" t="s">
        <v>35</v>
      </c>
      <c r="G62" s="4" t="s">
        <v>217</v>
      </c>
      <c r="H62" s="4" t="s">
        <v>26</v>
      </c>
      <c r="I62" s="24">
        <v>45789</v>
      </c>
      <c r="J62" s="25" t="s">
        <v>1162</v>
      </c>
      <c r="K62" s="25" t="s">
        <v>1162</v>
      </c>
      <c r="L62" s="37" t="e">
        <f>Table8[[#This Row],[App Offer Date]]-Table8[[#This Row],[App Submission Date]]</f>
        <v>#VALUE!</v>
      </c>
      <c r="M62" s="37" t="e">
        <f>Table8[[#This Row],[App Deposit Date]]-Table8[[#This Row],[App Offer Date]]</f>
        <v>#VALUE!</v>
      </c>
      <c r="N62" s="37" t="e">
        <f>Table8[[#This Row],[App Deposit Date]]-Table8[[#This Row],[App Submission Date]]</f>
        <v>#VALUE!</v>
      </c>
      <c r="O62" s="37">
        <f xml:space="preserve"> --(Table8[[#This Row],[App Submission Date]]&lt;&gt;"")</f>
        <v>1</v>
      </c>
      <c r="P62" s="37">
        <f>--(Table8[[#This Row],[App Offer Date]]&lt;&gt;"")</f>
        <v>1</v>
      </c>
      <c r="Q62" s="2" t="s">
        <v>46</v>
      </c>
      <c r="R62" s="8"/>
      <c r="S62" s="5"/>
      <c r="T62" s="4"/>
      <c r="U62" s="4"/>
      <c r="V62" s="7" t="s">
        <v>52</v>
      </c>
      <c r="W62" s="5"/>
      <c r="X62" s="22"/>
      <c r="Y62">
        <f>IF(Table8[[#This Row],[Highest Student Stage]]&lt;&gt;"",1,0)</f>
        <v>1</v>
      </c>
      <c r="Z62">
        <f t="shared" si="0"/>
        <v>0</v>
      </c>
      <c r="AA62">
        <f t="shared" si="1"/>
        <v>0</v>
      </c>
      <c r="AB62">
        <f t="shared" si="2"/>
        <v>0</v>
      </c>
    </row>
    <row r="63" spans="1:28" ht="14.4" thickBot="1" x14ac:dyDescent="0.3">
      <c r="A63" s="26" t="s">
        <v>218</v>
      </c>
      <c r="B63" s="4" t="s">
        <v>131</v>
      </c>
      <c r="C63" s="5" t="s">
        <v>21</v>
      </c>
      <c r="D63" s="4" t="s">
        <v>22</v>
      </c>
      <c r="E63" s="5" t="s">
        <v>55</v>
      </c>
      <c r="F63" s="5" t="s">
        <v>24</v>
      </c>
      <c r="G63" s="4" t="s">
        <v>143</v>
      </c>
      <c r="H63" s="4" t="s">
        <v>26</v>
      </c>
      <c r="I63" s="24">
        <v>45727</v>
      </c>
      <c r="J63" s="24">
        <v>45733</v>
      </c>
      <c r="K63" s="25" t="s">
        <v>1162</v>
      </c>
      <c r="L63" s="35">
        <f>Table8[[#This Row],[App Offer Date]]-Table8[[#This Row],[App Submission Date]]</f>
        <v>6</v>
      </c>
      <c r="M63" s="35" t="e">
        <f>Table8[[#This Row],[App Deposit Date]]-Table8[[#This Row],[App Offer Date]]</f>
        <v>#VALUE!</v>
      </c>
      <c r="N63" s="35" t="e">
        <f>Table8[[#This Row],[App Deposit Date]]-Table8[[#This Row],[App Submission Date]]</f>
        <v>#VALUE!</v>
      </c>
      <c r="O63" s="35">
        <f xml:space="preserve"> --(Table8[[#This Row],[App Submission Date]]&lt;&gt;"")</f>
        <v>1</v>
      </c>
      <c r="P63" s="35">
        <f>--(Table8[[#This Row],[App Offer Date]]&lt;&gt;"")</f>
        <v>1</v>
      </c>
      <c r="Q63" s="5" t="s">
        <v>37</v>
      </c>
      <c r="R63" s="8" t="s">
        <v>47</v>
      </c>
      <c r="S63" s="5" t="s">
        <v>55</v>
      </c>
      <c r="T63" s="4" t="s">
        <v>137</v>
      </c>
      <c r="U63" s="4" t="s">
        <v>219</v>
      </c>
      <c r="V63" s="5" t="s">
        <v>37</v>
      </c>
      <c r="W63" s="6">
        <v>45727</v>
      </c>
      <c r="X63" s="27">
        <v>45733</v>
      </c>
      <c r="Y63">
        <f>IF(Table8[[#This Row],[Highest Student Stage]]&lt;&gt;"",1,0)</f>
        <v>1</v>
      </c>
      <c r="Z63">
        <f t="shared" si="0"/>
        <v>1</v>
      </c>
      <c r="AA63">
        <f t="shared" si="1"/>
        <v>0</v>
      </c>
      <c r="AB63">
        <f t="shared" si="2"/>
        <v>0</v>
      </c>
    </row>
    <row r="64" spans="1:28" ht="14.4" thickBot="1" x14ac:dyDescent="0.3">
      <c r="A64" s="26" t="s">
        <v>220</v>
      </c>
      <c r="B64" s="4" t="s">
        <v>200</v>
      </c>
      <c r="C64" s="5" t="s">
        <v>21</v>
      </c>
      <c r="D64" s="4" t="s">
        <v>33</v>
      </c>
      <c r="E64" s="5" t="s">
        <v>221</v>
      </c>
      <c r="F64" s="5" t="s">
        <v>65</v>
      </c>
      <c r="G64" s="4" t="s">
        <v>66</v>
      </c>
      <c r="H64" s="4" t="s">
        <v>26</v>
      </c>
      <c r="I64" s="24">
        <v>45714</v>
      </c>
      <c r="J64" s="25" t="s">
        <v>1162</v>
      </c>
      <c r="K64" s="25" t="s">
        <v>1162</v>
      </c>
      <c r="L64" s="35" t="e">
        <f>Table8[[#This Row],[App Offer Date]]-Table8[[#This Row],[App Submission Date]]</f>
        <v>#VALUE!</v>
      </c>
      <c r="M64" s="35" t="e">
        <f>Table8[[#This Row],[App Deposit Date]]-Table8[[#This Row],[App Offer Date]]</f>
        <v>#VALUE!</v>
      </c>
      <c r="N64" s="35" t="e">
        <f>Table8[[#This Row],[App Deposit Date]]-Table8[[#This Row],[App Submission Date]]</f>
        <v>#VALUE!</v>
      </c>
      <c r="O64" s="35">
        <f xml:space="preserve"> --(Table8[[#This Row],[App Submission Date]]&lt;&gt;"")</f>
        <v>1</v>
      </c>
      <c r="P64" s="35">
        <f>--(Table8[[#This Row],[App Offer Date]]&lt;&gt;"")</f>
        <v>1</v>
      </c>
      <c r="Q64" s="5" t="s">
        <v>46</v>
      </c>
      <c r="R64" s="8" t="s">
        <v>47</v>
      </c>
      <c r="S64" s="5" t="s">
        <v>129</v>
      </c>
      <c r="T64" s="4" t="s">
        <v>83</v>
      </c>
      <c r="U64" s="5" t="s">
        <v>222</v>
      </c>
      <c r="V64" s="7" t="s">
        <v>41</v>
      </c>
      <c r="W64" s="5"/>
      <c r="X64" s="22"/>
      <c r="Y64">
        <f>IF(Table8[[#This Row],[Highest Student Stage]]&lt;&gt;"",1,0)</f>
        <v>1</v>
      </c>
      <c r="Z64">
        <f t="shared" si="0"/>
        <v>0</v>
      </c>
      <c r="AA64">
        <f t="shared" si="1"/>
        <v>0</v>
      </c>
      <c r="AB64">
        <f t="shared" si="2"/>
        <v>0</v>
      </c>
    </row>
    <row r="65" spans="1:28" ht="14.4" thickBot="1" x14ac:dyDescent="0.3">
      <c r="A65" s="26" t="s">
        <v>223</v>
      </c>
      <c r="B65" s="4" t="s">
        <v>86</v>
      </c>
      <c r="C65" s="5" t="s">
        <v>21</v>
      </c>
      <c r="D65" s="4" t="s">
        <v>22</v>
      </c>
      <c r="E65" s="5" t="s">
        <v>160</v>
      </c>
      <c r="F65" s="5" t="s">
        <v>24</v>
      </c>
      <c r="G65" s="4" t="s">
        <v>56</v>
      </c>
      <c r="H65" s="4" t="s">
        <v>26</v>
      </c>
      <c r="I65" s="24">
        <v>45745</v>
      </c>
      <c r="J65" s="24">
        <v>45759</v>
      </c>
      <c r="K65" s="25" t="s">
        <v>1162</v>
      </c>
      <c r="L65" s="35">
        <f>Table8[[#This Row],[App Offer Date]]-Table8[[#This Row],[App Submission Date]]</f>
        <v>14</v>
      </c>
      <c r="M65" s="35" t="e">
        <f>Table8[[#This Row],[App Deposit Date]]-Table8[[#This Row],[App Offer Date]]</f>
        <v>#VALUE!</v>
      </c>
      <c r="N65" s="35" t="e">
        <f>Table8[[#This Row],[App Deposit Date]]-Table8[[#This Row],[App Submission Date]]</f>
        <v>#VALUE!</v>
      </c>
      <c r="O65" s="35">
        <f xml:space="preserve"> --(Table8[[#This Row],[App Submission Date]]&lt;&gt;"")</f>
        <v>1</v>
      </c>
      <c r="P65" s="35">
        <f>--(Table8[[#This Row],[App Offer Date]]&lt;&gt;"")</f>
        <v>1</v>
      </c>
      <c r="Q65" s="5" t="s">
        <v>37</v>
      </c>
      <c r="R65" s="8" t="s">
        <v>47</v>
      </c>
      <c r="S65" s="5"/>
      <c r="T65" s="4"/>
      <c r="U65" s="4"/>
      <c r="V65" s="7" t="s">
        <v>52</v>
      </c>
      <c r="W65" s="5"/>
      <c r="X65" s="22"/>
      <c r="Y65">
        <f>IF(Table8[[#This Row],[Highest Student Stage]]&lt;&gt;"",1,0)</f>
        <v>1</v>
      </c>
      <c r="Z65">
        <f t="shared" si="0"/>
        <v>1</v>
      </c>
      <c r="AA65">
        <f t="shared" si="1"/>
        <v>0</v>
      </c>
      <c r="AB65">
        <f t="shared" si="2"/>
        <v>0</v>
      </c>
    </row>
    <row r="66" spans="1:28" ht="14.4" thickBot="1" x14ac:dyDescent="0.3">
      <c r="A66" s="26" t="s">
        <v>224</v>
      </c>
      <c r="B66" s="4" t="s">
        <v>131</v>
      </c>
      <c r="C66" s="5" t="s">
        <v>21</v>
      </c>
      <c r="D66" s="4" t="s">
        <v>22</v>
      </c>
      <c r="E66" s="5" t="s">
        <v>55</v>
      </c>
      <c r="F66" s="5" t="s">
        <v>24</v>
      </c>
      <c r="G66" s="4" t="s">
        <v>56</v>
      </c>
      <c r="H66" s="4" t="s">
        <v>26</v>
      </c>
      <c r="I66" s="24">
        <v>45766</v>
      </c>
      <c r="J66" s="24">
        <v>45772</v>
      </c>
      <c r="K66" s="25" t="s">
        <v>1162</v>
      </c>
      <c r="L66" s="35">
        <f>Table8[[#This Row],[App Offer Date]]-Table8[[#This Row],[App Submission Date]]</f>
        <v>6</v>
      </c>
      <c r="M66" s="35" t="e">
        <f>Table8[[#This Row],[App Deposit Date]]-Table8[[#This Row],[App Offer Date]]</f>
        <v>#VALUE!</v>
      </c>
      <c r="N66" s="35" t="e">
        <f>Table8[[#This Row],[App Deposit Date]]-Table8[[#This Row],[App Submission Date]]</f>
        <v>#VALUE!</v>
      </c>
      <c r="O66" s="35">
        <f xml:space="preserve"> --(Table8[[#This Row],[App Submission Date]]&lt;&gt;"")</f>
        <v>1</v>
      </c>
      <c r="P66" s="35">
        <f>--(Table8[[#This Row],[App Offer Date]]&lt;&gt;"")</f>
        <v>1</v>
      </c>
      <c r="Q66" s="5" t="s">
        <v>37</v>
      </c>
      <c r="R66" s="8" t="s">
        <v>47</v>
      </c>
      <c r="S66" s="5"/>
      <c r="T66" s="4"/>
      <c r="U66" s="4"/>
      <c r="V66" s="7" t="s">
        <v>52</v>
      </c>
      <c r="W66" s="5"/>
      <c r="X66" s="22"/>
      <c r="Y66">
        <f>IF(Table8[[#This Row],[Highest Student Stage]]&lt;&gt;"",1,0)</f>
        <v>1</v>
      </c>
      <c r="Z66">
        <f t="shared" ref="Z66:Z129" si="3">IF(OR(Q66="Offer Received (Conditional)",Q66="Offer Received (Unconditional)",Q66="Deposit Made (Conditional)",Q66="Deposit Made (Unconditional)",Q66="Registered at University"),1,0)</f>
        <v>1</v>
      </c>
      <c r="AA66">
        <f t="shared" ref="AA66:AA129" si="4">IF(OR(Q66="Deposit Made (Conditional)",Q66="Deposit Made (Unconditional)",Q66="Registered at University"),1,0)</f>
        <v>0</v>
      </c>
      <c r="AB66">
        <f t="shared" ref="AB66:AB129" si="5">IF(Q66="Registered at University",1,0)</f>
        <v>0</v>
      </c>
    </row>
    <row r="67" spans="1:28" ht="14.4" thickBot="1" x14ac:dyDescent="0.3">
      <c r="A67" s="26" t="s">
        <v>225</v>
      </c>
      <c r="B67" s="4" t="s">
        <v>20</v>
      </c>
      <c r="C67" s="5" t="s">
        <v>21</v>
      </c>
      <c r="D67" s="4" t="s">
        <v>22</v>
      </c>
      <c r="E67" s="5" t="s">
        <v>69</v>
      </c>
      <c r="F67" s="5" t="s">
        <v>24</v>
      </c>
      <c r="G67" s="4" t="s">
        <v>56</v>
      </c>
      <c r="H67" s="4" t="s">
        <v>26</v>
      </c>
      <c r="I67" s="24">
        <v>45714</v>
      </c>
      <c r="J67" s="24">
        <v>45748</v>
      </c>
      <c r="K67" s="24">
        <v>45778</v>
      </c>
      <c r="L67" s="34">
        <f>Table8[[#This Row],[App Offer Date]]-Table8[[#This Row],[App Submission Date]]</f>
        <v>34</v>
      </c>
      <c r="M67" s="34">
        <f>Table8[[#This Row],[App Deposit Date]]-Table8[[#This Row],[App Offer Date]]</f>
        <v>30</v>
      </c>
      <c r="N67" s="34">
        <f>Table8[[#This Row],[App Deposit Date]]-Table8[[#This Row],[App Submission Date]]</f>
        <v>64</v>
      </c>
      <c r="O67" s="34">
        <f xml:space="preserve"> --(Table8[[#This Row],[App Submission Date]]&lt;&gt;"")</f>
        <v>1</v>
      </c>
      <c r="P67" s="34">
        <f>--(Table8[[#This Row],[App Offer Date]]&lt;&gt;"")</f>
        <v>1</v>
      </c>
      <c r="Q67" s="5" t="s">
        <v>27</v>
      </c>
      <c r="R67" s="8" t="s">
        <v>28</v>
      </c>
      <c r="S67" s="5" t="s">
        <v>69</v>
      </c>
      <c r="T67" s="4" t="s">
        <v>29</v>
      </c>
      <c r="U67" s="4" t="s">
        <v>157</v>
      </c>
      <c r="V67" s="5" t="s">
        <v>27</v>
      </c>
      <c r="W67" s="6">
        <v>45714</v>
      </c>
      <c r="X67" s="27">
        <v>45748</v>
      </c>
      <c r="Y67">
        <f>IF(Table8[[#This Row],[Highest Student Stage]]&lt;&gt;"",1,0)</f>
        <v>1</v>
      </c>
      <c r="Z67">
        <f t="shared" si="3"/>
        <v>1</v>
      </c>
      <c r="AA67">
        <f t="shared" si="4"/>
        <v>1</v>
      </c>
      <c r="AB67">
        <f t="shared" si="5"/>
        <v>0</v>
      </c>
    </row>
    <row r="68" spans="1:28" ht="14.4" thickBot="1" x14ac:dyDescent="0.3">
      <c r="A68" s="26" t="s">
        <v>226</v>
      </c>
      <c r="B68" s="4" t="s">
        <v>208</v>
      </c>
      <c r="C68" s="5" t="s">
        <v>21</v>
      </c>
      <c r="D68" s="4" t="s">
        <v>33</v>
      </c>
      <c r="E68" s="5" t="s">
        <v>59</v>
      </c>
      <c r="F68" s="5" t="s">
        <v>35</v>
      </c>
      <c r="G68" s="4" t="s">
        <v>60</v>
      </c>
      <c r="H68" s="4" t="s">
        <v>26</v>
      </c>
      <c r="I68" s="24">
        <v>45689</v>
      </c>
      <c r="J68" s="24">
        <v>45693</v>
      </c>
      <c r="K68" s="24">
        <v>45714</v>
      </c>
      <c r="L68" s="36">
        <f>Table8[[#This Row],[App Offer Date]]-Table8[[#This Row],[App Submission Date]]</f>
        <v>4</v>
      </c>
      <c r="M68" s="36">
        <f>Table8[[#This Row],[App Deposit Date]]-Table8[[#This Row],[App Offer Date]]</f>
        <v>21</v>
      </c>
      <c r="N68" s="36">
        <f>Table8[[#This Row],[App Deposit Date]]-Table8[[#This Row],[App Submission Date]]</f>
        <v>25</v>
      </c>
      <c r="O68" s="36">
        <f xml:space="preserve"> --(Table8[[#This Row],[App Submission Date]]&lt;&gt;"")</f>
        <v>1</v>
      </c>
      <c r="P68" s="36">
        <f>--(Table8[[#This Row],[App Offer Date]]&lt;&gt;"")</f>
        <v>1</v>
      </c>
      <c r="Q68" s="2" t="s">
        <v>176</v>
      </c>
      <c r="R68" s="8"/>
      <c r="S68" s="5"/>
      <c r="T68" s="4"/>
      <c r="U68" s="4" t="s">
        <v>61</v>
      </c>
      <c r="V68" s="7" t="s">
        <v>52</v>
      </c>
      <c r="W68" s="5"/>
      <c r="X68" s="22"/>
      <c r="Y68">
        <f>IF(Table8[[#This Row],[Highest Student Stage]]&lt;&gt;"",1,0)</f>
        <v>1</v>
      </c>
      <c r="Z68">
        <f t="shared" si="3"/>
        <v>1</v>
      </c>
      <c r="AA68">
        <f t="shared" si="4"/>
        <v>1</v>
      </c>
      <c r="AB68">
        <f t="shared" si="5"/>
        <v>1</v>
      </c>
    </row>
    <row r="69" spans="1:28" ht="14.4" thickBot="1" x14ac:dyDescent="0.3">
      <c r="A69" s="26" t="s">
        <v>227</v>
      </c>
      <c r="B69" s="4" t="s">
        <v>228</v>
      </c>
      <c r="C69" s="5" t="s">
        <v>21</v>
      </c>
      <c r="D69" s="4" t="s">
        <v>33</v>
      </c>
      <c r="E69" s="5" t="s">
        <v>64</v>
      </c>
      <c r="F69" s="5" t="s">
        <v>65</v>
      </c>
      <c r="G69" s="4" t="s">
        <v>229</v>
      </c>
      <c r="H69" s="4" t="s">
        <v>26</v>
      </c>
      <c r="I69" s="24">
        <v>45738</v>
      </c>
      <c r="J69" s="24">
        <v>45742</v>
      </c>
      <c r="K69" s="25" t="s">
        <v>1162</v>
      </c>
      <c r="L69" s="35">
        <f>Table8[[#This Row],[App Offer Date]]-Table8[[#This Row],[App Submission Date]]</f>
        <v>4</v>
      </c>
      <c r="M69" s="35" t="e">
        <f>Table8[[#This Row],[App Deposit Date]]-Table8[[#This Row],[App Offer Date]]</f>
        <v>#VALUE!</v>
      </c>
      <c r="N69" s="35" t="e">
        <f>Table8[[#This Row],[App Deposit Date]]-Table8[[#This Row],[App Submission Date]]</f>
        <v>#VALUE!</v>
      </c>
      <c r="O69" s="35">
        <f xml:space="preserve"> --(Table8[[#This Row],[App Submission Date]]&lt;&gt;"")</f>
        <v>1</v>
      </c>
      <c r="P69" s="35">
        <f>--(Table8[[#This Row],[App Offer Date]]&lt;&gt;"")</f>
        <v>1</v>
      </c>
      <c r="Q69" s="5" t="s">
        <v>37</v>
      </c>
      <c r="R69" s="8" t="s">
        <v>47</v>
      </c>
      <c r="S69" s="5"/>
      <c r="T69" s="4"/>
      <c r="U69" s="4" t="s">
        <v>119</v>
      </c>
      <c r="V69" s="7" t="s">
        <v>52</v>
      </c>
      <c r="W69" s="5"/>
      <c r="X69" s="22"/>
      <c r="Y69">
        <f>IF(Table8[[#This Row],[Highest Student Stage]]&lt;&gt;"",1,0)</f>
        <v>1</v>
      </c>
      <c r="Z69">
        <f t="shared" si="3"/>
        <v>1</v>
      </c>
      <c r="AA69">
        <f t="shared" si="4"/>
        <v>0</v>
      </c>
      <c r="AB69">
        <f t="shared" si="5"/>
        <v>0</v>
      </c>
    </row>
    <row r="70" spans="1:28" ht="14.4" thickBot="1" x14ac:dyDescent="0.3">
      <c r="A70" s="26" t="s">
        <v>230</v>
      </c>
      <c r="B70" s="4" t="s">
        <v>76</v>
      </c>
      <c r="C70" s="5" t="s">
        <v>21</v>
      </c>
      <c r="D70" s="4" t="s">
        <v>33</v>
      </c>
      <c r="E70" s="5" t="s">
        <v>64</v>
      </c>
      <c r="F70" s="5" t="s">
        <v>65</v>
      </c>
      <c r="G70" s="4" t="s">
        <v>140</v>
      </c>
      <c r="H70" s="4" t="s">
        <v>26</v>
      </c>
      <c r="I70" s="24">
        <v>45731</v>
      </c>
      <c r="J70" s="24">
        <v>45736</v>
      </c>
      <c r="K70" s="25" t="s">
        <v>1162</v>
      </c>
      <c r="L70" s="35">
        <f>Table8[[#This Row],[App Offer Date]]-Table8[[#This Row],[App Submission Date]]</f>
        <v>5</v>
      </c>
      <c r="M70" s="35" t="e">
        <f>Table8[[#This Row],[App Deposit Date]]-Table8[[#This Row],[App Offer Date]]</f>
        <v>#VALUE!</v>
      </c>
      <c r="N70" s="35" t="e">
        <f>Table8[[#This Row],[App Deposit Date]]-Table8[[#This Row],[App Submission Date]]</f>
        <v>#VALUE!</v>
      </c>
      <c r="O70" s="35">
        <f xml:space="preserve"> --(Table8[[#This Row],[App Submission Date]]&lt;&gt;"")</f>
        <v>1</v>
      </c>
      <c r="P70" s="35">
        <f>--(Table8[[#This Row],[App Offer Date]]&lt;&gt;"")</f>
        <v>1</v>
      </c>
      <c r="Q70" s="5" t="s">
        <v>37</v>
      </c>
      <c r="R70" s="8" t="s">
        <v>47</v>
      </c>
      <c r="S70" s="2" t="s">
        <v>64</v>
      </c>
      <c r="T70" s="4"/>
      <c r="U70" s="4"/>
      <c r="V70" s="5" t="s">
        <v>37</v>
      </c>
      <c r="W70" s="6">
        <v>45731</v>
      </c>
      <c r="X70" s="27">
        <v>45736</v>
      </c>
      <c r="Y70">
        <f>IF(Table8[[#This Row],[Highest Student Stage]]&lt;&gt;"",1,0)</f>
        <v>1</v>
      </c>
      <c r="Z70">
        <f t="shared" si="3"/>
        <v>1</v>
      </c>
      <c r="AA70">
        <f t="shared" si="4"/>
        <v>0</v>
      </c>
      <c r="AB70">
        <f t="shared" si="5"/>
        <v>0</v>
      </c>
    </row>
    <row r="71" spans="1:28" ht="14.4" thickBot="1" x14ac:dyDescent="0.3">
      <c r="A71" s="26" t="s">
        <v>231</v>
      </c>
      <c r="B71" s="4" t="s">
        <v>102</v>
      </c>
      <c r="C71" s="5" t="s">
        <v>21</v>
      </c>
      <c r="D71" s="4" t="s">
        <v>22</v>
      </c>
      <c r="E71" s="5" t="s">
        <v>44</v>
      </c>
      <c r="F71" s="5" t="s">
        <v>93</v>
      </c>
      <c r="G71" s="4" t="s">
        <v>94</v>
      </c>
      <c r="H71" s="4" t="s">
        <v>26</v>
      </c>
      <c r="I71" s="24">
        <v>45688</v>
      </c>
      <c r="J71" s="25" t="s">
        <v>1162</v>
      </c>
      <c r="K71" s="25" t="s">
        <v>1162</v>
      </c>
      <c r="L71" s="35" t="e">
        <f>Table8[[#This Row],[App Offer Date]]-Table8[[#This Row],[App Submission Date]]</f>
        <v>#VALUE!</v>
      </c>
      <c r="M71" s="35" t="e">
        <f>Table8[[#This Row],[App Deposit Date]]-Table8[[#This Row],[App Offer Date]]</f>
        <v>#VALUE!</v>
      </c>
      <c r="N71" s="35" t="e">
        <f>Table8[[#This Row],[App Deposit Date]]-Table8[[#This Row],[App Submission Date]]</f>
        <v>#VALUE!</v>
      </c>
      <c r="O71" s="35">
        <f xml:space="preserve"> --(Table8[[#This Row],[App Submission Date]]&lt;&gt;"")</f>
        <v>1</v>
      </c>
      <c r="P71" s="35">
        <f>--(Table8[[#This Row],[App Offer Date]]&lt;&gt;"")</f>
        <v>1</v>
      </c>
      <c r="Q71" s="5" t="s">
        <v>82</v>
      </c>
      <c r="R71" s="8" t="s">
        <v>47</v>
      </c>
      <c r="S71" s="5"/>
      <c r="T71" s="4"/>
      <c r="U71" s="4"/>
      <c r="V71" s="7" t="s">
        <v>52</v>
      </c>
      <c r="W71" s="5"/>
      <c r="X71" s="22"/>
      <c r="Y71">
        <f>IF(Table8[[#This Row],[Highest Student Stage]]&lt;&gt;"",1,0)</f>
        <v>1</v>
      </c>
      <c r="Z71">
        <f t="shared" si="3"/>
        <v>0</v>
      </c>
      <c r="AA71">
        <f t="shared" si="4"/>
        <v>0</v>
      </c>
      <c r="AB71">
        <f t="shared" si="5"/>
        <v>0</v>
      </c>
    </row>
    <row r="72" spans="1:28" ht="14.4" thickBot="1" x14ac:dyDescent="0.3">
      <c r="A72" s="26" t="s">
        <v>232</v>
      </c>
      <c r="B72" s="4" t="s">
        <v>185</v>
      </c>
      <c r="C72" s="5" t="s">
        <v>21</v>
      </c>
      <c r="D72" s="4" t="s">
        <v>33</v>
      </c>
      <c r="E72" s="5" t="s">
        <v>80</v>
      </c>
      <c r="F72" s="5" t="s">
        <v>65</v>
      </c>
      <c r="G72" s="4" t="s">
        <v>77</v>
      </c>
      <c r="H72" s="4" t="s">
        <v>26</v>
      </c>
      <c r="I72" s="24">
        <v>45695</v>
      </c>
      <c r="J72" s="24">
        <v>45705</v>
      </c>
      <c r="K72" s="24">
        <v>45724</v>
      </c>
      <c r="L72" s="34">
        <f>Table8[[#This Row],[App Offer Date]]-Table8[[#This Row],[App Submission Date]]</f>
        <v>10</v>
      </c>
      <c r="M72" s="34">
        <f>Table8[[#This Row],[App Deposit Date]]-Table8[[#This Row],[App Offer Date]]</f>
        <v>19</v>
      </c>
      <c r="N72" s="34">
        <f>Table8[[#This Row],[App Deposit Date]]-Table8[[#This Row],[App Submission Date]]</f>
        <v>29</v>
      </c>
      <c r="O72" s="34">
        <f xml:space="preserve"> --(Table8[[#This Row],[App Submission Date]]&lt;&gt;"")</f>
        <v>1</v>
      </c>
      <c r="P72" s="34">
        <f>--(Table8[[#This Row],[App Offer Date]]&lt;&gt;"")</f>
        <v>1</v>
      </c>
      <c r="Q72" s="5" t="s">
        <v>27</v>
      </c>
      <c r="R72" s="8" t="s">
        <v>28</v>
      </c>
      <c r="S72" s="5"/>
      <c r="T72" s="4" t="s">
        <v>29</v>
      </c>
      <c r="U72" s="5" t="s">
        <v>78</v>
      </c>
      <c r="V72" s="7" t="s">
        <v>52</v>
      </c>
      <c r="W72" s="5"/>
      <c r="X72" s="22"/>
      <c r="Y72">
        <f>IF(Table8[[#This Row],[Highest Student Stage]]&lt;&gt;"",1,0)</f>
        <v>1</v>
      </c>
      <c r="Z72">
        <f t="shared" si="3"/>
        <v>1</v>
      </c>
      <c r="AA72">
        <f t="shared" si="4"/>
        <v>1</v>
      </c>
      <c r="AB72">
        <f t="shared" si="5"/>
        <v>0</v>
      </c>
    </row>
    <row r="73" spans="1:28" ht="14.4" thickBot="1" x14ac:dyDescent="0.3">
      <c r="A73" s="26" t="s">
        <v>233</v>
      </c>
      <c r="B73" s="4" t="s">
        <v>200</v>
      </c>
      <c r="C73" s="5" t="s">
        <v>21</v>
      </c>
      <c r="D73" s="4" t="s">
        <v>33</v>
      </c>
      <c r="E73" s="5" t="s">
        <v>44</v>
      </c>
      <c r="F73" s="5" t="s">
        <v>65</v>
      </c>
      <c r="G73" s="4" t="s">
        <v>66</v>
      </c>
      <c r="H73" s="4" t="s">
        <v>26</v>
      </c>
      <c r="I73" s="24">
        <v>45740</v>
      </c>
      <c r="J73" s="24">
        <v>45742</v>
      </c>
      <c r="K73" s="25" t="s">
        <v>1162</v>
      </c>
      <c r="L73" s="35">
        <f>Table8[[#This Row],[App Offer Date]]-Table8[[#This Row],[App Submission Date]]</f>
        <v>2</v>
      </c>
      <c r="M73" s="35" t="e">
        <f>Table8[[#This Row],[App Deposit Date]]-Table8[[#This Row],[App Offer Date]]</f>
        <v>#VALUE!</v>
      </c>
      <c r="N73" s="35" t="e">
        <f>Table8[[#This Row],[App Deposit Date]]-Table8[[#This Row],[App Submission Date]]</f>
        <v>#VALUE!</v>
      </c>
      <c r="O73" s="35">
        <f xml:space="preserve"> --(Table8[[#This Row],[App Submission Date]]&lt;&gt;"")</f>
        <v>1</v>
      </c>
      <c r="P73" s="35">
        <f>--(Table8[[#This Row],[App Offer Date]]&lt;&gt;"")</f>
        <v>1</v>
      </c>
      <c r="Q73" s="5" t="s">
        <v>37</v>
      </c>
      <c r="R73" s="8" t="s">
        <v>47</v>
      </c>
      <c r="S73" s="5"/>
      <c r="T73" s="4"/>
      <c r="U73" s="4"/>
      <c r="V73" s="7" t="s">
        <v>52</v>
      </c>
      <c r="W73" s="5"/>
      <c r="X73" s="22"/>
      <c r="Y73">
        <f>IF(Table8[[#This Row],[Highest Student Stage]]&lt;&gt;"",1,0)</f>
        <v>1</v>
      </c>
      <c r="Z73">
        <f t="shared" si="3"/>
        <v>1</v>
      </c>
      <c r="AA73">
        <f t="shared" si="4"/>
        <v>0</v>
      </c>
      <c r="AB73">
        <f t="shared" si="5"/>
        <v>0</v>
      </c>
    </row>
    <row r="74" spans="1:28" ht="14.4" thickBot="1" x14ac:dyDescent="0.3">
      <c r="A74" s="26" t="s">
        <v>234</v>
      </c>
      <c r="B74" s="4" t="s">
        <v>235</v>
      </c>
      <c r="C74" s="5" t="s">
        <v>21</v>
      </c>
      <c r="D74" s="4" t="s">
        <v>33</v>
      </c>
      <c r="E74" s="5" t="s">
        <v>236</v>
      </c>
      <c r="F74" s="5" t="s">
        <v>35</v>
      </c>
      <c r="G74" s="4" t="s">
        <v>60</v>
      </c>
      <c r="H74" s="4" t="s">
        <v>26</v>
      </c>
      <c r="I74" s="24">
        <v>45654</v>
      </c>
      <c r="J74" s="25" t="s">
        <v>1162</v>
      </c>
      <c r="K74" s="25" t="s">
        <v>1162</v>
      </c>
      <c r="L74" s="37" t="e">
        <f>Table8[[#This Row],[App Offer Date]]-Table8[[#This Row],[App Submission Date]]</f>
        <v>#VALUE!</v>
      </c>
      <c r="M74" s="37" t="e">
        <f>Table8[[#This Row],[App Deposit Date]]-Table8[[#This Row],[App Offer Date]]</f>
        <v>#VALUE!</v>
      </c>
      <c r="N74" s="37" t="e">
        <f>Table8[[#This Row],[App Deposit Date]]-Table8[[#This Row],[App Submission Date]]</f>
        <v>#VALUE!</v>
      </c>
      <c r="O74" s="37">
        <f xml:space="preserve"> --(Table8[[#This Row],[App Submission Date]]&lt;&gt;"")</f>
        <v>1</v>
      </c>
      <c r="P74" s="37">
        <f>--(Table8[[#This Row],[App Offer Date]]&lt;&gt;"")</f>
        <v>1</v>
      </c>
      <c r="Q74" s="2" t="s">
        <v>82</v>
      </c>
      <c r="R74" s="8"/>
      <c r="S74" s="5"/>
      <c r="T74" s="4"/>
      <c r="U74" s="4"/>
      <c r="V74" s="7" t="s">
        <v>52</v>
      </c>
      <c r="W74" s="5"/>
      <c r="X74" s="22"/>
      <c r="Y74">
        <f>IF(Table8[[#This Row],[Highest Student Stage]]&lt;&gt;"",1,0)</f>
        <v>1</v>
      </c>
      <c r="Z74">
        <f t="shared" si="3"/>
        <v>0</v>
      </c>
      <c r="AA74">
        <f t="shared" si="4"/>
        <v>0</v>
      </c>
      <c r="AB74">
        <f t="shared" si="5"/>
        <v>0</v>
      </c>
    </row>
    <row r="75" spans="1:28" ht="14.4" thickBot="1" x14ac:dyDescent="0.3">
      <c r="A75" s="26" t="s">
        <v>237</v>
      </c>
      <c r="B75" s="4" t="s">
        <v>162</v>
      </c>
      <c r="C75" s="5" t="s">
        <v>21</v>
      </c>
      <c r="D75" s="4" t="s">
        <v>33</v>
      </c>
      <c r="E75" s="5" t="s">
        <v>64</v>
      </c>
      <c r="F75" s="5" t="s">
        <v>65</v>
      </c>
      <c r="G75" s="4" t="s">
        <v>140</v>
      </c>
      <c r="H75" s="4" t="s">
        <v>26</v>
      </c>
      <c r="I75" s="24">
        <v>45736</v>
      </c>
      <c r="J75" s="24">
        <v>45740</v>
      </c>
      <c r="K75" s="25" t="s">
        <v>1162</v>
      </c>
      <c r="L75" s="35">
        <f>Table8[[#This Row],[App Offer Date]]-Table8[[#This Row],[App Submission Date]]</f>
        <v>4</v>
      </c>
      <c r="M75" s="35" t="e">
        <f>Table8[[#This Row],[App Deposit Date]]-Table8[[#This Row],[App Offer Date]]</f>
        <v>#VALUE!</v>
      </c>
      <c r="N75" s="35" t="e">
        <f>Table8[[#This Row],[App Deposit Date]]-Table8[[#This Row],[App Submission Date]]</f>
        <v>#VALUE!</v>
      </c>
      <c r="O75" s="35">
        <f xml:space="preserve"> --(Table8[[#This Row],[App Submission Date]]&lt;&gt;"")</f>
        <v>1</v>
      </c>
      <c r="P75" s="35">
        <f>--(Table8[[#This Row],[App Offer Date]]&lt;&gt;"")</f>
        <v>1</v>
      </c>
      <c r="Q75" s="5" t="s">
        <v>37</v>
      </c>
      <c r="R75" s="8" t="s">
        <v>47</v>
      </c>
      <c r="S75" s="2" t="s">
        <v>64</v>
      </c>
      <c r="T75" s="4"/>
      <c r="U75" s="4"/>
      <c r="V75" s="5" t="s">
        <v>37</v>
      </c>
      <c r="W75" s="6">
        <v>45736</v>
      </c>
      <c r="X75" s="27">
        <v>45740</v>
      </c>
      <c r="Y75">
        <f>IF(Table8[[#This Row],[Highest Student Stage]]&lt;&gt;"",1,0)</f>
        <v>1</v>
      </c>
      <c r="Z75">
        <f t="shared" si="3"/>
        <v>1</v>
      </c>
      <c r="AA75">
        <f t="shared" si="4"/>
        <v>0</v>
      </c>
      <c r="AB75">
        <f t="shared" si="5"/>
        <v>0</v>
      </c>
    </row>
    <row r="76" spans="1:28" ht="14.4" thickBot="1" x14ac:dyDescent="0.3">
      <c r="A76" s="26" t="s">
        <v>238</v>
      </c>
      <c r="B76" s="4" t="s">
        <v>228</v>
      </c>
      <c r="C76" s="5" t="s">
        <v>21</v>
      </c>
      <c r="D76" s="4" t="s">
        <v>33</v>
      </c>
      <c r="E76" s="5" t="s">
        <v>44</v>
      </c>
      <c r="F76" s="5" t="s">
        <v>65</v>
      </c>
      <c r="G76" s="4" t="s">
        <v>239</v>
      </c>
      <c r="H76" s="4" t="s">
        <v>26</v>
      </c>
      <c r="I76" s="24">
        <v>45725</v>
      </c>
      <c r="J76" s="24">
        <v>45733</v>
      </c>
      <c r="K76" s="25" t="s">
        <v>1162</v>
      </c>
      <c r="L76" s="35">
        <f>Table8[[#This Row],[App Offer Date]]-Table8[[#This Row],[App Submission Date]]</f>
        <v>8</v>
      </c>
      <c r="M76" s="35" t="e">
        <f>Table8[[#This Row],[App Deposit Date]]-Table8[[#This Row],[App Offer Date]]</f>
        <v>#VALUE!</v>
      </c>
      <c r="N76" s="35" t="e">
        <f>Table8[[#This Row],[App Deposit Date]]-Table8[[#This Row],[App Submission Date]]</f>
        <v>#VALUE!</v>
      </c>
      <c r="O76" s="35">
        <f xml:space="preserve"> --(Table8[[#This Row],[App Submission Date]]&lt;&gt;"")</f>
        <v>1</v>
      </c>
      <c r="P76" s="35">
        <f>--(Table8[[#This Row],[App Offer Date]]&lt;&gt;"")</f>
        <v>1</v>
      </c>
      <c r="Q76" s="5" t="s">
        <v>37</v>
      </c>
      <c r="R76" s="8" t="s">
        <v>47</v>
      </c>
      <c r="S76" s="5"/>
      <c r="T76" s="4" t="s">
        <v>73</v>
      </c>
      <c r="U76" s="4" t="s">
        <v>152</v>
      </c>
      <c r="V76" s="7" t="s">
        <v>52</v>
      </c>
      <c r="W76" s="5"/>
      <c r="X76" s="22"/>
      <c r="Y76">
        <f>IF(Table8[[#This Row],[Highest Student Stage]]&lt;&gt;"",1,0)</f>
        <v>1</v>
      </c>
      <c r="Z76">
        <f t="shared" si="3"/>
        <v>1</v>
      </c>
      <c r="AA76">
        <f t="shared" si="4"/>
        <v>0</v>
      </c>
      <c r="AB76">
        <f t="shared" si="5"/>
        <v>0</v>
      </c>
    </row>
    <row r="77" spans="1:28" ht="14.4" thickBot="1" x14ac:dyDescent="0.3">
      <c r="A77" s="26" t="s">
        <v>240</v>
      </c>
      <c r="B77" s="4" t="s">
        <v>54</v>
      </c>
      <c r="C77" s="5" t="s">
        <v>21</v>
      </c>
      <c r="D77" s="4" t="s">
        <v>22</v>
      </c>
      <c r="E77" s="5" t="s">
        <v>55</v>
      </c>
      <c r="F77" s="5" t="s">
        <v>24</v>
      </c>
      <c r="G77" s="4" t="s">
        <v>211</v>
      </c>
      <c r="H77" s="4" t="s">
        <v>26</v>
      </c>
      <c r="I77" s="24">
        <v>45649</v>
      </c>
      <c r="J77" s="24">
        <v>45656</v>
      </c>
      <c r="K77" s="25" t="s">
        <v>1162</v>
      </c>
      <c r="L77" s="35">
        <f>Table8[[#This Row],[App Offer Date]]-Table8[[#This Row],[App Submission Date]]</f>
        <v>7</v>
      </c>
      <c r="M77" s="35" t="e">
        <f>Table8[[#This Row],[App Deposit Date]]-Table8[[#This Row],[App Offer Date]]</f>
        <v>#VALUE!</v>
      </c>
      <c r="N77" s="35" t="e">
        <f>Table8[[#This Row],[App Deposit Date]]-Table8[[#This Row],[App Submission Date]]</f>
        <v>#VALUE!</v>
      </c>
      <c r="O77" s="35">
        <f xml:space="preserve"> --(Table8[[#This Row],[App Submission Date]]&lt;&gt;"")</f>
        <v>1</v>
      </c>
      <c r="P77" s="35">
        <f>--(Table8[[#This Row],[App Offer Date]]&lt;&gt;"")</f>
        <v>1</v>
      </c>
      <c r="Q77" s="5" t="s">
        <v>37</v>
      </c>
      <c r="R77" s="8" t="s">
        <v>47</v>
      </c>
      <c r="S77" s="5" t="s">
        <v>55</v>
      </c>
      <c r="T77" s="4" t="s">
        <v>137</v>
      </c>
      <c r="U77" s="4" t="s">
        <v>241</v>
      </c>
      <c r="V77" s="5" t="s">
        <v>37</v>
      </c>
      <c r="W77" s="6">
        <v>45649</v>
      </c>
      <c r="X77" s="27">
        <v>45656</v>
      </c>
      <c r="Y77">
        <f>IF(Table8[[#This Row],[Highest Student Stage]]&lt;&gt;"",1,0)</f>
        <v>1</v>
      </c>
      <c r="Z77">
        <f t="shared" si="3"/>
        <v>1</v>
      </c>
      <c r="AA77">
        <f t="shared" si="4"/>
        <v>0</v>
      </c>
      <c r="AB77">
        <f t="shared" si="5"/>
        <v>0</v>
      </c>
    </row>
    <row r="78" spans="1:28" ht="14.4" thickBot="1" x14ac:dyDescent="0.3">
      <c r="A78" s="26" t="s">
        <v>242</v>
      </c>
      <c r="B78" s="4" t="s">
        <v>102</v>
      </c>
      <c r="C78" s="5" t="s">
        <v>21</v>
      </c>
      <c r="D78" s="4" t="s">
        <v>22</v>
      </c>
      <c r="E78" s="5" t="s">
        <v>44</v>
      </c>
      <c r="F78" s="5" t="s">
        <v>93</v>
      </c>
      <c r="G78" s="4" t="s">
        <v>243</v>
      </c>
      <c r="H78" s="4" t="s">
        <v>26</v>
      </c>
      <c r="I78" s="24">
        <v>45633</v>
      </c>
      <c r="J78" s="24">
        <v>45642</v>
      </c>
      <c r="K78" s="25" t="s">
        <v>1162</v>
      </c>
      <c r="L78" s="35">
        <f>Table8[[#This Row],[App Offer Date]]-Table8[[#This Row],[App Submission Date]]</f>
        <v>9</v>
      </c>
      <c r="M78" s="35" t="e">
        <f>Table8[[#This Row],[App Deposit Date]]-Table8[[#This Row],[App Offer Date]]</f>
        <v>#VALUE!</v>
      </c>
      <c r="N78" s="35" t="e">
        <f>Table8[[#This Row],[App Deposit Date]]-Table8[[#This Row],[App Submission Date]]</f>
        <v>#VALUE!</v>
      </c>
      <c r="O78" s="35">
        <f xml:space="preserve"> --(Table8[[#This Row],[App Submission Date]]&lt;&gt;"")</f>
        <v>1</v>
      </c>
      <c r="P78" s="35">
        <f>--(Table8[[#This Row],[App Offer Date]]&lt;&gt;"")</f>
        <v>1</v>
      </c>
      <c r="Q78" s="5" t="s">
        <v>37</v>
      </c>
      <c r="R78" s="8" t="s">
        <v>47</v>
      </c>
      <c r="S78" s="5"/>
      <c r="T78" s="1" t="s">
        <v>137</v>
      </c>
      <c r="U78" s="4"/>
      <c r="V78" s="7" t="s">
        <v>52</v>
      </c>
      <c r="W78" s="5"/>
      <c r="X78" s="22"/>
      <c r="Y78">
        <f>IF(Table8[[#This Row],[Highest Student Stage]]&lt;&gt;"",1,0)</f>
        <v>1</v>
      </c>
      <c r="Z78">
        <f t="shared" si="3"/>
        <v>1</v>
      </c>
      <c r="AA78">
        <f t="shared" si="4"/>
        <v>0</v>
      </c>
      <c r="AB78">
        <f t="shared" si="5"/>
        <v>0</v>
      </c>
    </row>
    <row r="79" spans="1:28" ht="14.4" thickBot="1" x14ac:dyDescent="0.3">
      <c r="A79" s="26" t="s">
        <v>244</v>
      </c>
      <c r="B79" s="4" t="s">
        <v>71</v>
      </c>
      <c r="C79" s="5" t="s">
        <v>21</v>
      </c>
      <c r="D79" s="4" t="s">
        <v>33</v>
      </c>
      <c r="E79" s="5" t="s">
        <v>64</v>
      </c>
      <c r="F79" s="5" t="s">
        <v>35</v>
      </c>
      <c r="G79" s="4" t="s">
        <v>109</v>
      </c>
      <c r="H79" s="4" t="s">
        <v>26</v>
      </c>
      <c r="I79" s="24">
        <v>45721</v>
      </c>
      <c r="J79" s="24">
        <v>45726</v>
      </c>
      <c r="K79" s="25" t="s">
        <v>1162</v>
      </c>
      <c r="L79" s="35">
        <f>Table8[[#This Row],[App Offer Date]]-Table8[[#This Row],[App Submission Date]]</f>
        <v>5</v>
      </c>
      <c r="M79" s="35" t="e">
        <f>Table8[[#This Row],[App Deposit Date]]-Table8[[#This Row],[App Offer Date]]</f>
        <v>#VALUE!</v>
      </c>
      <c r="N79" s="35" t="e">
        <f>Table8[[#This Row],[App Deposit Date]]-Table8[[#This Row],[App Submission Date]]</f>
        <v>#VALUE!</v>
      </c>
      <c r="O79" s="35">
        <f xml:space="preserve"> --(Table8[[#This Row],[App Submission Date]]&lt;&gt;"")</f>
        <v>1</v>
      </c>
      <c r="P79" s="35">
        <f>--(Table8[[#This Row],[App Offer Date]]&lt;&gt;"")</f>
        <v>1</v>
      </c>
      <c r="Q79" s="5" t="s">
        <v>37</v>
      </c>
      <c r="R79" s="8" t="s">
        <v>47</v>
      </c>
      <c r="S79" s="2" t="s">
        <v>64</v>
      </c>
      <c r="T79" s="4"/>
      <c r="U79" s="4" t="s">
        <v>122</v>
      </c>
      <c r="V79" s="5" t="s">
        <v>37</v>
      </c>
      <c r="W79" s="6">
        <v>45721</v>
      </c>
      <c r="X79" s="27">
        <v>45726</v>
      </c>
      <c r="Y79">
        <f>IF(Table8[[#This Row],[Highest Student Stage]]&lt;&gt;"",1,0)</f>
        <v>1</v>
      </c>
      <c r="Z79">
        <f t="shared" si="3"/>
        <v>1</v>
      </c>
      <c r="AA79">
        <f t="shared" si="4"/>
        <v>0</v>
      </c>
      <c r="AB79">
        <f t="shared" si="5"/>
        <v>0</v>
      </c>
    </row>
    <row r="80" spans="1:28" ht="14.4" thickBot="1" x14ac:dyDescent="0.3">
      <c r="A80" s="26" t="s">
        <v>245</v>
      </c>
      <c r="B80" s="4" t="s">
        <v>185</v>
      </c>
      <c r="C80" s="5" t="s">
        <v>21</v>
      </c>
      <c r="D80" s="4" t="s">
        <v>33</v>
      </c>
      <c r="E80" s="5" t="s">
        <v>55</v>
      </c>
      <c r="F80" s="5" t="s">
        <v>65</v>
      </c>
      <c r="G80" s="4" t="s">
        <v>246</v>
      </c>
      <c r="H80" s="4" t="s">
        <v>26</v>
      </c>
      <c r="I80" s="24">
        <v>45780</v>
      </c>
      <c r="J80" s="24">
        <v>45784</v>
      </c>
      <c r="K80" s="25" t="s">
        <v>1162</v>
      </c>
      <c r="L80" s="35">
        <f>Table8[[#This Row],[App Offer Date]]-Table8[[#This Row],[App Submission Date]]</f>
        <v>4</v>
      </c>
      <c r="M80" s="35" t="e">
        <f>Table8[[#This Row],[App Deposit Date]]-Table8[[#This Row],[App Offer Date]]</f>
        <v>#VALUE!</v>
      </c>
      <c r="N80" s="35" t="e">
        <f>Table8[[#This Row],[App Deposit Date]]-Table8[[#This Row],[App Submission Date]]</f>
        <v>#VALUE!</v>
      </c>
      <c r="O80" s="35">
        <f xml:space="preserve"> --(Table8[[#This Row],[App Submission Date]]&lt;&gt;"")</f>
        <v>1</v>
      </c>
      <c r="P80" s="35">
        <f>--(Table8[[#This Row],[App Offer Date]]&lt;&gt;"")</f>
        <v>1</v>
      </c>
      <c r="Q80" s="5" t="s">
        <v>37</v>
      </c>
      <c r="R80" s="8" t="s">
        <v>47</v>
      </c>
      <c r="S80" s="5"/>
      <c r="T80" s="4" t="s">
        <v>83</v>
      </c>
      <c r="U80" s="4" t="s">
        <v>247</v>
      </c>
      <c r="V80" s="7" t="s">
        <v>52</v>
      </c>
      <c r="W80" s="5"/>
      <c r="X80" s="22"/>
      <c r="Y80">
        <f>IF(Table8[[#This Row],[Highest Student Stage]]&lt;&gt;"",1,0)</f>
        <v>1</v>
      </c>
      <c r="Z80">
        <f t="shared" si="3"/>
        <v>1</v>
      </c>
      <c r="AA80">
        <f t="shared" si="4"/>
        <v>0</v>
      </c>
      <c r="AB80">
        <f t="shared" si="5"/>
        <v>0</v>
      </c>
    </row>
    <row r="81" spans="1:28" ht="14.4" thickBot="1" x14ac:dyDescent="0.3">
      <c r="A81" s="26" t="s">
        <v>248</v>
      </c>
      <c r="B81" s="4" t="s">
        <v>200</v>
      </c>
      <c r="C81" s="5" t="s">
        <v>21</v>
      </c>
      <c r="D81" s="4" t="s">
        <v>33</v>
      </c>
      <c r="E81" s="5" t="s">
        <v>69</v>
      </c>
      <c r="F81" s="5" t="s">
        <v>65</v>
      </c>
      <c r="G81" s="4" t="s">
        <v>77</v>
      </c>
      <c r="H81" s="4" t="s">
        <v>26</v>
      </c>
      <c r="I81" s="24">
        <v>45783</v>
      </c>
      <c r="J81" s="24">
        <v>45786</v>
      </c>
      <c r="K81" s="24">
        <v>45827</v>
      </c>
      <c r="L81" s="34">
        <f>Table8[[#This Row],[App Offer Date]]-Table8[[#This Row],[App Submission Date]]</f>
        <v>3</v>
      </c>
      <c r="M81" s="34">
        <f>Table8[[#This Row],[App Deposit Date]]-Table8[[#This Row],[App Offer Date]]</f>
        <v>41</v>
      </c>
      <c r="N81" s="34">
        <f>Table8[[#This Row],[App Deposit Date]]-Table8[[#This Row],[App Submission Date]]</f>
        <v>44</v>
      </c>
      <c r="O81" s="34">
        <f xml:space="preserve"> --(Table8[[#This Row],[App Submission Date]]&lt;&gt;"")</f>
        <v>1</v>
      </c>
      <c r="P81" s="34">
        <f>--(Table8[[#This Row],[App Offer Date]]&lt;&gt;"")</f>
        <v>1</v>
      </c>
      <c r="Q81" s="5" t="s">
        <v>27</v>
      </c>
      <c r="R81" s="8" t="s">
        <v>28</v>
      </c>
      <c r="S81" s="5" t="s">
        <v>69</v>
      </c>
      <c r="T81" s="4" t="s">
        <v>29</v>
      </c>
      <c r="U81" s="4" t="s">
        <v>78</v>
      </c>
      <c r="V81" s="5" t="s">
        <v>27</v>
      </c>
      <c r="W81" s="6">
        <v>45783</v>
      </c>
      <c r="X81" s="27">
        <v>45786</v>
      </c>
      <c r="Y81">
        <f>IF(Table8[[#This Row],[Highest Student Stage]]&lt;&gt;"",1,0)</f>
        <v>1</v>
      </c>
      <c r="Z81">
        <f t="shared" si="3"/>
        <v>1</v>
      </c>
      <c r="AA81">
        <f t="shared" si="4"/>
        <v>1</v>
      </c>
      <c r="AB81">
        <f t="shared" si="5"/>
        <v>0</v>
      </c>
    </row>
    <row r="82" spans="1:28" ht="14.4" thickBot="1" x14ac:dyDescent="0.3">
      <c r="A82" s="26" t="s">
        <v>249</v>
      </c>
      <c r="B82" s="4" t="s">
        <v>235</v>
      </c>
      <c r="C82" s="5" t="s">
        <v>21</v>
      </c>
      <c r="D82" s="4" t="s">
        <v>33</v>
      </c>
      <c r="E82" s="5" t="s">
        <v>250</v>
      </c>
      <c r="F82" s="5" t="s">
        <v>35</v>
      </c>
      <c r="G82" s="4" t="s">
        <v>151</v>
      </c>
      <c r="H82" s="4" t="s">
        <v>26</v>
      </c>
      <c r="I82" s="24">
        <v>45694</v>
      </c>
      <c r="J82" s="24">
        <v>45736</v>
      </c>
      <c r="K82" s="25" t="s">
        <v>1162</v>
      </c>
      <c r="L82" s="35">
        <f>Table8[[#This Row],[App Offer Date]]-Table8[[#This Row],[App Submission Date]]</f>
        <v>42</v>
      </c>
      <c r="M82" s="35" t="e">
        <f>Table8[[#This Row],[App Deposit Date]]-Table8[[#This Row],[App Offer Date]]</f>
        <v>#VALUE!</v>
      </c>
      <c r="N82" s="35" t="e">
        <f>Table8[[#This Row],[App Deposit Date]]-Table8[[#This Row],[App Submission Date]]</f>
        <v>#VALUE!</v>
      </c>
      <c r="O82" s="35">
        <f xml:space="preserve"> --(Table8[[#This Row],[App Submission Date]]&lt;&gt;"")</f>
        <v>1</v>
      </c>
      <c r="P82" s="35">
        <f>--(Table8[[#This Row],[App Offer Date]]&lt;&gt;"")</f>
        <v>1</v>
      </c>
      <c r="Q82" s="5" t="s">
        <v>37</v>
      </c>
      <c r="R82" s="8" t="s">
        <v>47</v>
      </c>
      <c r="S82" s="5"/>
      <c r="T82" s="4"/>
      <c r="U82" s="4"/>
      <c r="V82" s="7" t="s">
        <v>52</v>
      </c>
      <c r="W82" s="5"/>
      <c r="X82" s="22"/>
      <c r="Y82">
        <f>IF(Table8[[#This Row],[Highest Student Stage]]&lt;&gt;"",1,0)</f>
        <v>1</v>
      </c>
      <c r="Z82">
        <f t="shared" si="3"/>
        <v>1</v>
      </c>
      <c r="AA82">
        <f t="shared" si="4"/>
        <v>0</v>
      </c>
      <c r="AB82">
        <f t="shared" si="5"/>
        <v>0</v>
      </c>
    </row>
    <row r="83" spans="1:28" ht="14.4" thickBot="1" x14ac:dyDescent="0.3">
      <c r="A83" s="26" t="s">
        <v>251</v>
      </c>
      <c r="B83" s="4" t="s">
        <v>76</v>
      </c>
      <c r="C83" s="5" t="s">
        <v>21</v>
      </c>
      <c r="D83" s="4" t="s">
        <v>33</v>
      </c>
      <c r="E83" s="5" t="s">
        <v>221</v>
      </c>
      <c r="F83" s="5" t="s">
        <v>65</v>
      </c>
      <c r="G83" s="4" t="s">
        <v>135</v>
      </c>
      <c r="H83" s="4" t="s">
        <v>26</v>
      </c>
      <c r="I83" s="24">
        <v>45736</v>
      </c>
      <c r="J83" s="24">
        <v>45742</v>
      </c>
      <c r="K83" s="25" t="s">
        <v>1162</v>
      </c>
      <c r="L83" s="35">
        <f>Table8[[#This Row],[App Offer Date]]-Table8[[#This Row],[App Submission Date]]</f>
        <v>6</v>
      </c>
      <c r="M83" s="35" t="e">
        <f>Table8[[#This Row],[App Deposit Date]]-Table8[[#This Row],[App Offer Date]]</f>
        <v>#VALUE!</v>
      </c>
      <c r="N83" s="35" t="e">
        <f>Table8[[#This Row],[App Deposit Date]]-Table8[[#This Row],[App Submission Date]]</f>
        <v>#VALUE!</v>
      </c>
      <c r="O83" s="35">
        <f xml:space="preserve"> --(Table8[[#This Row],[App Submission Date]]&lt;&gt;"")</f>
        <v>1</v>
      </c>
      <c r="P83" s="35">
        <f>--(Table8[[#This Row],[App Offer Date]]&lt;&gt;"")</f>
        <v>1</v>
      </c>
      <c r="Q83" s="5" t="s">
        <v>37</v>
      </c>
      <c r="R83" s="8" t="s">
        <v>47</v>
      </c>
      <c r="S83" s="5"/>
      <c r="T83" s="4"/>
      <c r="U83" s="4"/>
      <c r="V83" s="7" t="s">
        <v>52</v>
      </c>
      <c r="W83" s="5"/>
      <c r="X83" s="22"/>
      <c r="Y83">
        <f>IF(Table8[[#This Row],[Highest Student Stage]]&lt;&gt;"",1,0)</f>
        <v>1</v>
      </c>
      <c r="Z83">
        <f t="shared" si="3"/>
        <v>1</v>
      </c>
      <c r="AA83">
        <f t="shared" si="4"/>
        <v>0</v>
      </c>
      <c r="AB83">
        <f t="shared" si="5"/>
        <v>0</v>
      </c>
    </row>
    <row r="84" spans="1:28" ht="14.4" thickBot="1" x14ac:dyDescent="0.3">
      <c r="A84" s="26" t="s">
        <v>252</v>
      </c>
      <c r="B84" s="4" t="s">
        <v>253</v>
      </c>
      <c r="C84" s="5" t="s">
        <v>254</v>
      </c>
      <c r="D84" s="4" t="s">
        <v>22</v>
      </c>
      <c r="E84" s="5" t="s">
        <v>255</v>
      </c>
      <c r="F84" s="5" t="s">
        <v>93</v>
      </c>
      <c r="G84" s="4" t="s">
        <v>256</v>
      </c>
      <c r="H84" s="4" t="s">
        <v>26</v>
      </c>
      <c r="I84" s="24">
        <v>45751</v>
      </c>
      <c r="J84" s="24">
        <v>45751</v>
      </c>
      <c r="K84" s="25" t="s">
        <v>1162</v>
      </c>
      <c r="L84" s="35">
        <f>Table8[[#This Row],[App Offer Date]]-Table8[[#This Row],[App Submission Date]]</f>
        <v>0</v>
      </c>
      <c r="M84" s="35" t="e">
        <f>Table8[[#This Row],[App Deposit Date]]-Table8[[#This Row],[App Offer Date]]</f>
        <v>#VALUE!</v>
      </c>
      <c r="N84" s="35" t="e">
        <f>Table8[[#This Row],[App Deposit Date]]-Table8[[#This Row],[App Submission Date]]</f>
        <v>#VALUE!</v>
      </c>
      <c r="O84" s="35">
        <f xml:space="preserve"> --(Table8[[#This Row],[App Submission Date]]&lt;&gt;"")</f>
        <v>1</v>
      </c>
      <c r="P84" s="35">
        <f>--(Table8[[#This Row],[App Offer Date]]&lt;&gt;"")</f>
        <v>1</v>
      </c>
      <c r="Q84" s="5" t="s">
        <v>37</v>
      </c>
      <c r="R84" s="8" t="s">
        <v>47</v>
      </c>
      <c r="S84" s="5" t="s">
        <v>257</v>
      </c>
      <c r="T84" s="4" t="s">
        <v>39</v>
      </c>
      <c r="U84" s="4" t="s">
        <v>258</v>
      </c>
      <c r="V84" s="5" t="s">
        <v>37</v>
      </c>
      <c r="W84" s="6">
        <v>45751</v>
      </c>
      <c r="X84" s="27">
        <v>45751</v>
      </c>
      <c r="Y84">
        <f>IF(Table8[[#This Row],[Highest Student Stage]]&lt;&gt;"",1,0)</f>
        <v>1</v>
      </c>
      <c r="Z84">
        <f t="shared" si="3"/>
        <v>1</v>
      </c>
      <c r="AA84">
        <f t="shared" si="4"/>
        <v>0</v>
      </c>
      <c r="AB84">
        <f t="shared" si="5"/>
        <v>0</v>
      </c>
    </row>
    <row r="85" spans="1:28" ht="14.4" thickBot="1" x14ac:dyDescent="0.3">
      <c r="A85" s="26" t="s">
        <v>259</v>
      </c>
      <c r="B85" s="4" t="s">
        <v>63</v>
      </c>
      <c r="C85" s="5" t="s">
        <v>21</v>
      </c>
      <c r="D85" s="4" t="s">
        <v>33</v>
      </c>
      <c r="E85" s="5" t="s">
        <v>64</v>
      </c>
      <c r="F85" s="5" t="s">
        <v>65</v>
      </c>
      <c r="G85" s="4" t="s">
        <v>140</v>
      </c>
      <c r="H85" s="4" t="s">
        <v>26</v>
      </c>
      <c r="I85" s="24">
        <v>45716</v>
      </c>
      <c r="J85" s="24">
        <v>45720</v>
      </c>
      <c r="K85" s="25" t="s">
        <v>1162</v>
      </c>
      <c r="L85" s="35">
        <f>Table8[[#This Row],[App Offer Date]]-Table8[[#This Row],[App Submission Date]]</f>
        <v>4</v>
      </c>
      <c r="M85" s="35" t="e">
        <f>Table8[[#This Row],[App Deposit Date]]-Table8[[#This Row],[App Offer Date]]</f>
        <v>#VALUE!</v>
      </c>
      <c r="N85" s="35" t="e">
        <f>Table8[[#This Row],[App Deposit Date]]-Table8[[#This Row],[App Submission Date]]</f>
        <v>#VALUE!</v>
      </c>
      <c r="O85" s="35">
        <f xml:space="preserve"> --(Table8[[#This Row],[App Submission Date]]&lt;&gt;"")</f>
        <v>1</v>
      </c>
      <c r="P85" s="35">
        <f>--(Table8[[#This Row],[App Offer Date]]&lt;&gt;"")</f>
        <v>1</v>
      </c>
      <c r="Q85" s="5" t="s">
        <v>37</v>
      </c>
      <c r="R85" s="8" t="s">
        <v>188</v>
      </c>
      <c r="S85" s="5" t="s">
        <v>260</v>
      </c>
      <c r="T85" s="4" t="s">
        <v>169</v>
      </c>
      <c r="U85" s="5" t="s">
        <v>261</v>
      </c>
      <c r="V85" s="7" t="s">
        <v>41</v>
      </c>
      <c r="W85" s="5"/>
      <c r="X85" s="22"/>
      <c r="Y85">
        <f>IF(Table8[[#This Row],[Highest Student Stage]]&lt;&gt;"",1,0)</f>
        <v>1</v>
      </c>
      <c r="Z85">
        <f t="shared" si="3"/>
        <v>1</v>
      </c>
      <c r="AA85">
        <f t="shared" si="4"/>
        <v>0</v>
      </c>
      <c r="AB85">
        <f t="shared" si="5"/>
        <v>0</v>
      </c>
    </row>
    <row r="86" spans="1:28" ht="14.4" thickBot="1" x14ac:dyDescent="0.3">
      <c r="A86" s="26" t="s">
        <v>262</v>
      </c>
      <c r="B86" s="4" t="s">
        <v>63</v>
      </c>
      <c r="C86" s="5" t="s">
        <v>21</v>
      </c>
      <c r="D86" s="4" t="s">
        <v>33</v>
      </c>
      <c r="E86" s="5" t="s">
        <v>59</v>
      </c>
      <c r="F86" s="5" t="s">
        <v>65</v>
      </c>
      <c r="G86" s="4" t="s">
        <v>246</v>
      </c>
      <c r="H86" s="4" t="s">
        <v>26</v>
      </c>
      <c r="I86" s="24">
        <v>45794</v>
      </c>
      <c r="J86" s="24">
        <v>45827</v>
      </c>
      <c r="K86" s="25" t="s">
        <v>1162</v>
      </c>
      <c r="L86" s="35">
        <f>Table8[[#This Row],[App Offer Date]]-Table8[[#This Row],[App Submission Date]]</f>
        <v>33</v>
      </c>
      <c r="M86" s="35" t="e">
        <f>Table8[[#This Row],[App Deposit Date]]-Table8[[#This Row],[App Offer Date]]</f>
        <v>#VALUE!</v>
      </c>
      <c r="N86" s="35" t="e">
        <f>Table8[[#This Row],[App Deposit Date]]-Table8[[#This Row],[App Submission Date]]</f>
        <v>#VALUE!</v>
      </c>
      <c r="O86" s="35">
        <f xml:space="preserve"> --(Table8[[#This Row],[App Submission Date]]&lt;&gt;"")</f>
        <v>1</v>
      </c>
      <c r="P86" s="35">
        <f>--(Table8[[#This Row],[App Offer Date]]&lt;&gt;"")</f>
        <v>1</v>
      </c>
      <c r="Q86" s="5" t="s">
        <v>27</v>
      </c>
      <c r="R86" s="8" t="s">
        <v>47</v>
      </c>
      <c r="S86" s="5" t="s">
        <v>263</v>
      </c>
      <c r="T86" s="4" t="s">
        <v>29</v>
      </c>
      <c r="U86" s="4"/>
      <c r="V86" s="7" t="s">
        <v>41</v>
      </c>
      <c r="W86" s="5"/>
      <c r="X86" s="22"/>
      <c r="Y86">
        <f>IF(Table8[[#This Row],[Highest Student Stage]]&lt;&gt;"",1,0)</f>
        <v>1</v>
      </c>
      <c r="Z86">
        <f t="shared" si="3"/>
        <v>1</v>
      </c>
      <c r="AA86">
        <f t="shared" si="4"/>
        <v>1</v>
      </c>
      <c r="AB86">
        <f t="shared" si="5"/>
        <v>0</v>
      </c>
    </row>
    <row r="87" spans="1:28" ht="14.4" thickBot="1" x14ac:dyDescent="0.3">
      <c r="A87" s="26" t="s">
        <v>264</v>
      </c>
      <c r="B87" s="4" t="s">
        <v>102</v>
      </c>
      <c r="C87" s="5" t="s">
        <v>254</v>
      </c>
      <c r="D87" s="4" t="s">
        <v>22</v>
      </c>
      <c r="E87" s="5" t="s">
        <v>255</v>
      </c>
      <c r="F87" s="5" t="s">
        <v>93</v>
      </c>
      <c r="G87" s="4" t="s">
        <v>103</v>
      </c>
      <c r="H87" s="4" t="s">
        <v>26</v>
      </c>
      <c r="I87" s="24">
        <v>45647</v>
      </c>
      <c r="J87" s="24">
        <v>45660</v>
      </c>
      <c r="K87" s="25" t="s">
        <v>1162</v>
      </c>
      <c r="L87" s="35">
        <f>Table8[[#This Row],[App Offer Date]]-Table8[[#This Row],[App Submission Date]]</f>
        <v>13</v>
      </c>
      <c r="M87" s="35" t="e">
        <f>Table8[[#This Row],[App Deposit Date]]-Table8[[#This Row],[App Offer Date]]</f>
        <v>#VALUE!</v>
      </c>
      <c r="N87" s="35" t="e">
        <f>Table8[[#This Row],[App Deposit Date]]-Table8[[#This Row],[App Submission Date]]</f>
        <v>#VALUE!</v>
      </c>
      <c r="O87" s="35">
        <f xml:space="preserve"> --(Table8[[#This Row],[App Submission Date]]&lt;&gt;"")</f>
        <v>1</v>
      </c>
      <c r="P87" s="35">
        <f>--(Table8[[#This Row],[App Offer Date]]&lt;&gt;"")</f>
        <v>1</v>
      </c>
      <c r="Q87" s="5" t="s">
        <v>37</v>
      </c>
      <c r="R87" s="8" t="s">
        <v>47</v>
      </c>
      <c r="S87" s="5"/>
      <c r="T87" s="4"/>
      <c r="U87" s="4"/>
      <c r="V87" s="7" t="s">
        <v>52</v>
      </c>
      <c r="W87" s="5"/>
      <c r="X87" s="22"/>
      <c r="Y87">
        <f>IF(Table8[[#This Row],[Highest Student Stage]]&lt;&gt;"",1,0)</f>
        <v>1</v>
      </c>
      <c r="Z87">
        <f t="shared" si="3"/>
        <v>1</v>
      </c>
      <c r="AA87">
        <f t="shared" si="4"/>
        <v>0</v>
      </c>
      <c r="AB87">
        <f t="shared" si="5"/>
        <v>0</v>
      </c>
    </row>
    <row r="88" spans="1:28" ht="14.4" thickBot="1" x14ac:dyDescent="0.3">
      <c r="A88" s="26" t="s">
        <v>265</v>
      </c>
      <c r="B88" s="4" t="s">
        <v>63</v>
      </c>
      <c r="C88" s="5" t="s">
        <v>21</v>
      </c>
      <c r="D88" s="4" t="s">
        <v>33</v>
      </c>
      <c r="E88" s="5" t="s">
        <v>69</v>
      </c>
      <c r="F88" s="5" t="s">
        <v>65</v>
      </c>
      <c r="G88" s="4" t="s">
        <v>135</v>
      </c>
      <c r="H88" s="4" t="s">
        <v>26</v>
      </c>
      <c r="I88" s="24">
        <v>45826</v>
      </c>
      <c r="J88" s="25" t="s">
        <v>1162</v>
      </c>
      <c r="K88" s="25" t="s">
        <v>1162</v>
      </c>
      <c r="L88" s="35" t="e">
        <f>Table8[[#This Row],[App Offer Date]]-Table8[[#This Row],[App Submission Date]]</f>
        <v>#VALUE!</v>
      </c>
      <c r="M88" s="35" t="e">
        <f>Table8[[#This Row],[App Deposit Date]]-Table8[[#This Row],[App Offer Date]]</f>
        <v>#VALUE!</v>
      </c>
      <c r="N88" s="35" t="e">
        <f>Table8[[#This Row],[App Deposit Date]]-Table8[[#This Row],[App Submission Date]]</f>
        <v>#VALUE!</v>
      </c>
      <c r="O88" s="35">
        <f xml:space="preserve"> --(Table8[[#This Row],[App Submission Date]]&lt;&gt;"")</f>
        <v>1</v>
      </c>
      <c r="P88" s="35">
        <f>--(Table8[[#This Row],[App Offer Date]]&lt;&gt;"")</f>
        <v>1</v>
      </c>
      <c r="Q88" s="5" t="s">
        <v>46</v>
      </c>
      <c r="R88" s="8" t="s">
        <v>47</v>
      </c>
      <c r="S88" s="5" t="s">
        <v>69</v>
      </c>
      <c r="T88" s="4" t="s">
        <v>137</v>
      </c>
      <c r="U88" s="4" t="s">
        <v>266</v>
      </c>
      <c r="V88" s="5" t="s">
        <v>46</v>
      </c>
      <c r="W88" s="6">
        <v>45826</v>
      </c>
      <c r="X88" s="22"/>
      <c r="Y88">
        <f>IF(Table8[[#This Row],[Highest Student Stage]]&lt;&gt;"",1,0)</f>
        <v>1</v>
      </c>
      <c r="Z88">
        <f t="shared" si="3"/>
        <v>0</v>
      </c>
      <c r="AA88">
        <f t="shared" si="4"/>
        <v>0</v>
      </c>
      <c r="AB88">
        <f t="shared" si="5"/>
        <v>0</v>
      </c>
    </row>
    <row r="89" spans="1:28" ht="14.4" thickBot="1" x14ac:dyDescent="0.3">
      <c r="A89" s="26" t="s">
        <v>267</v>
      </c>
      <c r="B89" s="4" t="s">
        <v>124</v>
      </c>
      <c r="C89" s="5" t="s">
        <v>21</v>
      </c>
      <c r="D89" s="4" t="s">
        <v>33</v>
      </c>
      <c r="E89" s="5" t="s">
        <v>129</v>
      </c>
      <c r="F89" s="5" t="s">
        <v>65</v>
      </c>
      <c r="G89" s="4" t="s">
        <v>268</v>
      </c>
      <c r="H89" s="4" t="s">
        <v>26</v>
      </c>
      <c r="I89" s="24">
        <v>45750</v>
      </c>
      <c r="J89" s="24">
        <v>45757</v>
      </c>
      <c r="K89" s="25" t="s">
        <v>1162</v>
      </c>
      <c r="L89" s="35">
        <f>Table8[[#This Row],[App Offer Date]]-Table8[[#This Row],[App Submission Date]]</f>
        <v>7</v>
      </c>
      <c r="M89" s="35" t="e">
        <f>Table8[[#This Row],[App Deposit Date]]-Table8[[#This Row],[App Offer Date]]</f>
        <v>#VALUE!</v>
      </c>
      <c r="N89" s="35" t="e">
        <f>Table8[[#This Row],[App Deposit Date]]-Table8[[#This Row],[App Submission Date]]</f>
        <v>#VALUE!</v>
      </c>
      <c r="O89" s="35">
        <f xml:space="preserve"> --(Table8[[#This Row],[App Submission Date]]&lt;&gt;"")</f>
        <v>1</v>
      </c>
      <c r="P89" s="35">
        <f>--(Table8[[#This Row],[App Offer Date]]&lt;&gt;"")</f>
        <v>1</v>
      </c>
      <c r="Q89" s="5" t="s">
        <v>37</v>
      </c>
      <c r="R89" s="8" t="s">
        <v>47</v>
      </c>
      <c r="S89" s="5" t="s">
        <v>129</v>
      </c>
      <c r="T89" s="4" t="s">
        <v>189</v>
      </c>
      <c r="U89" s="4" t="s">
        <v>269</v>
      </c>
      <c r="V89" s="5" t="s">
        <v>37</v>
      </c>
      <c r="W89" s="6">
        <v>45750</v>
      </c>
      <c r="X89" s="27">
        <v>45757</v>
      </c>
      <c r="Y89">
        <f>IF(Table8[[#This Row],[Highest Student Stage]]&lt;&gt;"",1,0)</f>
        <v>1</v>
      </c>
      <c r="Z89">
        <f t="shared" si="3"/>
        <v>1</v>
      </c>
      <c r="AA89">
        <f t="shared" si="4"/>
        <v>0</v>
      </c>
      <c r="AB89">
        <f t="shared" si="5"/>
        <v>0</v>
      </c>
    </row>
    <row r="90" spans="1:28" ht="14.4" thickBot="1" x14ac:dyDescent="0.3">
      <c r="A90" s="26" t="s">
        <v>270</v>
      </c>
      <c r="B90" s="4" t="s">
        <v>124</v>
      </c>
      <c r="C90" s="5" t="s">
        <v>21</v>
      </c>
      <c r="D90" s="4" t="s">
        <v>33</v>
      </c>
      <c r="E90" s="5" t="s">
        <v>250</v>
      </c>
      <c r="F90" s="5" t="s">
        <v>65</v>
      </c>
      <c r="G90" s="4" t="s">
        <v>271</v>
      </c>
      <c r="H90" s="4" t="s">
        <v>26</v>
      </c>
      <c r="I90" s="24">
        <v>45556</v>
      </c>
      <c r="J90" s="24">
        <v>45602</v>
      </c>
      <c r="K90" s="24">
        <v>45602</v>
      </c>
      <c r="L90" s="34">
        <f>Table8[[#This Row],[App Offer Date]]-Table8[[#This Row],[App Submission Date]]</f>
        <v>46</v>
      </c>
      <c r="M90" s="34">
        <f>Table8[[#This Row],[App Deposit Date]]-Table8[[#This Row],[App Offer Date]]</f>
        <v>0</v>
      </c>
      <c r="N90" s="34">
        <f>Table8[[#This Row],[App Deposit Date]]-Table8[[#This Row],[App Submission Date]]</f>
        <v>46</v>
      </c>
      <c r="O90" s="34">
        <f xml:space="preserve"> --(Table8[[#This Row],[App Submission Date]]&lt;&gt;"")</f>
        <v>1</v>
      </c>
      <c r="P90" s="34">
        <f>--(Table8[[#This Row],[App Offer Date]]&lt;&gt;"")</f>
        <v>1</v>
      </c>
      <c r="Q90" s="5" t="s">
        <v>27</v>
      </c>
      <c r="R90" s="8" t="s">
        <v>28</v>
      </c>
      <c r="S90" s="5"/>
      <c r="T90" s="4" t="s">
        <v>29</v>
      </c>
      <c r="U90" s="4" t="s">
        <v>272</v>
      </c>
      <c r="V90" s="7" t="s">
        <v>52</v>
      </c>
      <c r="W90" s="5"/>
      <c r="X90" s="22"/>
      <c r="Y90">
        <f>IF(Table8[[#This Row],[Highest Student Stage]]&lt;&gt;"",1,0)</f>
        <v>1</v>
      </c>
      <c r="Z90">
        <f t="shared" si="3"/>
        <v>1</v>
      </c>
      <c r="AA90">
        <f t="shared" si="4"/>
        <v>1</v>
      </c>
      <c r="AB90">
        <f t="shared" si="5"/>
        <v>0</v>
      </c>
    </row>
    <row r="91" spans="1:28" ht="14.4" thickBot="1" x14ac:dyDescent="0.3">
      <c r="A91" s="26" t="s">
        <v>273</v>
      </c>
      <c r="B91" s="4" t="s">
        <v>274</v>
      </c>
      <c r="C91" s="5" t="s">
        <v>275</v>
      </c>
      <c r="D91" s="4" t="s">
        <v>22</v>
      </c>
      <c r="E91" s="5" t="s">
        <v>276</v>
      </c>
      <c r="F91" s="5" t="s">
        <v>93</v>
      </c>
      <c r="G91" s="4" t="s">
        <v>277</v>
      </c>
      <c r="H91" s="4" t="s">
        <v>26</v>
      </c>
      <c r="I91" s="24">
        <v>45606</v>
      </c>
      <c r="J91" s="24">
        <v>45608</v>
      </c>
      <c r="K91" s="25" t="s">
        <v>1162</v>
      </c>
      <c r="L91" s="35">
        <f>Table8[[#This Row],[App Offer Date]]-Table8[[#This Row],[App Submission Date]]</f>
        <v>2</v>
      </c>
      <c r="M91" s="35" t="e">
        <f>Table8[[#This Row],[App Deposit Date]]-Table8[[#This Row],[App Offer Date]]</f>
        <v>#VALUE!</v>
      </c>
      <c r="N91" s="35" t="e">
        <f>Table8[[#This Row],[App Deposit Date]]-Table8[[#This Row],[App Submission Date]]</f>
        <v>#VALUE!</v>
      </c>
      <c r="O91" s="35">
        <f xml:space="preserve"> --(Table8[[#This Row],[App Submission Date]]&lt;&gt;"")</f>
        <v>1</v>
      </c>
      <c r="P91" s="35">
        <f>--(Table8[[#This Row],[App Offer Date]]&lt;&gt;"")</f>
        <v>1</v>
      </c>
      <c r="Q91" s="5" t="s">
        <v>37</v>
      </c>
      <c r="R91" s="8" t="s">
        <v>47</v>
      </c>
      <c r="S91" s="5" t="s">
        <v>276</v>
      </c>
      <c r="T91" s="4" t="s">
        <v>29</v>
      </c>
      <c r="U91" s="4" t="s">
        <v>278</v>
      </c>
      <c r="V91" s="5" t="s">
        <v>37</v>
      </c>
      <c r="W91" s="6">
        <v>45606</v>
      </c>
      <c r="X91" s="27">
        <v>45608</v>
      </c>
      <c r="Y91">
        <f>IF(Table8[[#This Row],[Highest Student Stage]]&lt;&gt;"",1,0)</f>
        <v>1</v>
      </c>
      <c r="Z91">
        <f t="shared" si="3"/>
        <v>1</v>
      </c>
      <c r="AA91">
        <f t="shared" si="4"/>
        <v>0</v>
      </c>
      <c r="AB91">
        <f t="shared" si="5"/>
        <v>0</v>
      </c>
    </row>
    <row r="92" spans="1:28" ht="14.4" thickBot="1" x14ac:dyDescent="0.3">
      <c r="A92" s="26" t="s">
        <v>279</v>
      </c>
      <c r="B92" s="4" t="s">
        <v>58</v>
      </c>
      <c r="C92" s="5" t="s">
        <v>21</v>
      </c>
      <c r="D92" s="4" t="s">
        <v>33</v>
      </c>
      <c r="E92" s="5" t="s">
        <v>44</v>
      </c>
      <c r="F92" s="5" t="s">
        <v>35</v>
      </c>
      <c r="G92" s="4" t="s">
        <v>45</v>
      </c>
      <c r="H92" s="4" t="s">
        <v>26</v>
      </c>
      <c r="I92" s="24">
        <v>45758</v>
      </c>
      <c r="J92" s="24">
        <v>45766</v>
      </c>
      <c r="K92" s="25" t="s">
        <v>1162</v>
      </c>
      <c r="L92" s="35">
        <f>Table8[[#This Row],[App Offer Date]]-Table8[[#This Row],[App Submission Date]]</f>
        <v>8</v>
      </c>
      <c r="M92" s="35" t="e">
        <f>Table8[[#This Row],[App Deposit Date]]-Table8[[#This Row],[App Offer Date]]</f>
        <v>#VALUE!</v>
      </c>
      <c r="N92" s="35" t="e">
        <f>Table8[[#This Row],[App Deposit Date]]-Table8[[#This Row],[App Submission Date]]</f>
        <v>#VALUE!</v>
      </c>
      <c r="O92" s="35">
        <f xml:space="preserve"> --(Table8[[#This Row],[App Submission Date]]&lt;&gt;"")</f>
        <v>1</v>
      </c>
      <c r="P92" s="35">
        <f>--(Table8[[#This Row],[App Offer Date]]&lt;&gt;"")</f>
        <v>1</v>
      </c>
      <c r="Q92" s="5" t="s">
        <v>37</v>
      </c>
      <c r="R92" s="8" t="s">
        <v>47</v>
      </c>
      <c r="S92" s="5"/>
      <c r="T92" s="4"/>
      <c r="U92" s="4"/>
      <c r="V92" s="7" t="s">
        <v>52</v>
      </c>
      <c r="W92" s="5"/>
      <c r="X92" s="22"/>
      <c r="Y92">
        <f>IF(Table8[[#This Row],[Highest Student Stage]]&lt;&gt;"",1,0)</f>
        <v>1</v>
      </c>
      <c r="Z92">
        <f t="shared" si="3"/>
        <v>1</v>
      </c>
      <c r="AA92">
        <f t="shared" si="4"/>
        <v>0</v>
      </c>
      <c r="AB92">
        <f t="shared" si="5"/>
        <v>0</v>
      </c>
    </row>
    <row r="93" spans="1:28" ht="14.4" thickBot="1" x14ac:dyDescent="0.3">
      <c r="A93" s="26" t="s">
        <v>280</v>
      </c>
      <c r="B93" s="4" t="s">
        <v>159</v>
      </c>
      <c r="C93" s="5" t="s">
        <v>21</v>
      </c>
      <c r="D93" s="4" t="s">
        <v>22</v>
      </c>
      <c r="E93" s="5" t="s">
        <v>55</v>
      </c>
      <c r="F93" s="5" t="s">
        <v>24</v>
      </c>
      <c r="G93" s="4" t="s">
        <v>25</v>
      </c>
      <c r="H93" s="4" t="s">
        <v>26</v>
      </c>
      <c r="I93" s="24">
        <v>45778</v>
      </c>
      <c r="J93" s="24">
        <v>45787</v>
      </c>
      <c r="K93" s="25" t="s">
        <v>1162</v>
      </c>
      <c r="L93" s="35">
        <f>Table8[[#This Row],[App Offer Date]]-Table8[[#This Row],[App Submission Date]]</f>
        <v>9</v>
      </c>
      <c r="M93" s="35" t="e">
        <f>Table8[[#This Row],[App Deposit Date]]-Table8[[#This Row],[App Offer Date]]</f>
        <v>#VALUE!</v>
      </c>
      <c r="N93" s="35" t="e">
        <f>Table8[[#This Row],[App Deposit Date]]-Table8[[#This Row],[App Submission Date]]</f>
        <v>#VALUE!</v>
      </c>
      <c r="O93" s="35">
        <f xml:space="preserve"> --(Table8[[#This Row],[App Submission Date]]&lt;&gt;"")</f>
        <v>1</v>
      </c>
      <c r="P93" s="35">
        <f>--(Table8[[#This Row],[App Offer Date]]&lt;&gt;"")</f>
        <v>1</v>
      </c>
      <c r="Q93" s="5" t="s">
        <v>37</v>
      </c>
      <c r="R93" s="8" t="s">
        <v>47</v>
      </c>
      <c r="S93" s="5" t="s">
        <v>55</v>
      </c>
      <c r="T93" s="4" t="s">
        <v>73</v>
      </c>
      <c r="U93" s="4" t="s">
        <v>281</v>
      </c>
      <c r="V93" s="5" t="s">
        <v>37</v>
      </c>
      <c r="W93" s="6">
        <v>45778</v>
      </c>
      <c r="X93" s="27">
        <v>45787</v>
      </c>
      <c r="Y93">
        <f>IF(Table8[[#This Row],[Highest Student Stage]]&lt;&gt;"",1,0)</f>
        <v>1</v>
      </c>
      <c r="Z93">
        <f t="shared" si="3"/>
        <v>1</v>
      </c>
      <c r="AA93">
        <f t="shared" si="4"/>
        <v>0</v>
      </c>
      <c r="AB93">
        <f t="shared" si="5"/>
        <v>0</v>
      </c>
    </row>
    <row r="94" spans="1:28" ht="14.4" thickBot="1" x14ac:dyDescent="0.3">
      <c r="A94" s="26" t="s">
        <v>282</v>
      </c>
      <c r="B94" s="4" t="s">
        <v>182</v>
      </c>
      <c r="C94" s="5" t="s">
        <v>21</v>
      </c>
      <c r="D94" s="4" t="s">
        <v>22</v>
      </c>
      <c r="E94" s="5" t="s">
        <v>38</v>
      </c>
      <c r="F94" s="5" t="s">
        <v>24</v>
      </c>
      <c r="G94" s="4" t="s">
        <v>143</v>
      </c>
      <c r="H94" s="4" t="s">
        <v>26</v>
      </c>
      <c r="I94" s="24">
        <v>45703</v>
      </c>
      <c r="J94" s="25" t="s">
        <v>1162</v>
      </c>
      <c r="K94" s="25" t="s">
        <v>1162</v>
      </c>
      <c r="L94" s="35" t="e">
        <f>Table8[[#This Row],[App Offer Date]]-Table8[[#This Row],[App Submission Date]]</f>
        <v>#VALUE!</v>
      </c>
      <c r="M94" s="35" t="e">
        <f>Table8[[#This Row],[App Deposit Date]]-Table8[[#This Row],[App Offer Date]]</f>
        <v>#VALUE!</v>
      </c>
      <c r="N94" s="35" t="e">
        <f>Table8[[#This Row],[App Deposit Date]]-Table8[[#This Row],[App Submission Date]]</f>
        <v>#VALUE!</v>
      </c>
      <c r="O94" s="35">
        <f xml:space="preserve"> --(Table8[[#This Row],[App Submission Date]]&lt;&gt;"")</f>
        <v>1</v>
      </c>
      <c r="P94" s="35">
        <f>--(Table8[[#This Row],[App Offer Date]]&lt;&gt;"")</f>
        <v>1</v>
      </c>
      <c r="Q94" s="5" t="s">
        <v>37</v>
      </c>
      <c r="R94" s="8" t="s">
        <v>47</v>
      </c>
      <c r="S94" s="5"/>
      <c r="T94" s="4"/>
      <c r="U94" s="5"/>
      <c r="V94" s="7" t="s">
        <v>52</v>
      </c>
      <c r="W94" s="5"/>
      <c r="X94" s="22"/>
      <c r="Y94">
        <f>IF(Table8[[#This Row],[Highest Student Stage]]&lt;&gt;"",1,0)</f>
        <v>1</v>
      </c>
      <c r="Z94">
        <f t="shared" si="3"/>
        <v>1</v>
      </c>
      <c r="AA94">
        <f t="shared" si="4"/>
        <v>0</v>
      </c>
      <c r="AB94">
        <f t="shared" si="5"/>
        <v>0</v>
      </c>
    </row>
    <row r="95" spans="1:28" ht="14.4" thickBot="1" x14ac:dyDescent="0.3">
      <c r="A95" s="26" t="s">
        <v>283</v>
      </c>
      <c r="B95" s="4" t="s">
        <v>172</v>
      </c>
      <c r="C95" s="5" t="s">
        <v>21</v>
      </c>
      <c r="D95" s="4" t="s">
        <v>22</v>
      </c>
      <c r="E95" s="5" t="s">
        <v>55</v>
      </c>
      <c r="F95" s="5" t="s">
        <v>24</v>
      </c>
      <c r="G95" s="4" t="s">
        <v>94</v>
      </c>
      <c r="H95" s="4" t="s">
        <v>26</v>
      </c>
      <c r="I95" s="24">
        <v>45764</v>
      </c>
      <c r="J95" s="25" t="s">
        <v>1162</v>
      </c>
      <c r="K95" s="25" t="s">
        <v>1162</v>
      </c>
      <c r="L95" s="35" t="e">
        <f>Table8[[#This Row],[App Offer Date]]-Table8[[#This Row],[App Submission Date]]</f>
        <v>#VALUE!</v>
      </c>
      <c r="M95" s="35" t="e">
        <f>Table8[[#This Row],[App Deposit Date]]-Table8[[#This Row],[App Offer Date]]</f>
        <v>#VALUE!</v>
      </c>
      <c r="N95" s="35" t="e">
        <f>Table8[[#This Row],[App Deposit Date]]-Table8[[#This Row],[App Submission Date]]</f>
        <v>#VALUE!</v>
      </c>
      <c r="O95" s="35">
        <f xml:space="preserve"> --(Table8[[#This Row],[App Submission Date]]&lt;&gt;"")</f>
        <v>1</v>
      </c>
      <c r="P95" s="35">
        <f>--(Table8[[#This Row],[App Offer Date]]&lt;&gt;"")</f>
        <v>1</v>
      </c>
      <c r="Q95" s="5" t="s">
        <v>46</v>
      </c>
      <c r="R95" s="8" t="s">
        <v>47</v>
      </c>
      <c r="S95" s="5" t="s">
        <v>55</v>
      </c>
      <c r="T95" s="1" t="s">
        <v>169</v>
      </c>
      <c r="U95" s="4"/>
      <c r="V95" s="5" t="s">
        <v>46</v>
      </c>
      <c r="W95" s="6">
        <v>45764</v>
      </c>
      <c r="X95" s="22"/>
      <c r="Y95">
        <f>IF(Table8[[#This Row],[Highest Student Stage]]&lt;&gt;"",1,0)</f>
        <v>1</v>
      </c>
      <c r="Z95">
        <f t="shared" si="3"/>
        <v>0</v>
      </c>
      <c r="AA95">
        <f t="shared" si="4"/>
        <v>0</v>
      </c>
      <c r="AB95">
        <f t="shared" si="5"/>
        <v>0</v>
      </c>
    </row>
    <row r="96" spans="1:28" ht="14.4" thickBot="1" x14ac:dyDescent="0.3">
      <c r="A96" s="26" t="s">
        <v>284</v>
      </c>
      <c r="B96" s="4" t="s">
        <v>285</v>
      </c>
      <c r="C96" s="5" t="s">
        <v>21</v>
      </c>
      <c r="D96" s="4" t="s">
        <v>22</v>
      </c>
      <c r="E96" s="5" t="s">
        <v>44</v>
      </c>
      <c r="F96" s="5" t="s">
        <v>93</v>
      </c>
      <c r="G96" s="4" t="s">
        <v>179</v>
      </c>
      <c r="H96" s="4" t="s">
        <v>26</v>
      </c>
      <c r="I96" s="24">
        <v>45673</v>
      </c>
      <c r="J96" s="24">
        <v>45679</v>
      </c>
      <c r="K96" s="24">
        <v>45685</v>
      </c>
      <c r="L96" s="34">
        <f>Table8[[#This Row],[App Offer Date]]-Table8[[#This Row],[App Submission Date]]</f>
        <v>6</v>
      </c>
      <c r="M96" s="34">
        <f>Table8[[#This Row],[App Deposit Date]]-Table8[[#This Row],[App Offer Date]]</f>
        <v>6</v>
      </c>
      <c r="N96" s="34">
        <f>Table8[[#This Row],[App Deposit Date]]-Table8[[#This Row],[App Submission Date]]</f>
        <v>12</v>
      </c>
      <c r="O96" s="34">
        <f xml:space="preserve"> --(Table8[[#This Row],[App Submission Date]]&lt;&gt;"")</f>
        <v>1</v>
      </c>
      <c r="P96" s="34">
        <f>--(Table8[[#This Row],[App Offer Date]]&lt;&gt;"")</f>
        <v>1</v>
      </c>
      <c r="Q96" s="5" t="s">
        <v>27</v>
      </c>
      <c r="R96" s="8" t="s">
        <v>28</v>
      </c>
      <c r="S96" s="5" t="s">
        <v>129</v>
      </c>
      <c r="T96" s="4" t="s">
        <v>29</v>
      </c>
      <c r="U96" s="4" t="s">
        <v>286</v>
      </c>
      <c r="V96" s="5" t="s">
        <v>37</v>
      </c>
      <c r="W96" s="6">
        <v>45673</v>
      </c>
      <c r="X96" s="27">
        <v>45693</v>
      </c>
      <c r="Y96">
        <f>IF(Table8[[#This Row],[Highest Student Stage]]&lt;&gt;"",1,0)</f>
        <v>1</v>
      </c>
      <c r="Z96">
        <f t="shared" si="3"/>
        <v>1</v>
      </c>
      <c r="AA96">
        <f t="shared" si="4"/>
        <v>1</v>
      </c>
      <c r="AB96">
        <f t="shared" si="5"/>
        <v>0</v>
      </c>
    </row>
    <row r="97" spans="1:28" ht="14.4" thickBot="1" x14ac:dyDescent="0.3">
      <c r="A97" s="26" t="s">
        <v>287</v>
      </c>
      <c r="B97" s="4" t="s">
        <v>159</v>
      </c>
      <c r="C97" s="5" t="s">
        <v>21</v>
      </c>
      <c r="D97" s="4" t="s">
        <v>22</v>
      </c>
      <c r="E97" s="5" t="s">
        <v>64</v>
      </c>
      <c r="F97" s="5" t="s">
        <v>24</v>
      </c>
      <c r="G97" s="4" t="s">
        <v>147</v>
      </c>
      <c r="H97" s="4" t="s">
        <v>26</v>
      </c>
      <c r="I97" s="24">
        <v>45710</v>
      </c>
      <c r="J97" s="24">
        <v>45713</v>
      </c>
      <c r="K97" s="25" t="s">
        <v>1162</v>
      </c>
      <c r="L97" s="35">
        <f>Table8[[#This Row],[App Offer Date]]-Table8[[#This Row],[App Submission Date]]</f>
        <v>3</v>
      </c>
      <c r="M97" s="35" t="e">
        <f>Table8[[#This Row],[App Deposit Date]]-Table8[[#This Row],[App Offer Date]]</f>
        <v>#VALUE!</v>
      </c>
      <c r="N97" s="35" t="e">
        <f>Table8[[#This Row],[App Deposit Date]]-Table8[[#This Row],[App Submission Date]]</f>
        <v>#VALUE!</v>
      </c>
      <c r="O97" s="35">
        <f xml:space="preserve"> --(Table8[[#This Row],[App Submission Date]]&lt;&gt;"")</f>
        <v>1</v>
      </c>
      <c r="P97" s="35">
        <f>--(Table8[[#This Row],[App Offer Date]]&lt;&gt;"")</f>
        <v>1</v>
      </c>
      <c r="Q97" s="5" t="s">
        <v>37</v>
      </c>
      <c r="R97" s="8" t="s">
        <v>47</v>
      </c>
      <c r="S97" s="5"/>
      <c r="T97" s="4"/>
      <c r="U97" s="4"/>
      <c r="V97" s="7" t="s">
        <v>52</v>
      </c>
      <c r="W97" s="5"/>
      <c r="X97" s="22"/>
      <c r="Y97">
        <f>IF(Table8[[#This Row],[Highest Student Stage]]&lt;&gt;"",1,0)</f>
        <v>1</v>
      </c>
      <c r="Z97">
        <f t="shared" si="3"/>
        <v>1</v>
      </c>
      <c r="AA97">
        <f t="shared" si="4"/>
        <v>0</v>
      </c>
      <c r="AB97">
        <f t="shared" si="5"/>
        <v>0</v>
      </c>
    </row>
    <row r="98" spans="1:28" ht="14.4" thickBot="1" x14ac:dyDescent="0.3">
      <c r="A98" s="26" t="s">
        <v>288</v>
      </c>
      <c r="B98" s="4" t="s">
        <v>274</v>
      </c>
      <c r="C98" s="5" t="s">
        <v>21</v>
      </c>
      <c r="D98" s="4" t="s">
        <v>22</v>
      </c>
      <c r="E98" s="5" t="s">
        <v>44</v>
      </c>
      <c r="F98" s="5" t="s">
        <v>93</v>
      </c>
      <c r="G98" s="4" t="s">
        <v>94</v>
      </c>
      <c r="H98" s="4" t="s">
        <v>26</v>
      </c>
      <c r="I98" s="24">
        <v>45684</v>
      </c>
      <c r="J98" s="24">
        <v>45691</v>
      </c>
      <c r="K98" s="25" t="s">
        <v>1162</v>
      </c>
      <c r="L98" s="35">
        <f>Table8[[#This Row],[App Offer Date]]-Table8[[#This Row],[App Submission Date]]</f>
        <v>7</v>
      </c>
      <c r="M98" s="35" t="e">
        <f>Table8[[#This Row],[App Deposit Date]]-Table8[[#This Row],[App Offer Date]]</f>
        <v>#VALUE!</v>
      </c>
      <c r="N98" s="35" t="e">
        <f>Table8[[#This Row],[App Deposit Date]]-Table8[[#This Row],[App Submission Date]]</f>
        <v>#VALUE!</v>
      </c>
      <c r="O98" s="35">
        <f xml:space="preserve"> --(Table8[[#This Row],[App Submission Date]]&lt;&gt;"")</f>
        <v>1</v>
      </c>
      <c r="P98" s="35">
        <f>--(Table8[[#This Row],[App Offer Date]]&lt;&gt;"")</f>
        <v>1</v>
      </c>
      <c r="Q98" s="5" t="s">
        <v>37</v>
      </c>
      <c r="R98" s="8" t="s">
        <v>47</v>
      </c>
      <c r="S98" s="5"/>
      <c r="T98" s="4"/>
      <c r="U98" s="4"/>
      <c r="V98" s="7" t="s">
        <v>52</v>
      </c>
      <c r="W98" s="5"/>
      <c r="X98" s="22"/>
      <c r="Y98">
        <f>IF(Table8[[#This Row],[Highest Student Stage]]&lt;&gt;"",1,0)</f>
        <v>1</v>
      </c>
      <c r="Z98">
        <f t="shared" si="3"/>
        <v>1</v>
      </c>
      <c r="AA98">
        <f t="shared" si="4"/>
        <v>0</v>
      </c>
      <c r="AB98">
        <f t="shared" si="5"/>
        <v>0</v>
      </c>
    </row>
    <row r="99" spans="1:28" ht="14.4" thickBot="1" x14ac:dyDescent="0.3">
      <c r="A99" s="26" t="s">
        <v>289</v>
      </c>
      <c r="B99" s="4" t="s">
        <v>71</v>
      </c>
      <c r="C99" s="5" t="s">
        <v>21</v>
      </c>
      <c r="D99" s="4" t="s">
        <v>33</v>
      </c>
      <c r="E99" s="5" t="s">
        <v>59</v>
      </c>
      <c r="F99" s="5" t="s">
        <v>35</v>
      </c>
      <c r="G99" s="4" t="s">
        <v>197</v>
      </c>
      <c r="H99" s="4" t="s">
        <v>26</v>
      </c>
      <c r="I99" s="24">
        <v>45729</v>
      </c>
      <c r="J99" s="25" t="s">
        <v>1162</v>
      </c>
      <c r="K99" s="25" t="s">
        <v>1162</v>
      </c>
      <c r="L99" s="35" t="e">
        <f>Table8[[#This Row],[App Offer Date]]-Table8[[#This Row],[App Submission Date]]</f>
        <v>#VALUE!</v>
      </c>
      <c r="M99" s="35" t="e">
        <f>Table8[[#This Row],[App Deposit Date]]-Table8[[#This Row],[App Offer Date]]</f>
        <v>#VALUE!</v>
      </c>
      <c r="N99" s="35" t="e">
        <f>Table8[[#This Row],[App Deposit Date]]-Table8[[#This Row],[App Submission Date]]</f>
        <v>#VALUE!</v>
      </c>
      <c r="O99" s="35">
        <f xml:space="preserve"> --(Table8[[#This Row],[App Submission Date]]&lt;&gt;"")</f>
        <v>1</v>
      </c>
      <c r="P99" s="35">
        <f>--(Table8[[#This Row],[App Offer Date]]&lt;&gt;"")</f>
        <v>1</v>
      </c>
      <c r="Q99" s="5" t="s">
        <v>82</v>
      </c>
      <c r="R99" s="8" t="s">
        <v>47</v>
      </c>
      <c r="S99" s="5"/>
      <c r="T99" s="4"/>
      <c r="U99" s="4" t="s">
        <v>290</v>
      </c>
      <c r="V99" s="7" t="s">
        <v>52</v>
      </c>
      <c r="W99" s="5"/>
      <c r="X99" s="22"/>
      <c r="Y99">
        <f>IF(Table8[[#This Row],[Highest Student Stage]]&lt;&gt;"",1,0)</f>
        <v>1</v>
      </c>
      <c r="Z99">
        <f t="shared" si="3"/>
        <v>0</v>
      </c>
      <c r="AA99">
        <f t="shared" si="4"/>
        <v>0</v>
      </c>
      <c r="AB99">
        <f t="shared" si="5"/>
        <v>0</v>
      </c>
    </row>
    <row r="100" spans="1:28" ht="14.4" thickBot="1" x14ac:dyDescent="0.3">
      <c r="A100" s="26" t="s">
        <v>291</v>
      </c>
      <c r="B100" s="4" t="s">
        <v>54</v>
      </c>
      <c r="C100" s="5" t="s">
        <v>21</v>
      </c>
      <c r="D100" s="4" t="s">
        <v>22</v>
      </c>
      <c r="E100" s="5" t="s">
        <v>160</v>
      </c>
      <c r="F100" s="5" t="s">
        <v>24</v>
      </c>
      <c r="G100" s="4" t="s">
        <v>292</v>
      </c>
      <c r="H100" s="4" t="s">
        <v>26</v>
      </c>
      <c r="I100" s="24">
        <v>45743</v>
      </c>
      <c r="J100" s="24">
        <v>45749</v>
      </c>
      <c r="K100" s="25" t="s">
        <v>1162</v>
      </c>
      <c r="L100" s="35">
        <f>Table8[[#This Row],[App Offer Date]]-Table8[[#This Row],[App Submission Date]]</f>
        <v>6</v>
      </c>
      <c r="M100" s="35" t="e">
        <f>Table8[[#This Row],[App Deposit Date]]-Table8[[#This Row],[App Offer Date]]</f>
        <v>#VALUE!</v>
      </c>
      <c r="N100" s="35" t="e">
        <f>Table8[[#This Row],[App Deposit Date]]-Table8[[#This Row],[App Submission Date]]</f>
        <v>#VALUE!</v>
      </c>
      <c r="O100" s="35">
        <f xml:space="preserve"> --(Table8[[#This Row],[App Submission Date]]&lt;&gt;"")</f>
        <v>1</v>
      </c>
      <c r="P100" s="35">
        <f>--(Table8[[#This Row],[App Offer Date]]&lt;&gt;"")</f>
        <v>1</v>
      </c>
      <c r="Q100" s="5" t="s">
        <v>37</v>
      </c>
      <c r="R100" s="8" t="s">
        <v>47</v>
      </c>
      <c r="S100" s="5"/>
      <c r="T100" s="4"/>
      <c r="U100" s="4" t="s">
        <v>293</v>
      </c>
      <c r="V100" s="7" t="s">
        <v>52</v>
      </c>
      <c r="W100" s="5"/>
      <c r="X100" s="22"/>
      <c r="Y100">
        <f>IF(Table8[[#This Row],[Highest Student Stage]]&lt;&gt;"",1,0)</f>
        <v>1</v>
      </c>
      <c r="Z100">
        <f t="shared" si="3"/>
        <v>1</v>
      </c>
      <c r="AA100">
        <f t="shared" si="4"/>
        <v>0</v>
      </c>
      <c r="AB100">
        <f t="shared" si="5"/>
        <v>0</v>
      </c>
    </row>
    <row r="101" spans="1:28" ht="14.4" thickBot="1" x14ac:dyDescent="0.3">
      <c r="A101" s="26" t="s">
        <v>294</v>
      </c>
      <c r="B101" s="4" t="s">
        <v>295</v>
      </c>
      <c r="C101" s="5" t="s">
        <v>21</v>
      </c>
      <c r="D101" s="4" t="s">
        <v>22</v>
      </c>
      <c r="E101" s="5" t="s">
        <v>69</v>
      </c>
      <c r="F101" s="5" t="s">
        <v>93</v>
      </c>
      <c r="G101" s="4" t="s">
        <v>296</v>
      </c>
      <c r="H101" s="4" t="s">
        <v>26</v>
      </c>
      <c r="I101" s="24">
        <v>45785</v>
      </c>
      <c r="J101" s="24">
        <v>45787</v>
      </c>
      <c r="K101" s="24">
        <v>45813</v>
      </c>
      <c r="L101" s="34">
        <f>Table8[[#This Row],[App Offer Date]]-Table8[[#This Row],[App Submission Date]]</f>
        <v>2</v>
      </c>
      <c r="M101" s="34">
        <f>Table8[[#This Row],[App Deposit Date]]-Table8[[#This Row],[App Offer Date]]</f>
        <v>26</v>
      </c>
      <c r="N101" s="34">
        <f>Table8[[#This Row],[App Deposit Date]]-Table8[[#This Row],[App Submission Date]]</f>
        <v>28</v>
      </c>
      <c r="O101" s="34">
        <f xml:space="preserve"> --(Table8[[#This Row],[App Submission Date]]&lt;&gt;"")</f>
        <v>1</v>
      </c>
      <c r="P101" s="34">
        <f>--(Table8[[#This Row],[App Offer Date]]&lt;&gt;"")</f>
        <v>1</v>
      </c>
      <c r="Q101" s="5" t="s">
        <v>27</v>
      </c>
      <c r="R101" s="8" t="s">
        <v>28</v>
      </c>
      <c r="S101" s="5" t="s">
        <v>129</v>
      </c>
      <c r="T101" s="4" t="s">
        <v>29</v>
      </c>
      <c r="U101" s="4" t="s">
        <v>297</v>
      </c>
      <c r="V101" s="7" t="s">
        <v>41</v>
      </c>
      <c r="W101" s="5"/>
      <c r="X101" s="22"/>
      <c r="Y101">
        <f>IF(Table8[[#This Row],[Highest Student Stage]]&lt;&gt;"",1,0)</f>
        <v>1</v>
      </c>
      <c r="Z101">
        <f t="shared" si="3"/>
        <v>1</v>
      </c>
      <c r="AA101">
        <f t="shared" si="4"/>
        <v>1</v>
      </c>
      <c r="AB101">
        <f t="shared" si="5"/>
        <v>0</v>
      </c>
    </row>
    <row r="102" spans="1:28" ht="14.4" thickBot="1" x14ac:dyDescent="0.3">
      <c r="A102" s="26" t="s">
        <v>298</v>
      </c>
      <c r="B102" s="4" t="s">
        <v>253</v>
      </c>
      <c r="C102" s="5" t="s">
        <v>21</v>
      </c>
      <c r="D102" s="4" t="s">
        <v>22</v>
      </c>
      <c r="E102" s="5" t="s">
        <v>59</v>
      </c>
      <c r="F102" s="5" t="s">
        <v>93</v>
      </c>
      <c r="G102" s="4" t="s">
        <v>179</v>
      </c>
      <c r="H102" s="4" t="s">
        <v>26</v>
      </c>
      <c r="I102" s="24">
        <v>45693</v>
      </c>
      <c r="J102" s="24">
        <v>45695</v>
      </c>
      <c r="K102" s="24">
        <v>45700</v>
      </c>
      <c r="L102" s="34">
        <f>Table8[[#This Row],[App Offer Date]]-Table8[[#This Row],[App Submission Date]]</f>
        <v>2</v>
      </c>
      <c r="M102" s="34">
        <f>Table8[[#This Row],[App Deposit Date]]-Table8[[#This Row],[App Offer Date]]</f>
        <v>5</v>
      </c>
      <c r="N102" s="34">
        <f>Table8[[#This Row],[App Deposit Date]]-Table8[[#This Row],[App Submission Date]]</f>
        <v>7</v>
      </c>
      <c r="O102" s="34">
        <f xml:space="preserve"> --(Table8[[#This Row],[App Submission Date]]&lt;&gt;"")</f>
        <v>1</v>
      </c>
      <c r="P102" s="34">
        <f>--(Table8[[#This Row],[App Offer Date]]&lt;&gt;"")</f>
        <v>1</v>
      </c>
      <c r="Q102" s="5" t="s">
        <v>27</v>
      </c>
      <c r="R102" s="4" t="s">
        <v>28</v>
      </c>
      <c r="S102" s="5" t="s">
        <v>59</v>
      </c>
      <c r="T102" s="4" t="s">
        <v>29</v>
      </c>
      <c r="U102" s="4" t="s">
        <v>299</v>
      </c>
      <c r="V102" s="5" t="s">
        <v>27</v>
      </c>
      <c r="W102" s="6">
        <v>45693</v>
      </c>
      <c r="X102" s="27">
        <v>45695</v>
      </c>
      <c r="Y102">
        <f>IF(Table8[[#This Row],[Highest Student Stage]]&lt;&gt;"",1,0)</f>
        <v>1</v>
      </c>
      <c r="Z102">
        <f t="shared" si="3"/>
        <v>1</v>
      </c>
      <c r="AA102">
        <f t="shared" si="4"/>
        <v>1</v>
      </c>
      <c r="AB102">
        <f t="shared" si="5"/>
        <v>0</v>
      </c>
    </row>
    <row r="103" spans="1:28" ht="14.4" thickBot="1" x14ac:dyDescent="0.3">
      <c r="A103" s="26" t="s">
        <v>300</v>
      </c>
      <c r="B103" s="4" t="s">
        <v>63</v>
      </c>
      <c r="C103" s="5" t="s">
        <v>91</v>
      </c>
      <c r="D103" s="4" t="s">
        <v>33</v>
      </c>
      <c r="E103" s="5" t="s">
        <v>92</v>
      </c>
      <c r="F103" s="5" t="s">
        <v>65</v>
      </c>
      <c r="G103" s="4" t="s">
        <v>301</v>
      </c>
      <c r="H103" s="4" t="s">
        <v>26</v>
      </c>
      <c r="I103" s="24">
        <v>45585</v>
      </c>
      <c r="J103" s="24">
        <v>45588</v>
      </c>
      <c r="K103" s="24">
        <v>45594</v>
      </c>
      <c r="L103" s="34">
        <f>Table8[[#This Row],[App Offer Date]]-Table8[[#This Row],[App Submission Date]]</f>
        <v>3</v>
      </c>
      <c r="M103" s="34">
        <f>Table8[[#This Row],[App Deposit Date]]-Table8[[#This Row],[App Offer Date]]</f>
        <v>6</v>
      </c>
      <c r="N103" s="34">
        <f>Table8[[#This Row],[App Deposit Date]]-Table8[[#This Row],[App Submission Date]]</f>
        <v>9</v>
      </c>
      <c r="O103" s="34">
        <f xml:space="preserve"> --(Table8[[#This Row],[App Submission Date]]&lt;&gt;"")</f>
        <v>1</v>
      </c>
      <c r="P103" s="34">
        <f>--(Table8[[#This Row],[App Offer Date]]&lt;&gt;"")</f>
        <v>1</v>
      </c>
      <c r="Q103" s="5" t="s">
        <v>156</v>
      </c>
      <c r="R103" s="4" t="s">
        <v>28</v>
      </c>
      <c r="S103" s="5" t="s">
        <v>92</v>
      </c>
      <c r="T103" s="4" t="s">
        <v>29</v>
      </c>
      <c r="U103" s="5" t="s">
        <v>302</v>
      </c>
      <c r="V103" s="5" t="s">
        <v>156</v>
      </c>
      <c r="W103" s="6">
        <v>45585</v>
      </c>
      <c r="X103" s="27">
        <v>45588</v>
      </c>
      <c r="Y103">
        <f>IF(Table8[[#This Row],[Highest Student Stage]]&lt;&gt;"",1,0)</f>
        <v>1</v>
      </c>
      <c r="Z103">
        <f t="shared" si="3"/>
        <v>1</v>
      </c>
      <c r="AA103">
        <f t="shared" si="4"/>
        <v>1</v>
      </c>
      <c r="AB103">
        <f t="shared" si="5"/>
        <v>0</v>
      </c>
    </row>
    <row r="104" spans="1:28" ht="14.4" thickBot="1" x14ac:dyDescent="0.3">
      <c r="A104" s="26" t="s">
        <v>303</v>
      </c>
      <c r="B104" s="4" t="s">
        <v>112</v>
      </c>
      <c r="C104" s="5" t="s">
        <v>21</v>
      </c>
      <c r="D104" s="4" t="s">
        <v>33</v>
      </c>
      <c r="E104" s="5" t="s">
        <v>64</v>
      </c>
      <c r="F104" s="5" t="s">
        <v>35</v>
      </c>
      <c r="G104" s="4" t="s">
        <v>72</v>
      </c>
      <c r="H104" s="4" t="s">
        <v>26</v>
      </c>
      <c r="I104" s="24">
        <v>45701</v>
      </c>
      <c r="J104" s="24">
        <v>45742</v>
      </c>
      <c r="K104" s="24">
        <v>45764</v>
      </c>
      <c r="L104" s="34">
        <f>Table8[[#This Row],[App Offer Date]]-Table8[[#This Row],[App Submission Date]]</f>
        <v>41</v>
      </c>
      <c r="M104" s="34">
        <f>Table8[[#This Row],[App Deposit Date]]-Table8[[#This Row],[App Offer Date]]</f>
        <v>22</v>
      </c>
      <c r="N104" s="34">
        <f>Table8[[#This Row],[App Deposit Date]]-Table8[[#This Row],[App Submission Date]]</f>
        <v>63</v>
      </c>
      <c r="O104" s="34">
        <f xml:space="preserve"> --(Table8[[#This Row],[App Submission Date]]&lt;&gt;"")</f>
        <v>1</v>
      </c>
      <c r="P104" s="34">
        <f>--(Table8[[#This Row],[App Offer Date]]&lt;&gt;"")</f>
        <v>1</v>
      </c>
      <c r="Q104" s="5" t="s">
        <v>156</v>
      </c>
      <c r="R104" s="8" t="s">
        <v>28</v>
      </c>
      <c r="S104" s="5" t="s">
        <v>64</v>
      </c>
      <c r="T104" s="4" t="s">
        <v>29</v>
      </c>
      <c r="U104" s="5" t="s">
        <v>304</v>
      </c>
      <c r="V104" s="5" t="s">
        <v>156</v>
      </c>
      <c r="W104" s="6">
        <v>45701</v>
      </c>
      <c r="X104" s="27">
        <v>45742</v>
      </c>
      <c r="Y104">
        <f>IF(Table8[[#This Row],[Highest Student Stage]]&lt;&gt;"",1,0)</f>
        <v>1</v>
      </c>
      <c r="Z104">
        <f t="shared" si="3"/>
        <v>1</v>
      </c>
      <c r="AA104">
        <f t="shared" si="4"/>
        <v>1</v>
      </c>
      <c r="AB104">
        <f t="shared" si="5"/>
        <v>0</v>
      </c>
    </row>
    <row r="105" spans="1:28" ht="14.4" thickBot="1" x14ac:dyDescent="0.3">
      <c r="A105" s="26" t="s">
        <v>305</v>
      </c>
      <c r="B105" s="4" t="s">
        <v>54</v>
      </c>
      <c r="C105" s="5" t="s">
        <v>21</v>
      </c>
      <c r="D105" s="4" t="s">
        <v>22</v>
      </c>
      <c r="E105" s="5" t="s">
        <v>55</v>
      </c>
      <c r="F105" s="5" t="s">
        <v>24</v>
      </c>
      <c r="G105" s="4" t="s">
        <v>56</v>
      </c>
      <c r="H105" s="4" t="s">
        <v>26</v>
      </c>
      <c r="I105" s="24">
        <v>45764</v>
      </c>
      <c r="J105" s="24">
        <v>45772</v>
      </c>
      <c r="K105" s="25" t="s">
        <v>1162</v>
      </c>
      <c r="L105" s="35">
        <f>Table8[[#This Row],[App Offer Date]]-Table8[[#This Row],[App Submission Date]]</f>
        <v>8</v>
      </c>
      <c r="M105" s="35" t="e">
        <f>Table8[[#This Row],[App Deposit Date]]-Table8[[#This Row],[App Offer Date]]</f>
        <v>#VALUE!</v>
      </c>
      <c r="N105" s="35" t="e">
        <f>Table8[[#This Row],[App Deposit Date]]-Table8[[#This Row],[App Submission Date]]</f>
        <v>#VALUE!</v>
      </c>
      <c r="O105" s="35">
        <f xml:space="preserve"> --(Table8[[#This Row],[App Submission Date]]&lt;&gt;"")</f>
        <v>1</v>
      </c>
      <c r="P105" s="35">
        <f>--(Table8[[#This Row],[App Offer Date]]&lt;&gt;"")</f>
        <v>1</v>
      </c>
      <c r="Q105" s="5" t="s">
        <v>37</v>
      </c>
      <c r="R105" s="8" t="s">
        <v>47</v>
      </c>
      <c r="S105" s="5"/>
      <c r="T105" s="4"/>
      <c r="U105" s="4"/>
      <c r="V105" s="7" t="s">
        <v>52</v>
      </c>
      <c r="W105" s="5"/>
      <c r="X105" s="22"/>
      <c r="Y105">
        <f>IF(Table8[[#This Row],[Highest Student Stage]]&lt;&gt;"",1,0)</f>
        <v>1</v>
      </c>
      <c r="Z105">
        <f t="shared" si="3"/>
        <v>1</v>
      </c>
      <c r="AA105">
        <f t="shared" si="4"/>
        <v>0</v>
      </c>
      <c r="AB105">
        <f t="shared" si="5"/>
        <v>0</v>
      </c>
    </row>
    <row r="106" spans="1:28" ht="14.4" thickBot="1" x14ac:dyDescent="0.3">
      <c r="A106" s="26" t="s">
        <v>306</v>
      </c>
      <c r="B106" s="4" t="s">
        <v>90</v>
      </c>
      <c r="C106" s="5" t="s">
        <v>21</v>
      </c>
      <c r="D106" s="4" t="s">
        <v>22</v>
      </c>
      <c r="E106" s="5" t="s">
        <v>59</v>
      </c>
      <c r="F106" s="5" t="s">
        <v>93</v>
      </c>
      <c r="G106" s="4" t="s">
        <v>307</v>
      </c>
      <c r="H106" s="4" t="s">
        <v>26</v>
      </c>
      <c r="I106" s="24">
        <v>45791</v>
      </c>
      <c r="J106" s="25" t="s">
        <v>1162</v>
      </c>
      <c r="K106" s="25" t="s">
        <v>1162</v>
      </c>
      <c r="L106" s="35" t="e">
        <f>Table8[[#This Row],[App Offer Date]]-Table8[[#This Row],[App Submission Date]]</f>
        <v>#VALUE!</v>
      </c>
      <c r="M106" s="35" t="e">
        <f>Table8[[#This Row],[App Deposit Date]]-Table8[[#This Row],[App Offer Date]]</f>
        <v>#VALUE!</v>
      </c>
      <c r="N106" s="35" t="e">
        <f>Table8[[#This Row],[App Deposit Date]]-Table8[[#This Row],[App Submission Date]]</f>
        <v>#VALUE!</v>
      </c>
      <c r="O106" s="35">
        <f xml:space="preserve"> --(Table8[[#This Row],[App Submission Date]]&lt;&gt;"")</f>
        <v>1</v>
      </c>
      <c r="P106" s="35">
        <f>--(Table8[[#This Row],[App Offer Date]]&lt;&gt;"")</f>
        <v>1</v>
      </c>
      <c r="Q106" s="5" t="s">
        <v>37</v>
      </c>
      <c r="R106" s="8" t="s">
        <v>47</v>
      </c>
      <c r="S106" s="5"/>
      <c r="T106" s="4"/>
      <c r="U106" s="4"/>
      <c r="V106" s="7" t="s">
        <v>52</v>
      </c>
      <c r="W106" s="5"/>
      <c r="X106" s="22"/>
      <c r="Y106">
        <f>IF(Table8[[#This Row],[Highest Student Stage]]&lt;&gt;"",1,0)</f>
        <v>1</v>
      </c>
      <c r="Z106">
        <f t="shared" si="3"/>
        <v>1</v>
      </c>
      <c r="AA106">
        <f t="shared" si="4"/>
        <v>0</v>
      </c>
      <c r="AB106">
        <f t="shared" si="5"/>
        <v>0</v>
      </c>
    </row>
    <row r="107" spans="1:28" ht="14.4" thickBot="1" x14ac:dyDescent="0.3">
      <c r="A107" s="26" t="s">
        <v>308</v>
      </c>
      <c r="B107" s="4" t="s">
        <v>115</v>
      </c>
      <c r="C107" s="5" t="s">
        <v>21</v>
      </c>
      <c r="D107" s="4" t="s">
        <v>33</v>
      </c>
      <c r="E107" s="5" t="s">
        <v>309</v>
      </c>
      <c r="F107" s="5" t="s">
        <v>35</v>
      </c>
      <c r="G107" s="4" t="s">
        <v>151</v>
      </c>
      <c r="H107" s="4" t="s">
        <v>26</v>
      </c>
      <c r="I107" s="24">
        <v>45786</v>
      </c>
      <c r="J107" s="24">
        <v>45793</v>
      </c>
      <c r="K107" s="25" t="s">
        <v>1162</v>
      </c>
      <c r="L107" s="35">
        <f>Table8[[#This Row],[App Offer Date]]-Table8[[#This Row],[App Submission Date]]</f>
        <v>7</v>
      </c>
      <c r="M107" s="35" t="e">
        <f>Table8[[#This Row],[App Deposit Date]]-Table8[[#This Row],[App Offer Date]]</f>
        <v>#VALUE!</v>
      </c>
      <c r="N107" s="35" t="e">
        <f>Table8[[#This Row],[App Deposit Date]]-Table8[[#This Row],[App Submission Date]]</f>
        <v>#VALUE!</v>
      </c>
      <c r="O107" s="35">
        <f xml:space="preserve"> --(Table8[[#This Row],[App Submission Date]]&lt;&gt;"")</f>
        <v>1</v>
      </c>
      <c r="P107" s="35">
        <f>--(Table8[[#This Row],[App Offer Date]]&lt;&gt;"")</f>
        <v>1</v>
      </c>
      <c r="Q107" s="5" t="s">
        <v>156</v>
      </c>
      <c r="R107" s="8" t="s">
        <v>28</v>
      </c>
      <c r="S107" s="5" t="s">
        <v>309</v>
      </c>
      <c r="T107" s="4" t="s">
        <v>83</v>
      </c>
      <c r="U107" s="4"/>
      <c r="V107" s="5" t="s">
        <v>37</v>
      </c>
      <c r="W107" s="6">
        <v>45786</v>
      </c>
      <c r="X107" s="27">
        <v>45793</v>
      </c>
      <c r="Y107">
        <f>IF(Table8[[#This Row],[Highest Student Stage]]&lt;&gt;"",1,0)</f>
        <v>1</v>
      </c>
      <c r="Z107">
        <f t="shared" si="3"/>
        <v>1</v>
      </c>
      <c r="AA107">
        <f t="shared" si="4"/>
        <v>1</v>
      </c>
      <c r="AB107">
        <f t="shared" si="5"/>
        <v>0</v>
      </c>
    </row>
    <row r="108" spans="1:28" ht="14.4" thickBot="1" x14ac:dyDescent="0.3">
      <c r="A108" s="26" t="s">
        <v>310</v>
      </c>
      <c r="B108" s="4" t="s">
        <v>20</v>
      </c>
      <c r="C108" s="5" t="s">
        <v>21</v>
      </c>
      <c r="D108" s="4" t="s">
        <v>22</v>
      </c>
      <c r="E108" s="5" t="s">
        <v>55</v>
      </c>
      <c r="F108" s="5" t="s">
        <v>24</v>
      </c>
      <c r="G108" s="4" t="s">
        <v>56</v>
      </c>
      <c r="H108" s="4" t="s">
        <v>26</v>
      </c>
      <c r="I108" s="24">
        <v>45770</v>
      </c>
      <c r="J108" s="24">
        <v>45777</v>
      </c>
      <c r="K108" s="25" t="s">
        <v>1162</v>
      </c>
      <c r="L108" s="35">
        <f>Table8[[#This Row],[App Offer Date]]-Table8[[#This Row],[App Submission Date]]</f>
        <v>7</v>
      </c>
      <c r="M108" s="35" t="e">
        <f>Table8[[#This Row],[App Deposit Date]]-Table8[[#This Row],[App Offer Date]]</f>
        <v>#VALUE!</v>
      </c>
      <c r="N108" s="35" t="e">
        <f>Table8[[#This Row],[App Deposit Date]]-Table8[[#This Row],[App Submission Date]]</f>
        <v>#VALUE!</v>
      </c>
      <c r="O108" s="35">
        <f xml:space="preserve"> --(Table8[[#This Row],[App Submission Date]]&lt;&gt;"")</f>
        <v>1</v>
      </c>
      <c r="P108" s="35">
        <f>--(Table8[[#This Row],[App Offer Date]]&lt;&gt;"")</f>
        <v>1</v>
      </c>
      <c r="Q108" s="5" t="s">
        <v>37</v>
      </c>
      <c r="R108" s="8" t="s">
        <v>47</v>
      </c>
      <c r="S108" s="5"/>
      <c r="T108" s="4"/>
      <c r="U108" s="4"/>
      <c r="V108" s="7" t="s">
        <v>52</v>
      </c>
      <c r="W108" s="5"/>
      <c r="X108" s="22"/>
      <c r="Y108">
        <f>IF(Table8[[#This Row],[Highest Student Stage]]&lt;&gt;"",1,0)</f>
        <v>1</v>
      </c>
      <c r="Z108">
        <f t="shared" si="3"/>
        <v>1</v>
      </c>
      <c r="AA108">
        <f t="shared" si="4"/>
        <v>0</v>
      </c>
      <c r="AB108">
        <f t="shared" si="5"/>
        <v>0</v>
      </c>
    </row>
    <row r="109" spans="1:28" ht="14.4" thickBot="1" x14ac:dyDescent="0.3">
      <c r="A109" s="26" t="s">
        <v>311</v>
      </c>
      <c r="B109" s="4" t="s">
        <v>71</v>
      </c>
      <c r="C109" s="5" t="s">
        <v>21</v>
      </c>
      <c r="D109" s="4" t="s">
        <v>33</v>
      </c>
      <c r="E109" s="5" t="s">
        <v>312</v>
      </c>
      <c r="F109" s="5" t="s">
        <v>35</v>
      </c>
      <c r="G109" s="4" t="s">
        <v>60</v>
      </c>
      <c r="H109" s="4" t="s">
        <v>26</v>
      </c>
      <c r="I109" s="24">
        <v>45751</v>
      </c>
      <c r="J109" s="24">
        <v>45752</v>
      </c>
      <c r="K109" s="25" t="s">
        <v>1162</v>
      </c>
      <c r="L109" s="37">
        <f>Table8[[#This Row],[App Offer Date]]-Table8[[#This Row],[App Submission Date]]</f>
        <v>1</v>
      </c>
      <c r="M109" s="37" t="e">
        <f>Table8[[#This Row],[App Deposit Date]]-Table8[[#This Row],[App Offer Date]]</f>
        <v>#VALUE!</v>
      </c>
      <c r="N109" s="37" t="e">
        <f>Table8[[#This Row],[App Deposit Date]]-Table8[[#This Row],[App Submission Date]]</f>
        <v>#VALUE!</v>
      </c>
      <c r="O109" s="37">
        <f xml:space="preserve"> --(Table8[[#This Row],[App Submission Date]]&lt;&gt;"")</f>
        <v>1</v>
      </c>
      <c r="P109" s="37">
        <f>--(Table8[[#This Row],[App Offer Date]]&lt;&gt;"")</f>
        <v>1</v>
      </c>
      <c r="Q109" s="2" t="s">
        <v>156</v>
      </c>
      <c r="R109" s="8"/>
      <c r="S109" s="5"/>
      <c r="T109" s="4"/>
      <c r="U109" s="4" t="s">
        <v>313</v>
      </c>
      <c r="V109" s="7" t="s">
        <v>52</v>
      </c>
      <c r="W109" s="5"/>
      <c r="X109" s="22"/>
      <c r="Y109">
        <f>IF(Table8[[#This Row],[Highest Student Stage]]&lt;&gt;"",1,0)</f>
        <v>1</v>
      </c>
      <c r="Z109">
        <f t="shared" si="3"/>
        <v>1</v>
      </c>
      <c r="AA109">
        <f t="shared" si="4"/>
        <v>1</v>
      </c>
      <c r="AB109">
        <f t="shared" si="5"/>
        <v>0</v>
      </c>
    </row>
    <row r="110" spans="1:28" ht="14.4" thickBot="1" x14ac:dyDescent="0.3">
      <c r="A110" s="26" t="s">
        <v>314</v>
      </c>
      <c r="B110" s="4" t="s">
        <v>58</v>
      </c>
      <c r="C110" s="5" t="s">
        <v>21</v>
      </c>
      <c r="D110" s="4" t="s">
        <v>33</v>
      </c>
      <c r="E110" s="5" t="s">
        <v>59</v>
      </c>
      <c r="F110" s="5" t="s">
        <v>35</v>
      </c>
      <c r="G110" s="4" t="s">
        <v>109</v>
      </c>
      <c r="H110" s="4" t="s">
        <v>26</v>
      </c>
      <c r="I110" s="24">
        <v>45664</v>
      </c>
      <c r="J110" s="24">
        <v>45684</v>
      </c>
      <c r="K110" s="25" t="s">
        <v>1162</v>
      </c>
      <c r="L110" s="35">
        <f>Table8[[#This Row],[App Offer Date]]-Table8[[#This Row],[App Submission Date]]</f>
        <v>20</v>
      </c>
      <c r="M110" s="35" t="e">
        <f>Table8[[#This Row],[App Deposit Date]]-Table8[[#This Row],[App Offer Date]]</f>
        <v>#VALUE!</v>
      </c>
      <c r="N110" s="35" t="e">
        <f>Table8[[#This Row],[App Deposit Date]]-Table8[[#This Row],[App Submission Date]]</f>
        <v>#VALUE!</v>
      </c>
      <c r="O110" s="35">
        <f xml:space="preserve"> --(Table8[[#This Row],[App Submission Date]]&lt;&gt;"")</f>
        <v>1</v>
      </c>
      <c r="P110" s="35">
        <f>--(Table8[[#This Row],[App Offer Date]]&lt;&gt;"")</f>
        <v>1</v>
      </c>
      <c r="Q110" s="5" t="s">
        <v>37</v>
      </c>
      <c r="R110" s="8" t="s">
        <v>47</v>
      </c>
      <c r="S110" s="2" t="s">
        <v>315</v>
      </c>
      <c r="T110" s="4"/>
      <c r="U110" s="5" t="s">
        <v>206</v>
      </c>
      <c r="V110" s="7" t="s">
        <v>41</v>
      </c>
      <c r="W110" s="5"/>
      <c r="X110" s="22"/>
      <c r="Y110">
        <f>IF(Table8[[#This Row],[Highest Student Stage]]&lt;&gt;"",1,0)</f>
        <v>1</v>
      </c>
      <c r="Z110">
        <f t="shared" si="3"/>
        <v>1</v>
      </c>
      <c r="AA110">
        <f t="shared" si="4"/>
        <v>0</v>
      </c>
      <c r="AB110">
        <f t="shared" si="5"/>
        <v>0</v>
      </c>
    </row>
    <row r="111" spans="1:28" ht="14.4" thickBot="1" x14ac:dyDescent="0.3">
      <c r="A111" s="26" t="s">
        <v>316</v>
      </c>
      <c r="B111" s="4" t="s">
        <v>76</v>
      </c>
      <c r="C111" s="5" t="s">
        <v>21</v>
      </c>
      <c r="D111" s="4" t="s">
        <v>33</v>
      </c>
      <c r="E111" s="5" t="s">
        <v>64</v>
      </c>
      <c r="F111" s="5" t="s">
        <v>65</v>
      </c>
      <c r="G111" s="4" t="s">
        <v>140</v>
      </c>
      <c r="H111" s="4" t="s">
        <v>26</v>
      </c>
      <c r="I111" s="24">
        <v>45743</v>
      </c>
      <c r="J111" s="24">
        <v>45744</v>
      </c>
      <c r="K111" s="25" t="s">
        <v>1162</v>
      </c>
      <c r="L111" s="35">
        <f>Table8[[#This Row],[App Offer Date]]-Table8[[#This Row],[App Submission Date]]</f>
        <v>1</v>
      </c>
      <c r="M111" s="35" t="e">
        <f>Table8[[#This Row],[App Deposit Date]]-Table8[[#This Row],[App Offer Date]]</f>
        <v>#VALUE!</v>
      </c>
      <c r="N111" s="35" t="e">
        <f>Table8[[#This Row],[App Deposit Date]]-Table8[[#This Row],[App Submission Date]]</f>
        <v>#VALUE!</v>
      </c>
      <c r="O111" s="35">
        <f xml:space="preserve"> --(Table8[[#This Row],[App Submission Date]]&lt;&gt;"")</f>
        <v>1</v>
      </c>
      <c r="P111" s="35">
        <f>--(Table8[[#This Row],[App Offer Date]]&lt;&gt;"")</f>
        <v>1</v>
      </c>
      <c r="Q111" s="5" t="s">
        <v>37</v>
      </c>
      <c r="R111" s="8" t="s">
        <v>47</v>
      </c>
      <c r="S111" s="2" t="s">
        <v>64</v>
      </c>
      <c r="T111" s="4"/>
      <c r="U111" s="4" t="s">
        <v>141</v>
      </c>
      <c r="V111" s="5" t="s">
        <v>37</v>
      </c>
      <c r="W111" s="6">
        <v>45743</v>
      </c>
      <c r="X111" s="27">
        <v>45744</v>
      </c>
      <c r="Y111">
        <f>IF(Table8[[#This Row],[Highest Student Stage]]&lt;&gt;"",1,0)</f>
        <v>1</v>
      </c>
      <c r="Z111">
        <f t="shared" si="3"/>
        <v>1</v>
      </c>
      <c r="AA111">
        <f t="shared" si="4"/>
        <v>0</v>
      </c>
      <c r="AB111">
        <f t="shared" si="5"/>
        <v>0</v>
      </c>
    </row>
    <row r="112" spans="1:28" ht="14.4" thickBot="1" x14ac:dyDescent="0.3">
      <c r="A112" s="26" t="s">
        <v>317</v>
      </c>
      <c r="B112" s="4" t="s">
        <v>50</v>
      </c>
      <c r="C112" s="5" t="s">
        <v>21</v>
      </c>
      <c r="D112" s="4" t="s">
        <v>33</v>
      </c>
      <c r="E112" s="5" t="s">
        <v>34</v>
      </c>
      <c r="F112" s="5" t="s">
        <v>35</v>
      </c>
      <c r="G112" s="4" t="s">
        <v>121</v>
      </c>
      <c r="H112" s="4" t="s">
        <v>26</v>
      </c>
      <c r="I112" s="24">
        <v>45734</v>
      </c>
      <c r="J112" s="24">
        <v>45737</v>
      </c>
      <c r="K112" s="24">
        <v>45756</v>
      </c>
      <c r="L112" s="34">
        <f>Table8[[#This Row],[App Offer Date]]-Table8[[#This Row],[App Submission Date]]</f>
        <v>3</v>
      </c>
      <c r="M112" s="34">
        <f>Table8[[#This Row],[App Deposit Date]]-Table8[[#This Row],[App Offer Date]]</f>
        <v>19</v>
      </c>
      <c r="N112" s="34">
        <f>Table8[[#This Row],[App Deposit Date]]-Table8[[#This Row],[App Submission Date]]</f>
        <v>22</v>
      </c>
      <c r="O112" s="34">
        <f xml:space="preserve"> --(Table8[[#This Row],[App Submission Date]]&lt;&gt;"")</f>
        <v>1</v>
      </c>
      <c r="P112" s="34">
        <f>--(Table8[[#This Row],[App Offer Date]]&lt;&gt;"")</f>
        <v>1</v>
      </c>
      <c r="Q112" s="5" t="s">
        <v>156</v>
      </c>
      <c r="R112" s="8" t="s">
        <v>28</v>
      </c>
      <c r="S112" s="5" t="s">
        <v>34</v>
      </c>
      <c r="T112" s="4" t="s">
        <v>29</v>
      </c>
      <c r="U112" s="4" t="s">
        <v>318</v>
      </c>
      <c r="V112" s="5" t="s">
        <v>156</v>
      </c>
      <c r="W112" s="6">
        <v>45734</v>
      </c>
      <c r="X112" s="27">
        <v>45737</v>
      </c>
      <c r="Y112">
        <f>IF(Table8[[#This Row],[Highest Student Stage]]&lt;&gt;"",1,0)</f>
        <v>1</v>
      </c>
      <c r="Z112">
        <f t="shared" si="3"/>
        <v>1</v>
      </c>
      <c r="AA112">
        <f t="shared" si="4"/>
        <v>1</v>
      </c>
      <c r="AB112">
        <f t="shared" si="5"/>
        <v>0</v>
      </c>
    </row>
    <row r="113" spans="1:28" ht="14.4" thickBot="1" x14ac:dyDescent="0.3">
      <c r="A113" s="26" t="s">
        <v>319</v>
      </c>
      <c r="B113" s="4" t="s">
        <v>320</v>
      </c>
      <c r="C113" s="5" t="s">
        <v>21</v>
      </c>
      <c r="D113" s="4" t="s">
        <v>22</v>
      </c>
      <c r="E113" s="5" t="s">
        <v>321</v>
      </c>
      <c r="F113" s="5" t="s">
        <v>93</v>
      </c>
      <c r="G113" s="4" t="s">
        <v>307</v>
      </c>
      <c r="H113" s="4" t="s">
        <v>26</v>
      </c>
      <c r="I113" s="24">
        <v>45715</v>
      </c>
      <c r="J113" s="25" t="s">
        <v>1162</v>
      </c>
      <c r="K113" s="25" t="s">
        <v>1162</v>
      </c>
      <c r="L113" s="35" t="e">
        <f>Table8[[#This Row],[App Offer Date]]-Table8[[#This Row],[App Submission Date]]</f>
        <v>#VALUE!</v>
      </c>
      <c r="M113" s="35" t="e">
        <f>Table8[[#This Row],[App Deposit Date]]-Table8[[#This Row],[App Offer Date]]</f>
        <v>#VALUE!</v>
      </c>
      <c r="N113" s="35" t="e">
        <f>Table8[[#This Row],[App Deposit Date]]-Table8[[#This Row],[App Submission Date]]</f>
        <v>#VALUE!</v>
      </c>
      <c r="O113" s="35">
        <f xml:space="preserve"> --(Table8[[#This Row],[App Submission Date]]&lt;&gt;"")</f>
        <v>1</v>
      </c>
      <c r="P113" s="35">
        <f>--(Table8[[#This Row],[App Offer Date]]&lt;&gt;"")</f>
        <v>1</v>
      </c>
      <c r="Q113" s="5" t="s">
        <v>46</v>
      </c>
      <c r="R113" s="8" t="s">
        <v>47</v>
      </c>
      <c r="S113" s="5"/>
      <c r="T113" s="4"/>
      <c r="U113" s="4"/>
      <c r="V113" s="7" t="s">
        <v>52</v>
      </c>
      <c r="W113" s="5"/>
      <c r="X113" s="22"/>
      <c r="Y113">
        <f>IF(Table8[[#This Row],[Highest Student Stage]]&lt;&gt;"",1,0)</f>
        <v>1</v>
      </c>
      <c r="Z113">
        <f t="shared" si="3"/>
        <v>0</v>
      </c>
      <c r="AA113">
        <f t="shared" si="4"/>
        <v>0</v>
      </c>
      <c r="AB113">
        <f t="shared" si="5"/>
        <v>0</v>
      </c>
    </row>
    <row r="114" spans="1:28" ht="14.4" thickBot="1" x14ac:dyDescent="0.3">
      <c r="A114" s="26" t="s">
        <v>322</v>
      </c>
      <c r="B114" s="4" t="s">
        <v>274</v>
      </c>
      <c r="C114" s="5" t="s">
        <v>21</v>
      </c>
      <c r="D114" s="4" t="s">
        <v>22</v>
      </c>
      <c r="E114" s="5" t="s">
        <v>59</v>
      </c>
      <c r="F114" s="5" t="s">
        <v>93</v>
      </c>
      <c r="G114" s="4" t="s">
        <v>179</v>
      </c>
      <c r="H114" s="4" t="s">
        <v>26</v>
      </c>
      <c r="I114" s="24">
        <v>45695</v>
      </c>
      <c r="J114" s="25" t="s">
        <v>1162</v>
      </c>
      <c r="K114" s="25" t="s">
        <v>1162</v>
      </c>
      <c r="L114" s="35" t="e">
        <f>Table8[[#This Row],[App Offer Date]]-Table8[[#This Row],[App Submission Date]]</f>
        <v>#VALUE!</v>
      </c>
      <c r="M114" s="35" t="e">
        <f>Table8[[#This Row],[App Deposit Date]]-Table8[[#This Row],[App Offer Date]]</f>
        <v>#VALUE!</v>
      </c>
      <c r="N114" s="35" t="e">
        <f>Table8[[#This Row],[App Deposit Date]]-Table8[[#This Row],[App Submission Date]]</f>
        <v>#VALUE!</v>
      </c>
      <c r="O114" s="35">
        <f xml:space="preserve"> --(Table8[[#This Row],[App Submission Date]]&lt;&gt;"")</f>
        <v>1</v>
      </c>
      <c r="P114" s="35">
        <f>--(Table8[[#This Row],[App Offer Date]]&lt;&gt;"")</f>
        <v>1</v>
      </c>
      <c r="Q114" s="5" t="s">
        <v>37</v>
      </c>
      <c r="R114" s="8" t="s">
        <v>47</v>
      </c>
      <c r="S114" s="5" t="s">
        <v>129</v>
      </c>
      <c r="T114" s="4" t="s">
        <v>73</v>
      </c>
      <c r="U114" s="10">
        <v>45762</v>
      </c>
      <c r="V114" s="7" t="s">
        <v>41</v>
      </c>
      <c r="W114" s="5"/>
      <c r="X114" s="22"/>
      <c r="Y114">
        <f>IF(Table8[[#This Row],[Highest Student Stage]]&lt;&gt;"",1,0)</f>
        <v>1</v>
      </c>
      <c r="Z114">
        <f t="shared" si="3"/>
        <v>1</v>
      </c>
      <c r="AA114">
        <f t="shared" si="4"/>
        <v>0</v>
      </c>
      <c r="AB114">
        <f t="shared" si="5"/>
        <v>0</v>
      </c>
    </row>
    <row r="115" spans="1:28" ht="14.4" thickBot="1" x14ac:dyDescent="0.3">
      <c r="A115" s="26" t="s">
        <v>323</v>
      </c>
      <c r="B115" s="4" t="s">
        <v>320</v>
      </c>
      <c r="C115" s="5" t="s">
        <v>21</v>
      </c>
      <c r="D115" s="4" t="s">
        <v>22</v>
      </c>
      <c r="E115" s="5" t="s">
        <v>44</v>
      </c>
      <c r="F115" s="5" t="s">
        <v>93</v>
      </c>
      <c r="G115" s="4" t="s">
        <v>179</v>
      </c>
      <c r="H115" s="4" t="s">
        <v>26</v>
      </c>
      <c r="I115" s="24">
        <v>45700</v>
      </c>
      <c r="J115" s="24">
        <v>45703</v>
      </c>
      <c r="K115" s="25" t="s">
        <v>1162</v>
      </c>
      <c r="L115" s="35">
        <f>Table8[[#This Row],[App Offer Date]]-Table8[[#This Row],[App Submission Date]]</f>
        <v>3</v>
      </c>
      <c r="M115" s="35" t="e">
        <f>Table8[[#This Row],[App Deposit Date]]-Table8[[#This Row],[App Offer Date]]</f>
        <v>#VALUE!</v>
      </c>
      <c r="N115" s="35" t="e">
        <f>Table8[[#This Row],[App Deposit Date]]-Table8[[#This Row],[App Submission Date]]</f>
        <v>#VALUE!</v>
      </c>
      <c r="O115" s="35">
        <f xml:space="preserve"> --(Table8[[#This Row],[App Submission Date]]&lt;&gt;"")</f>
        <v>1</v>
      </c>
      <c r="P115" s="35">
        <f>--(Table8[[#This Row],[App Offer Date]]&lt;&gt;"")</f>
        <v>1</v>
      </c>
      <c r="Q115" s="5" t="s">
        <v>156</v>
      </c>
      <c r="R115" s="8" t="s">
        <v>28</v>
      </c>
      <c r="S115" s="5" t="s">
        <v>59</v>
      </c>
      <c r="T115" s="4" t="s">
        <v>29</v>
      </c>
      <c r="U115" s="4" t="s">
        <v>324</v>
      </c>
      <c r="V115" s="5" t="s">
        <v>156</v>
      </c>
      <c r="W115" s="6">
        <v>45700</v>
      </c>
      <c r="X115" s="27">
        <v>45707</v>
      </c>
      <c r="Y115">
        <f>IF(Table8[[#This Row],[Highest Student Stage]]&lt;&gt;"",1,0)</f>
        <v>1</v>
      </c>
      <c r="Z115">
        <f t="shared" si="3"/>
        <v>1</v>
      </c>
      <c r="AA115">
        <f t="shared" si="4"/>
        <v>1</v>
      </c>
      <c r="AB115">
        <f t="shared" si="5"/>
        <v>0</v>
      </c>
    </row>
    <row r="116" spans="1:28" ht="14.4" thickBot="1" x14ac:dyDescent="0.3">
      <c r="A116" s="26" t="s">
        <v>325</v>
      </c>
      <c r="B116" s="4" t="s">
        <v>228</v>
      </c>
      <c r="C116" s="5" t="s">
        <v>21</v>
      </c>
      <c r="D116" s="4" t="s">
        <v>33</v>
      </c>
      <c r="E116" s="5" t="s">
        <v>69</v>
      </c>
      <c r="F116" s="5" t="s">
        <v>65</v>
      </c>
      <c r="G116" s="4" t="s">
        <v>135</v>
      </c>
      <c r="H116" s="4" t="s">
        <v>26</v>
      </c>
      <c r="I116" s="24">
        <v>45769</v>
      </c>
      <c r="J116" s="24">
        <v>45784</v>
      </c>
      <c r="K116" s="25" t="s">
        <v>1162</v>
      </c>
      <c r="L116" s="35">
        <f>Table8[[#This Row],[App Offer Date]]-Table8[[#This Row],[App Submission Date]]</f>
        <v>15</v>
      </c>
      <c r="M116" s="35" t="e">
        <f>Table8[[#This Row],[App Deposit Date]]-Table8[[#This Row],[App Offer Date]]</f>
        <v>#VALUE!</v>
      </c>
      <c r="N116" s="35" t="e">
        <f>Table8[[#This Row],[App Deposit Date]]-Table8[[#This Row],[App Submission Date]]</f>
        <v>#VALUE!</v>
      </c>
      <c r="O116" s="35">
        <f xml:space="preserve"> --(Table8[[#This Row],[App Submission Date]]&lt;&gt;"")</f>
        <v>1</v>
      </c>
      <c r="P116" s="35">
        <f>--(Table8[[#This Row],[App Offer Date]]&lt;&gt;"")</f>
        <v>1</v>
      </c>
      <c r="Q116" s="5" t="s">
        <v>37</v>
      </c>
      <c r="R116" s="8" t="s">
        <v>47</v>
      </c>
      <c r="S116" s="5" t="s">
        <v>69</v>
      </c>
      <c r="T116" s="4" t="s">
        <v>137</v>
      </c>
      <c r="U116" s="4" t="s">
        <v>326</v>
      </c>
      <c r="V116" s="5" t="s">
        <v>37</v>
      </c>
      <c r="W116" s="6">
        <v>45769</v>
      </c>
      <c r="X116" s="27">
        <v>45784</v>
      </c>
      <c r="Y116">
        <f>IF(Table8[[#This Row],[Highest Student Stage]]&lt;&gt;"",1,0)</f>
        <v>1</v>
      </c>
      <c r="Z116">
        <f t="shared" si="3"/>
        <v>1</v>
      </c>
      <c r="AA116">
        <f t="shared" si="4"/>
        <v>0</v>
      </c>
      <c r="AB116">
        <f t="shared" si="5"/>
        <v>0</v>
      </c>
    </row>
    <row r="117" spans="1:28" ht="14.4" thickBot="1" x14ac:dyDescent="0.3">
      <c r="A117" s="26" t="s">
        <v>327</v>
      </c>
      <c r="B117" s="4" t="s">
        <v>115</v>
      </c>
      <c r="C117" s="5" t="s">
        <v>21</v>
      </c>
      <c r="D117" s="4" t="s">
        <v>33</v>
      </c>
      <c r="E117" s="5" t="s">
        <v>328</v>
      </c>
      <c r="F117" s="5" t="s">
        <v>35</v>
      </c>
      <c r="G117" s="4" t="s">
        <v>60</v>
      </c>
      <c r="H117" s="4" t="s">
        <v>26</v>
      </c>
      <c r="I117" s="24">
        <v>45592</v>
      </c>
      <c r="J117" s="24">
        <v>45628</v>
      </c>
      <c r="K117" s="24">
        <v>45724</v>
      </c>
      <c r="L117" s="36">
        <f>Table8[[#This Row],[App Offer Date]]-Table8[[#This Row],[App Submission Date]]</f>
        <v>36</v>
      </c>
      <c r="M117" s="36">
        <f>Table8[[#This Row],[App Deposit Date]]-Table8[[#This Row],[App Offer Date]]</f>
        <v>96</v>
      </c>
      <c r="N117" s="36">
        <f>Table8[[#This Row],[App Deposit Date]]-Table8[[#This Row],[App Submission Date]]</f>
        <v>132</v>
      </c>
      <c r="O117" s="36">
        <f xml:space="preserve"> --(Table8[[#This Row],[App Submission Date]]&lt;&gt;"")</f>
        <v>1</v>
      </c>
      <c r="P117" s="36">
        <f>--(Table8[[#This Row],[App Offer Date]]&lt;&gt;"")</f>
        <v>1</v>
      </c>
      <c r="Q117" s="2" t="s">
        <v>176</v>
      </c>
      <c r="R117" s="8"/>
      <c r="S117" s="5"/>
      <c r="T117" s="4"/>
      <c r="U117" s="4"/>
      <c r="V117" s="7" t="s">
        <v>52</v>
      </c>
      <c r="W117" s="5"/>
      <c r="X117" s="22"/>
      <c r="Y117">
        <f>IF(Table8[[#This Row],[Highest Student Stage]]&lt;&gt;"",1,0)</f>
        <v>1</v>
      </c>
      <c r="Z117">
        <f t="shared" si="3"/>
        <v>1</v>
      </c>
      <c r="AA117">
        <f t="shared" si="4"/>
        <v>1</v>
      </c>
      <c r="AB117">
        <f t="shared" si="5"/>
        <v>1</v>
      </c>
    </row>
    <row r="118" spans="1:28" ht="14.4" thickBot="1" x14ac:dyDescent="0.3">
      <c r="A118" s="26" t="s">
        <v>329</v>
      </c>
      <c r="B118" s="4" t="s">
        <v>330</v>
      </c>
      <c r="C118" s="5" t="s">
        <v>254</v>
      </c>
      <c r="D118" s="4" t="s">
        <v>22</v>
      </c>
      <c r="E118" s="5" t="s">
        <v>331</v>
      </c>
      <c r="F118" s="5" t="s">
        <v>93</v>
      </c>
      <c r="G118" s="4" t="s">
        <v>256</v>
      </c>
      <c r="H118" s="4" t="s">
        <v>26</v>
      </c>
      <c r="I118" s="24">
        <v>45796</v>
      </c>
      <c r="J118" s="25" t="s">
        <v>1162</v>
      </c>
      <c r="K118" s="25" t="s">
        <v>1162</v>
      </c>
      <c r="L118" s="35" t="e">
        <f>Table8[[#This Row],[App Offer Date]]-Table8[[#This Row],[App Submission Date]]</f>
        <v>#VALUE!</v>
      </c>
      <c r="M118" s="35" t="e">
        <f>Table8[[#This Row],[App Deposit Date]]-Table8[[#This Row],[App Offer Date]]</f>
        <v>#VALUE!</v>
      </c>
      <c r="N118" s="35" t="e">
        <f>Table8[[#This Row],[App Deposit Date]]-Table8[[#This Row],[App Submission Date]]</f>
        <v>#VALUE!</v>
      </c>
      <c r="O118" s="35">
        <f xml:space="preserve"> --(Table8[[#This Row],[App Submission Date]]&lt;&gt;"")</f>
        <v>1</v>
      </c>
      <c r="P118" s="35">
        <f>--(Table8[[#This Row],[App Offer Date]]&lt;&gt;"")</f>
        <v>1</v>
      </c>
      <c r="Q118" s="5" t="s">
        <v>82</v>
      </c>
      <c r="R118" s="8" t="s">
        <v>47</v>
      </c>
      <c r="S118" s="5" t="s">
        <v>332</v>
      </c>
      <c r="T118" s="4" t="s">
        <v>73</v>
      </c>
      <c r="U118" s="4" t="s">
        <v>333</v>
      </c>
      <c r="V118" s="5" t="s">
        <v>46</v>
      </c>
      <c r="W118" s="6">
        <v>45771</v>
      </c>
      <c r="X118" s="22"/>
      <c r="Y118">
        <f>IF(Table8[[#This Row],[Highest Student Stage]]&lt;&gt;"",1,0)</f>
        <v>1</v>
      </c>
      <c r="Z118">
        <f t="shared" si="3"/>
        <v>0</v>
      </c>
      <c r="AA118">
        <f t="shared" si="4"/>
        <v>0</v>
      </c>
      <c r="AB118">
        <f t="shared" si="5"/>
        <v>0</v>
      </c>
    </row>
    <row r="119" spans="1:28" ht="14.4" thickBot="1" x14ac:dyDescent="0.3">
      <c r="A119" s="26" t="s">
        <v>334</v>
      </c>
      <c r="B119" s="4" t="s">
        <v>295</v>
      </c>
      <c r="C119" s="5" t="s">
        <v>21</v>
      </c>
      <c r="D119" s="4" t="s">
        <v>22</v>
      </c>
      <c r="E119" s="5" t="s">
        <v>335</v>
      </c>
      <c r="F119" s="5" t="s">
        <v>93</v>
      </c>
      <c r="G119" s="4" t="s">
        <v>103</v>
      </c>
      <c r="H119" s="4" t="s">
        <v>26</v>
      </c>
      <c r="I119" s="24">
        <v>45667</v>
      </c>
      <c r="J119" s="24">
        <v>45724</v>
      </c>
      <c r="K119" s="25" t="s">
        <v>1162</v>
      </c>
      <c r="L119" s="35">
        <f>Table8[[#This Row],[App Offer Date]]-Table8[[#This Row],[App Submission Date]]</f>
        <v>57</v>
      </c>
      <c r="M119" s="35" t="e">
        <f>Table8[[#This Row],[App Deposit Date]]-Table8[[#This Row],[App Offer Date]]</f>
        <v>#VALUE!</v>
      </c>
      <c r="N119" s="35" t="e">
        <f>Table8[[#This Row],[App Deposit Date]]-Table8[[#This Row],[App Submission Date]]</f>
        <v>#VALUE!</v>
      </c>
      <c r="O119" s="35">
        <f xml:space="preserve"> --(Table8[[#This Row],[App Submission Date]]&lt;&gt;"")</f>
        <v>1</v>
      </c>
      <c r="P119" s="35">
        <f>--(Table8[[#This Row],[App Offer Date]]&lt;&gt;"")</f>
        <v>1</v>
      </c>
      <c r="Q119" s="5" t="s">
        <v>336</v>
      </c>
      <c r="R119" s="8" t="s">
        <v>47</v>
      </c>
      <c r="S119" s="5"/>
      <c r="T119" s="4"/>
      <c r="U119" s="4"/>
      <c r="V119" s="7" t="s">
        <v>52</v>
      </c>
      <c r="W119" s="5"/>
      <c r="X119" s="22"/>
      <c r="Y119">
        <f>IF(Table8[[#This Row],[Highest Student Stage]]&lt;&gt;"",1,0)</f>
        <v>1</v>
      </c>
      <c r="Z119">
        <f t="shared" si="3"/>
        <v>1</v>
      </c>
      <c r="AA119">
        <f t="shared" si="4"/>
        <v>0</v>
      </c>
      <c r="AB119">
        <f t="shared" si="5"/>
        <v>0</v>
      </c>
    </row>
    <row r="120" spans="1:28" ht="14.4" thickBot="1" x14ac:dyDescent="0.3">
      <c r="A120" s="26" t="s">
        <v>337</v>
      </c>
      <c r="B120" s="4" t="s">
        <v>182</v>
      </c>
      <c r="C120" s="5" t="s">
        <v>21</v>
      </c>
      <c r="D120" s="4" t="s">
        <v>22</v>
      </c>
      <c r="E120" s="5" t="s">
        <v>69</v>
      </c>
      <c r="F120" s="5" t="s">
        <v>24</v>
      </c>
      <c r="G120" s="4" t="s">
        <v>143</v>
      </c>
      <c r="H120" s="4" t="s">
        <v>26</v>
      </c>
      <c r="I120" s="24">
        <v>45855</v>
      </c>
      <c r="J120" s="25" t="s">
        <v>1162</v>
      </c>
      <c r="K120" s="25" t="s">
        <v>1162</v>
      </c>
      <c r="L120" s="35" t="e">
        <f>Table8[[#This Row],[App Offer Date]]-Table8[[#This Row],[App Submission Date]]</f>
        <v>#VALUE!</v>
      </c>
      <c r="M120" s="35" t="e">
        <f>Table8[[#This Row],[App Deposit Date]]-Table8[[#This Row],[App Offer Date]]</f>
        <v>#VALUE!</v>
      </c>
      <c r="N120" s="35" t="e">
        <f>Table8[[#This Row],[App Deposit Date]]-Table8[[#This Row],[App Submission Date]]</f>
        <v>#VALUE!</v>
      </c>
      <c r="O120" s="35">
        <f xml:space="preserve"> --(Table8[[#This Row],[App Submission Date]]&lt;&gt;"")</f>
        <v>1</v>
      </c>
      <c r="P120" s="35">
        <f>--(Table8[[#This Row],[App Offer Date]]&lt;&gt;"")</f>
        <v>1</v>
      </c>
      <c r="Q120" s="5" t="s">
        <v>46</v>
      </c>
      <c r="R120" s="8" t="s">
        <v>47</v>
      </c>
      <c r="S120" s="5"/>
      <c r="T120" s="4"/>
      <c r="U120" s="4"/>
      <c r="V120" s="7" t="s">
        <v>52</v>
      </c>
      <c r="W120" s="5"/>
      <c r="X120" s="22"/>
      <c r="Y120">
        <f>IF(Table8[[#This Row],[Highest Student Stage]]&lt;&gt;"",1,0)</f>
        <v>1</v>
      </c>
      <c r="Z120">
        <f t="shared" si="3"/>
        <v>0</v>
      </c>
      <c r="AA120">
        <f t="shared" si="4"/>
        <v>0</v>
      </c>
      <c r="AB120">
        <f t="shared" si="5"/>
        <v>0</v>
      </c>
    </row>
    <row r="121" spans="1:28" ht="14.4" thickBot="1" x14ac:dyDescent="0.3">
      <c r="A121" s="26" t="s">
        <v>338</v>
      </c>
      <c r="B121" s="4" t="s">
        <v>86</v>
      </c>
      <c r="C121" s="5" t="s">
        <v>21</v>
      </c>
      <c r="D121" s="4" t="s">
        <v>22</v>
      </c>
      <c r="E121" s="5" t="s">
        <v>55</v>
      </c>
      <c r="F121" s="5" t="s">
        <v>24</v>
      </c>
      <c r="G121" s="4" t="s">
        <v>339</v>
      </c>
      <c r="H121" s="4" t="s">
        <v>26</v>
      </c>
      <c r="I121" s="24">
        <v>45754</v>
      </c>
      <c r="J121" s="25" t="s">
        <v>1162</v>
      </c>
      <c r="K121" s="25" t="s">
        <v>1162</v>
      </c>
      <c r="L121" s="35" t="e">
        <f>Table8[[#This Row],[App Offer Date]]-Table8[[#This Row],[App Submission Date]]</f>
        <v>#VALUE!</v>
      </c>
      <c r="M121" s="35" t="e">
        <f>Table8[[#This Row],[App Deposit Date]]-Table8[[#This Row],[App Offer Date]]</f>
        <v>#VALUE!</v>
      </c>
      <c r="N121" s="35" t="e">
        <f>Table8[[#This Row],[App Deposit Date]]-Table8[[#This Row],[App Submission Date]]</f>
        <v>#VALUE!</v>
      </c>
      <c r="O121" s="35">
        <f xml:space="preserve"> --(Table8[[#This Row],[App Submission Date]]&lt;&gt;"")</f>
        <v>1</v>
      </c>
      <c r="P121" s="35">
        <f>--(Table8[[#This Row],[App Offer Date]]&lt;&gt;"")</f>
        <v>1</v>
      </c>
      <c r="Q121" s="5" t="s">
        <v>46</v>
      </c>
      <c r="R121" s="8" t="s">
        <v>47</v>
      </c>
      <c r="S121" s="2" t="s">
        <v>55</v>
      </c>
      <c r="T121" s="4"/>
      <c r="U121" s="4" t="s">
        <v>119</v>
      </c>
      <c r="V121" s="5" t="s">
        <v>46</v>
      </c>
      <c r="W121" s="6">
        <v>45754</v>
      </c>
      <c r="X121" s="22"/>
      <c r="Y121">
        <f>IF(Table8[[#This Row],[Highest Student Stage]]&lt;&gt;"",1,0)</f>
        <v>1</v>
      </c>
      <c r="Z121">
        <f t="shared" si="3"/>
        <v>0</v>
      </c>
      <c r="AA121">
        <f t="shared" si="4"/>
        <v>0</v>
      </c>
      <c r="AB121">
        <f t="shared" si="5"/>
        <v>0</v>
      </c>
    </row>
    <row r="122" spans="1:28" ht="14.4" thickBot="1" x14ac:dyDescent="0.3">
      <c r="A122" s="26" t="s">
        <v>340</v>
      </c>
      <c r="B122" s="4" t="s">
        <v>146</v>
      </c>
      <c r="C122" s="5" t="s">
        <v>21</v>
      </c>
      <c r="D122" s="4" t="s">
        <v>22</v>
      </c>
      <c r="E122" s="5" t="s">
        <v>341</v>
      </c>
      <c r="F122" s="5" t="s">
        <v>24</v>
      </c>
      <c r="G122" s="4" t="s">
        <v>143</v>
      </c>
      <c r="H122" s="4" t="s">
        <v>26</v>
      </c>
      <c r="I122" s="24">
        <v>45702</v>
      </c>
      <c r="J122" s="24">
        <v>45755</v>
      </c>
      <c r="K122" s="24">
        <v>45812</v>
      </c>
      <c r="L122" s="34">
        <f>Table8[[#This Row],[App Offer Date]]-Table8[[#This Row],[App Submission Date]]</f>
        <v>53</v>
      </c>
      <c r="M122" s="34">
        <f>Table8[[#This Row],[App Deposit Date]]-Table8[[#This Row],[App Offer Date]]</f>
        <v>57</v>
      </c>
      <c r="N122" s="34">
        <f>Table8[[#This Row],[App Deposit Date]]-Table8[[#This Row],[App Submission Date]]</f>
        <v>110</v>
      </c>
      <c r="O122" s="34">
        <f xml:space="preserve"> --(Table8[[#This Row],[App Submission Date]]&lt;&gt;"")</f>
        <v>1</v>
      </c>
      <c r="P122" s="34">
        <f>--(Table8[[#This Row],[App Offer Date]]&lt;&gt;"")</f>
        <v>1</v>
      </c>
      <c r="Q122" s="5" t="s">
        <v>176</v>
      </c>
      <c r="R122" s="4" t="s">
        <v>28</v>
      </c>
      <c r="S122" s="5" t="s">
        <v>341</v>
      </c>
      <c r="T122" s="4" t="s">
        <v>29</v>
      </c>
      <c r="U122" s="4" t="s">
        <v>61</v>
      </c>
      <c r="V122" s="5" t="s">
        <v>176</v>
      </c>
      <c r="W122" s="6">
        <v>45702</v>
      </c>
      <c r="X122" s="27">
        <v>45755</v>
      </c>
      <c r="Y122">
        <f>IF(Table8[[#This Row],[Highest Student Stage]]&lt;&gt;"",1,0)</f>
        <v>1</v>
      </c>
      <c r="Z122">
        <f t="shared" si="3"/>
        <v>1</v>
      </c>
      <c r="AA122">
        <f t="shared" si="4"/>
        <v>1</v>
      </c>
      <c r="AB122">
        <f t="shared" si="5"/>
        <v>1</v>
      </c>
    </row>
    <row r="123" spans="1:28" ht="14.4" thickBot="1" x14ac:dyDescent="0.3">
      <c r="A123" s="26" t="s">
        <v>342</v>
      </c>
      <c r="B123" s="4" t="s">
        <v>32</v>
      </c>
      <c r="C123" s="5" t="s">
        <v>21</v>
      </c>
      <c r="D123" s="4" t="s">
        <v>33</v>
      </c>
      <c r="E123" s="5" t="s">
        <v>64</v>
      </c>
      <c r="F123" s="5" t="s">
        <v>35</v>
      </c>
      <c r="G123" s="4" t="s">
        <v>121</v>
      </c>
      <c r="H123" s="4" t="s">
        <v>26</v>
      </c>
      <c r="I123" s="24">
        <v>45748</v>
      </c>
      <c r="J123" s="24">
        <v>45751</v>
      </c>
      <c r="K123" s="25" t="s">
        <v>1162</v>
      </c>
      <c r="L123" s="35">
        <f>Table8[[#This Row],[App Offer Date]]-Table8[[#This Row],[App Submission Date]]</f>
        <v>3</v>
      </c>
      <c r="M123" s="35" t="e">
        <f>Table8[[#This Row],[App Deposit Date]]-Table8[[#This Row],[App Offer Date]]</f>
        <v>#VALUE!</v>
      </c>
      <c r="N123" s="35" t="e">
        <f>Table8[[#This Row],[App Deposit Date]]-Table8[[#This Row],[App Submission Date]]</f>
        <v>#VALUE!</v>
      </c>
      <c r="O123" s="35">
        <f xml:space="preserve"> --(Table8[[#This Row],[App Submission Date]]&lt;&gt;"")</f>
        <v>1</v>
      </c>
      <c r="P123" s="35">
        <f>--(Table8[[#This Row],[App Offer Date]]&lt;&gt;"")</f>
        <v>1</v>
      </c>
      <c r="Q123" s="5" t="s">
        <v>37</v>
      </c>
      <c r="R123" s="4" t="s">
        <v>47</v>
      </c>
      <c r="S123" s="5" t="s">
        <v>263</v>
      </c>
      <c r="T123" s="4" t="s">
        <v>39</v>
      </c>
      <c r="U123" s="4" t="s">
        <v>343</v>
      </c>
      <c r="V123" s="7" t="s">
        <v>41</v>
      </c>
      <c r="W123" s="5"/>
      <c r="X123" s="22"/>
      <c r="Y123">
        <f>IF(Table8[[#This Row],[Highest Student Stage]]&lt;&gt;"",1,0)</f>
        <v>1</v>
      </c>
      <c r="Z123">
        <f t="shared" si="3"/>
        <v>1</v>
      </c>
      <c r="AA123">
        <f t="shared" si="4"/>
        <v>0</v>
      </c>
      <c r="AB123">
        <f t="shared" si="5"/>
        <v>0</v>
      </c>
    </row>
    <row r="124" spans="1:28" ht="14.4" thickBot="1" x14ac:dyDescent="0.3">
      <c r="A124" s="26" t="s">
        <v>344</v>
      </c>
      <c r="B124" s="4" t="s">
        <v>96</v>
      </c>
      <c r="C124" s="5" t="s">
        <v>21</v>
      </c>
      <c r="D124" s="4" t="s">
        <v>33</v>
      </c>
      <c r="E124" s="5" t="s">
        <v>38</v>
      </c>
      <c r="F124" s="5" t="s">
        <v>65</v>
      </c>
      <c r="G124" s="4" t="s">
        <v>345</v>
      </c>
      <c r="H124" s="4" t="s">
        <v>26</v>
      </c>
      <c r="I124" s="24">
        <v>45763</v>
      </c>
      <c r="J124" s="24">
        <v>45765</v>
      </c>
      <c r="K124" s="25" t="s">
        <v>1162</v>
      </c>
      <c r="L124" s="35">
        <f>Table8[[#This Row],[App Offer Date]]-Table8[[#This Row],[App Submission Date]]</f>
        <v>2</v>
      </c>
      <c r="M124" s="35" t="e">
        <f>Table8[[#This Row],[App Deposit Date]]-Table8[[#This Row],[App Offer Date]]</f>
        <v>#VALUE!</v>
      </c>
      <c r="N124" s="35" t="e">
        <f>Table8[[#This Row],[App Deposit Date]]-Table8[[#This Row],[App Submission Date]]</f>
        <v>#VALUE!</v>
      </c>
      <c r="O124" s="35">
        <f xml:space="preserve"> --(Table8[[#This Row],[App Submission Date]]&lt;&gt;"")</f>
        <v>1</v>
      </c>
      <c r="P124" s="35">
        <f>--(Table8[[#This Row],[App Offer Date]]&lt;&gt;"")</f>
        <v>1</v>
      </c>
      <c r="Q124" s="5" t="s">
        <v>37</v>
      </c>
      <c r="R124" s="4" t="s">
        <v>47</v>
      </c>
      <c r="S124" s="5"/>
      <c r="T124" s="4"/>
      <c r="U124" s="4"/>
      <c r="V124" s="7" t="s">
        <v>52</v>
      </c>
      <c r="W124" s="5"/>
      <c r="X124" s="22"/>
      <c r="Y124">
        <f>IF(Table8[[#This Row],[Highest Student Stage]]&lt;&gt;"",1,0)</f>
        <v>1</v>
      </c>
      <c r="Z124">
        <f t="shared" si="3"/>
        <v>1</v>
      </c>
      <c r="AA124">
        <f t="shared" si="4"/>
        <v>0</v>
      </c>
      <c r="AB124">
        <f t="shared" si="5"/>
        <v>0</v>
      </c>
    </row>
    <row r="125" spans="1:28" ht="14.4" thickBot="1" x14ac:dyDescent="0.3">
      <c r="A125" s="26" t="s">
        <v>346</v>
      </c>
      <c r="B125" s="4" t="s">
        <v>63</v>
      </c>
      <c r="C125" s="5" t="s">
        <v>21</v>
      </c>
      <c r="D125" s="4" t="s">
        <v>33</v>
      </c>
      <c r="E125" s="5" t="s">
        <v>64</v>
      </c>
      <c r="F125" s="5" t="s">
        <v>65</v>
      </c>
      <c r="G125" s="4" t="s">
        <v>347</v>
      </c>
      <c r="H125" s="4" t="s">
        <v>26</v>
      </c>
      <c r="I125" s="24">
        <v>45747</v>
      </c>
      <c r="J125" s="24">
        <v>45750</v>
      </c>
      <c r="K125" s="25" t="s">
        <v>1162</v>
      </c>
      <c r="L125" s="35">
        <f>Table8[[#This Row],[App Offer Date]]-Table8[[#This Row],[App Submission Date]]</f>
        <v>3</v>
      </c>
      <c r="M125" s="35" t="e">
        <f>Table8[[#This Row],[App Deposit Date]]-Table8[[#This Row],[App Offer Date]]</f>
        <v>#VALUE!</v>
      </c>
      <c r="N125" s="35" t="e">
        <f>Table8[[#This Row],[App Deposit Date]]-Table8[[#This Row],[App Submission Date]]</f>
        <v>#VALUE!</v>
      </c>
      <c r="O125" s="35">
        <f xml:space="preserve"> --(Table8[[#This Row],[App Submission Date]]&lt;&gt;"")</f>
        <v>1</v>
      </c>
      <c r="P125" s="35">
        <f>--(Table8[[#This Row],[App Offer Date]]&lt;&gt;"")</f>
        <v>1</v>
      </c>
      <c r="Q125" s="5" t="s">
        <v>37</v>
      </c>
      <c r="R125" s="4" t="s">
        <v>47</v>
      </c>
      <c r="S125" s="5" t="s">
        <v>64</v>
      </c>
      <c r="T125" s="4" t="s">
        <v>83</v>
      </c>
      <c r="U125" s="4"/>
      <c r="V125" s="5" t="s">
        <v>37</v>
      </c>
      <c r="W125" s="6">
        <v>45747</v>
      </c>
      <c r="X125" s="27">
        <v>45750</v>
      </c>
      <c r="Y125">
        <f>IF(Table8[[#This Row],[Highest Student Stage]]&lt;&gt;"",1,0)</f>
        <v>1</v>
      </c>
      <c r="Z125">
        <f t="shared" si="3"/>
        <v>1</v>
      </c>
      <c r="AA125">
        <f t="shared" si="4"/>
        <v>0</v>
      </c>
      <c r="AB125">
        <f t="shared" si="5"/>
        <v>0</v>
      </c>
    </row>
    <row r="126" spans="1:28" ht="14.4" thickBot="1" x14ac:dyDescent="0.3">
      <c r="A126" s="26" t="s">
        <v>348</v>
      </c>
      <c r="B126" s="4" t="s">
        <v>131</v>
      </c>
      <c r="C126" s="5" t="s">
        <v>21</v>
      </c>
      <c r="D126" s="4" t="s">
        <v>22</v>
      </c>
      <c r="E126" s="5" t="s">
        <v>55</v>
      </c>
      <c r="F126" s="5" t="s">
        <v>24</v>
      </c>
      <c r="G126" s="4" t="s">
        <v>94</v>
      </c>
      <c r="H126" s="4" t="s">
        <v>26</v>
      </c>
      <c r="I126" s="24">
        <v>45774</v>
      </c>
      <c r="J126" s="24">
        <v>45780</v>
      </c>
      <c r="K126" s="25" t="s">
        <v>1162</v>
      </c>
      <c r="L126" s="35">
        <f>Table8[[#This Row],[App Offer Date]]-Table8[[#This Row],[App Submission Date]]</f>
        <v>6</v>
      </c>
      <c r="M126" s="35" t="e">
        <f>Table8[[#This Row],[App Deposit Date]]-Table8[[#This Row],[App Offer Date]]</f>
        <v>#VALUE!</v>
      </c>
      <c r="N126" s="35" t="e">
        <f>Table8[[#This Row],[App Deposit Date]]-Table8[[#This Row],[App Submission Date]]</f>
        <v>#VALUE!</v>
      </c>
      <c r="O126" s="35">
        <f xml:space="preserve"> --(Table8[[#This Row],[App Submission Date]]&lt;&gt;"")</f>
        <v>1</v>
      </c>
      <c r="P126" s="35">
        <f>--(Table8[[#This Row],[App Offer Date]]&lt;&gt;"")</f>
        <v>1</v>
      </c>
      <c r="Q126" s="5" t="s">
        <v>37</v>
      </c>
      <c r="R126" s="4" t="s">
        <v>47</v>
      </c>
      <c r="S126" s="5"/>
      <c r="T126" s="4"/>
      <c r="U126" s="4"/>
      <c r="V126" s="7" t="s">
        <v>52</v>
      </c>
      <c r="W126" s="5"/>
      <c r="X126" s="22"/>
      <c r="Y126">
        <f>IF(Table8[[#This Row],[Highest Student Stage]]&lt;&gt;"",1,0)</f>
        <v>1</v>
      </c>
      <c r="Z126">
        <f t="shared" si="3"/>
        <v>1</v>
      </c>
      <c r="AA126">
        <f t="shared" si="4"/>
        <v>0</v>
      </c>
      <c r="AB126">
        <f t="shared" si="5"/>
        <v>0</v>
      </c>
    </row>
    <row r="127" spans="1:28" ht="14.4" thickBot="1" x14ac:dyDescent="0.3">
      <c r="A127" s="26" t="s">
        <v>349</v>
      </c>
      <c r="B127" s="4" t="s">
        <v>131</v>
      </c>
      <c r="C127" s="5" t="s">
        <v>21</v>
      </c>
      <c r="D127" s="4" t="s">
        <v>22</v>
      </c>
      <c r="E127" s="5" t="s">
        <v>160</v>
      </c>
      <c r="F127" s="5" t="s">
        <v>24</v>
      </c>
      <c r="G127" s="4" t="s">
        <v>292</v>
      </c>
      <c r="H127" s="4" t="s">
        <v>26</v>
      </c>
      <c r="I127" s="24">
        <v>45677</v>
      </c>
      <c r="J127" s="24">
        <v>45695</v>
      </c>
      <c r="K127" s="25" t="s">
        <v>1162</v>
      </c>
      <c r="L127" s="35">
        <f>Table8[[#This Row],[App Offer Date]]-Table8[[#This Row],[App Submission Date]]</f>
        <v>18</v>
      </c>
      <c r="M127" s="35" t="e">
        <f>Table8[[#This Row],[App Deposit Date]]-Table8[[#This Row],[App Offer Date]]</f>
        <v>#VALUE!</v>
      </c>
      <c r="N127" s="35" t="e">
        <f>Table8[[#This Row],[App Deposit Date]]-Table8[[#This Row],[App Submission Date]]</f>
        <v>#VALUE!</v>
      </c>
      <c r="O127" s="35">
        <f xml:space="preserve"> --(Table8[[#This Row],[App Submission Date]]&lt;&gt;"")</f>
        <v>1</v>
      </c>
      <c r="P127" s="35">
        <f>--(Table8[[#This Row],[App Offer Date]]&lt;&gt;"")</f>
        <v>1</v>
      </c>
      <c r="Q127" s="5" t="s">
        <v>37</v>
      </c>
      <c r="R127" s="4" t="s">
        <v>47</v>
      </c>
      <c r="S127" s="5"/>
      <c r="T127" s="4"/>
      <c r="U127" s="5"/>
      <c r="V127" s="7" t="s">
        <v>52</v>
      </c>
      <c r="W127" s="5"/>
      <c r="X127" s="22"/>
      <c r="Y127">
        <f>IF(Table8[[#This Row],[Highest Student Stage]]&lt;&gt;"",1,0)</f>
        <v>1</v>
      </c>
      <c r="Z127">
        <f t="shared" si="3"/>
        <v>1</v>
      </c>
      <c r="AA127">
        <f t="shared" si="4"/>
        <v>0</v>
      </c>
      <c r="AB127">
        <f t="shared" si="5"/>
        <v>0</v>
      </c>
    </row>
    <row r="128" spans="1:28" ht="14.4" thickBot="1" x14ac:dyDescent="0.3">
      <c r="A128" s="26" t="s">
        <v>350</v>
      </c>
      <c r="B128" s="4" t="s">
        <v>146</v>
      </c>
      <c r="C128" s="5" t="s">
        <v>21</v>
      </c>
      <c r="D128" s="4" t="s">
        <v>22</v>
      </c>
      <c r="E128" s="5" t="s">
        <v>55</v>
      </c>
      <c r="F128" s="5" t="s">
        <v>24</v>
      </c>
      <c r="G128" s="4" t="s">
        <v>292</v>
      </c>
      <c r="H128" s="4" t="s">
        <v>26</v>
      </c>
      <c r="I128" s="24">
        <v>45757</v>
      </c>
      <c r="J128" s="24">
        <v>45764</v>
      </c>
      <c r="K128" s="25" t="s">
        <v>1162</v>
      </c>
      <c r="L128" s="35">
        <f>Table8[[#This Row],[App Offer Date]]-Table8[[#This Row],[App Submission Date]]</f>
        <v>7</v>
      </c>
      <c r="M128" s="35" t="e">
        <f>Table8[[#This Row],[App Deposit Date]]-Table8[[#This Row],[App Offer Date]]</f>
        <v>#VALUE!</v>
      </c>
      <c r="N128" s="35" t="e">
        <f>Table8[[#This Row],[App Deposit Date]]-Table8[[#This Row],[App Submission Date]]</f>
        <v>#VALUE!</v>
      </c>
      <c r="O128" s="35">
        <f xml:space="preserve"> --(Table8[[#This Row],[App Submission Date]]&lt;&gt;"")</f>
        <v>1</v>
      </c>
      <c r="P128" s="35">
        <f>--(Table8[[#This Row],[App Offer Date]]&lt;&gt;"")</f>
        <v>1</v>
      </c>
      <c r="Q128" s="5" t="s">
        <v>37</v>
      </c>
      <c r="R128" s="4" t="s">
        <v>47</v>
      </c>
      <c r="S128" s="5"/>
      <c r="T128" s="4"/>
      <c r="U128" s="4"/>
      <c r="V128" s="7" t="s">
        <v>52</v>
      </c>
      <c r="W128" s="5"/>
      <c r="X128" s="22"/>
      <c r="Y128">
        <f>IF(Table8[[#This Row],[Highest Student Stage]]&lt;&gt;"",1,0)</f>
        <v>1</v>
      </c>
      <c r="Z128">
        <f t="shared" si="3"/>
        <v>1</v>
      </c>
      <c r="AA128">
        <f t="shared" si="4"/>
        <v>0</v>
      </c>
      <c r="AB128">
        <f t="shared" si="5"/>
        <v>0</v>
      </c>
    </row>
    <row r="129" spans="1:28" ht="14.4" thickBot="1" x14ac:dyDescent="0.3">
      <c r="A129" s="26" t="s">
        <v>351</v>
      </c>
      <c r="B129" s="4" t="s">
        <v>200</v>
      </c>
      <c r="C129" s="5" t="s">
        <v>21</v>
      </c>
      <c r="D129" s="4" t="s">
        <v>33</v>
      </c>
      <c r="E129" s="5" t="s">
        <v>312</v>
      </c>
      <c r="F129" s="5" t="s">
        <v>65</v>
      </c>
      <c r="G129" s="4" t="s">
        <v>135</v>
      </c>
      <c r="H129" s="4" t="s">
        <v>26</v>
      </c>
      <c r="I129" s="24">
        <v>45731</v>
      </c>
      <c r="J129" s="24">
        <v>45747</v>
      </c>
      <c r="K129" s="25" t="s">
        <v>1162</v>
      </c>
      <c r="L129" s="35">
        <f>Table8[[#This Row],[App Offer Date]]-Table8[[#This Row],[App Submission Date]]</f>
        <v>16</v>
      </c>
      <c r="M129" s="35" t="e">
        <f>Table8[[#This Row],[App Deposit Date]]-Table8[[#This Row],[App Offer Date]]</f>
        <v>#VALUE!</v>
      </c>
      <c r="N129" s="35" t="e">
        <f>Table8[[#This Row],[App Deposit Date]]-Table8[[#This Row],[App Submission Date]]</f>
        <v>#VALUE!</v>
      </c>
      <c r="O129" s="35">
        <f xml:space="preserve"> --(Table8[[#This Row],[App Submission Date]]&lt;&gt;"")</f>
        <v>1</v>
      </c>
      <c r="P129" s="35">
        <f>--(Table8[[#This Row],[App Offer Date]]&lt;&gt;"")</f>
        <v>1</v>
      </c>
      <c r="Q129" s="5" t="s">
        <v>37</v>
      </c>
      <c r="R129" s="4" t="s">
        <v>47</v>
      </c>
      <c r="S129" s="5"/>
      <c r="T129" s="4"/>
      <c r="U129" s="4"/>
      <c r="V129" s="7" t="s">
        <v>52</v>
      </c>
      <c r="W129" s="5"/>
      <c r="X129" s="22"/>
      <c r="Y129">
        <f>IF(Table8[[#This Row],[Highest Student Stage]]&lt;&gt;"",1,0)</f>
        <v>1</v>
      </c>
      <c r="Z129">
        <f t="shared" si="3"/>
        <v>1</v>
      </c>
      <c r="AA129">
        <f t="shared" si="4"/>
        <v>0</v>
      </c>
      <c r="AB129">
        <f t="shared" si="5"/>
        <v>0</v>
      </c>
    </row>
    <row r="130" spans="1:28" ht="14.4" thickBot="1" x14ac:dyDescent="0.3">
      <c r="A130" s="26" t="s">
        <v>352</v>
      </c>
      <c r="B130" s="4" t="s">
        <v>146</v>
      </c>
      <c r="C130" s="5" t="s">
        <v>21</v>
      </c>
      <c r="D130" s="4" t="s">
        <v>22</v>
      </c>
      <c r="E130" s="5" t="s">
        <v>80</v>
      </c>
      <c r="F130" s="5" t="s">
        <v>24</v>
      </c>
      <c r="G130" s="4" t="s">
        <v>292</v>
      </c>
      <c r="H130" s="4" t="s">
        <v>26</v>
      </c>
      <c r="I130" s="24">
        <v>45758</v>
      </c>
      <c r="J130" s="24">
        <v>45765</v>
      </c>
      <c r="K130" s="25" t="s">
        <v>1162</v>
      </c>
      <c r="L130" s="35">
        <f>Table8[[#This Row],[App Offer Date]]-Table8[[#This Row],[App Submission Date]]</f>
        <v>7</v>
      </c>
      <c r="M130" s="35" t="e">
        <f>Table8[[#This Row],[App Deposit Date]]-Table8[[#This Row],[App Offer Date]]</f>
        <v>#VALUE!</v>
      </c>
      <c r="N130" s="35" t="e">
        <f>Table8[[#This Row],[App Deposit Date]]-Table8[[#This Row],[App Submission Date]]</f>
        <v>#VALUE!</v>
      </c>
      <c r="O130" s="35">
        <f xml:space="preserve"> --(Table8[[#This Row],[App Submission Date]]&lt;&gt;"")</f>
        <v>1</v>
      </c>
      <c r="P130" s="35">
        <f>--(Table8[[#This Row],[App Offer Date]]&lt;&gt;"")</f>
        <v>1</v>
      </c>
      <c r="Q130" s="5" t="s">
        <v>37</v>
      </c>
      <c r="R130" s="4" t="s">
        <v>47</v>
      </c>
      <c r="S130" s="5" t="s">
        <v>55</v>
      </c>
      <c r="T130" s="4" t="s">
        <v>169</v>
      </c>
      <c r="U130" s="4" t="s">
        <v>353</v>
      </c>
      <c r="V130" s="5" t="s">
        <v>37</v>
      </c>
      <c r="W130" s="6">
        <v>45715</v>
      </c>
      <c r="X130" s="27">
        <v>45722</v>
      </c>
      <c r="Y130">
        <f>IF(Table8[[#This Row],[Highest Student Stage]]&lt;&gt;"",1,0)</f>
        <v>1</v>
      </c>
      <c r="Z130">
        <f t="shared" ref="Z130:Z193" si="6">IF(OR(Q130="Offer Received (Conditional)",Q130="Offer Received (Unconditional)",Q130="Deposit Made (Conditional)",Q130="Deposit Made (Unconditional)",Q130="Registered at University"),1,0)</f>
        <v>1</v>
      </c>
      <c r="AA130">
        <f t="shared" ref="AA130:AA193" si="7">IF(OR(Q130="Deposit Made (Conditional)",Q130="Deposit Made (Unconditional)",Q130="Registered at University"),1,0)</f>
        <v>0</v>
      </c>
      <c r="AB130">
        <f t="shared" ref="AB130:AB193" si="8">IF(Q130="Registered at University",1,0)</f>
        <v>0</v>
      </c>
    </row>
    <row r="131" spans="1:28" ht="14.4" thickBot="1" x14ac:dyDescent="0.3">
      <c r="A131" s="26" t="s">
        <v>354</v>
      </c>
      <c r="B131" s="4" t="s">
        <v>115</v>
      </c>
      <c r="C131" s="5" t="s">
        <v>21</v>
      </c>
      <c r="D131" s="4" t="s">
        <v>33</v>
      </c>
      <c r="E131" s="5" t="s">
        <v>129</v>
      </c>
      <c r="F131" s="5" t="s">
        <v>35</v>
      </c>
      <c r="G131" s="4" t="s">
        <v>214</v>
      </c>
      <c r="H131" s="4" t="s">
        <v>26</v>
      </c>
      <c r="I131" s="24">
        <v>45705</v>
      </c>
      <c r="J131" s="25" t="s">
        <v>1162</v>
      </c>
      <c r="K131" s="25" t="s">
        <v>1162</v>
      </c>
      <c r="L131" s="35" t="e">
        <f>Table8[[#This Row],[App Offer Date]]-Table8[[#This Row],[App Submission Date]]</f>
        <v>#VALUE!</v>
      </c>
      <c r="M131" s="35" t="e">
        <f>Table8[[#This Row],[App Deposit Date]]-Table8[[#This Row],[App Offer Date]]</f>
        <v>#VALUE!</v>
      </c>
      <c r="N131" s="35" t="e">
        <f>Table8[[#This Row],[App Deposit Date]]-Table8[[#This Row],[App Submission Date]]</f>
        <v>#VALUE!</v>
      </c>
      <c r="O131" s="35">
        <f xml:space="preserve"> --(Table8[[#This Row],[App Submission Date]]&lt;&gt;"")</f>
        <v>1</v>
      </c>
      <c r="P131" s="35">
        <f>--(Table8[[#This Row],[App Offer Date]]&lt;&gt;"")</f>
        <v>1</v>
      </c>
      <c r="Q131" s="5" t="s">
        <v>82</v>
      </c>
      <c r="R131" s="4" t="s">
        <v>47</v>
      </c>
      <c r="S131" s="5"/>
      <c r="T131" s="4"/>
      <c r="U131" s="4"/>
      <c r="V131" s="7" t="s">
        <v>52</v>
      </c>
      <c r="W131" s="5"/>
      <c r="X131" s="22"/>
      <c r="Y131">
        <f>IF(Table8[[#This Row],[Highest Student Stage]]&lt;&gt;"",1,0)</f>
        <v>1</v>
      </c>
      <c r="Z131">
        <f t="shared" si="6"/>
        <v>0</v>
      </c>
      <c r="AA131">
        <f t="shared" si="7"/>
        <v>0</v>
      </c>
      <c r="AB131">
        <f t="shared" si="8"/>
        <v>0</v>
      </c>
    </row>
    <row r="132" spans="1:28" ht="14.4" thickBot="1" x14ac:dyDescent="0.3">
      <c r="A132" s="26" t="s">
        <v>355</v>
      </c>
      <c r="B132" s="4" t="s">
        <v>185</v>
      </c>
      <c r="C132" s="5" t="s">
        <v>21</v>
      </c>
      <c r="D132" s="4" t="s">
        <v>33</v>
      </c>
      <c r="E132" s="5" t="s">
        <v>64</v>
      </c>
      <c r="F132" s="5" t="s">
        <v>65</v>
      </c>
      <c r="G132" s="4" t="s">
        <v>66</v>
      </c>
      <c r="H132" s="4" t="s">
        <v>26</v>
      </c>
      <c r="I132" s="24">
        <v>45689</v>
      </c>
      <c r="J132" s="24">
        <v>45695</v>
      </c>
      <c r="K132" s="25" t="s">
        <v>1162</v>
      </c>
      <c r="L132" s="35">
        <f>Table8[[#This Row],[App Offer Date]]-Table8[[#This Row],[App Submission Date]]</f>
        <v>6</v>
      </c>
      <c r="M132" s="35" t="e">
        <f>Table8[[#This Row],[App Deposit Date]]-Table8[[#This Row],[App Offer Date]]</f>
        <v>#VALUE!</v>
      </c>
      <c r="N132" s="35" t="e">
        <f>Table8[[#This Row],[App Deposit Date]]-Table8[[#This Row],[App Submission Date]]</f>
        <v>#VALUE!</v>
      </c>
      <c r="O132" s="35">
        <f xml:space="preserve"> --(Table8[[#This Row],[App Submission Date]]&lt;&gt;"")</f>
        <v>1</v>
      </c>
      <c r="P132" s="35">
        <f>--(Table8[[#This Row],[App Offer Date]]&lt;&gt;"")</f>
        <v>1</v>
      </c>
      <c r="Q132" s="5" t="s">
        <v>37</v>
      </c>
      <c r="R132" s="4" t="s">
        <v>47</v>
      </c>
      <c r="S132" s="5" t="s">
        <v>64</v>
      </c>
      <c r="T132" s="1" t="s">
        <v>137</v>
      </c>
      <c r="U132" s="5"/>
      <c r="V132" s="5" t="s">
        <v>37</v>
      </c>
      <c r="W132" s="6">
        <v>45689</v>
      </c>
      <c r="X132" s="27">
        <v>45695</v>
      </c>
      <c r="Y132">
        <f>IF(Table8[[#This Row],[Highest Student Stage]]&lt;&gt;"",1,0)</f>
        <v>1</v>
      </c>
      <c r="Z132">
        <f t="shared" si="6"/>
        <v>1</v>
      </c>
      <c r="AA132">
        <f t="shared" si="7"/>
        <v>0</v>
      </c>
      <c r="AB132">
        <f t="shared" si="8"/>
        <v>0</v>
      </c>
    </row>
    <row r="133" spans="1:28" ht="14.4" thickBot="1" x14ac:dyDescent="0.3">
      <c r="A133" s="26" t="s">
        <v>356</v>
      </c>
      <c r="B133" s="4" t="s">
        <v>357</v>
      </c>
      <c r="C133" s="5" t="s">
        <v>21</v>
      </c>
      <c r="D133" s="4" t="s">
        <v>22</v>
      </c>
      <c r="E133" s="5" t="s">
        <v>160</v>
      </c>
      <c r="F133" s="5" t="s">
        <v>24</v>
      </c>
      <c r="G133" s="4" t="s">
        <v>25</v>
      </c>
      <c r="H133" s="4" t="s">
        <v>26</v>
      </c>
      <c r="I133" s="24">
        <v>45743</v>
      </c>
      <c r="J133" s="24">
        <v>45751</v>
      </c>
      <c r="K133" s="25" t="s">
        <v>1162</v>
      </c>
      <c r="L133" s="35">
        <f>Table8[[#This Row],[App Offer Date]]-Table8[[#This Row],[App Submission Date]]</f>
        <v>8</v>
      </c>
      <c r="M133" s="35" t="e">
        <f>Table8[[#This Row],[App Deposit Date]]-Table8[[#This Row],[App Offer Date]]</f>
        <v>#VALUE!</v>
      </c>
      <c r="N133" s="35" t="e">
        <f>Table8[[#This Row],[App Deposit Date]]-Table8[[#This Row],[App Submission Date]]</f>
        <v>#VALUE!</v>
      </c>
      <c r="O133" s="35">
        <f xml:space="preserve"> --(Table8[[#This Row],[App Submission Date]]&lt;&gt;"")</f>
        <v>1</v>
      </c>
      <c r="P133" s="35">
        <f>--(Table8[[#This Row],[App Offer Date]]&lt;&gt;"")</f>
        <v>1</v>
      </c>
      <c r="Q133" s="5" t="s">
        <v>37</v>
      </c>
      <c r="R133" s="4" t="s">
        <v>47</v>
      </c>
      <c r="S133" s="5" t="s">
        <v>160</v>
      </c>
      <c r="T133" s="4" t="s">
        <v>137</v>
      </c>
      <c r="U133" s="4" t="s">
        <v>358</v>
      </c>
      <c r="V133" s="7" t="s">
        <v>41</v>
      </c>
      <c r="W133" s="5"/>
      <c r="X133" s="22"/>
      <c r="Y133">
        <f>IF(Table8[[#This Row],[Highest Student Stage]]&lt;&gt;"",1,0)</f>
        <v>1</v>
      </c>
      <c r="Z133">
        <f t="shared" si="6"/>
        <v>1</v>
      </c>
      <c r="AA133">
        <f t="shared" si="7"/>
        <v>0</v>
      </c>
      <c r="AB133">
        <f t="shared" si="8"/>
        <v>0</v>
      </c>
    </row>
    <row r="134" spans="1:28" ht="14.4" thickBot="1" x14ac:dyDescent="0.3">
      <c r="A134" s="26" t="s">
        <v>359</v>
      </c>
      <c r="B134" s="4" t="s">
        <v>208</v>
      </c>
      <c r="C134" s="5" t="s">
        <v>21</v>
      </c>
      <c r="D134" s="4" t="s">
        <v>33</v>
      </c>
      <c r="E134" s="5" t="s">
        <v>64</v>
      </c>
      <c r="F134" s="5" t="s">
        <v>35</v>
      </c>
      <c r="G134" s="4" t="s">
        <v>360</v>
      </c>
      <c r="H134" s="4" t="s">
        <v>26</v>
      </c>
      <c r="I134" s="24">
        <v>45710</v>
      </c>
      <c r="J134" s="24">
        <v>45715</v>
      </c>
      <c r="K134" s="25" t="s">
        <v>1162</v>
      </c>
      <c r="L134" s="35">
        <f>Table8[[#This Row],[App Offer Date]]-Table8[[#This Row],[App Submission Date]]</f>
        <v>5</v>
      </c>
      <c r="M134" s="35" t="e">
        <f>Table8[[#This Row],[App Deposit Date]]-Table8[[#This Row],[App Offer Date]]</f>
        <v>#VALUE!</v>
      </c>
      <c r="N134" s="35" t="e">
        <f>Table8[[#This Row],[App Deposit Date]]-Table8[[#This Row],[App Submission Date]]</f>
        <v>#VALUE!</v>
      </c>
      <c r="O134" s="35">
        <f xml:space="preserve"> --(Table8[[#This Row],[App Submission Date]]&lt;&gt;"")</f>
        <v>1</v>
      </c>
      <c r="P134" s="35">
        <f>--(Table8[[#This Row],[App Offer Date]]&lt;&gt;"")</f>
        <v>1</v>
      </c>
      <c r="Q134" s="5" t="s">
        <v>37</v>
      </c>
      <c r="R134" s="4" t="s">
        <v>47</v>
      </c>
      <c r="S134" s="5"/>
      <c r="T134" s="4"/>
      <c r="U134" s="4"/>
      <c r="V134" s="7" t="s">
        <v>52</v>
      </c>
      <c r="W134" s="5"/>
      <c r="X134" s="22"/>
      <c r="Y134">
        <f>IF(Table8[[#This Row],[Highest Student Stage]]&lt;&gt;"",1,0)</f>
        <v>1</v>
      </c>
      <c r="Z134">
        <f t="shared" si="6"/>
        <v>1</v>
      </c>
      <c r="AA134">
        <f t="shared" si="7"/>
        <v>0</v>
      </c>
      <c r="AB134">
        <f t="shared" si="8"/>
        <v>0</v>
      </c>
    </row>
    <row r="135" spans="1:28" ht="14.4" thickBot="1" x14ac:dyDescent="0.3">
      <c r="A135" s="26" t="s">
        <v>361</v>
      </c>
      <c r="B135" s="4" t="s">
        <v>68</v>
      </c>
      <c r="C135" s="5" t="s">
        <v>21</v>
      </c>
      <c r="D135" s="4" t="s">
        <v>33</v>
      </c>
      <c r="E135" s="5" t="s">
        <v>64</v>
      </c>
      <c r="F135" s="5" t="s">
        <v>65</v>
      </c>
      <c r="G135" s="4" t="s">
        <v>66</v>
      </c>
      <c r="H135" s="4" t="s">
        <v>26</v>
      </c>
      <c r="I135" s="24">
        <v>45738</v>
      </c>
      <c r="J135" s="24">
        <v>45741</v>
      </c>
      <c r="K135" s="25" t="s">
        <v>1162</v>
      </c>
      <c r="L135" s="35">
        <f>Table8[[#This Row],[App Offer Date]]-Table8[[#This Row],[App Submission Date]]</f>
        <v>3</v>
      </c>
      <c r="M135" s="35" t="e">
        <f>Table8[[#This Row],[App Deposit Date]]-Table8[[#This Row],[App Offer Date]]</f>
        <v>#VALUE!</v>
      </c>
      <c r="N135" s="35" t="e">
        <f>Table8[[#This Row],[App Deposit Date]]-Table8[[#This Row],[App Submission Date]]</f>
        <v>#VALUE!</v>
      </c>
      <c r="O135" s="35">
        <f xml:space="preserve"> --(Table8[[#This Row],[App Submission Date]]&lt;&gt;"")</f>
        <v>1</v>
      </c>
      <c r="P135" s="35">
        <f>--(Table8[[#This Row],[App Offer Date]]&lt;&gt;"")</f>
        <v>1</v>
      </c>
      <c r="Q135" s="5" t="s">
        <v>37</v>
      </c>
      <c r="R135" s="4" t="s">
        <v>47</v>
      </c>
      <c r="S135" s="5" t="s">
        <v>64</v>
      </c>
      <c r="T135" s="4" t="s">
        <v>83</v>
      </c>
      <c r="U135" s="5" t="s">
        <v>362</v>
      </c>
      <c r="V135" s="5" t="s">
        <v>37</v>
      </c>
      <c r="W135" s="6">
        <v>45738</v>
      </c>
      <c r="X135" s="27">
        <v>45741</v>
      </c>
      <c r="Y135">
        <f>IF(Table8[[#This Row],[Highest Student Stage]]&lt;&gt;"",1,0)</f>
        <v>1</v>
      </c>
      <c r="Z135">
        <f t="shared" si="6"/>
        <v>1</v>
      </c>
      <c r="AA135">
        <f t="shared" si="7"/>
        <v>0</v>
      </c>
      <c r="AB135">
        <f t="shared" si="8"/>
        <v>0</v>
      </c>
    </row>
    <row r="136" spans="1:28" ht="14.4" thickBot="1" x14ac:dyDescent="0.3">
      <c r="A136" s="26" t="s">
        <v>363</v>
      </c>
      <c r="B136" s="4" t="s">
        <v>96</v>
      </c>
      <c r="C136" s="5" t="s">
        <v>21</v>
      </c>
      <c r="D136" s="4" t="s">
        <v>33</v>
      </c>
      <c r="E136" s="5" t="s">
        <v>64</v>
      </c>
      <c r="F136" s="5" t="s">
        <v>65</v>
      </c>
      <c r="G136" s="4" t="s">
        <v>246</v>
      </c>
      <c r="H136" s="4" t="s">
        <v>26</v>
      </c>
      <c r="I136" s="24">
        <v>45747</v>
      </c>
      <c r="J136" s="24">
        <v>45749</v>
      </c>
      <c r="K136" s="25" t="s">
        <v>1162</v>
      </c>
      <c r="L136" s="35">
        <f>Table8[[#This Row],[App Offer Date]]-Table8[[#This Row],[App Submission Date]]</f>
        <v>2</v>
      </c>
      <c r="M136" s="35" t="e">
        <f>Table8[[#This Row],[App Deposit Date]]-Table8[[#This Row],[App Offer Date]]</f>
        <v>#VALUE!</v>
      </c>
      <c r="N136" s="35" t="e">
        <f>Table8[[#This Row],[App Deposit Date]]-Table8[[#This Row],[App Submission Date]]</f>
        <v>#VALUE!</v>
      </c>
      <c r="O136" s="35">
        <f xml:space="preserve"> --(Table8[[#This Row],[App Submission Date]]&lt;&gt;"")</f>
        <v>1</v>
      </c>
      <c r="P136" s="35">
        <f>--(Table8[[#This Row],[App Offer Date]]&lt;&gt;"")</f>
        <v>1</v>
      </c>
      <c r="Q136" s="5" t="s">
        <v>37</v>
      </c>
      <c r="R136" s="4" t="s">
        <v>47</v>
      </c>
      <c r="S136" s="5" t="s">
        <v>64</v>
      </c>
      <c r="T136" s="4" t="s">
        <v>73</v>
      </c>
      <c r="U136" s="4" t="s">
        <v>364</v>
      </c>
      <c r="V136" s="5" t="s">
        <v>37</v>
      </c>
      <c r="W136" s="6">
        <v>45747</v>
      </c>
      <c r="X136" s="27">
        <v>45749</v>
      </c>
      <c r="Y136">
        <f>IF(Table8[[#This Row],[Highest Student Stage]]&lt;&gt;"",1,0)</f>
        <v>1</v>
      </c>
      <c r="Z136">
        <f t="shared" si="6"/>
        <v>1</v>
      </c>
      <c r="AA136">
        <f t="shared" si="7"/>
        <v>0</v>
      </c>
      <c r="AB136">
        <f t="shared" si="8"/>
        <v>0</v>
      </c>
    </row>
    <row r="137" spans="1:28" ht="14.4" thickBot="1" x14ac:dyDescent="0.3">
      <c r="A137" s="26" t="s">
        <v>365</v>
      </c>
      <c r="B137" s="4" t="s">
        <v>357</v>
      </c>
      <c r="C137" s="5" t="s">
        <v>21</v>
      </c>
      <c r="D137" s="4" t="s">
        <v>22</v>
      </c>
      <c r="E137" s="5" t="s">
        <v>55</v>
      </c>
      <c r="F137" s="5" t="s">
        <v>24</v>
      </c>
      <c r="G137" s="4" t="s">
        <v>94</v>
      </c>
      <c r="H137" s="4" t="s">
        <v>26</v>
      </c>
      <c r="I137" s="24">
        <v>45778</v>
      </c>
      <c r="J137" s="24">
        <v>45784</v>
      </c>
      <c r="K137" s="25" t="s">
        <v>1162</v>
      </c>
      <c r="L137" s="35">
        <f>Table8[[#This Row],[App Offer Date]]-Table8[[#This Row],[App Submission Date]]</f>
        <v>6</v>
      </c>
      <c r="M137" s="35" t="e">
        <f>Table8[[#This Row],[App Deposit Date]]-Table8[[#This Row],[App Offer Date]]</f>
        <v>#VALUE!</v>
      </c>
      <c r="N137" s="35" t="e">
        <f>Table8[[#This Row],[App Deposit Date]]-Table8[[#This Row],[App Submission Date]]</f>
        <v>#VALUE!</v>
      </c>
      <c r="O137" s="35">
        <f xml:space="preserve"> --(Table8[[#This Row],[App Submission Date]]&lt;&gt;"")</f>
        <v>1</v>
      </c>
      <c r="P137" s="35">
        <f>--(Table8[[#This Row],[App Offer Date]]&lt;&gt;"")</f>
        <v>1</v>
      </c>
      <c r="Q137" s="5" t="s">
        <v>37</v>
      </c>
      <c r="R137" s="4" t="s">
        <v>47</v>
      </c>
      <c r="S137" s="2" t="s">
        <v>55</v>
      </c>
      <c r="T137" s="1"/>
      <c r="U137" s="4"/>
      <c r="V137" s="5" t="s">
        <v>37</v>
      </c>
      <c r="W137" s="6">
        <v>45778</v>
      </c>
      <c r="X137" s="27">
        <v>45784</v>
      </c>
      <c r="Y137">
        <f>IF(Table8[[#This Row],[Highest Student Stage]]&lt;&gt;"",1,0)</f>
        <v>1</v>
      </c>
      <c r="Z137">
        <f t="shared" si="6"/>
        <v>1</v>
      </c>
      <c r="AA137">
        <f t="shared" si="7"/>
        <v>0</v>
      </c>
      <c r="AB137">
        <f t="shared" si="8"/>
        <v>0</v>
      </c>
    </row>
    <row r="138" spans="1:28" ht="14.4" thickBot="1" x14ac:dyDescent="0.3">
      <c r="A138" s="26" t="s">
        <v>366</v>
      </c>
      <c r="B138" s="4" t="s">
        <v>68</v>
      </c>
      <c r="C138" s="5" t="s">
        <v>21</v>
      </c>
      <c r="D138" s="4" t="s">
        <v>33</v>
      </c>
      <c r="E138" s="5" t="s">
        <v>64</v>
      </c>
      <c r="F138" s="5" t="s">
        <v>65</v>
      </c>
      <c r="G138" s="4" t="s">
        <v>140</v>
      </c>
      <c r="H138" s="4" t="s">
        <v>26</v>
      </c>
      <c r="I138" s="24">
        <v>45756</v>
      </c>
      <c r="J138" s="25" t="s">
        <v>1162</v>
      </c>
      <c r="K138" s="25" t="s">
        <v>1162</v>
      </c>
      <c r="L138" s="35" t="e">
        <f>Table8[[#This Row],[App Offer Date]]-Table8[[#This Row],[App Submission Date]]</f>
        <v>#VALUE!</v>
      </c>
      <c r="M138" s="35" t="e">
        <f>Table8[[#This Row],[App Deposit Date]]-Table8[[#This Row],[App Offer Date]]</f>
        <v>#VALUE!</v>
      </c>
      <c r="N138" s="35" t="e">
        <f>Table8[[#This Row],[App Deposit Date]]-Table8[[#This Row],[App Submission Date]]</f>
        <v>#VALUE!</v>
      </c>
      <c r="O138" s="35">
        <f xml:space="preserve"> --(Table8[[#This Row],[App Submission Date]]&lt;&gt;"")</f>
        <v>1</v>
      </c>
      <c r="P138" s="35">
        <f>--(Table8[[#This Row],[App Offer Date]]&lt;&gt;"")</f>
        <v>1</v>
      </c>
      <c r="Q138" s="5" t="s">
        <v>46</v>
      </c>
      <c r="R138" s="4" t="s">
        <v>47</v>
      </c>
      <c r="S138" s="2" t="s">
        <v>64</v>
      </c>
      <c r="T138" s="4"/>
      <c r="U138" s="4" t="s">
        <v>367</v>
      </c>
      <c r="V138" s="5" t="s">
        <v>46</v>
      </c>
      <c r="W138" s="6">
        <v>45756</v>
      </c>
      <c r="X138" s="22"/>
      <c r="Y138">
        <f>IF(Table8[[#This Row],[Highest Student Stage]]&lt;&gt;"",1,0)</f>
        <v>1</v>
      </c>
      <c r="Z138">
        <f t="shared" si="6"/>
        <v>0</v>
      </c>
      <c r="AA138">
        <f t="shared" si="7"/>
        <v>0</v>
      </c>
      <c r="AB138">
        <f t="shared" si="8"/>
        <v>0</v>
      </c>
    </row>
    <row r="139" spans="1:28" ht="14.4" thickBot="1" x14ac:dyDescent="0.3">
      <c r="A139" s="26" t="s">
        <v>368</v>
      </c>
      <c r="B139" s="4" t="s">
        <v>131</v>
      </c>
      <c r="C139" s="5" t="s">
        <v>21</v>
      </c>
      <c r="D139" s="4" t="s">
        <v>22</v>
      </c>
      <c r="E139" s="5" t="s">
        <v>55</v>
      </c>
      <c r="F139" s="5" t="s">
        <v>24</v>
      </c>
      <c r="G139" s="4" t="s">
        <v>94</v>
      </c>
      <c r="H139" s="4" t="s">
        <v>26</v>
      </c>
      <c r="I139" s="24">
        <v>45770</v>
      </c>
      <c r="J139" s="24">
        <v>45776</v>
      </c>
      <c r="K139" s="25" t="s">
        <v>1162</v>
      </c>
      <c r="L139" s="35">
        <f>Table8[[#This Row],[App Offer Date]]-Table8[[#This Row],[App Submission Date]]</f>
        <v>6</v>
      </c>
      <c r="M139" s="35" t="e">
        <f>Table8[[#This Row],[App Deposit Date]]-Table8[[#This Row],[App Offer Date]]</f>
        <v>#VALUE!</v>
      </c>
      <c r="N139" s="35" t="e">
        <f>Table8[[#This Row],[App Deposit Date]]-Table8[[#This Row],[App Submission Date]]</f>
        <v>#VALUE!</v>
      </c>
      <c r="O139" s="35">
        <f xml:space="preserve"> --(Table8[[#This Row],[App Submission Date]]&lt;&gt;"")</f>
        <v>1</v>
      </c>
      <c r="P139" s="35">
        <f>--(Table8[[#This Row],[App Offer Date]]&lt;&gt;"")</f>
        <v>1</v>
      </c>
      <c r="Q139" s="5" t="s">
        <v>37</v>
      </c>
      <c r="R139" s="4" t="s">
        <v>47</v>
      </c>
      <c r="S139" s="5" t="s">
        <v>55</v>
      </c>
      <c r="T139" s="1" t="s">
        <v>169</v>
      </c>
      <c r="U139" s="4"/>
      <c r="V139" s="5" t="s">
        <v>37</v>
      </c>
      <c r="W139" s="6">
        <v>45770</v>
      </c>
      <c r="X139" s="27">
        <v>45776</v>
      </c>
      <c r="Y139">
        <f>IF(Table8[[#This Row],[Highest Student Stage]]&lt;&gt;"",1,0)</f>
        <v>1</v>
      </c>
      <c r="Z139">
        <f t="shared" si="6"/>
        <v>1</v>
      </c>
      <c r="AA139">
        <f t="shared" si="7"/>
        <v>0</v>
      </c>
      <c r="AB139">
        <f t="shared" si="8"/>
        <v>0</v>
      </c>
    </row>
    <row r="140" spans="1:28" ht="14.4" thickBot="1" x14ac:dyDescent="0.3">
      <c r="A140" s="26" t="s">
        <v>369</v>
      </c>
      <c r="B140" s="4" t="s">
        <v>32</v>
      </c>
      <c r="C140" s="5" t="s">
        <v>21</v>
      </c>
      <c r="D140" s="4" t="s">
        <v>33</v>
      </c>
      <c r="E140" s="5" t="s">
        <v>44</v>
      </c>
      <c r="F140" s="5" t="s">
        <v>35</v>
      </c>
      <c r="G140" s="4" t="s">
        <v>51</v>
      </c>
      <c r="H140" s="4" t="s">
        <v>26</v>
      </c>
      <c r="I140" s="24">
        <v>45742</v>
      </c>
      <c r="J140" s="24">
        <v>45750</v>
      </c>
      <c r="K140" s="25" t="s">
        <v>1162</v>
      </c>
      <c r="L140" s="35">
        <f>Table8[[#This Row],[App Offer Date]]-Table8[[#This Row],[App Submission Date]]</f>
        <v>8</v>
      </c>
      <c r="M140" s="35" t="e">
        <f>Table8[[#This Row],[App Deposit Date]]-Table8[[#This Row],[App Offer Date]]</f>
        <v>#VALUE!</v>
      </c>
      <c r="N140" s="35" t="e">
        <f>Table8[[#This Row],[App Deposit Date]]-Table8[[#This Row],[App Submission Date]]</f>
        <v>#VALUE!</v>
      </c>
      <c r="O140" s="35">
        <f xml:space="preserve"> --(Table8[[#This Row],[App Submission Date]]&lt;&gt;"")</f>
        <v>1</v>
      </c>
      <c r="P140" s="35">
        <f>--(Table8[[#This Row],[App Offer Date]]&lt;&gt;"")</f>
        <v>1</v>
      </c>
      <c r="Q140" s="5" t="s">
        <v>37</v>
      </c>
      <c r="R140" s="4" t="s">
        <v>47</v>
      </c>
      <c r="S140" s="5" t="s">
        <v>44</v>
      </c>
      <c r="T140" s="4" t="s">
        <v>29</v>
      </c>
      <c r="U140" s="4" t="s">
        <v>370</v>
      </c>
      <c r="V140" s="5" t="s">
        <v>37</v>
      </c>
      <c r="W140" s="6">
        <v>45742</v>
      </c>
      <c r="X140" s="27">
        <v>45750</v>
      </c>
      <c r="Y140">
        <f>IF(Table8[[#This Row],[Highest Student Stage]]&lt;&gt;"",1,0)</f>
        <v>1</v>
      </c>
      <c r="Z140">
        <f t="shared" si="6"/>
        <v>1</v>
      </c>
      <c r="AA140">
        <f t="shared" si="7"/>
        <v>0</v>
      </c>
      <c r="AB140">
        <f t="shared" si="8"/>
        <v>0</v>
      </c>
    </row>
    <row r="141" spans="1:28" ht="14.4" thickBot="1" x14ac:dyDescent="0.3">
      <c r="A141" s="26" t="s">
        <v>371</v>
      </c>
      <c r="B141" s="4" t="s">
        <v>159</v>
      </c>
      <c r="C141" s="5" t="s">
        <v>21</v>
      </c>
      <c r="D141" s="4" t="s">
        <v>22</v>
      </c>
      <c r="E141" s="5" t="s">
        <v>55</v>
      </c>
      <c r="F141" s="5" t="s">
        <v>24</v>
      </c>
      <c r="G141" s="4" t="s">
        <v>94</v>
      </c>
      <c r="H141" s="4" t="s">
        <v>26</v>
      </c>
      <c r="I141" s="24">
        <v>45782</v>
      </c>
      <c r="J141" s="25" t="s">
        <v>1162</v>
      </c>
      <c r="K141" s="25" t="s">
        <v>1162</v>
      </c>
      <c r="L141" s="35" t="e">
        <f>Table8[[#This Row],[App Offer Date]]-Table8[[#This Row],[App Submission Date]]</f>
        <v>#VALUE!</v>
      </c>
      <c r="M141" s="35" t="e">
        <f>Table8[[#This Row],[App Deposit Date]]-Table8[[#This Row],[App Offer Date]]</f>
        <v>#VALUE!</v>
      </c>
      <c r="N141" s="35" t="e">
        <f>Table8[[#This Row],[App Deposit Date]]-Table8[[#This Row],[App Submission Date]]</f>
        <v>#VALUE!</v>
      </c>
      <c r="O141" s="35">
        <f xml:space="preserve"> --(Table8[[#This Row],[App Submission Date]]&lt;&gt;"")</f>
        <v>1</v>
      </c>
      <c r="P141" s="35">
        <f>--(Table8[[#This Row],[App Offer Date]]&lt;&gt;"")</f>
        <v>1</v>
      </c>
      <c r="Q141" s="5" t="s">
        <v>46</v>
      </c>
      <c r="R141" s="4" t="s">
        <v>47</v>
      </c>
      <c r="S141" s="5"/>
      <c r="T141" s="4"/>
      <c r="U141" s="4"/>
      <c r="V141" s="7" t="s">
        <v>52</v>
      </c>
      <c r="W141" s="5"/>
      <c r="X141" s="22"/>
      <c r="Y141">
        <f>IF(Table8[[#This Row],[Highest Student Stage]]&lt;&gt;"",1,0)</f>
        <v>1</v>
      </c>
      <c r="Z141">
        <f t="shared" si="6"/>
        <v>0</v>
      </c>
      <c r="AA141">
        <f t="shared" si="7"/>
        <v>0</v>
      </c>
      <c r="AB141">
        <f t="shared" si="8"/>
        <v>0</v>
      </c>
    </row>
    <row r="142" spans="1:28" ht="14.4" thickBot="1" x14ac:dyDescent="0.3">
      <c r="A142" s="26" t="s">
        <v>372</v>
      </c>
      <c r="B142" s="4" t="s">
        <v>202</v>
      </c>
      <c r="C142" s="5" t="s">
        <v>21</v>
      </c>
      <c r="D142" s="4" t="s">
        <v>33</v>
      </c>
      <c r="E142" s="5" t="s">
        <v>44</v>
      </c>
      <c r="F142" s="5" t="s">
        <v>35</v>
      </c>
      <c r="G142" s="4" t="s">
        <v>51</v>
      </c>
      <c r="H142" s="4" t="s">
        <v>26</v>
      </c>
      <c r="I142" s="24">
        <v>45732</v>
      </c>
      <c r="J142" s="24">
        <v>45735</v>
      </c>
      <c r="K142" s="25" t="s">
        <v>1162</v>
      </c>
      <c r="L142" s="35">
        <f>Table8[[#This Row],[App Offer Date]]-Table8[[#This Row],[App Submission Date]]</f>
        <v>3</v>
      </c>
      <c r="M142" s="35" t="e">
        <f>Table8[[#This Row],[App Deposit Date]]-Table8[[#This Row],[App Offer Date]]</f>
        <v>#VALUE!</v>
      </c>
      <c r="N142" s="35" t="e">
        <f>Table8[[#This Row],[App Deposit Date]]-Table8[[#This Row],[App Submission Date]]</f>
        <v>#VALUE!</v>
      </c>
      <c r="O142" s="35">
        <f xml:space="preserve"> --(Table8[[#This Row],[App Submission Date]]&lt;&gt;"")</f>
        <v>1</v>
      </c>
      <c r="P142" s="35">
        <f>--(Table8[[#This Row],[App Offer Date]]&lt;&gt;"")</f>
        <v>1</v>
      </c>
      <c r="Q142" s="5" t="s">
        <v>37</v>
      </c>
      <c r="R142" s="4" t="s">
        <v>47</v>
      </c>
      <c r="S142" s="5"/>
      <c r="T142" s="4"/>
      <c r="U142" s="4"/>
      <c r="V142" s="7" t="s">
        <v>52</v>
      </c>
      <c r="W142" s="5"/>
      <c r="X142" s="22"/>
      <c r="Y142">
        <f>IF(Table8[[#This Row],[Highest Student Stage]]&lt;&gt;"",1,0)</f>
        <v>1</v>
      </c>
      <c r="Z142">
        <f t="shared" si="6"/>
        <v>1</v>
      </c>
      <c r="AA142">
        <f t="shared" si="7"/>
        <v>0</v>
      </c>
      <c r="AB142">
        <f t="shared" si="8"/>
        <v>0</v>
      </c>
    </row>
    <row r="143" spans="1:28" ht="14.4" thickBot="1" x14ac:dyDescent="0.3">
      <c r="A143" s="26" t="s">
        <v>373</v>
      </c>
      <c r="B143" s="4" t="s">
        <v>86</v>
      </c>
      <c r="C143" s="5" t="s">
        <v>21</v>
      </c>
      <c r="D143" s="4" t="s">
        <v>22</v>
      </c>
      <c r="E143" s="5" t="s">
        <v>160</v>
      </c>
      <c r="F143" s="5" t="s">
        <v>24</v>
      </c>
      <c r="G143" s="4" t="s">
        <v>25</v>
      </c>
      <c r="H143" s="4" t="s">
        <v>26</v>
      </c>
      <c r="I143" s="24">
        <v>45654</v>
      </c>
      <c r="J143" s="25" t="s">
        <v>1162</v>
      </c>
      <c r="K143" s="25" t="s">
        <v>1162</v>
      </c>
      <c r="L143" s="35" t="e">
        <f>Table8[[#This Row],[App Offer Date]]-Table8[[#This Row],[App Submission Date]]</f>
        <v>#VALUE!</v>
      </c>
      <c r="M143" s="35" t="e">
        <f>Table8[[#This Row],[App Deposit Date]]-Table8[[#This Row],[App Offer Date]]</f>
        <v>#VALUE!</v>
      </c>
      <c r="N143" s="35" t="e">
        <f>Table8[[#This Row],[App Deposit Date]]-Table8[[#This Row],[App Submission Date]]</f>
        <v>#VALUE!</v>
      </c>
      <c r="O143" s="35">
        <f xml:space="preserve"> --(Table8[[#This Row],[App Submission Date]]&lt;&gt;"")</f>
        <v>1</v>
      </c>
      <c r="P143" s="35">
        <f>--(Table8[[#This Row],[App Offer Date]]&lt;&gt;"")</f>
        <v>1</v>
      </c>
      <c r="Q143" s="5" t="s">
        <v>46</v>
      </c>
      <c r="R143" s="4" t="s">
        <v>47</v>
      </c>
      <c r="S143" s="5"/>
      <c r="T143" s="5"/>
      <c r="U143" s="4"/>
      <c r="V143" s="7" t="s">
        <v>52</v>
      </c>
      <c r="W143" s="5"/>
      <c r="X143" s="22"/>
      <c r="Y143">
        <f>IF(Table8[[#This Row],[Highest Student Stage]]&lt;&gt;"",1,0)</f>
        <v>1</v>
      </c>
      <c r="Z143">
        <f t="shared" si="6"/>
        <v>0</v>
      </c>
      <c r="AA143">
        <f t="shared" si="7"/>
        <v>0</v>
      </c>
      <c r="AB143">
        <f t="shared" si="8"/>
        <v>0</v>
      </c>
    </row>
    <row r="144" spans="1:28" ht="14.4" thickBot="1" x14ac:dyDescent="0.3">
      <c r="A144" s="26" t="s">
        <v>374</v>
      </c>
      <c r="B144" s="4" t="s">
        <v>162</v>
      </c>
      <c r="C144" s="5" t="s">
        <v>21</v>
      </c>
      <c r="D144" s="4" t="s">
        <v>33</v>
      </c>
      <c r="E144" s="5" t="s">
        <v>55</v>
      </c>
      <c r="F144" s="5" t="s">
        <v>65</v>
      </c>
      <c r="G144" s="4" t="s">
        <v>77</v>
      </c>
      <c r="H144" s="4" t="s">
        <v>26</v>
      </c>
      <c r="I144" s="24">
        <v>45750</v>
      </c>
      <c r="J144" s="24">
        <v>45754</v>
      </c>
      <c r="K144" s="25" t="s">
        <v>1162</v>
      </c>
      <c r="L144" s="35">
        <f>Table8[[#This Row],[App Offer Date]]-Table8[[#This Row],[App Submission Date]]</f>
        <v>4</v>
      </c>
      <c r="M144" s="35" t="e">
        <f>Table8[[#This Row],[App Deposit Date]]-Table8[[#This Row],[App Offer Date]]</f>
        <v>#VALUE!</v>
      </c>
      <c r="N144" s="35" t="e">
        <f>Table8[[#This Row],[App Deposit Date]]-Table8[[#This Row],[App Submission Date]]</f>
        <v>#VALUE!</v>
      </c>
      <c r="O144" s="35">
        <f xml:space="preserve"> --(Table8[[#This Row],[App Submission Date]]&lt;&gt;"")</f>
        <v>1</v>
      </c>
      <c r="P144" s="35">
        <f>--(Table8[[#This Row],[App Offer Date]]&lt;&gt;"")</f>
        <v>1</v>
      </c>
      <c r="Q144" s="5" t="s">
        <v>37</v>
      </c>
      <c r="R144" s="4" t="s">
        <v>47</v>
      </c>
      <c r="S144" s="2" t="s">
        <v>55</v>
      </c>
      <c r="T144" s="1"/>
      <c r="U144" s="4"/>
      <c r="V144" s="5" t="s">
        <v>37</v>
      </c>
      <c r="W144" s="6">
        <v>45750</v>
      </c>
      <c r="X144" s="27">
        <v>45754</v>
      </c>
      <c r="Y144">
        <f>IF(Table8[[#This Row],[Highest Student Stage]]&lt;&gt;"",1,0)</f>
        <v>1</v>
      </c>
      <c r="Z144">
        <f t="shared" si="6"/>
        <v>1</v>
      </c>
      <c r="AA144">
        <f t="shared" si="7"/>
        <v>0</v>
      </c>
      <c r="AB144">
        <f t="shared" si="8"/>
        <v>0</v>
      </c>
    </row>
    <row r="145" spans="1:28" ht="14.4" thickBot="1" x14ac:dyDescent="0.3">
      <c r="A145" s="26" t="s">
        <v>375</v>
      </c>
      <c r="B145" s="4" t="s">
        <v>32</v>
      </c>
      <c r="C145" s="5" t="s">
        <v>91</v>
      </c>
      <c r="D145" s="4" t="s">
        <v>33</v>
      </c>
      <c r="E145" s="5" t="s">
        <v>376</v>
      </c>
      <c r="F145" s="5" t="s">
        <v>35</v>
      </c>
      <c r="G145" s="4" t="s">
        <v>113</v>
      </c>
      <c r="H145" s="4" t="s">
        <v>26</v>
      </c>
      <c r="I145" s="24">
        <v>45580</v>
      </c>
      <c r="J145" s="24">
        <v>45584</v>
      </c>
      <c r="K145" s="24">
        <v>45594</v>
      </c>
      <c r="L145" s="34">
        <f>Table8[[#This Row],[App Offer Date]]-Table8[[#This Row],[App Submission Date]]</f>
        <v>4</v>
      </c>
      <c r="M145" s="34">
        <f>Table8[[#This Row],[App Deposit Date]]-Table8[[#This Row],[App Offer Date]]</f>
        <v>10</v>
      </c>
      <c r="N145" s="34">
        <f>Table8[[#This Row],[App Deposit Date]]-Table8[[#This Row],[App Submission Date]]</f>
        <v>14</v>
      </c>
      <c r="O145" s="34">
        <f xml:space="preserve"> --(Table8[[#This Row],[App Submission Date]]&lt;&gt;"")</f>
        <v>1</v>
      </c>
      <c r="P145" s="34">
        <f>--(Table8[[#This Row],[App Offer Date]]&lt;&gt;"")</f>
        <v>1</v>
      </c>
      <c r="Q145" s="5" t="s">
        <v>27</v>
      </c>
      <c r="R145" s="4" t="s">
        <v>28</v>
      </c>
      <c r="S145" s="5" t="s">
        <v>376</v>
      </c>
      <c r="T145" s="4" t="s">
        <v>29</v>
      </c>
      <c r="U145" s="4" t="s">
        <v>377</v>
      </c>
      <c r="V145" s="5" t="s">
        <v>27</v>
      </c>
      <c r="W145" s="6">
        <v>45580</v>
      </c>
      <c r="X145" s="27">
        <v>45584</v>
      </c>
      <c r="Y145">
        <f>IF(Table8[[#This Row],[Highest Student Stage]]&lt;&gt;"",1,0)</f>
        <v>1</v>
      </c>
      <c r="Z145">
        <f t="shared" si="6"/>
        <v>1</v>
      </c>
      <c r="AA145">
        <f t="shared" si="7"/>
        <v>1</v>
      </c>
      <c r="AB145">
        <f t="shared" si="8"/>
        <v>0</v>
      </c>
    </row>
    <row r="146" spans="1:28" ht="14.4" thickBot="1" x14ac:dyDescent="0.3">
      <c r="A146" s="26" t="s">
        <v>378</v>
      </c>
      <c r="B146" s="4" t="s">
        <v>379</v>
      </c>
      <c r="C146" s="5" t="s">
        <v>21</v>
      </c>
      <c r="D146" s="4" t="s">
        <v>33</v>
      </c>
      <c r="E146" s="5" t="s">
        <v>64</v>
      </c>
      <c r="F146" s="5" t="s">
        <v>65</v>
      </c>
      <c r="G146" s="4" t="s">
        <v>66</v>
      </c>
      <c r="H146" s="4" t="s">
        <v>26</v>
      </c>
      <c r="I146" s="24">
        <v>45738</v>
      </c>
      <c r="J146" s="24">
        <v>45741</v>
      </c>
      <c r="K146" s="25" t="s">
        <v>1162</v>
      </c>
      <c r="L146" s="35">
        <f>Table8[[#This Row],[App Offer Date]]-Table8[[#This Row],[App Submission Date]]</f>
        <v>3</v>
      </c>
      <c r="M146" s="35" t="e">
        <f>Table8[[#This Row],[App Deposit Date]]-Table8[[#This Row],[App Offer Date]]</f>
        <v>#VALUE!</v>
      </c>
      <c r="N146" s="35" t="e">
        <f>Table8[[#This Row],[App Deposit Date]]-Table8[[#This Row],[App Submission Date]]</f>
        <v>#VALUE!</v>
      </c>
      <c r="O146" s="35">
        <f xml:space="preserve"> --(Table8[[#This Row],[App Submission Date]]&lt;&gt;"")</f>
        <v>1</v>
      </c>
      <c r="P146" s="35">
        <f>--(Table8[[#This Row],[App Offer Date]]&lt;&gt;"")</f>
        <v>1</v>
      </c>
      <c r="Q146" s="5" t="s">
        <v>37</v>
      </c>
      <c r="R146" s="4" t="s">
        <v>47</v>
      </c>
      <c r="S146" s="5" t="s">
        <v>380</v>
      </c>
      <c r="T146" s="4" t="s">
        <v>83</v>
      </c>
      <c r="U146" s="4" t="s">
        <v>381</v>
      </c>
      <c r="V146" s="7" t="s">
        <v>41</v>
      </c>
      <c r="W146" s="5"/>
      <c r="X146" s="22"/>
      <c r="Y146">
        <f>IF(Table8[[#This Row],[Highest Student Stage]]&lt;&gt;"",1,0)</f>
        <v>1</v>
      </c>
      <c r="Z146">
        <f t="shared" si="6"/>
        <v>1</v>
      </c>
      <c r="AA146">
        <f t="shared" si="7"/>
        <v>0</v>
      </c>
      <c r="AB146">
        <f t="shared" si="8"/>
        <v>0</v>
      </c>
    </row>
    <row r="147" spans="1:28" ht="14.4" thickBot="1" x14ac:dyDescent="0.3">
      <c r="A147" s="26" t="s">
        <v>382</v>
      </c>
      <c r="B147" s="4" t="s">
        <v>202</v>
      </c>
      <c r="C147" s="5" t="s">
        <v>21</v>
      </c>
      <c r="D147" s="4" t="s">
        <v>33</v>
      </c>
      <c r="E147" s="5" t="s">
        <v>383</v>
      </c>
      <c r="F147" s="5" t="s">
        <v>35</v>
      </c>
      <c r="G147" s="4" t="s">
        <v>45</v>
      </c>
      <c r="H147" s="4" t="s">
        <v>26</v>
      </c>
      <c r="I147" s="24">
        <v>45621</v>
      </c>
      <c r="J147" s="25" t="s">
        <v>1162</v>
      </c>
      <c r="K147" s="25" t="s">
        <v>1162</v>
      </c>
      <c r="L147" s="35" t="e">
        <f>Table8[[#This Row],[App Offer Date]]-Table8[[#This Row],[App Submission Date]]</f>
        <v>#VALUE!</v>
      </c>
      <c r="M147" s="35" t="e">
        <f>Table8[[#This Row],[App Deposit Date]]-Table8[[#This Row],[App Offer Date]]</f>
        <v>#VALUE!</v>
      </c>
      <c r="N147" s="35" t="e">
        <f>Table8[[#This Row],[App Deposit Date]]-Table8[[#This Row],[App Submission Date]]</f>
        <v>#VALUE!</v>
      </c>
      <c r="O147" s="35">
        <f xml:space="preserve"> --(Table8[[#This Row],[App Submission Date]]&lt;&gt;"")</f>
        <v>1</v>
      </c>
      <c r="P147" s="35">
        <f>--(Table8[[#This Row],[App Offer Date]]&lt;&gt;"")</f>
        <v>1</v>
      </c>
      <c r="Q147" s="5" t="s">
        <v>82</v>
      </c>
      <c r="R147" s="4" t="s">
        <v>47</v>
      </c>
      <c r="S147" s="5"/>
      <c r="T147" s="4"/>
      <c r="U147" s="4"/>
      <c r="V147" s="7" t="s">
        <v>52</v>
      </c>
      <c r="W147" s="5"/>
      <c r="X147" s="22"/>
      <c r="Y147">
        <f>IF(Table8[[#This Row],[Highest Student Stage]]&lt;&gt;"",1,0)</f>
        <v>1</v>
      </c>
      <c r="Z147">
        <f t="shared" si="6"/>
        <v>0</v>
      </c>
      <c r="AA147">
        <f t="shared" si="7"/>
        <v>0</v>
      </c>
      <c r="AB147">
        <f t="shared" si="8"/>
        <v>0</v>
      </c>
    </row>
    <row r="148" spans="1:28" ht="14.4" thickBot="1" x14ac:dyDescent="0.3">
      <c r="A148" s="26" t="s">
        <v>384</v>
      </c>
      <c r="B148" s="4" t="s">
        <v>182</v>
      </c>
      <c r="C148" s="5" t="s">
        <v>21</v>
      </c>
      <c r="D148" s="4" t="s">
        <v>22</v>
      </c>
      <c r="E148" s="5" t="s">
        <v>55</v>
      </c>
      <c r="F148" s="5" t="s">
        <v>24</v>
      </c>
      <c r="G148" s="4" t="s">
        <v>292</v>
      </c>
      <c r="H148" s="4" t="s">
        <v>26</v>
      </c>
      <c r="I148" s="24">
        <v>45745</v>
      </c>
      <c r="J148" s="24">
        <v>45750</v>
      </c>
      <c r="K148" s="25" t="s">
        <v>1162</v>
      </c>
      <c r="L148" s="35">
        <f>Table8[[#This Row],[App Offer Date]]-Table8[[#This Row],[App Submission Date]]</f>
        <v>5</v>
      </c>
      <c r="M148" s="35" t="e">
        <f>Table8[[#This Row],[App Deposit Date]]-Table8[[#This Row],[App Offer Date]]</f>
        <v>#VALUE!</v>
      </c>
      <c r="N148" s="35" t="e">
        <f>Table8[[#This Row],[App Deposit Date]]-Table8[[#This Row],[App Submission Date]]</f>
        <v>#VALUE!</v>
      </c>
      <c r="O148" s="35">
        <f xml:space="preserve"> --(Table8[[#This Row],[App Submission Date]]&lt;&gt;"")</f>
        <v>1</v>
      </c>
      <c r="P148" s="35">
        <f>--(Table8[[#This Row],[App Offer Date]]&lt;&gt;"")</f>
        <v>1</v>
      </c>
      <c r="Q148" s="5" t="s">
        <v>37</v>
      </c>
      <c r="R148" s="4" t="s">
        <v>47</v>
      </c>
      <c r="S148" s="5" t="s">
        <v>80</v>
      </c>
      <c r="T148" s="1" t="s">
        <v>137</v>
      </c>
      <c r="U148" s="4"/>
      <c r="V148" s="7" t="s">
        <v>41</v>
      </c>
      <c r="W148" s="5"/>
      <c r="X148" s="22"/>
      <c r="Y148">
        <f>IF(Table8[[#This Row],[Highest Student Stage]]&lt;&gt;"",1,0)</f>
        <v>1</v>
      </c>
      <c r="Z148">
        <f t="shared" si="6"/>
        <v>1</v>
      </c>
      <c r="AA148">
        <f t="shared" si="7"/>
        <v>0</v>
      </c>
      <c r="AB148">
        <f t="shared" si="8"/>
        <v>0</v>
      </c>
    </row>
    <row r="149" spans="1:28" ht="14.4" thickBot="1" x14ac:dyDescent="0.3">
      <c r="A149" s="26" t="s">
        <v>385</v>
      </c>
      <c r="B149" s="4" t="s">
        <v>20</v>
      </c>
      <c r="C149" s="5" t="s">
        <v>21</v>
      </c>
      <c r="D149" s="4" t="s">
        <v>22</v>
      </c>
      <c r="E149" s="5" t="s">
        <v>160</v>
      </c>
      <c r="F149" s="5" t="s">
        <v>24</v>
      </c>
      <c r="G149" s="4" t="s">
        <v>211</v>
      </c>
      <c r="H149" s="4" t="s">
        <v>26</v>
      </c>
      <c r="I149" s="24">
        <v>45758</v>
      </c>
      <c r="J149" s="24">
        <v>45772</v>
      </c>
      <c r="K149" s="25" t="s">
        <v>1162</v>
      </c>
      <c r="L149" s="35">
        <f>Table8[[#This Row],[App Offer Date]]-Table8[[#This Row],[App Submission Date]]</f>
        <v>14</v>
      </c>
      <c r="M149" s="35" t="e">
        <f>Table8[[#This Row],[App Deposit Date]]-Table8[[#This Row],[App Offer Date]]</f>
        <v>#VALUE!</v>
      </c>
      <c r="N149" s="35" t="e">
        <f>Table8[[#This Row],[App Deposit Date]]-Table8[[#This Row],[App Submission Date]]</f>
        <v>#VALUE!</v>
      </c>
      <c r="O149" s="35">
        <f xml:space="preserve"> --(Table8[[#This Row],[App Submission Date]]&lt;&gt;"")</f>
        <v>1</v>
      </c>
      <c r="P149" s="35">
        <f>--(Table8[[#This Row],[App Offer Date]]&lt;&gt;"")</f>
        <v>1</v>
      </c>
      <c r="Q149" s="5" t="s">
        <v>37</v>
      </c>
      <c r="R149" s="4" t="s">
        <v>47</v>
      </c>
      <c r="S149" s="5" t="s">
        <v>160</v>
      </c>
      <c r="T149" s="4" t="s">
        <v>83</v>
      </c>
      <c r="U149" s="4" t="s">
        <v>386</v>
      </c>
      <c r="V149" s="5" t="s">
        <v>37</v>
      </c>
      <c r="W149" s="6">
        <v>45758</v>
      </c>
      <c r="X149" s="27">
        <v>45772</v>
      </c>
      <c r="Y149">
        <f>IF(Table8[[#This Row],[Highest Student Stage]]&lt;&gt;"",1,0)</f>
        <v>1</v>
      </c>
      <c r="Z149">
        <f t="shared" si="6"/>
        <v>1</v>
      </c>
      <c r="AA149">
        <f t="shared" si="7"/>
        <v>0</v>
      </c>
      <c r="AB149">
        <f t="shared" si="8"/>
        <v>0</v>
      </c>
    </row>
    <row r="150" spans="1:28" ht="14.4" thickBot="1" x14ac:dyDescent="0.3">
      <c r="A150" s="26" t="s">
        <v>387</v>
      </c>
      <c r="B150" s="4" t="s">
        <v>388</v>
      </c>
      <c r="C150" s="5" t="s">
        <v>21</v>
      </c>
      <c r="D150" s="4" t="s">
        <v>22</v>
      </c>
      <c r="E150" s="5" t="s">
        <v>23</v>
      </c>
      <c r="F150" s="5" t="s">
        <v>24</v>
      </c>
      <c r="G150" s="4" t="s">
        <v>25</v>
      </c>
      <c r="H150" s="4" t="s">
        <v>26</v>
      </c>
      <c r="I150" s="24">
        <v>45708</v>
      </c>
      <c r="J150" s="25" t="s">
        <v>1162</v>
      </c>
      <c r="K150" s="25" t="s">
        <v>1162</v>
      </c>
      <c r="L150" s="35" t="e">
        <f>Table8[[#This Row],[App Offer Date]]-Table8[[#This Row],[App Submission Date]]</f>
        <v>#VALUE!</v>
      </c>
      <c r="M150" s="35" t="e">
        <f>Table8[[#This Row],[App Deposit Date]]-Table8[[#This Row],[App Offer Date]]</f>
        <v>#VALUE!</v>
      </c>
      <c r="N150" s="35" t="e">
        <f>Table8[[#This Row],[App Deposit Date]]-Table8[[#This Row],[App Submission Date]]</f>
        <v>#VALUE!</v>
      </c>
      <c r="O150" s="35">
        <f xml:space="preserve"> --(Table8[[#This Row],[App Submission Date]]&lt;&gt;"")</f>
        <v>1</v>
      </c>
      <c r="P150" s="35">
        <f>--(Table8[[#This Row],[App Offer Date]]&lt;&gt;"")</f>
        <v>1</v>
      </c>
      <c r="Q150" s="5" t="s">
        <v>46</v>
      </c>
      <c r="R150" s="4" t="s">
        <v>47</v>
      </c>
      <c r="S150" s="5"/>
      <c r="T150" s="4"/>
      <c r="U150" s="4"/>
      <c r="V150" s="7" t="s">
        <v>52</v>
      </c>
      <c r="W150" s="5"/>
      <c r="X150" s="22"/>
      <c r="Y150">
        <f>IF(Table8[[#This Row],[Highest Student Stage]]&lt;&gt;"",1,0)</f>
        <v>1</v>
      </c>
      <c r="Z150">
        <f t="shared" si="6"/>
        <v>0</v>
      </c>
      <c r="AA150">
        <f t="shared" si="7"/>
        <v>0</v>
      </c>
      <c r="AB150">
        <f t="shared" si="8"/>
        <v>0</v>
      </c>
    </row>
    <row r="151" spans="1:28" ht="14.4" thickBot="1" x14ac:dyDescent="0.3">
      <c r="A151" s="26" t="s">
        <v>389</v>
      </c>
      <c r="B151" s="4" t="s">
        <v>124</v>
      </c>
      <c r="C151" s="5" t="s">
        <v>21</v>
      </c>
      <c r="D151" s="4" t="s">
        <v>33</v>
      </c>
      <c r="E151" s="5" t="s">
        <v>64</v>
      </c>
      <c r="F151" s="5" t="s">
        <v>65</v>
      </c>
      <c r="G151" s="4" t="s">
        <v>140</v>
      </c>
      <c r="H151" s="4" t="s">
        <v>26</v>
      </c>
      <c r="I151" s="24">
        <v>45707</v>
      </c>
      <c r="J151" s="24">
        <v>45709</v>
      </c>
      <c r="K151" s="25" t="s">
        <v>1162</v>
      </c>
      <c r="L151" s="35">
        <f>Table8[[#This Row],[App Offer Date]]-Table8[[#This Row],[App Submission Date]]</f>
        <v>2</v>
      </c>
      <c r="M151" s="35" t="e">
        <f>Table8[[#This Row],[App Deposit Date]]-Table8[[#This Row],[App Offer Date]]</f>
        <v>#VALUE!</v>
      </c>
      <c r="N151" s="35" t="e">
        <f>Table8[[#This Row],[App Deposit Date]]-Table8[[#This Row],[App Submission Date]]</f>
        <v>#VALUE!</v>
      </c>
      <c r="O151" s="35">
        <f xml:space="preserve"> --(Table8[[#This Row],[App Submission Date]]&lt;&gt;"")</f>
        <v>1</v>
      </c>
      <c r="P151" s="35">
        <f>--(Table8[[#This Row],[App Offer Date]]&lt;&gt;"")</f>
        <v>1</v>
      </c>
      <c r="Q151" s="5" t="s">
        <v>37</v>
      </c>
      <c r="R151" s="4" t="s">
        <v>188</v>
      </c>
      <c r="S151" s="5" t="s">
        <v>69</v>
      </c>
      <c r="T151" s="4" t="s">
        <v>137</v>
      </c>
      <c r="U151" s="5" t="s">
        <v>390</v>
      </c>
      <c r="V151" s="7" t="s">
        <v>41</v>
      </c>
      <c r="W151" s="5"/>
      <c r="X151" s="22"/>
      <c r="Y151">
        <f>IF(Table8[[#This Row],[Highest Student Stage]]&lt;&gt;"",1,0)</f>
        <v>1</v>
      </c>
      <c r="Z151">
        <f t="shared" si="6"/>
        <v>1</v>
      </c>
      <c r="AA151">
        <f t="shared" si="7"/>
        <v>0</v>
      </c>
      <c r="AB151">
        <f t="shared" si="8"/>
        <v>0</v>
      </c>
    </row>
    <row r="152" spans="1:28" ht="14.4" thickBot="1" x14ac:dyDescent="0.3">
      <c r="A152" s="26" t="s">
        <v>391</v>
      </c>
      <c r="B152" s="4" t="s">
        <v>162</v>
      </c>
      <c r="C152" s="5" t="s">
        <v>21</v>
      </c>
      <c r="D152" s="4" t="s">
        <v>33</v>
      </c>
      <c r="E152" s="5" t="s">
        <v>69</v>
      </c>
      <c r="F152" s="5" t="s">
        <v>65</v>
      </c>
      <c r="G152" s="4" t="s">
        <v>135</v>
      </c>
      <c r="H152" s="4" t="s">
        <v>26</v>
      </c>
      <c r="I152" s="24">
        <v>45681</v>
      </c>
      <c r="J152" s="24">
        <v>45687</v>
      </c>
      <c r="K152" s="24">
        <v>45803</v>
      </c>
      <c r="L152" s="34">
        <f>Table8[[#This Row],[App Offer Date]]-Table8[[#This Row],[App Submission Date]]</f>
        <v>6</v>
      </c>
      <c r="M152" s="34">
        <f>Table8[[#This Row],[App Deposit Date]]-Table8[[#This Row],[App Offer Date]]</f>
        <v>116</v>
      </c>
      <c r="N152" s="34">
        <f>Table8[[#This Row],[App Deposit Date]]-Table8[[#This Row],[App Submission Date]]</f>
        <v>122</v>
      </c>
      <c r="O152" s="34">
        <f xml:space="preserve"> --(Table8[[#This Row],[App Submission Date]]&lt;&gt;"")</f>
        <v>1</v>
      </c>
      <c r="P152" s="34">
        <f>--(Table8[[#This Row],[App Offer Date]]&lt;&gt;"")</f>
        <v>1</v>
      </c>
      <c r="Q152" s="5" t="s">
        <v>27</v>
      </c>
      <c r="R152" s="4" t="s">
        <v>28</v>
      </c>
      <c r="S152" s="5" t="s">
        <v>69</v>
      </c>
      <c r="T152" s="4" t="s">
        <v>29</v>
      </c>
      <c r="U152" s="4" t="s">
        <v>392</v>
      </c>
      <c r="V152" s="5" t="s">
        <v>27</v>
      </c>
      <c r="W152" s="6">
        <v>45681</v>
      </c>
      <c r="X152" s="27">
        <v>45687</v>
      </c>
      <c r="Y152">
        <f>IF(Table8[[#This Row],[Highest Student Stage]]&lt;&gt;"",1,0)</f>
        <v>1</v>
      </c>
      <c r="Z152">
        <f t="shared" si="6"/>
        <v>1</v>
      </c>
      <c r="AA152">
        <f t="shared" si="7"/>
        <v>1</v>
      </c>
      <c r="AB152">
        <f t="shared" si="8"/>
        <v>0</v>
      </c>
    </row>
    <row r="153" spans="1:28" ht="14.4" thickBot="1" x14ac:dyDescent="0.3">
      <c r="A153" s="26" t="s">
        <v>393</v>
      </c>
      <c r="B153" s="4" t="s">
        <v>200</v>
      </c>
      <c r="C153" s="5" t="s">
        <v>21</v>
      </c>
      <c r="D153" s="4" t="s">
        <v>33</v>
      </c>
      <c r="E153" s="5" t="s">
        <v>64</v>
      </c>
      <c r="F153" s="5" t="s">
        <v>65</v>
      </c>
      <c r="G153" s="4" t="s">
        <v>140</v>
      </c>
      <c r="H153" s="4" t="s">
        <v>26</v>
      </c>
      <c r="I153" s="24">
        <v>45694</v>
      </c>
      <c r="J153" s="24">
        <v>45703</v>
      </c>
      <c r="K153" s="25" t="s">
        <v>1162</v>
      </c>
      <c r="L153" s="35">
        <f>Table8[[#This Row],[App Offer Date]]-Table8[[#This Row],[App Submission Date]]</f>
        <v>9</v>
      </c>
      <c r="M153" s="35" t="e">
        <f>Table8[[#This Row],[App Deposit Date]]-Table8[[#This Row],[App Offer Date]]</f>
        <v>#VALUE!</v>
      </c>
      <c r="N153" s="35" t="e">
        <f>Table8[[#This Row],[App Deposit Date]]-Table8[[#This Row],[App Submission Date]]</f>
        <v>#VALUE!</v>
      </c>
      <c r="O153" s="35">
        <f xml:space="preserve"> --(Table8[[#This Row],[App Submission Date]]&lt;&gt;"")</f>
        <v>1</v>
      </c>
      <c r="P153" s="35">
        <f>--(Table8[[#This Row],[App Offer Date]]&lt;&gt;"")</f>
        <v>1</v>
      </c>
      <c r="Q153" s="5" t="s">
        <v>37</v>
      </c>
      <c r="R153" s="4" t="s">
        <v>47</v>
      </c>
      <c r="S153" s="2" t="s">
        <v>64</v>
      </c>
      <c r="T153" s="4"/>
      <c r="U153" s="4"/>
      <c r="V153" s="5" t="s">
        <v>37</v>
      </c>
      <c r="W153" s="6">
        <v>45694</v>
      </c>
      <c r="X153" s="27">
        <v>45703</v>
      </c>
      <c r="Y153">
        <f>IF(Table8[[#This Row],[Highest Student Stage]]&lt;&gt;"",1,0)</f>
        <v>1</v>
      </c>
      <c r="Z153">
        <f t="shared" si="6"/>
        <v>1</v>
      </c>
      <c r="AA153">
        <f t="shared" si="7"/>
        <v>0</v>
      </c>
      <c r="AB153">
        <f t="shared" si="8"/>
        <v>0</v>
      </c>
    </row>
    <row r="154" spans="1:28" ht="14.4" thickBot="1" x14ac:dyDescent="0.3">
      <c r="A154" s="26" t="s">
        <v>394</v>
      </c>
      <c r="B154" s="4" t="s">
        <v>388</v>
      </c>
      <c r="C154" s="5" t="s">
        <v>21</v>
      </c>
      <c r="D154" s="4" t="s">
        <v>22</v>
      </c>
      <c r="E154" s="5" t="s">
        <v>69</v>
      </c>
      <c r="F154" s="5" t="s">
        <v>24</v>
      </c>
      <c r="G154" s="4" t="s">
        <v>56</v>
      </c>
      <c r="H154" s="4" t="s">
        <v>26</v>
      </c>
      <c r="I154" s="24">
        <v>45791</v>
      </c>
      <c r="J154" s="24">
        <v>45796</v>
      </c>
      <c r="K154" s="25" t="s">
        <v>1162</v>
      </c>
      <c r="L154" s="35">
        <f>Table8[[#This Row],[App Offer Date]]-Table8[[#This Row],[App Submission Date]]</f>
        <v>5</v>
      </c>
      <c r="M154" s="35" t="e">
        <f>Table8[[#This Row],[App Deposit Date]]-Table8[[#This Row],[App Offer Date]]</f>
        <v>#VALUE!</v>
      </c>
      <c r="N154" s="35" t="e">
        <f>Table8[[#This Row],[App Deposit Date]]-Table8[[#This Row],[App Submission Date]]</f>
        <v>#VALUE!</v>
      </c>
      <c r="O154" s="35">
        <f xml:space="preserve"> --(Table8[[#This Row],[App Submission Date]]&lt;&gt;"")</f>
        <v>1</v>
      </c>
      <c r="P154" s="35">
        <f>--(Table8[[#This Row],[App Offer Date]]&lt;&gt;"")</f>
        <v>1</v>
      </c>
      <c r="Q154" s="5" t="s">
        <v>37</v>
      </c>
      <c r="R154" s="4" t="s">
        <v>47</v>
      </c>
      <c r="S154" s="5"/>
      <c r="T154" s="4"/>
      <c r="U154" s="4"/>
      <c r="V154" s="7" t="s">
        <v>52</v>
      </c>
      <c r="W154" s="5"/>
      <c r="X154" s="22"/>
      <c r="Y154">
        <f>IF(Table8[[#This Row],[Highest Student Stage]]&lt;&gt;"",1,0)</f>
        <v>1</v>
      </c>
      <c r="Z154">
        <f t="shared" si="6"/>
        <v>1</v>
      </c>
      <c r="AA154">
        <f t="shared" si="7"/>
        <v>0</v>
      </c>
      <c r="AB154">
        <f t="shared" si="8"/>
        <v>0</v>
      </c>
    </row>
    <row r="155" spans="1:28" ht="14.4" thickBot="1" x14ac:dyDescent="0.3">
      <c r="A155" s="26" t="s">
        <v>395</v>
      </c>
      <c r="B155" s="4" t="s">
        <v>274</v>
      </c>
      <c r="C155" s="5" t="s">
        <v>21</v>
      </c>
      <c r="D155" s="4" t="s">
        <v>22</v>
      </c>
      <c r="E155" s="5" t="s">
        <v>44</v>
      </c>
      <c r="F155" s="5" t="s">
        <v>93</v>
      </c>
      <c r="G155" s="4" t="s">
        <v>296</v>
      </c>
      <c r="H155" s="4" t="s">
        <v>26</v>
      </c>
      <c r="I155" s="24">
        <v>45700</v>
      </c>
      <c r="J155" s="24">
        <v>45707</v>
      </c>
      <c r="K155" s="24">
        <v>45715</v>
      </c>
      <c r="L155" s="34">
        <f>Table8[[#This Row],[App Offer Date]]-Table8[[#This Row],[App Submission Date]]</f>
        <v>7</v>
      </c>
      <c r="M155" s="34">
        <f>Table8[[#This Row],[App Deposit Date]]-Table8[[#This Row],[App Offer Date]]</f>
        <v>8</v>
      </c>
      <c r="N155" s="34">
        <f>Table8[[#This Row],[App Deposit Date]]-Table8[[#This Row],[App Submission Date]]</f>
        <v>15</v>
      </c>
      <c r="O155" s="34">
        <f xml:space="preserve"> --(Table8[[#This Row],[App Submission Date]]&lt;&gt;"")</f>
        <v>1</v>
      </c>
      <c r="P155" s="34">
        <f>--(Table8[[#This Row],[App Offer Date]]&lt;&gt;"")</f>
        <v>1</v>
      </c>
      <c r="Q155" s="5" t="s">
        <v>156</v>
      </c>
      <c r="R155" s="4" t="s">
        <v>28</v>
      </c>
      <c r="S155" s="5" t="s">
        <v>44</v>
      </c>
      <c r="T155" s="4" t="s">
        <v>29</v>
      </c>
      <c r="U155" s="4" t="s">
        <v>396</v>
      </c>
      <c r="V155" s="5" t="s">
        <v>156</v>
      </c>
      <c r="W155" s="6">
        <v>45700</v>
      </c>
      <c r="X155" s="27">
        <v>45707</v>
      </c>
      <c r="Y155">
        <f>IF(Table8[[#This Row],[Highest Student Stage]]&lt;&gt;"",1,0)</f>
        <v>1</v>
      </c>
      <c r="Z155">
        <f t="shared" si="6"/>
        <v>1</v>
      </c>
      <c r="AA155">
        <f t="shared" si="7"/>
        <v>1</v>
      </c>
      <c r="AB155">
        <f t="shared" si="8"/>
        <v>0</v>
      </c>
    </row>
    <row r="156" spans="1:28" ht="14.4" thickBot="1" x14ac:dyDescent="0.3">
      <c r="A156" s="26" t="s">
        <v>397</v>
      </c>
      <c r="B156" s="4" t="s">
        <v>43</v>
      </c>
      <c r="C156" s="5" t="s">
        <v>21</v>
      </c>
      <c r="D156" s="4" t="s">
        <v>33</v>
      </c>
      <c r="E156" s="5" t="s">
        <v>64</v>
      </c>
      <c r="F156" s="5" t="s">
        <v>35</v>
      </c>
      <c r="G156" s="4" t="s">
        <v>151</v>
      </c>
      <c r="H156" s="4" t="s">
        <v>26</v>
      </c>
      <c r="I156" s="24">
        <v>45753</v>
      </c>
      <c r="J156" s="24">
        <v>45754</v>
      </c>
      <c r="K156" s="25" t="s">
        <v>1162</v>
      </c>
      <c r="L156" s="35">
        <f>Table8[[#This Row],[App Offer Date]]-Table8[[#This Row],[App Submission Date]]</f>
        <v>1</v>
      </c>
      <c r="M156" s="35" t="e">
        <f>Table8[[#This Row],[App Deposit Date]]-Table8[[#This Row],[App Offer Date]]</f>
        <v>#VALUE!</v>
      </c>
      <c r="N156" s="35" t="e">
        <f>Table8[[#This Row],[App Deposit Date]]-Table8[[#This Row],[App Submission Date]]</f>
        <v>#VALUE!</v>
      </c>
      <c r="O156" s="35">
        <f xml:space="preserve"> --(Table8[[#This Row],[App Submission Date]]&lt;&gt;"")</f>
        <v>1</v>
      </c>
      <c r="P156" s="35">
        <f>--(Table8[[#This Row],[App Offer Date]]&lt;&gt;"")</f>
        <v>1</v>
      </c>
      <c r="Q156" s="5" t="s">
        <v>37</v>
      </c>
      <c r="R156" s="4" t="s">
        <v>47</v>
      </c>
      <c r="S156" s="5" t="s">
        <v>64</v>
      </c>
      <c r="T156" s="4" t="s">
        <v>73</v>
      </c>
      <c r="U156" s="4" t="s">
        <v>119</v>
      </c>
      <c r="V156" s="5" t="s">
        <v>37</v>
      </c>
      <c r="W156" s="6">
        <v>45753</v>
      </c>
      <c r="X156" s="27">
        <v>45754</v>
      </c>
      <c r="Y156">
        <f>IF(Table8[[#This Row],[Highest Student Stage]]&lt;&gt;"",1,0)</f>
        <v>1</v>
      </c>
      <c r="Z156">
        <f t="shared" si="6"/>
        <v>1</v>
      </c>
      <c r="AA156">
        <f t="shared" si="7"/>
        <v>0</v>
      </c>
      <c r="AB156">
        <f t="shared" si="8"/>
        <v>0</v>
      </c>
    </row>
    <row r="157" spans="1:28" ht="14.4" thickBot="1" x14ac:dyDescent="0.3">
      <c r="A157" s="26" t="s">
        <v>398</v>
      </c>
      <c r="B157" s="4" t="s">
        <v>172</v>
      </c>
      <c r="C157" s="5" t="s">
        <v>21</v>
      </c>
      <c r="D157" s="4" t="s">
        <v>22</v>
      </c>
      <c r="E157" s="5" t="s">
        <v>87</v>
      </c>
      <c r="F157" s="5" t="s">
        <v>24</v>
      </c>
      <c r="G157" s="4" t="s">
        <v>25</v>
      </c>
      <c r="H157" s="4" t="s">
        <v>26</v>
      </c>
      <c r="I157" s="24">
        <v>45631</v>
      </c>
      <c r="J157" s="24">
        <v>45637</v>
      </c>
      <c r="K157" s="24">
        <v>45772</v>
      </c>
      <c r="L157" s="34">
        <f>Table8[[#This Row],[App Offer Date]]-Table8[[#This Row],[App Submission Date]]</f>
        <v>6</v>
      </c>
      <c r="M157" s="34">
        <f>Table8[[#This Row],[App Deposit Date]]-Table8[[#This Row],[App Offer Date]]</f>
        <v>135</v>
      </c>
      <c r="N157" s="34">
        <f>Table8[[#This Row],[App Deposit Date]]-Table8[[#This Row],[App Submission Date]]</f>
        <v>141</v>
      </c>
      <c r="O157" s="34">
        <f xml:space="preserve"> --(Table8[[#This Row],[App Submission Date]]&lt;&gt;"")</f>
        <v>1</v>
      </c>
      <c r="P157" s="34">
        <f>--(Table8[[#This Row],[App Offer Date]]&lt;&gt;"")</f>
        <v>1</v>
      </c>
      <c r="Q157" s="5" t="s">
        <v>27</v>
      </c>
      <c r="R157" s="4" t="s">
        <v>28</v>
      </c>
      <c r="S157" s="5" t="s">
        <v>87</v>
      </c>
      <c r="T157" s="4" t="s">
        <v>29</v>
      </c>
      <c r="U157" s="5" t="s">
        <v>399</v>
      </c>
      <c r="V157" s="5" t="s">
        <v>27</v>
      </c>
      <c r="W157" s="6">
        <v>45631</v>
      </c>
      <c r="X157" s="27">
        <v>45637</v>
      </c>
      <c r="Y157">
        <f>IF(Table8[[#This Row],[Highest Student Stage]]&lt;&gt;"",1,0)</f>
        <v>1</v>
      </c>
      <c r="Z157">
        <f t="shared" si="6"/>
        <v>1</v>
      </c>
      <c r="AA157">
        <f t="shared" si="7"/>
        <v>1</v>
      </c>
      <c r="AB157">
        <f t="shared" si="8"/>
        <v>0</v>
      </c>
    </row>
    <row r="158" spans="1:28" ht="14.4" thickBot="1" x14ac:dyDescent="0.3">
      <c r="A158" s="26" t="s">
        <v>400</v>
      </c>
      <c r="B158" s="4" t="s">
        <v>357</v>
      </c>
      <c r="C158" s="5" t="s">
        <v>21</v>
      </c>
      <c r="D158" s="4" t="s">
        <v>22</v>
      </c>
      <c r="E158" s="5" t="s">
        <v>55</v>
      </c>
      <c r="F158" s="5" t="s">
        <v>24</v>
      </c>
      <c r="G158" s="4" t="s">
        <v>94</v>
      </c>
      <c r="H158" s="4" t="s">
        <v>26</v>
      </c>
      <c r="I158" s="24">
        <v>45757</v>
      </c>
      <c r="J158" s="24">
        <v>45764</v>
      </c>
      <c r="K158" s="25" t="s">
        <v>1162</v>
      </c>
      <c r="L158" s="35">
        <f>Table8[[#This Row],[App Offer Date]]-Table8[[#This Row],[App Submission Date]]</f>
        <v>7</v>
      </c>
      <c r="M158" s="35" t="e">
        <f>Table8[[#This Row],[App Deposit Date]]-Table8[[#This Row],[App Offer Date]]</f>
        <v>#VALUE!</v>
      </c>
      <c r="N158" s="35" t="e">
        <f>Table8[[#This Row],[App Deposit Date]]-Table8[[#This Row],[App Submission Date]]</f>
        <v>#VALUE!</v>
      </c>
      <c r="O158" s="35">
        <f xml:space="preserve"> --(Table8[[#This Row],[App Submission Date]]&lt;&gt;"")</f>
        <v>1</v>
      </c>
      <c r="P158" s="35">
        <f>--(Table8[[#This Row],[App Offer Date]]&lt;&gt;"")</f>
        <v>1</v>
      </c>
      <c r="Q158" s="5" t="s">
        <v>37</v>
      </c>
      <c r="R158" s="4" t="s">
        <v>47</v>
      </c>
      <c r="S158" s="5"/>
      <c r="T158" s="4"/>
      <c r="U158" s="4"/>
      <c r="V158" s="7" t="s">
        <v>52</v>
      </c>
      <c r="W158" s="5"/>
      <c r="X158" s="22"/>
      <c r="Y158">
        <f>IF(Table8[[#This Row],[Highest Student Stage]]&lt;&gt;"",1,0)</f>
        <v>1</v>
      </c>
      <c r="Z158">
        <f t="shared" si="6"/>
        <v>1</v>
      </c>
      <c r="AA158">
        <f t="shared" si="7"/>
        <v>0</v>
      </c>
      <c r="AB158">
        <f t="shared" si="8"/>
        <v>0</v>
      </c>
    </row>
    <row r="159" spans="1:28" ht="14.4" thickBot="1" x14ac:dyDescent="0.3">
      <c r="A159" s="26" t="s">
        <v>401</v>
      </c>
      <c r="B159" s="4" t="s">
        <v>295</v>
      </c>
      <c r="C159" s="5" t="s">
        <v>21</v>
      </c>
      <c r="D159" s="4" t="s">
        <v>22</v>
      </c>
      <c r="E159" s="5" t="s">
        <v>44</v>
      </c>
      <c r="F159" s="5" t="s">
        <v>93</v>
      </c>
      <c r="G159" s="4" t="s">
        <v>77</v>
      </c>
      <c r="H159" s="4" t="s">
        <v>26</v>
      </c>
      <c r="I159" s="24">
        <v>45706</v>
      </c>
      <c r="J159" s="24">
        <v>45715</v>
      </c>
      <c r="K159" s="24">
        <v>45750</v>
      </c>
      <c r="L159" s="34">
        <f>Table8[[#This Row],[App Offer Date]]-Table8[[#This Row],[App Submission Date]]</f>
        <v>9</v>
      </c>
      <c r="M159" s="34">
        <f>Table8[[#This Row],[App Deposit Date]]-Table8[[#This Row],[App Offer Date]]</f>
        <v>35</v>
      </c>
      <c r="N159" s="34">
        <f>Table8[[#This Row],[App Deposit Date]]-Table8[[#This Row],[App Submission Date]]</f>
        <v>44</v>
      </c>
      <c r="O159" s="34">
        <f xml:space="preserve"> --(Table8[[#This Row],[App Submission Date]]&lt;&gt;"")</f>
        <v>1</v>
      </c>
      <c r="P159" s="34">
        <f>--(Table8[[#This Row],[App Offer Date]]&lt;&gt;"")</f>
        <v>1</v>
      </c>
      <c r="Q159" s="5" t="s">
        <v>27</v>
      </c>
      <c r="R159" s="4" t="s">
        <v>28</v>
      </c>
      <c r="S159" s="5" t="s">
        <v>44</v>
      </c>
      <c r="T159" s="4" t="s">
        <v>29</v>
      </c>
      <c r="U159" s="5" t="s">
        <v>104</v>
      </c>
      <c r="V159" s="5" t="s">
        <v>27</v>
      </c>
      <c r="W159" s="6">
        <v>45706</v>
      </c>
      <c r="X159" s="27">
        <v>45715</v>
      </c>
      <c r="Y159">
        <f>IF(Table8[[#This Row],[Highest Student Stage]]&lt;&gt;"",1,0)</f>
        <v>1</v>
      </c>
      <c r="Z159">
        <f t="shared" si="6"/>
        <v>1</v>
      </c>
      <c r="AA159">
        <f t="shared" si="7"/>
        <v>1</v>
      </c>
      <c r="AB159">
        <f t="shared" si="8"/>
        <v>0</v>
      </c>
    </row>
    <row r="160" spans="1:28" ht="14.4" thickBot="1" x14ac:dyDescent="0.3">
      <c r="A160" s="26" t="s">
        <v>402</v>
      </c>
      <c r="B160" s="4" t="s">
        <v>235</v>
      </c>
      <c r="C160" s="5" t="s">
        <v>21</v>
      </c>
      <c r="D160" s="4" t="s">
        <v>33</v>
      </c>
      <c r="E160" s="5" t="s">
        <v>59</v>
      </c>
      <c r="F160" s="5" t="s">
        <v>35</v>
      </c>
      <c r="G160" s="4" t="s">
        <v>109</v>
      </c>
      <c r="H160" s="4" t="s">
        <v>26</v>
      </c>
      <c r="I160" s="24">
        <v>45653</v>
      </c>
      <c r="J160" s="24">
        <v>45684</v>
      </c>
      <c r="K160" s="25" t="s">
        <v>1162</v>
      </c>
      <c r="L160" s="35">
        <f>Table8[[#This Row],[App Offer Date]]-Table8[[#This Row],[App Submission Date]]</f>
        <v>31</v>
      </c>
      <c r="M160" s="35" t="e">
        <f>Table8[[#This Row],[App Deposit Date]]-Table8[[#This Row],[App Offer Date]]</f>
        <v>#VALUE!</v>
      </c>
      <c r="N160" s="35" t="e">
        <f>Table8[[#This Row],[App Deposit Date]]-Table8[[#This Row],[App Submission Date]]</f>
        <v>#VALUE!</v>
      </c>
      <c r="O160" s="35">
        <f xml:space="preserve"> --(Table8[[#This Row],[App Submission Date]]&lt;&gt;"")</f>
        <v>1</v>
      </c>
      <c r="P160" s="35">
        <f>--(Table8[[#This Row],[App Offer Date]]&lt;&gt;"")</f>
        <v>1</v>
      </c>
      <c r="Q160" s="5" t="s">
        <v>37</v>
      </c>
      <c r="R160" s="4" t="s">
        <v>47</v>
      </c>
      <c r="S160" s="2" t="s">
        <v>263</v>
      </c>
      <c r="T160" s="4"/>
      <c r="U160" s="4" t="s">
        <v>110</v>
      </c>
      <c r="V160" s="7" t="s">
        <v>41</v>
      </c>
      <c r="W160" s="5"/>
      <c r="X160" s="22"/>
      <c r="Y160">
        <f>IF(Table8[[#This Row],[Highest Student Stage]]&lt;&gt;"",1,0)</f>
        <v>1</v>
      </c>
      <c r="Z160">
        <f t="shared" si="6"/>
        <v>1</v>
      </c>
      <c r="AA160">
        <f t="shared" si="7"/>
        <v>0</v>
      </c>
      <c r="AB160">
        <f t="shared" si="8"/>
        <v>0</v>
      </c>
    </row>
    <row r="161" spans="1:28" ht="14.4" thickBot="1" x14ac:dyDescent="0.3">
      <c r="A161" s="26" t="s">
        <v>403</v>
      </c>
      <c r="B161" s="4" t="s">
        <v>253</v>
      </c>
      <c r="C161" s="5" t="s">
        <v>275</v>
      </c>
      <c r="D161" s="4" t="s">
        <v>22</v>
      </c>
      <c r="E161" s="5" t="s">
        <v>276</v>
      </c>
      <c r="F161" s="5" t="s">
        <v>93</v>
      </c>
      <c r="G161" s="4" t="s">
        <v>277</v>
      </c>
      <c r="H161" s="4" t="s">
        <v>26</v>
      </c>
      <c r="I161" s="24">
        <v>45606</v>
      </c>
      <c r="J161" s="24">
        <v>45608</v>
      </c>
      <c r="K161" s="25" t="s">
        <v>1162</v>
      </c>
      <c r="L161" s="35">
        <f>Table8[[#This Row],[App Offer Date]]-Table8[[#This Row],[App Submission Date]]</f>
        <v>2</v>
      </c>
      <c r="M161" s="35" t="e">
        <f>Table8[[#This Row],[App Deposit Date]]-Table8[[#This Row],[App Offer Date]]</f>
        <v>#VALUE!</v>
      </c>
      <c r="N161" s="35" t="e">
        <f>Table8[[#This Row],[App Deposit Date]]-Table8[[#This Row],[App Submission Date]]</f>
        <v>#VALUE!</v>
      </c>
      <c r="O161" s="35">
        <f xml:space="preserve"> --(Table8[[#This Row],[App Submission Date]]&lt;&gt;"")</f>
        <v>1</v>
      </c>
      <c r="P161" s="35">
        <f>--(Table8[[#This Row],[App Offer Date]]&lt;&gt;"")</f>
        <v>1</v>
      </c>
      <c r="Q161" s="5" t="s">
        <v>37</v>
      </c>
      <c r="R161" s="4" t="s">
        <v>47</v>
      </c>
      <c r="S161" s="5" t="s">
        <v>276</v>
      </c>
      <c r="T161" s="4" t="s">
        <v>29</v>
      </c>
      <c r="U161" s="4" t="s">
        <v>404</v>
      </c>
      <c r="V161" s="5" t="s">
        <v>37</v>
      </c>
      <c r="W161" s="6">
        <v>45606</v>
      </c>
      <c r="X161" s="27">
        <v>45608</v>
      </c>
      <c r="Y161">
        <f>IF(Table8[[#This Row],[Highest Student Stage]]&lt;&gt;"",1,0)</f>
        <v>1</v>
      </c>
      <c r="Z161">
        <f t="shared" si="6"/>
        <v>1</v>
      </c>
      <c r="AA161">
        <f t="shared" si="7"/>
        <v>0</v>
      </c>
      <c r="AB161">
        <f t="shared" si="8"/>
        <v>0</v>
      </c>
    </row>
    <row r="162" spans="1:28" ht="14.4" thickBot="1" x14ac:dyDescent="0.3">
      <c r="A162" s="26" t="s">
        <v>405</v>
      </c>
      <c r="B162" s="4" t="s">
        <v>50</v>
      </c>
      <c r="C162" s="5" t="s">
        <v>21</v>
      </c>
      <c r="D162" s="4" t="s">
        <v>33</v>
      </c>
      <c r="E162" s="5" t="s">
        <v>44</v>
      </c>
      <c r="F162" s="5" t="s">
        <v>35</v>
      </c>
      <c r="G162" s="4" t="s">
        <v>106</v>
      </c>
      <c r="H162" s="4" t="s">
        <v>26</v>
      </c>
      <c r="I162" s="24">
        <v>45722</v>
      </c>
      <c r="J162" s="24">
        <v>45734</v>
      </c>
      <c r="K162" s="25" t="s">
        <v>1162</v>
      </c>
      <c r="L162" s="35">
        <f>Table8[[#This Row],[App Offer Date]]-Table8[[#This Row],[App Submission Date]]</f>
        <v>12</v>
      </c>
      <c r="M162" s="35" t="e">
        <f>Table8[[#This Row],[App Deposit Date]]-Table8[[#This Row],[App Offer Date]]</f>
        <v>#VALUE!</v>
      </c>
      <c r="N162" s="35" t="e">
        <f>Table8[[#This Row],[App Deposit Date]]-Table8[[#This Row],[App Submission Date]]</f>
        <v>#VALUE!</v>
      </c>
      <c r="O162" s="35">
        <f xml:space="preserve"> --(Table8[[#This Row],[App Submission Date]]&lt;&gt;"")</f>
        <v>1</v>
      </c>
      <c r="P162" s="35">
        <f>--(Table8[[#This Row],[App Offer Date]]&lt;&gt;"")</f>
        <v>1</v>
      </c>
      <c r="Q162" s="5" t="s">
        <v>37</v>
      </c>
      <c r="R162" s="4" t="s">
        <v>28</v>
      </c>
      <c r="S162" s="5" t="s">
        <v>44</v>
      </c>
      <c r="T162" s="4" t="s">
        <v>39</v>
      </c>
      <c r="U162" s="4" t="s">
        <v>406</v>
      </c>
      <c r="V162" s="5" t="s">
        <v>37</v>
      </c>
      <c r="W162" s="6">
        <v>45722</v>
      </c>
      <c r="X162" s="27">
        <v>45734</v>
      </c>
      <c r="Y162">
        <f>IF(Table8[[#This Row],[Highest Student Stage]]&lt;&gt;"",1,0)</f>
        <v>1</v>
      </c>
      <c r="Z162">
        <f t="shared" si="6"/>
        <v>1</v>
      </c>
      <c r="AA162">
        <f t="shared" si="7"/>
        <v>0</v>
      </c>
      <c r="AB162">
        <f t="shared" si="8"/>
        <v>0</v>
      </c>
    </row>
    <row r="163" spans="1:28" ht="14.4" thickBot="1" x14ac:dyDescent="0.3">
      <c r="A163" s="26" t="s">
        <v>407</v>
      </c>
      <c r="B163" s="4" t="s">
        <v>235</v>
      </c>
      <c r="C163" s="5" t="s">
        <v>21</v>
      </c>
      <c r="D163" s="4" t="s">
        <v>33</v>
      </c>
      <c r="E163" s="5" t="s">
        <v>160</v>
      </c>
      <c r="F163" s="5" t="s">
        <v>35</v>
      </c>
      <c r="G163" s="4" t="s">
        <v>214</v>
      </c>
      <c r="H163" s="4" t="s">
        <v>26</v>
      </c>
      <c r="I163" s="24">
        <v>45826</v>
      </c>
      <c r="J163" s="25" t="s">
        <v>1162</v>
      </c>
      <c r="K163" s="25" t="s">
        <v>1162</v>
      </c>
      <c r="L163" s="35" t="e">
        <f>Table8[[#This Row],[App Offer Date]]-Table8[[#This Row],[App Submission Date]]</f>
        <v>#VALUE!</v>
      </c>
      <c r="M163" s="35" t="e">
        <f>Table8[[#This Row],[App Deposit Date]]-Table8[[#This Row],[App Offer Date]]</f>
        <v>#VALUE!</v>
      </c>
      <c r="N163" s="35" t="e">
        <f>Table8[[#This Row],[App Deposit Date]]-Table8[[#This Row],[App Submission Date]]</f>
        <v>#VALUE!</v>
      </c>
      <c r="O163" s="35">
        <f xml:space="preserve"> --(Table8[[#This Row],[App Submission Date]]&lt;&gt;"")</f>
        <v>1</v>
      </c>
      <c r="P163" s="35">
        <f>--(Table8[[#This Row],[App Offer Date]]&lt;&gt;"")</f>
        <v>1</v>
      </c>
      <c r="Q163" s="5" t="s">
        <v>82</v>
      </c>
      <c r="R163" s="4" t="s">
        <v>47</v>
      </c>
      <c r="S163" s="5"/>
      <c r="T163" s="4"/>
      <c r="U163" s="5" t="s">
        <v>408</v>
      </c>
      <c r="V163" s="7" t="s">
        <v>52</v>
      </c>
      <c r="W163" s="5"/>
      <c r="X163" s="22"/>
      <c r="Y163">
        <f>IF(Table8[[#This Row],[Highest Student Stage]]&lt;&gt;"",1,0)</f>
        <v>1</v>
      </c>
      <c r="Z163">
        <f t="shared" si="6"/>
        <v>0</v>
      </c>
      <c r="AA163">
        <f t="shared" si="7"/>
        <v>0</v>
      </c>
      <c r="AB163">
        <f t="shared" si="8"/>
        <v>0</v>
      </c>
    </row>
    <row r="164" spans="1:28" ht="14.4" thickBot="1" x14ac:dyDescent="0.3">
      <c r="A164" s="26" t="s">
        <v>409</v>
      </c>
      <c r="B164" s="4" t="s">
        <v>159</v>
      </c>
      <c r="C164" s="5" t="s">
        <v>21</v>
      </c>
      <c r="D164" s="4" t="s">
        <v>22</v>
      </c>
      <c r="E164" s="5" t="s">
        <v>341</v>
      </c>
      <c r="F164" s="5" t="s">
        <v>24</v>
      </c>
      <c r="G164" s="4" t="s">
        <v>339</v>
      </c>
      <c r="H164" s="4" t="s">
        <v>26</v>
      </c>
      <c r="I164" s="24">
        <v>45705</v>
      </c>
      <c r="J164" s="24">
        <v>45743</v>
      </c>
      <c r="K164" s="24">
        <v>45743</v>
      </c>
      <c r="L164" s="34">
        <f>Table8[[#This Row],[App Offer Date]]-Table8[[#This Row],[App Submission Date]]</f>
        <v>38</v>
      </c>
      <c r="M164" s="34">
        <f>Table8[[#This Row],[App Deposit Date]]-Table8[[#This Row],[App Offer Date]]</f>
        <v>0</v>
      </c>
      <c r="N164" s="34">
        <f>Table8[[#This Row],[App Deposit Date]]-Table8[[#This Row],[App Submission Date]]</f>
        <v>38</v>
      </c>
      <c r="O164" s="34">
        <f xml:space="preserve"> --(Table8[[#This Row],[App Submission Date]]&lt;&gt;"")</f>
        <v>1</v>
      </c>
      <c r="P164" s="34">
        <f>--(Table8[[#This Row],[App Offer Date]]&lt;&gt;"")</f>
        <v>1</v>
      </c>
      <c r="Q164" s="5" t="s">
        <v>27</v>
      </c>
      <c r="R164" s="4" t="s">
        <v>47</v>
      </c>
      <c r="S164" s="5" t="s">
        <v>341</v>
      </c>
      <c r="T164" s="4" t="s">
        <v>29</v>
      </c>
      <c r="U164" s="4" t="s">
        <v>299</v>
      </c>
      <c r="V164" s="5" t="s">
        <v>27</v>
      </c>
      <c r="W164" s="6">
        <v>45705</v>
      </c>
      <c r="X164" s="27">
        <v>45743</v>
      </c>
      <c r="Y164">
        <f>IF(Table8[[#This Row],[Highest Student Stage]]&lt;&gt;"",1,0)</f>
        <v>1</v>
      </c>
      <c r="Z164">
        <f t="shared" si="6"/>
        <v>1</v>
      </c>
      <c r="AA164">
        <f t="shared" si="7"/>
        <v>1</v>
      </c>
      <c r="AB164">
        <f t="shared" si="8"/>
        <v>0</v>
      </c>
    </row>
    <row r="165" spans="1:28" ht="14.4" thickBot="1" x14ac:dyDescent="0.3">
      <c r="A165" s="26" t="s">
        <v>410</v>
      </c>
      <c r="B165" s="4" t="s">
        <v>124</v>
      </c>
      <c r="C165" s="5" t="s">
        <v>21</v>
      </c>
      <c r="D165" s="4" t="s">
        <v>33</v>
      </c>
      <c r="E165" s="5" t="s">
        <v>129</v>
      </c>
      <c r="F165" s="5" t="s">
        <v>65</v>
      </c>
      <c r="G165" s="4" t="s">
        <v>66</v>
      </c>
      <c r="H165" s="4" t="s">
        <v>26</v>
      </c>
      <c r="I165" s="24">
        <v>45747</v>
      </c>
      <c r="J165" s="25" t="s">
        <v>1162</v>
      </c>
      <c r="K165" s="25" t="s">
        <v>1162</v>
      </c>
      <c r="L165" s="35" t="e">
        <f>Table8[[#This Row],[App Offer Date]]-Table8[[#This Row],[App Submission Date]]</f>
        <v>#VALUE!</v>
      </c>
      <c r="M165" s="35" t="e">
        <f>Table8[[#This Row],[App Deposit Date]]-Table8[[#This Row],[App Offer Date]]</f>
        <v>#VALUE!</v>
      </c>
      <c r="N165" s="35" t="e">
        <f>Table8[[#This Row],[App Deposit Date]]-Table8[[#This Row],[App Submission Date]]</f>
        <v>#VALUE!</v>
      </c>
      <c r="O165" s="35">
        <f xml:space="preserve"> --(Table8[[#This Row],[App Submission Date]]&lt;&gt;"")</f>
        <v>1</v>
      </c>
      <c r="P165" s="35">
        <f>--(Table8[[#This Row],[App Offer Date]]&lt;&gt;"")</f>
        <v>1</v>
      </c>
      <c r="Q165" s="5" t="s">
        <v>82</v>
      </c>
      <c r="R165" s="4" t="s">
        <v>47</v>
      </c>
      <c r="S165" s="5"/>
      <c r="T165" s="4"/>
      <c r="U165" s="4"/>
      <c r="V165" s="7" t="s">
        <v>52</v>
      </c>
      <c r="W165" s="5"/>
      <c r="X165" s="22"/>
      <c r="Y165">
        <f>IF(Table8[[#This Row],[Highest Student Stage]]&lt;&gt;"",1,0)</f>
        <v>1</v>
      </c>
      <c r="Z165">
        <f t="shared" si="6"/>
        <v>0</v>
      </c>
      <c r="AA165">
        <f t="shared" si="7"/>
        <v>0</v>
      </c>
      <c r="AB165">
        <f t="shared" si="8"/>
        <v>0</v>
      </c>
    </row>
    <row r="166" spans="1:28" ht="14.4" thickBot="1" x14ac:dyDescent="0.3">
      <c r="A166" s="26" t="s">
        <v>411</v>
      </c>
      <c r="B166" s="4" t="s">
        <v>76</v>
      </c>
      <c r="C166" s="5" t="s">
        <v>21</v>
      </c>
      <c r="D166" s="4" t="s">
        <v>33</v>
      </c>
      <c r="E166" s="5" t="s">
        <v>64</v>
      </c>
      <c r="F166" s="5" t="s">
        <v>65</v>
      </c>
      <c r="G166" s="4" t="s">
        <v>66</v>
      </c>
      <c r="H166" s="4" t="s">
        <v>26</v>
      </c>
      <c r="I166" s="24">
        <v>45716</v>
      </c>
      <c r="J166" s="24">
        <v>45722</v>
      </c>
      <c r="K166" s="25" t="s">
        <v>1162</v>
      </c>
      <c r="L166" s="35">
        <f>Table8[[#This Row],[App Offer Date]]-Table8[[#This Row],[App Submission Date]]</f>
        <v>6</v>
      </c>
      <c r="M166" s="35" t="e">
        <f>Table8[[#This Row],[App Deposit Date]]-Table8[[#This Row],[App Offer Date]]</f>
        <v>#VALUE!</v>
      </c>
      <c r="N166" s="35" t="e">
        <f>Table8[[#This Row],[App Deposit Date]]-Table8[[#This Row],[App Submission Date]]</f>
        <v>#VALUE!</v>
      </c>
      <c r="O166" s="35">
        <f xml:space="preserve"> --(Table8[[#This Row],[App Submission Date]]&lt;&gt;"")</f>
        <v>1</v>
      </c>
      <c r="P166" s="35">
        <f>--(Table8[[#This Row],[App Offer Date]]&lt;&gt;"")</f>
        <v>1</v>
      </c>
      <c r="Q166" s="5" t="s">
        <v>37</v>
      </c>
      <c r="R166" s="4" t="s">
        <v>47</v>
      </c>
      <c r="S166" s="5" t="s">
        <v>38</v>
      </c>
      <c r="T166" s="1" t="s">
        <v>137</v>
      </c>
      <c r="U166" s="5"/>
      <c r="V166" s="7" t="s">
        <v>41</v>
      </c>
      <c r="W166" s="5"/>
      <c r="X166" s="22"/>
      <c r="Y166">
        <f>IF(Table8[[#This Row],[Highest Student Stage]]&lt;&gt;"",1,0)</f>
        <v>1</v>
      </c>
      <c r="Z166">
        <f t="shared" si="6"/>
        <v>1</v>
      </c>
      <c r="AA166">
        <f t="shared" si="7"/>
        <v>0</v>
      </c>
      <c r="AB166">
        <f t="shared" si="8"/>
        <v>0</v>
      </c>
    </row>
    <row r="167" spans="1:28" ht="14.4" thickBot="1" x14ac:dyDescent="0.3">
      <c r="A167" s="26" t="s">
        <v>412</v>
      </c>
      <c r="B167" s="4" t="s">
        <v>20</v>
      </c>
      <c r="C167" s="5" t="s">
        <v>21</v>
      </c>
      <c r="D167" s="4" t="s">
        <v>22</v>
      </c>
      <c r="E167" s="5" t="s">
        <v>55</v>
      </c>
      <c r="F167" s="5" t="s">
        <v>24</v>
      </c>
      <c r="G167" s="4" t="s">
        <v>143</v>
      </c>
      <c r="H167" s="4" t="s">
        <v>26</v>
      </c>
      <c r="I167" s="24">
        <v>45726</v>
      </c>
      <c r="J167" s="24">
        <v>45731</v>
      </c>
      <c r="K167" s="24">
        <v>45820</v>
      </c>
      <c r="L167" s="34">
        <f>Table8[[#This Row],[App Offer Date]]-Table8[[#This Row],[App Submission Date]]</f>
        <v>5</v>
      </c>
      <c r="M167" s="34">
        <f>Table8[[#This Row],[App Deposit Date]]-Table8[[#This Row],[App Offer Date]]</f>
        <v>89</v>
      </c>
      <c r="N167" s="34">
        <f>Table8[[#This Row],[App Deposit Date]]-Table8[[#This Row],[App Submission Date]]</f>
        <v>94</v>
      </c>
      <c r="O167" s="34">
        <f xml:space="preserve"> --(Table8[[#This Row],[App Submission Date]]&lt;&gt;"")</f>
        <v>1</v>
      </c>
      <c r="P167" s="34">
        <f>--(Table8[[#This Row],[App Offer Date]]&lt;&gt;"")</f>
        <v>1</v>
      </c>
      <c r="Q167" s="5" t="s">
        <v>27</v>
      </c>
      <c r="R167" s="4" t="s">
        <v>28</v>
      </c>
      <c r="S167" s="5" t="s">
        <v>55</v>
      </c>
      <c r="T167" s="4" t="s">
        <v>29</v>
      </c>
      <c r="U167" s="4" t="s">
        <v>396</v>
      </c>
      <c r="V167" s="7" t="s">
        <v>41</v>
      </c>
      <c r="W167" s="5"/>
      <c r="X167" s="22"/>
      <c r="Y167">
        <f>IF(Table8[[#This Row],[Highest Student Stage]]&lt;&gt;"",1,0)</f>
        <v>1</v>
      </c>
      <c r="Z167">
        <f t="shared" si="6"/>
        <v>1</v>
      </c>
      <c r="AA167">
        <f t="shared" si="7"/>
        <v>1</v>
      </c>
      <c r="AB167">
        <f t="shared" si="8"/>
        <v>0</v>
      </c>
    </row>
    <row r="168" spans="1:28" ht="14.4" thickBot="1" x14ac:dyDescent="0.3">
      <c r="A168" s="26" t="s">
        <v>413</v>
      </c>
      <c r="B168" s="4" t="s">
        <v>112</v>
      </c>
      <c r="C168" s="5" t="s">
        <v>21</v>
      </c>
      <c r="D168" s="4" t="s">
        <v>33</v>
      </c>
      <c r="E168" s="5" t="s">
        <v>59</v>
      </c>
      <c r="F168" s="5" t="s">
        <v>35</v>
      </c>
      <c r="G168" s="4" t="s">
        <v>60</v>
      </c>
      <c r="H168" s="4" t="s">
        <v>26</v>
      </c>
      <c r="I168" s="24">
        <v>45726</v>
      </c>
      <c r="J168" s="25" t="s">
        <v>1162</v>
      </c>
      <c r="K168" s="25" t="s">
        <v>1162</v>
      </c>
      <c r="L168" s="35" t="e">
        <f>Table8[[#This Row],[App Offer Date]]-Table8[[#This Row],[App Submission Date]]</f>
        <v>#VALUE!</v>
      </c>
      <c r="M168" s="35" t="e">
        <f>Table8[[#This Row],[App Deposit Date]]-Table8[[#This Row],[App Offer Date]]</f>
        <v>#VALUE!</v>
      </c>
      <c r="N168" s="35" t="e">
        <f>Table8[[#This Row],[App Deposit Date]]-Table8[[#This Row],[App Submission Date]]</f>
        <v>#VALUE!</v>
      </c>
      <c r="O168" s="35">
        <f xml:space="preserve"> --(Table8[[#This Row],[App Submission Date]]&lt;&gt;"")</f>
        <v>1</v>
      </c>
      <c r="P168" s="35">
        <f>--(Table8[[#This Row],[App Offer Date]]&lt;&gt;"")</f>
        <v>1</v>
      </c>
      <c r="Q168" s="5" t="s">
        <v>37</v>
      </c>
      <c r="R168" s="4" t="s">
        <v>47</v>
      </c>
      <c r="S168" s="5"/>
      <c r="T168" s="4"/>
      <c r="U168" s="4" t="s">
        <v>414</v>
      </c>
      <c r="V168" s="7" t="s">
        <v>52</v>
      </c>
      <c r="W168" s="5"/>
      <c r="X168" s="22"/>
      <c r="Y168">
        <f>IF(Table8[[#This Row],[Highest Student Stage]]&lt;&gt;"",1,0)</f>
        <v>1</v>
      </c>
      <c r="Z168">
        <f t="shared" si="6"/>
        <v>1</v>
      </c>
      <c r="AA168">
        <f t="shared" si="7"/>
        <v>0</v>
      </c>
      <c r="AB168">
        <f t="shared" si="8"/>
        <v>0</v>
      </c>
    </row>
    <row r="169" spans="1:28" ht="14.4" thickBot="1" x14ac:dyDescent="0.3">
      <c r="A169" s="26" t="s">
        <v>415</v>
      </c>
      <c r="B169" s="4" t="s">
        <v>172</v>
      </c>
      <c r="C169" s="5" t="s">
        <v>21</v>
      </c>
      <c r="D169" s="4" t="s">
        <v>22</v>
      </c>
      <c r="E169" s="5" t="s">
        <v>160</v>
      </c>
      <c r="F169" s="5" t="s">
        <v>24</v>
      </c>
      <c r="G169" s="4" t="s">
        <v>25</v>
      </c>
      <c r="H169" s="4" t="s">
        <v>26</v>
      </c>
      <c r="I169" s="24">
        <v>45614</v>
      </c>
      <c r="J169" s="24">
        <v>45623</v>
      </c>
      <c r="K169" s="24">
        <v>45708</v>
      </c>
      <c r="L169" s="34">
        <f>Table8[[#This Row],[App Offer Date]]-Table8[[#This Row],[App Submission Date]]</f>
        <v>9</v>
      </c>
      <c r="M169" s="34">
        <f>Table8[[#This Row],[App Deposit Date]]-Table8[[#This Row],[App Offer Date]]</f>
        <v>85</v>
      </c>
      <c r="N169" s="34">
        <f>Table8[[#This Row],[App Deposit Date]]-Table8[[#This Row],[App Submission Date]]</f>
        <v>94</v>
      </c>
      <c r="O169" s="34">
        <f xml:space="preserve"> --(Table8[[#This Row],[App Submission Date]]&lt;&gt;"")</f>
        <v>1</v>
      </c>
      <c r="P169" s="34">
        <f>--(Table8[[#This Row],[App Offer Date]]&lt;&gt;"")</f>
        <v>1</v>
      </c>
      <c r="Q169" s="5" t="s">
        <v>27</v>
      </c>
      <c r="R169" s="4" t="s">
        <v>28</v>
      </c>
      <c r="S169" s="5" t="s">
        <v>160</v>
      </c>
      <c r="T169" s="4" t="s">
        <v>29</v>
      </c>
      <c r="U169" s="4" t="s">
        <v>177</v>
      </c>
      <c r="V169" s="5" t="s">
        <v>27</v>
      </c>
      <c r="W169" s="6">
        <v>45614</v>
      </c>
      <c r="X169" s="27">
        <v>45623</v>
      </c>
      <c r="Y169">
        <f>IF(Table8[[#This Row],[Highest Student Stage]]&lt;&gt;"",1,0)</f>
        <v>1</v>
      </c>
      <c r="Z169">
        <f t="shared" si="6"/>
        <v>1</v>
      </c>
      <c r="AA169">
        <f t="shared" si="7"/>
        <v>1</v>
      </c>
      <c r="AB169">
        <f t="shared" si="8"/>
        <v>0</v>
      </c>
    </row>
    <row r="170" spans="1:28" ht="14.4" thickBot="1" x14ac:dyDescent="0.3">
      <c r="A170" s="26" t="s">
        <v>416</v>
      </c>
      <c r="B170" s="4" t="s">
        <v>388</v>
      </c>
      <c r="C170" s="5" t="s">
        <v>21</v>
      </c>
      <c r="D170" s="4" t="s">
        <v>22</v>
      </c>
      <c r="E170" s="5" t="s">
        <v>80</v>
      </c>
      <c r="F170" s="5" t="s">
        <v>24</v>
      </c>
      <c r="G170" s="4" t="s">
        <v>211</v>
      </c>
      <c r="H170" s="4" t="s">
        <v>26</v>
      </c>
      <c r="I170" s="24">
        <v>45672</v>
      </c>
      <c r="J170" s="25" t="s">
        <v>1162</v>
      </c>
      <c r="K170" s="25" t="s">
        <v>1162</v>
      </c>
      <c r="L170" s="35" t="e">
        <f>Table8[[#This Row],[App Offer Date]]-Table8[[#This Row],[App Submission Date]]</f>
        <v>#VALUE!</v>
      </c>
      <c r="M170" s="35" t="e">
        <f>Table8[[#This Row],[App Deposit Date]]-Table8[[#This Row],[App Offer Date]]</f>
        <v>#VALUE!</v>
      </c>
      <c r="N170" s="35" t="e">
        <f>Table8[[#This Row],[App Deposit Date]]-Table8[[#This Row],[App Submission Date]]</f>
        <v>#VALUE!</v>
      </c>
      <c r="O170" s="35">
        <f xml:space="preserve"> --(Table8[[#This Row],[App Submission Date]]&lt;&gt;"")</f>
        <v>1</v>
      </c>
      <c r="P170" s="35">
        <f>--(Table8[[#This Row],[App Offer Date]]&lt;&gt;"")</f>
        <v>1</v>
      </c>
      <c r="Q170" s="5" t="s">
        <v>46</v>
      </c>
      <c r="R170" s="4" t="s">
        <v>47</v>
      </c>
      <c r="S170" s="5"/>
      <c r="T170" s="4"/>
      <c r="U170" s="4"/>
      <c r="V170" s="7" t="s">
        <v>52</v>
      </c>
      <c r="W170" s="5"/>
      <c r="X170" s="22"/>
      <c r="Y170">
        <f>IF(Table8[[#This Row],[Highest Student Stage]]&lt;&gt;"",1,0)</f>
        <v>1</v>
      </c>
      <c r="Z170">
        <f t="shared" si="6"/>
        <v>0</v>
      </c>
      <c r="AA170">
        <f t="shared" si="7"/>
        <v>0</v>
      </c>
      <c r="AB170">
        <f t="shared" si="8"/>
        <v>0</v>
      </c>
    </row>
    <row r="171" spans="1:28" ht="14.4" thickBot="1" x14ac:dyDescent="0.3">
      <c r="A171" s="26" t="s">
        <v>417</v>
      </c>
      <c r="B171" s="4" t="s">
        <v>172</v>
      </c>
      <c r="C171" s="5" t="s">
        <v>21</v>
      </c>
      <c r="D171" s="4" t="s">
        <v>22</v>
      </c>
      <c r="E171" s="5" t="s">
        <v>55</v>
      </c>
      <c r="F171" s="5" t="s">
        <v>24</v>
      </c>
      <c r="G171" s="4" t="s">
        <v>292</v>
      </c>
      <c r="H171" s="4" t="s">
        <v>26</v>
      </c>
      <c r="I171" s="24">
        <v>45729</v>
      </c>
      <c r="J171" s="24">
        <v>45738</v>
      </c>
      <c r="K171" s="25" t="s">
        <v>1162</v>
      </c>
      <c r="L171" s="35">
        <f>Table8[[#This Row],[App Offer Date]]-Table8[[#This Row],[App Submission Date]]</f>
        <v>9</v>
      </c>
      <c r="M171" s="35" t="e">
        <f>Table8[[#This Row],[App Deposit Date]]-Table8[[#This Row],[App Offer Date]]</f>
        <v>#VALUE!</v>
      </c>
      <c r="N171" s="35" t="e">
        <f>Table8[[#This Row],[App Deposit Date]]-Table8[[#This Row],[App Submission Date]]</f>
        <v>#VALUE!</v>
      </c>
      <c r="O171" s="35">
        <f xml:space="preserve"> --(Table8[[#This Row],[App Submission Date]]&lt;&gt;"")</f>
        <v>1</v>
      </c>
      <c r="P171" s="35">
        <f>--(Table8[[#This Row],[App Offer Date]]&lt;&gt;"")</f>
        <v>1</v>
      </c>
      <c r="Q171" s="5" t="s">
        <v>37</v>
      </c>
      <c r="R171" s="4" t="s">
        <v>47</v>
      </c>
      <c r="S171" s="5" t="s">
        <v>55</v>
      </c>
      <c r="T171" s="4" t="s">
        <v>137</v>
      </c>
      <c r="U171" s="4" t="s">
        <v>418</v>
      </c>
      <c r="V171" s="5" t="s">
        <v>37</v>
      </c>
      <c r="W171" s="6">
        <v>45729</v>
      </c>
      <c r="X171" s="27">
        <v>45738</v>
      </c>
      <c r="Y171">
        <f>IF(Table8[[#This Row],[Highest Student Stage]]&lt;&gt;"",1,0)</f>
        <v>1</v>
      </c>
      <c r="Z171">
        <f t="shared" si="6"/>
        <v>1</v>
      </c>
      <c r="AA171">
        <f t="shared" si="7"/>
        <v>0</v>
      </c>
      <c r="AB171">
        <f t="shared" si="8"/>
        <v>0</v>
      </c>
    </row>
    <row r="172" spans="1:28" ht="14.4" thickBot="1" x14ac:dyDescent="0.3">
      <c r="A172" s="26" t="s">
        <v>419</v>
      </c>
      <c r="B172" s="4" t="s">
        <v>357</v>
      </c>
      <c r="C172" s="5" t="s">
        <v>21</v>
      </c>
      <c r="D172" s="4" t="s">
        <v>22</v>
      </c>
      <c r="E172" s="5" t="s">
        <v>55</v>
      </c>
      <c r="F172" s="5" t="s">
        <v>24</v>
      </c>
      <c r="G172" s="4" t="s">
        <v>339</v>
      </c>
      <c r="H172" s="4" t="s">
        <v>26</v>
      </c>
      <c r="I172" s="24">
        <v>45706</v>
      </c>
      <c r="J172" s="24">
        <v>45709</v>
      </c>
      <c r="K172" s="25" t="s">
        <v>1162</v>
      </c>
      <c r="L172" s="35">
        <f>Table8[[#This Row],[App Offer Date]]-Table8[[#This Row],[App Submission Date]]</f>
        <v>3</v>
      </c>
      <c r="M172" s="35" t="e">
        <f>Table8[[#This Row],[App Deposit Date]]-Table8[[#This Row],[App Offer Date]]</f>
        <v>#VALUE!</v>
      </c>
      <c r="N172" s="35" t="e">
        <f>Table8[[#This Row],[App Deposit Date]]-Table8[[#This Row],[App Submission Date]]</f>
        <v>#VALUE!</v>
      </c>
      <c r="O172" s="35">
        <f xml:space="preserve"> --(Table8[[#This Row],[App Submission Date]]&lt;&gt;"")</f>
        <v>1</v>
      </c>
      <c r="P172" s="35">
        <f>--(Table8[[#This Row],[App Offer Date]]&lt;&gt;"")</f>
        <v>1</v>
      </c>
      <c r="Q172" s="5" t="s">
        <v>37</v>
      </c>
      <c r="R172" s="4" t="s">
        <v>47</v>
      </c>
      <c r="S172" s="5" t="s">
        <v>55</v>
      </c>
      <c r="T172" s="4" t="s">
        <v>420</v>
      </c>
      <c r="U172" s="4" t="s">
        <v>421</v>
      </c>
      <c r="V172" s="5" t="s">
        <v>37</v>
      </c>
      <c r="W172" s="6">
        <v>45706</v>
      </c>
      <c r="X172" s="27">
        <v>45709</v>
      </c>
      <c r="Y172">
        <f>IF(Table8[[#This Row],[Highest Student Stage]]&lt;&gt;"",1,0)</f>
        <v>1</v>
      </c>
      <c r="Z172">
        <f t="shared" si="6"/>
        <v>1</v>
      </c>
      <c r="AA172">
        <f t="shared" si="7"/>
        <v>0</v>
      </c>
      <c r="AB172">
        <f t="shared" si="8"/>
        <v>0</v>
      </c>
    </row>
    <row r="173" spans="1:28" ht="14.4" thickBot="1" x14ac:dyDescent="0.3">
      <c r="A173" s="26" t="s">
        <v>422</v>
      </c>
      <c r="B173" s="4" t="s">
        <v>162</v>
      </c>
      <c r="C173" s="5" t="s">
        <v>21</v>
      </c>
      <c r="D173" s="4" t="s">
        <v>33</v>
      </c>
      <c r="E173" s="5" t="s">
        <v>64</v>
      </c>
      <c r="F173" s="5" t="s">
        <v>65</v>
      </c>
      <c r="G173" s="4" t="s">
        <v>239</v>
      </c>
      <c r="H173" s="4" t="s">
        <v>26</v>
      </c>
      <c r="I173" s="24">
        <v>45716</v>
      </c>
      <c r="J173" s="25" t="s">
        <v>1162</v>
      </c>
      <c r="K173" s="25" t="s">
        <v>1162</v>
      </c>
      <c r="L173" s="35" t="e">
        <f>Table8[[#This Row],[App Offer Date]]-Table8[[#This Row],[App Submission Date]]</f>
        <v>#VALUE!</v>
      </c>
      <c r="M173" s="35" t="e">
        <f>Table8[[#This Row],[App Deposit Date]]-Table8[[#This Row],[App Offer Date]]</f>
        <v>#VALUE!</v>
      </c>
      <c r="N173" s="35" t="e">
        <f>Table8[[#This Row],[App Deposit Date]]-Table8[[#This Row],[App Submission Date]]</f>
        <v>#VALUE!</v>
      </c>
      <c r="O173" s="35">
        <f xml:space="preserve"> --(Table8[[#This Row],[App Submission Date]]&lt;&gt;"")</f>
        <v>1</v>
      </c>
      <c r="P173" s="35">
        <f>--(Table8[[#This Row],[App Offer Date]]&lt;&gt;"")</f>
        <v>1</v>
      </c>
      <c r="Q173" s="5" t="s">
        <v>46</v>
      </c>
      <c r="R173" s="4" t="s">
        <v>47</v>
      </c>
      <c r="S173" s="5"/>
      <c r="T173" s="4"/>
      <c r="U173" s="4" t="s">
        <v>423</v>
      </c>
      <c r="V173" s="7" t="s">
        <v>52</v>
      </c>
      <c r="W173" s="5"/>
      <c r="X173" s="22"/>
      <c r="Y173">
        <f>IF(Table8[[#This Row],[Highest Student Stage]]&lt;&gt;"",1,0)</f>
        <v>1</v>
      </c>
      <c r="Z173">
        <f t="shared" si="6"/>
        <v>0</v>
      </c>
      <c r="AA173">
        <f t="shared" si="7"/>
        <v>0</v>
      </c>
      <c r="AB173">
        <f t="shared" si="8"/>
        <v>0</v>
      </c>
    </row>
    <row r="174" spans="1:28" ht="14.4" thickBot="1" x14ac:dyDescent="0.3">
      <c r="A174" s="26" t="s">
        <v>424</v>
      </c>
      <c r="B174" s="4" t="s">
        <v>228</v>
      </c>
      <c r="C174" s="5" t="s">
        <v>21</v>
      </c>
      <c r="D174" s="4" t="s">
        <v>33</v>
      </c>
      <c r="E174" s="5" t="s">
        <v>425</v>
      </c>
      <c r="F174" s="5" t="s">
        <v>65</v>
      </c>
      <c r="G174" s="4" t="s">
        <v>66</v>
      </c>
      <c r="H174" s="4" t="s">
        <v>26</v>
      </c>
      <c r="I174" s="24">
        <v>45756</v>
      </c>
      <c r="J174" s="25" t="s">
        <v>1162</v>
      </c>
      <c r="K174" s="25" t="s">
        <v>1162</v>
      </c>
      <c r="L174" s="35" t="e">
        <f>Table8[[#This Row],[App Offer Date]]-Table8[[#This Row],[App Submission Date]]</f>
        <v>#VALUE!</v>
      </c>
      <c r="M174" s="35" t="e">
        <f>Table8[[#This Row],[App Deposit Date]]-Table8[[#This Row],[App Offer Date]]</f>
        <v>#VALUE!</v>
      </c>
      <c r="N174" s="35" t="e">
        <f>Table8[[#This Row],[App Deposit Date]]-Table8[[#This Row],[App Submission Date]]</f>
        <v>#VALUE!</v>
      </c>
      <c r="O174" s="35">
        <f xml:space="preserve"> --(Table8[[#This Row],[App Submission Date]]&lt;&gt;"")</f>
        <v>1</v>
      </c>
      <c r="P174" s="35">
        <f>--(Table8[[#This Row],[App Offer Date]]&lt;&gt;"")</f>
        <v>1</v>
      </c>
      <c r="Q174" s="5" t="s">
        <v>46</v>
      </c>
      <c r="R174" s="4" t="s">
        <v>47</v>
      </c>
      <c r="S174" s="5" t="s">
        <v>425</v>
      </c>
      <c r="T174" s="4" t="s">
        <v>83</v>
      </c>
      <c r="U174" s="4"/>
      <c r="V174" s="5" t="s">
        <v>46</v>
      </c>
      <c r="W174" s="6">
        <v>45756</v>
      </c>
      <c r="X174" s="22"/>
      <c r="Y174">
        <f>IF(Table8[[#This Row],[Highest Student Stage]]&lt;&gt;"",1,0)</f>
        <v>1</v>
      </c>
      <c r="Z174">
        <f t="shared" si="6"/>
        <v>0</v>
      </c>
      <c r="AA174">
        <f t="shared" si="7"/>
        <v>0</v>
      </c>
      <c r="AB174">
        <f t="shared" si="8"/>
        <v>0</v>
      </c>
    </row>
    <row r="175" spans="1:28" ht="14.4" thickBot="1" x14ac:dyDescent="0.3">
      <c r="A175" s="26" t="s">
        <v>426</v>
      </c>
      <c r="B175" s="4" t="s">
        <v>379</v>
      </c>
      <c r="C175" s="5" t="s">
        <v>21</v>
      </c>
      <c r="D175" s="4" t="s">
        <v>33</v>
      </c>
      <c r="E175" s="5" t="s">
        <v>55</v>
      </c>
      <c r="F175" s="5" t="s">
        <v>65</v>
      </c>
      <c r="G175" s="4" t="s">
        <v>135</v>
      </c>
      <c r="H175" s="4" t="s">
        <v>26</v>
      </c>
      <c r="I175" s="24">
        <v>45731</v>
      </c>
      <c r="J175" s="25" t="s">
        <v>1162</v>
      </c>
      <c r="K175" s="25" t="s">
        <v>1162</v>
      </c>
      <c r="L175" s="35" t="e">
        <f>Table8[[#This Row],[App Offer Date]]-Table8[[#This Row],[App Submission Date]]</f>
        <v>#VALUE!</v>
      </c>
      <c r="M175" s="35" t="e">
        <f>Table8[[#This Row],[App Deposit Date]]-Table8[[#This Row],[App Offer Date]]</f>
        <v>#VALUE!</v>
      </c>
      <c r="N175" s="35" t="e">
        <f>Table8[[#This Row],[App Deposit Date]]-Table8[[#This Row],[App Submission Date]]</f>
        <v>#VALUE!</v>
      </c>
      <c r="O175" s="35">
        <f xml:space="preserve"> --(Table8[[#This Row],[App Submission Date]]&lt;&gt;"")</f>
        <v>1</v>
      </c>
      <c r="P175" s="35">
        <f>--(Table8[[#This Row],[App Offer Date]]&lt;&gt;"")</f>
        <v>1</v>
      </c>
      <c r="Q175" s="5" t="s">
        <v>46</v>
      </c>
      <c r="R175" s="4" t="s">
        <v>47</v>
      </c>
      <c r="S175" s="5"/>
      <c r="T175" s="4"/>
      <c r="U175" s="4"/>
      <c r="V175" s="7" t="s">
        <v>52</v>
      </c>
      <c r="W175" s="5"/>
      <c r="X175" s="22"/>
      <c r="Y175">
        <f>IF(Table8[[#This Row],[Highest Student Stage]]&lt;&gt;"",1,0)</f>
        <v>1</v>
      </c>
      <c r="Z175">
        <f t="shared" si="6"/>
        <v>0</v>
      </c>
      <c r="AA175">
        <f t="shared" si="7"/>
        <v>0</v>
      </c>
      <c r="AB175">
        <f t="shared" si="8"/>
        <v>0</v>
      </c>
    </row>
    <row r="176" spans="1:28" ht="14.4" thickBot="1" x14ac:dyDescent="0.3">
      <c r="A176" s="26" t="s">
        <v>427</v>
      </c>
      <c r="B176" s="4" t="s">
        <v>357</v>
      </c>
      <c r="C176" s="5" t="s">
        <v>21</v>
      </c>
      <c r="D176" s="4" t="s">
        <v>22</v>
      </c>
      <c r="E176" s="5" t="s">
        <v>64</v>
      </c>
      <c r="F176" s="5" t="s">
        <v>24</v>
      </c>
      <c r="G176" s="4" t="s">
        <v>147</v>
      </c>
      <c r="H176" s="4" t="s">
        <v>26</v>
      </c>
      <c r="I176" s="24">
        <v>45727</v>
      </c>
      <c r="J176" s="24">
        <v>45741</v>
      </c>
      <c r="K176" s="24">
        <v>45755</v>
      </c>
      <c r="L176" s="34">
        <f>Table8[[#This Row],[App Offer Date]]-Table8[[#This Row],[App Submission Date]]</f>
        <v>14</v>
      </c>
      <c r="M176" s="34">
        <f>Table8[[#This Row],[App Deposit Date]]-Table8[[#This Row],[App Offer Date]]</f>
        <v>14</v>
      </c>
      <c r="N176" s="34">
        <f>Table8[[#This Row],[App Deposit Date]]-Table8[[#This Row],[App Submission Date]]</f>
        <v>28</v>
      </c>
      <c r="O176" s="34">
        <f xml:space="preserve"> --(Table8[[#This Row],[App Submission Date]]&lt;&gt;"")</f>
        <v>1</v>
      </c>
      <c r="P176" s="34">
        <f>--(Table8[[#This Row],[App Offer Date]]&lt;&gt;"")</f>
        <v>1</v>
      </c>
      <c r="Q176" s="5" t="s">
        <v>156</v>
      </c>
      <c r="R176" s="4" t="s">
        <v>28</v>
      </c>
      <c r="S176" s="5" t="s">
        <v>64</v>
      </c>
      <c r="T176" s="4" t="s">
        <v>29</v>
      </c>
      <c r="U176" s="4"/>
      <c r="V176" s="5" t="s">
        <v>156</v>
      </c>
      <c r="W176" s="6">
        <v>45727</v>
      </c>
      <c r="X176" s="27">
        <v>45741</v>
      </c>
      <c r="Y176">
        <f>IF(Table8[[#This Row],[Highest Student Stage]]&lt;&gt;"",1,0)</f>
        <v>1</v>
      </c>
      <c r="Z176">
        <f t="shared" si="6"/>
        <v>1</v>
      </c>
      <c r="AA176">
        <f t="shared" si="7"/>
        <v>1</v>
      </c>
      <c r="AB176">
        <f t="shared" si="8"/>
        <v>0</v>
      </c>
    </row>
    <row r="177" spans="1:28" ht="14.4" thickBot="1" x14ac:dyDescent="0.3">
      <c r="A177" s="26" t="s">
        <v>428</v>
      </c>
      <c r="B177" s="4" t="s">
        <v>90</v>
      </c>
      <c r="C177" s="5" t="s">
        <v>21</v>
      </c>
      <c r="D177" s="4" t="s">
        <v>22</v>
      </c>
      <c r="E177" s="5" t="s">
        <v>59</v>
      </c>
      <c r="F177" s="5" t="s">
        <v>93</v>
      </c>
      <c r="G177" s="4" t="s">
        <v>243</v>
      </c>
      <c r="H177" s="4" t="s">
        <v>26</v>
      </c>
      <c r="I177" s="24">
        <v>45725</v>
      </c>
      <c r="J177" s="25" t="s">
        <v>1162</v>
      </c>
      <c r="K177" s="25" t="s">
        <v>1162</v>
      </c>
      <c r="L177" s="35" t="e">
        <f>Table8[[#This Row],[App Offer Date]]-Table8[[#This Row],[App Submission Date]]</f>
        <v>#VALUE!</v>
      </c>
      <c r="M177" s="35" t="e">
        <f>Table8[[#This Row],[App Deposit Date]]-Table8[[#This Row],[App Offer Date]]</f>
        <v>#VALUE!</v>
      </c>
      <c r="N177" s="35" t="e">
        <f>Table8[[#This Row],[App Deposit Date]]-Table8[[#This Row],[App Submission Date]]</f>
        <v>#VALUE!</v>
      </c>
      <c r="O177" s="35">
        <f xml:space="preserve"> --(Table8[[#This Row],[App Submission Date]]&lt;&gt;"")</f>
        <v>1</v>
      </c>
      <c r="P177" s="35">
        <f>--(Table8[[#This Row],[App Offer Date]]&lt;&gt;"")</f>
        <v>1</v>
      </c>
      <c r="Q177" s="5" t="s">
        <v>37</v>
      </c>
      <c r="R177" s="4" t="s">
        <v>47</v>
      </c>
      <c r="S177" s="5" t="s">
        <v>429</v>
      </c>
      <c r="T177" s="1" t="s">
        <v>169</v>
      </c>
      <c r="U177" s="4"/>
      <c r="V177" s="7" t="s">
        <v>41</v>
      </c>
      <c r="W177" s="5"/>
      <c r="X177" s="22"/>
      <c r="Y177">
        <f>IF(Table8[[#This Row],[Highest Student Stage]]&lt;&gt;"",1,0)</f>
        <v>1</v>
      </c>
      <c r="Z177">
        <f t="shared" si="6"/>
        <v>1</v>
      </c>
      <c r="AA177">
        <f t="shared" si="7"/>
        <v>0</v>
      </c>
      <c r="AB177">
        <f t="shared" si="8"/>
        <v>0</v>
      </c>
    </row>
    <row r="178" spans="1:28" ht="14.4" thickBot="1" x14ac:dyDescent="0.3">
      <c r="A178" s="26" t="s">
        <v>430</v>
      </c>
      <c r="B178" s="4" t="s">
        <v>32</v>
      </c>
      <c r="C178" s="5" t="s">
        <v>21</v>
      </c>
      <c r="D178" s="4" t="s">
        <v>33</v>
      </c>
      <c r="E178" s="5" t="s">
        <v>44</v>
      </c>
      <c r="F178" s="5" t="s">
        <v>35</v>
      </c>
      <c r="G178" s="4" t="s">
        <v>106</v>
      </c>
      <c r="H178" s="4" t="s">
        <v>26</v>
      </c>
      <c r="I178" s="24">
        <v>45779</v>
      </c>
      <c r="J178" s="24">
        <v>45780</v>
      </c>
      <c r="K178" s="25" t="s">
        <v>1162</v>
      </c>
      <c r="L178" s="35">
        <f>Table8[[#This Row],[App Offer Date]]-Table8[[#This Row],[App Submission Date]]</f>
        <v>1</v>
      </c>
      <c r="M178" s="35" t="e">
        <f>Table8[[#This Row],[App Deposit Date]]-Table8[[#This Row],[App Offer Date]]</f>
        <v>#VALUE!</v>
      </c>
      <c r="N178" s="35" t="e">
        <f>Table8[[#This Row],[App Deposit Date]]-Table8[[#This Row],[App Submission Date]]</f>
        <v>#VALUE!</v>
      </c>
      <c r="O178" s="35">
        <f xml:space="preserve"> --(Table8[[#This Row],[App Submission Date]]&lt;&gt;"")</f>
        <v>1</v>
      </c>
      <c r="P178" s="35">
        <f>--(Table8[[#This Row],[App Offer Date]]&lt;&gt;"")</f>
        <v>1</v>
      </c>
      <c r="Q178" s="5" t="s">
        <v>37</v>
      </c>
      <c r="R178" s="4" t="s">
        <v>28</v>
      </c>
      <c r="S178" s="5" t="s">
        <v>44</v>
      </c>
      <c r="T178" s="4" t="s">
        <v>39</v>
      </c>
      <c r="U178" s="4" t="s">
        <v>431</v>
      </c>
      <c r="V178" s="5" t="s">
        <v>37</v>
      </c>
      <c r="W178" s="6">
        <v>45779</v>
      </c>
      <c r="X178" s="27">
        <v>45780</v>
      </c>
      <c r="Y178">
        <f>IF(Table8[[#This Row],[Highest Student Stage]]&lt;&gt;"",1,0)</f>
        <v>1</v>
      </c>
      <c r="Z178">
        <f t="shared" si="6"/>
        <v>1</v>
      </c>
      <c r="AA178">
        <f t="shared" si="7"/>
        <v>0</v>
      </c>
      <c r="AB178">
        <f t="shared" si="8"/>
        <v>0</v>
      </c>
    </row>
    <row r="179" spans="1:28" ht="14.4" thickBot="1" x14ac:dyDescent="0.3">
      <c r="A179" s="26" t="s">
        <v>432</v>
      </c>
      <c r="B179" s="4" t="s">
        <v>159</v>
      </c>
      <c r="C179" s="5" t="s">
        <v>21</v>
      </c>
      <c r="D179" s="4" t="s">
        <v>22</v>
      </c>
      <c r="E179" s="5" t="s">
        <v>80</v>
      </c>
      <c r="F179" s="5" t="s">
        <v>24</v>
      </c>
      <c r="G179" s="4" t="s">
        <v>211</v>
      </c>
      <c r="H179" s="4" t="s">
        <v>26</v>
      </c>
      <c r="I179" s="24">
        <v>45733</v>
      </c>
      <c r="J179" s="24">
        <v>45737</v>
      </c>
      <c r="K179" s="25" t="s">
        <v>1162</v>
      </c>
      <c r="L179" s="35">
        <f>Table8[[#This Row],[App Offer Date]]-Table8[[#This Row],[App Submission Date]]</f>
        <v>4</v>
      </c>
      <c r="M179" s="35" t="e">
        <f>Table8[[#This Row],[App Deposit Date]]-Table8[[#This Row],[App Offer Date]]</f>
        <v>#VALUE!</v>
      </c>
      <c r="N179" s="35" t="e">
        <f>Table8[[#This Row],[App Deposit Date]]-Table8[[#This Row],[App Submission Date]]</f>
        <v>#VALUE!</v>
      </c>
      <c r="O179" s="35">
        <f xml:space="preserve"> --(Table8[[#This Row],[App Submission Date]]&lt;&gt;"")</f>
        <v>1</v>
      </c>
      <c r="P179" s="35">
        <f>--(Table8[[#This Row],[App Offer Date]]&lt;&gt;"")</f>
        <v>1</v>
      </c>
      <c r="Q179" s="5" t="s">
        <v>37</v>
      </c>
      <c r="R179" s="11" t="s">
        <v>47</v>
      </c>
      <c r="S179" s="5" t="s">
        <v>80</v>
      </c>
      <c r="T179" s="4" t="s">
        <v>137</v>
      </c>
      <c r="U179" s="4" t="s">
        <v>433</v>
      </c>
      <c r="V179" s="5" t="s">
        <v>37</v>
      </c>
      <c r="W179" s="6">
        <v>45733</v>
      </c>
      <c r="X179" s="27">
        <v>45737</v>
      </c>
      <c r="Y179">
        <f>IF(Table8[[#This Row],[Highest Student Stage]]&lt;&gt;"",1,0)</f>
        <v>1</v>
      </c>
      <c r="Z179">
        <f t="shared" si="6"/>
        <v>1</v>
      </c>
      <c r="AA179">
        <f t="shared" si="7"/>
        <v>0</v>
      </c>
      <c r="AB179">
        <f t="shared" si="8"/>
        <v>0</v>
      </c>
    </row>
    <row r="180" spans="1:28" ht="14.4" thickBot="1" x14ac:dyDescent="0.3">
      <c r="A180" s="26" t="s">
        <v>434</v>
      </c>
      <c r="B180" s="4" t="s">
        <v>43</v>
      </c>
      <c r="C180" s="5" t="s">
        <v>21</v>
      </c>
      <c r="D180" s="4" t="s">
        <v>33</v>
      </c>
      <c r="E180" s="5" t="s">
        <v>44</v>
      </c>
      <c r="F180" s="5" t="s">
        <v>35</v>
      </c>
      <c r="G180" s="4" t="s">
        <v>51</v>
      </c>
      <c r="H180" s="4" t="s">
        <v>26</v>
      </c>
      <c r="I180" s="24">
        <v>45743</v>
      </c>
      <c r="J180" s="24">
        <v>45749</v>
      </c>
      <c r="K180" s="25" t="s">
        <v>1162</v>
      </c>
      <c r="L180" s="35">
        <f>Table8[[#This Row],[App Offer Date]]-Table8[[#This Row],[App Submission Date]]</f>
        <v>6</v>
      </c>
      <c r="M180" s="35" t="e">
        <f>Table8[[#This Row],[App Deposit Date]]-Table8[[#This Row],[App Offer Date]]</f>
        <v>#VALUE!</v>
      </c>
      <c r="N180" s="35" t="e">
        <f>Table8[[#This Row],[App Deposit Date]]-Table8[[#This Row],[App Submission Date]]</f>
        <v>#VALUE!</v>
      </c>
      <c r="O180" s="35">
        <f xml:space="preserve"> --(Table8[[#This Row],[App Submission Date]]&lt;&gt;"")</f>
        <v>1</v>
      </c>
      <c r="P180" s="35">
        <f>--(Table8[[#This Row],[App Offer Date]]&lt;&gt;"")</f>
        <v>1</v>
      </c>
      <c r="Q180" s="5" t="s">
        <v>37</v>
      </c>
      <c r="R180" s="4" t="s">
        <v>47</v>
      </c>
      <c r="S180" s="5"/>
      <c r="T180" s="4"/>
      <c r="U180" s="4" t="s">
        <v>119</v>
      </c>
      <c r="V180" s="7" t="s">
        <v>52</v>
      </c>
      <c r="W180" s="5"/>
      <c r="X180" s="22"/>
      <c r="Y180">
        <f>IF(Table8[[#This Row],[Highest Student Stage]]&lt;&gt;"",1,0)</f>
        <v>1</v>
      </c>
      <c r="Z180">
        <f t="shared" si="6"/>
        <v>1</v>
      </c>
      <c r="AA180">
        <f t="shared" si="7"/>
        <v>0</v>
      </c>
      <c r="AB180">
        <f t="shared" si="8"/>
        <v>0</v>
      </c>
    </row>
    <row r="181" spans="1:28" ht="14.4" thickBot="1" x14ac:dyDescent="0.3">
      <c r="A181" s="26" t="s">
        <v>435</v>
      </c>
      <c r="B181" s="4" t="s">
        <v>76</v>
      </c>
      <c r="C181" s="5" t="s">
        <v>21</v>
      </c>
      <c r="D181" s="4" t="s">
        <v>33</v>
      </c>
      <c r="E181" s="5" t="s">
        <v>64</v>
      </c>
      <c r="F181" s="5" t="s">
        <v>65</v>
      </c>
      <c r="G181" s="4" t="s">
        <v>436</v>
      </c>
      <c r="H181" s="4" t="s">
        <v>26</v>
      </c>
      <c r="I181" s="24">
        <v>45729</v>
      </c>
      <c r="J181" s="25" t="s">
        <v>1162</v>
      </c>
      <c r="K181" s="25" t="s">
        <v>1162</v>
      </c>
      <c r="L181" s="35" t="e">
        <f>Table8[[#This Row],[App Offer Date]]-Table8[[#This Row],[App Submission Date]]</f>
        <v>#VALUE!</v>
      </c>
      <c r="M181" s="35" t="e">
        <f>Table8[[#This Row],[App Deposit Date]]-Table8[[#This Row],[App Offer Date]]</f>
        <v>#VALUE!</v>
      </c>
      <c r="N181" s="35" t="e">
        <f>Table8[[#This Row],[App Deposit Date]]-Table8[[#This Row],[App Submission Date]]</f>
        <v>#VALUE!</v>
      </c>
      <c r="O181" s="35">
        <f xml:space="preserve"> --(Table8[[#This Row],[App Submission Date]]&lt;&gt;"")</f>
        <v>1</v>
      </c>
      <c r="P181" s="35">
        <f>--(Table8[[#This Row],[App Offer Date]]&lt;&gt;"")</f>
        <v>1</v>
      </c>
      <c r="Q181" s="5" t="s">
        <v>82</v>
      </c>
      <c r="R181" s="4" t="s">
        <v>47</v>
      </c>
      <c r="S181" s="5"/>
      <c r="T181" s="4"/>
      <c r="U181" s="4" t="s">
        <v>119</v>
      </c>
      <c r="V181" s="7" t="s">
        <v>52</v>
      </c>
      <c r="W181" s="5"/>
      <c r="X181" s="22"/>
      <c r="Y181">
        <f>IF(Table8[[#This Row],[Highest Student Stage]]&lt;&gt;"",1,0)</f>
        <v>1</v>
      </c>
      <c r="Z181">
        <f t="shared" si="6"/>
        <v>0</v>
      </c>
      <c r="AA181">
        <f t="shared" si="7"/>
        <v>0</v>
      </c>
      <c r="AB181">
        <f t="shared" si="8"/>
        <v>0</v>
      </c>
    </row>
    <row r="182" spans="1:28" ht="14.4" thickBot="1" x14ac:dyDescent="0.3">
      <c r="A182" s="26" t="s">
        <v>437</v>
      </c>
      <c r="B182" s="4" t="s">
        <v>68</v>
      </c>
      <c r="C182" s="5" t="s">
        <v>21</v>
      </c>
      <c r="D182" s="4" t="s">
        <v>33</v>
      </c>
      <c r="E182" s="5" t="s">
        <v>438</v>
      </c>
      <c r="F182" s="5" t="s">
        <v>65</v>
      </c>
      <c r="G182" s="4" t="s">
        <v>135</v>
      </c>
      <c r="H182" s="4" t="s">
        <v>26</v>
      </c>
      <c r="I182" s="24">
        <v>45765</v>
      </c>
      <c r="J182" s="24">
        <v>45772</v>
      </c>
      <c r="K182" s="25" t="s">
        <v>1162</v>
      </c>
      <c r="L182" s="35">
        <f>Table8[[#This Row],[App Offer Date]]-Table8[[#This Row],[App Submission Date]]</f>
        <v>7</v>
      </c>
      <c r="M182" s="35" t="e">
        <f>Table8[[#This Row],[App Deposit Date]]-Table8[[#This Row],[App Offer Date]]</f>
        <v>#VALUE!</v>
      </c>
      <c r="N182" s="35" t="e">
        <f>Table8[[#This Row],[App Deposit Date]]-Table8[[#This Row],[App Submission Date]]</f>
        <v>#VALUE!</v>
      </c>
      <c r="O182" s="35">
        <f xml:space="preserve"> --(Table8[[#This Row],[App Submission Date]]&lt;&gt;"")</f>
        <v>1</v>
      </c>
      <c r="P182" s="35">
        <f>--(Table8[[#This Row],[App Offer Date]]&lt;&gt;"")</f>
        <v>1</v>
      </c>
      <c r="Q182" s="5" t="s">
        <v>37</v>
      </c>
      <c r="R182" s="4" t="s">
        <v>47</v>
      </c>
      <c r="S182" s="5" t="s">
        <v>38</v>
      </c>
      <c r="T182" s="4" t="s">
        <v>137</v>
      </c>
      <c r="U182" s="4" t="s">
        <v>439</v>
      </c>
      <c r="V182" s="5" t="s">
        <v>37</v>
      </c>
      <c r="W182" s="6">
        <v>45765</v>
      </c>
      <c r="X182" s="27">
        <v>45768</v>
      </c>
      <c r="Y182">
        <f>IF(Table8[[#This Row],[Highest Student Stage]]&lt;&gt;"",1,0)</f>
        <v>1</v>
      </c>
      <c r="Z182">
        <f t="shared" si="6"/>
        <v>1</v>
      </c>
      <c r="AA182">
        <f t="shared" si="7"/>
        <v>0</v>
      </c>
      <c r="AB182">
        <f t="shared" si="8"/>
        <v>0</v>
      </c>
    </row>
    <row r="183" spans="1:28" ht="14.4" thickBot="1" x14ac:dyDescent="0.3">
      <c r="A183" s="26" t="s">
        <v>440</v>
      </c>
      <c r="B183" s="4" t="s">
        <v>379</v>
      </c>
      <c r="C183" s="5" t="s">
        <v>21</v>
      </c>
      <c r="D183" s="4" t="s">
        <v>33</v>
      </c>
      <c r="E183" s="5" t="s">
        <v>64</v>
      </c>
      <c r="F183" s="5" t="s">
        <v>65</v>
      </c>
      <c r="G183" s="4" t="s">
        <v>66</v>
      </c>
      <c r="H183" s="4" t="s">
        <v>26</v>
      </c>
      <c r="I183" s="24">
        <v>45712</v>
      </c>
      <c r="J183" s="24">
        <v>45727</v>
      </c>
      <c r="K183" s="25" t="s">
        <v>1162</v>
      </c>
      <c r="L183" s="35">
        <f>Table8[[#This Row],[App Offer Date]]-Table8[[#This Row],[App Submission Date]]</f>
        <v>15</v>
      </c>
      <c r="M183" s="35" t="e">
        <f>Table8[[#This Row],[App Deposit Date]]-Table8[[#This Row],[App Offer Date]]</f>
        <v>#VALUE!</v>
      </c>
      <c r="N183" s="35" t="e">
        <f>Table8[[#This Row],[App Deposit Date]]-Table8[[#This Row],[App Submission Date]]</f>
        <v>#VALUE!</v>
      </c>
      <c r="O183" s="35">
        <f xml:space="preserve"> --(Table8[[#This Row],[App Submission Date]]&lt;&gt;"")</f>
        <v>1</v>
      </c>
      <c r="P183" s="35">
        <f>--(Table8[[#This Row],[App Offer Date]]&lt;&gt;"")</f>
        <v>1</v>
      </c>
      <c r="Q183" s="5" t="s">
        <v>37</v>
      </c>
      <c r="R183" s="4" t="s">
        <v>47</v>
      </c>
      <c r="S183" s="5" t="s">
        <v>64</v>
      </c>
      <c r="T183" s="1" t="s">
        <v>137</v>
      </c>
      <c r="U183" s="4"/>
      <c r="V183" s="5" t="s">
        <v>37</v>
      </c>
      <c r="W183" s="6">
        <v>45712</v>
      </c>
      <c r="X183" s="27">
        <v>45727</v>
      </c>
      <c r="Y183">
        <f>IF(Table8[[#This Row],[Highest Student Stage]]&lt;&gt;"",1,0)</f>
        <v>1</v>
      </c>
      <c r="Z183">
        <f t="shared" si="6"/>
        <v>1</v>
      </c>
      <c r="AA183">
        <f t="shared" si="7"/>
        <v>0</v>
      </c>
      <c r="AB183">
        <f t="shared" si="8"/>
        <v>0</v>
      </c>
    </row>
    <row r="184" spans="1:28" ht="14.4" thickBot="1" x14ac:dyDescent="0.3">
      <c r="A184" s="26" t="s">
        <v>441</v>
      </c>
      <c r="B184" s="4" t="s">
        <v>285</v>
      </c>
      <c r="C184" s="5" t="s">
        <v>21</v>
      </c>
      <c r="D184" s="4" t="s">
        <v>22</v>
      </c>
      <c r="E184" s="5" t="s">
        <v>59</v>
      </c>
      <c r="F184" s="5" t="s">
        <v>93</v>
      </c>
      <c r="G184" s="4" t="s">
        <v>179</v>
      </c>
      <c r="H184" s="4" t="s">
        <v>26</v>
      </c>
      <c r="I184" s="24">
        <v>45684</v>
      </c>
      <c r="J184" s="24">
        <v>45695</v>
      </c>
      <c r="K184" s="25" t="s">
        <v>1162</v>
      </c>
      <c r="L184" s="35">
        <f>Table8[[#This Row],[App Offer Date]]-Table8[[#This Row],[App Submission Date]]</f>
        <v>11</v>
      </c>
      <c r="M184" s="35" t="e">
        <f>Table8[[#This Row],[App Deposit Date]]-Table8[[#This Row],[App Offer Date]]</f>
        <v>#VALUE!</v>
      </c>
      <c r="N184" s="35" t="e">
        <f>Table8[[#This Row],[App Deposit Date]]-Table8[[#This Row],[App Submission Date]]</f>
        <v>#VALUE!</v>
      </c>
      <c r="O184" s="35">
        <f xml:space="preserve"> --(Table8[[#This Row],[App Submission Date]]&lt;&gt;"")</f>
        <v>1</v>
      </c>
      <c r="P184" s="35">
        <f>--(Table8[[#This Row],[App Offer Date]]&lt;&gt;"")</f>
        <v>1</v>
      </c>
      <c r="Q184" s="5" t="s">
        <v>37</v>
      </c>
      <c r="R184" s="4" t="s">
        <v>47</v>
      </c>
      <c r="S184" s="5" t="s">
        <v>59</v>
      </c>
      <c r="T184" s="4" t="s">
        <v>29</v>
      </c>
      <c r="U184" s="4" t="s">
        <v>180</v>
      </c>
      <c r="V184" s="5" t="s">
        <v>37</v>
      </c>
      <c r="W184" s="6">
        <v>45684</v>
      </c>
      <c r="X184" s="27">
        <v>45695</v>
      </c>
      <c r="Y184">
        <f>IF(Table8[[#This Row],[Highest Student Stage]]&lt;&gt;"",1,0)</f>
        <v>1</v>
      </c>
      <c r="Z184">
        <f t="shared" si="6"/>
        <v>1</v>
      </c>
      <c r="AA184">
        <f t="shared" si="7"/>
        <v>0</v>
      </c>
      <c r="AB184">
        <f t="shared" si="8"/>
        <v>0</v>
      </c>
    </row>
    <row r="185" spans="1:28" ht="14.4" thickBot="1" x14ac:dyDescent="0.3">
      <c r="A185" s="26" t="s">
        <v>442</v>
      </c>
      <c r="B185" s="4" t="s">
        <v>58</v>
      </c>
      <c r="C185" s="5" t="s">
        <v>21</v>
      </c>
      <c r="D185" s="4" t="s">
        <v>33</v>
      </c>
      <c r="E185" s="5" t="s">
        <v>64</v>
      </c>
      <c r="F185" s="5" t="s">
        <v>35</v>
      </c>
      <c r="G185" s="4" t="s">
        <v>151</v>
      </c>
      <c r="H185" s="4" t="s">
        <v>26</v>
      </c>
      <c r="I185" s="24">
        <v>45748</v>
      </c>
      <c r="J185" s="24">
        <v>45750</v>
      </c>
      <c r="K185" s="25" t="s">
        <v>1162</v>
      </c>
      <c r="L185" s="35">
        <f>Table8[[#This Row],[App Offer Date]]-Table8[[#This Row],[App Submission Date]]</f>
        <v>2</v>
      </c>
      <c r="M185" s="35" t="e">
        <f>Table8[[#This Row],[App Deposit Date]]-Table8[[#This Row],[App Offer Date]]</f>
        <v>#VALUE!</v>
      </c>
      <c r="N185" s="35" t="e">
        <f>Table8[[#This Row],[App Deposit Date]]-Table8[[#This Row],[App Submission Date]]</f>
        <v>#VALUE!</v>
      </c>
      <c r="O185" s="35">
        <f xml:space="preserve"> --(Table8[[#This Row],[App Submission Date]]&lt;&gt;"")</f>
        <v>1</v>
      </c>
      <c r="P185" s="35">
        <f>--(Table8[[#This Row],[App Offer Date]]&lt;&gt;"")</f>
        <v>1</v>
      </c>
      <c r="Q185" s="5" t="s">
        <v>37</v>
      </c>
      <c r="R185" s="4" t="s">
        <v>47</v>
      </c>
      <c r="S185" s="5" t="s">
        <v>443</v>
      </c>
      <c r="T185" s="4" t="s">
        <v>83</v>
      </c>
      <c r="U185" s="4" t="s">
        <v>444</v>
      </c>
      <c r="V185" s="7" t="s">
        <v>41</v>
      </c>
      <c r="W185" s="5"/>
      <c r="X185" s="22"/>
      <c r="Y185">
        <f>IF(Table8[[#This Row],[Highest Student Stage]]&lt;&gt;"",1,0)</f>
        <v>1</v>
      </c>
      <c r="Z185">
        <f t="shared" si="6"/>
        <v>1</v>
      </c>
      <c r="AA185">
        <f t="shared" si="7"/>
        <v>0</v>
      </c>
      <c r="AB185">
        <f t="shared" si="8"/>
        <v>0</v>
      </c>
    </row>
    <row r="186" spans="1:28" ht="14.4" thickBot="1" x14ac:dyDescent="0.3">
      <c r="A186" s="26" t="s">
        <v>445</v>
      </c>
      <c r="B186" s="4" t="s">
        <v>115</v>
      </c>
      <c r="C186" s="5" t="s">
        <v>21</v>
      </c>
      <c r="D186" s="4" t="s">
        <v>33</v>
      </c>
      <c r="E186" s="5" t="s">
        <v>55</v>
      </c>
      <c r="F186" s="5" t="s">
        <v>35</v>
      </c>
      <c r="G186" s="4" t="s">
        <v>72</v>
      </c>
      <c r="H186" s="4" t="s">
        <v>26</v>
      </c>
      <c r="I186" s="24">
        <v>45743</v>
      </c>
      <c r="J186" s="24">
        <v>45751</v>
      </c>
      <c r="K186" s="25" t="s">
        <v>1162</v>
      </c>
      <c r="L186" s="35">
        <f>Table8[[#This Row],[App Offer Date]]-Table8[[#This Row],[App Submission Date]]</f>
        <v>8</v>
      </c>
      <c r="M186" s="35" t="e">
        <f>Table8[[#This Row],[App Deposit Date]]-Table8[[#This Row],[App Offer Date]]</f>
        <v>#VALUE!</v>
      </c>
      <c r="N186" s="35" t="e">
        <f>Table8[[#This Row],[App Deposit Date]]-Table8[[#This Row],[App Submission Date]]</f>
        <v>#VALUE!</v>
      </c>
      <c r="O186" s="35">
        <f xml:space="preserve"> --(Table8[[#This Row],[App Submission Date]]&lt;&gt;"")</f>
        <v>1</v>
      </c>
      <c r="P186" s="35">
        <f>--(Table8[[#This Row],[App Offer Date]]&lt;&gt;"")</f>
        <v>1</v>
      </c>
      <c r="Q186" s="5" t="s">
        <v>37</v>
      </c>
      <c r="R186" s="4" t="s">
        <v>47</v>
      </c>
      <c r="S186" s="5"/>
      <c r="T186" s="4"/>
      <c r="U186" s="5" t="s">
        <v>446</v>
      </c>
      <c r="V186" s="7" t="s">
        <v>52</v>
      </c>
      <c r="W186" s="5"/>
      <c r="X186" s="22"/>
      <c r="Y186">
        <f>IF(Table8[[#This Row],[Highest Student Stage]]&lt;&gt;"",1,0)</f>
        <v>1</v>
      </c>
      <c r="Z186">
        <f t="shared" si="6"/>
        <v>1</v>
      </c>
      <c r="AA186">
        <f t="shared" si="7"/>
        <v>0</v>
      </c>
      <c r="AB186">
        <f t="shared" si="8"/>
        <v>0</v>
      </c>
    </row>
    <row r="187" spans="1:28" ht="14.4" thickBot="1" x14ac:dyDescent="0.3">
      <c r="A187" s="26" t="s">
        <v>447</v>
      </c>
      <c r="B187" s="4" t="s">
        <v>58</v>
      </c>
      <c r="C187" s="5" t="s">
        <v>21</v>
      </c>
      <c r="D187" s="4" t="s">
        <v>33</v>
      </c>
      <c r="E187" s="5" t="s">
        <v>64</v>
      </c>
      <c r="F187" s="5" t="s">
        <v>35</v>
      </c>
      <c r="G187" s="4" t="s">
        <v>60</v>
      </c>
      <c r="H187" s="4" t="s">
        <v>26</v>
      </c>
      <c r="I187" s="24">
        <v>45659</v>
      </c>
      <c r="J187" s="24">
        <v>45667</v>
      </c>
      <c r="K187" s="25" t="s">
        <v>1162</v>
      </c>
      <c r="L187" s="35">
        <f>Table8[[#This Row],[App Offer Date]]-Table8[[#This Row],[App Submission Date]]</f>
        <v>8</v>
      </c>
      <c r="M187" s="35" t="e">
        <f>Table8[[#This Row],[App Deposit Date]]-Table8[[#This Row],[App Offer Date]]</f>
        <v>#VALUE!</v>
      </c>
      <c r="N187" s="35" t="e">
        <f>Table8[[#This Row],[App Deposit Date]]-Table8[[#This Row],[App Submission Date]]</f>
        <v>#VALUE!</v>
      </c>
      <c r="O187" s="35">
        <f xml:space="preserve"> --(Table8[[#This Row],[App Submission Date]]&lt;&gt;"")</f>
        <v>1</v>
      </c>
      <c r="P187" s="35">
        <f>--(Table8[[#This Row],[App Offer Date]]&lt;&gt;"")</f>
        <v>1</v>
      </c>
      <c r="Q187" s="5" t="s">
        <v>37</v>
      </c>
      <c r="R187" s="4" t="s">
        <v>47</v>
      </c>
      <c r="S187" s="5"/>
      <c r="T187" s="4"/>
      <c r="U187" s="4" t="s">
        <v>448</v>
      </c>
      <c r="V187" s="7" t="s">
        <v>52</v>
      </c>
      <c r="W187" s="5"/>
      <c r="X187" s="22"/>
      <c r="Y187">
        <f>IF(Table8[[#This Row],[Highest Student Stage]]&lt;&gt;"",1,0)</f>
        <v>1</v>
      </c>
      <c r="Z187">
        <f t="shared" si="6"/>
        <v>1</v>
      </c>
      <c r="AA187">
        <f t="shared" si="7"/>
        <v>0</v>
      </c>
      <c r="AB187">
        <f t="shared" si="8"/>
        <v>0</v>
      </c>
    </row>
    <row r="188" spans="1:28" ht="14.4" thickBot="1" x14ac:dyDescent="0.3">
      <c r="A188" s="26" t="s">
        <v>449</v>
      </c>
      <c r="B188" s="4" t="s">
        <v>43</v>
      </c>
      <c r="C188" s="5" t="s">
        <v>21</v>
      </c>
      <c r="D188" s="4" t="s">
        <v>33</v>
      </c>
      <c r="E188" s="5" t="s">
        <v>44</v>
      </c>
      <c r="F188" s="5" t="s">
        <v>35</v>
      </c>
      <c r="G188" s="4" t="s">
        <v>217</v>
      </c>
      <c r="H188" s="4" t="s">
        <v>26</v>
      </c>
      <c r="I188" s="24">
        <v>45861</v>
      </c>
      <c r="J188" s="24">
        <v>45861</v>
      </c>
      <c r="K188" s="24">
        <v>45861</v>
      </c>
      <c r="L188" s="34">
        <f>Table8[[#This Row],[App Offer Date]]-Table8[[#This Row],[App Submission Date]]</f>
        <v>0</v>
      </c>
      <c r="M188" s="34">
        <f>Table8[[#This Row],[App Deposit Date]]-Table8[[#This Row],[App Offer Date]]</f>
        <v>0</v>
      </c>
      <c r="N188" s="34">
        <f>Table8[[#This Row],[App Deposit Date]]-Table8[[#This Row],[App Submission Date]]</f>
        <v>0</v>
      </c>
      <c r="O188" s="34">
        <f xml:space="preserve"> --(Table8[[#This Row],[App Submission Date]]&lt;&gt;"")</f>
        <v>1</v>
      </c>
      <c r="P188" s="34">
        <f>--(Table8[[#This Row],[App Offer Date]]&lt;&gt;"")</f>
        <v>1</v>
      </c>
      <c r="Q188" s="5" t="s">
        <v>156</v>
      </c>
      <c r="R188" s="4" t="s">
        <v>28</v>
      </c>
      <c r="S188" s="5"/>
      <c r="T188" s="4"/>
      <c r="U188" s="4"/>
      <c r="V188" s="7" t="s">
        <v>52</v>
      </c>
      <c r="W188" s="5"/>
      <c r="X188" s="22"/>
      <c r="Y188">
        <f>IF(Table8[[#This Row],[Highest Student Stage]]&lt;&gt;"",1,0)</f>
        <v>1</v>
      </c>
      <c r="Z188">
        <f t="shared" si="6"/>
        <v>1</v>
      </c>
      <c r="AA188">
        <f t="shared" si="7"/>
        <v>1</v>
      </c>
      <c r="AB188">
        <f t="shared" si="8"/>
        <v>0</v>
      </c>
    </row>
    <row r="189" spans="1:28" ht="14.4" thickBot="1" x14ac:dyDescent="0.3">
      <c r="A189" s="26" t="s">
        <v>450</v>
      </c>
      <c r="B189" s="4" t="s">
        <v>131</v>
      </c>
      <c r="C189" s="5" t="s">
        <v>21</v>
      </c>
      <c r="D189" s="4" t="s">
        <v>22</v>
      </c>
      <c r="E189" s="5" t="s">
        <v>55</v>
      </c>
      <c r="F189" s="5" t="s">
        <v>24</v>
      </c>
      <c r="G189" s="4" t="s">
        <v>25</v>
      </c>
      <c r="H189" s="4" t="s">
        <v>26</v>
      </c>
      <c r="I189" s="24">
        <v>45762</v>
      </c>
      <c r="J189" s="24">
        <v>45768</v>
      </c>
      <c r="K189" s="25" t="s">
        <v>1162</v>
      </c>
      <c r="L189" s="35">
        <f>Table8[[#This Row],[App Offer Date]]-Table8[[#This Row],[App Submission Date]]</f>
        <v>6</v>
      </c>
      <c r="M189" s="35" t="e">
        <f>Table8[[#This Row],[App Deposit Date]]-Table8[[#This Row],[App Offer Date]]</f>
        <v>#VALUE!</v>
      </c>
      <c r="N189" s="35" t="e">
        <f>Table8[[#This Row],[App Deposit Date]]-Table8[[#This Row],[App Submission Date]]</f>
        <v>#VALUE!</v>
      </c>
      <c r="O189" s="35">
        <f xml:space="preserve"> --(Table8[[#This Row],[App Submission Date]]&lt;&gt;"")</f>
        <v>1</v>
      </c>
      <c r="P189" s="35">
        <f>--(Table8[[#This Row],[App Offer Date]]&lt;&gt;"")</f>
        <v>1</v>
      </c>
      <c r="Q189" s="5" t="s">
        <v>37</v>
      </c>
      <c r="R189" s="4" t="s">
        <v>188</v>
      </c>
      <c r="S189" s="5"/>
      <c r="T189" s="4"/>
      <c r="U189" s="4"/>
      <c r="V189" s="7" t="s">
        <v>52</v>
      </c>
      <c r="W189" s="5"/>
      <c r="X189" s="22"/>
      <c r="Y189">
        <f>IF(Table8[[#This Row],[Highest Student Stage]]&lt;&gt;"",1,0)</f>
        <v>1</v>
      </c>
      <c r="Z189">
        <f t="shared" si="6"/>
        <v>1</v>
      </c>
      <c r="AA189">
        <f t="shared" si="7"/>
        <v>0</v>
      </c>
      <c r="AB189">
        <f t="shared" si="8"/>
        <v>0</v>
      </c>
    </row>
    <row r="190" spans="1:28" ht="14.4" thickBot="1" x14ac:dyDescent="0.3">
      <c r="A190" s="26" t="s">
        <v>451</v>
      </c>
      <c r="B190" s="4" t="s">
        <v>357</v>
      </c>
      <c r="C190" s="5" t="s">
        <v>21</v>
      </c>
      <c r="D190" s="4" t="s">
        <v>22</v>
      </c>
      <c r="E190" s="5" t="s">
        <v>55</v>
      </c>
      <c r="F190" s="5" t="s">
        <v>24</v>
      </c>
      <c r="G190" s="4" t="s">
        <v>292</v>
      </c>
      <c r="H190" s="4" t="s">
        <v>26</v>
      </c>
      <c r="I190" s="24">
        <v>45743</v>
      </c>
      <c r="J190" s="24">
        <v>45747</v>
      </c>
      <c r="K190" s="25" t="s">
        <v>1162</v>
      </c>
      <c r="L190" s="35">
        <f>Table8[[#This Row],[App Offer Date]]-Table8[[#This Row],[App Submission Date]]</f>
        <v>4</v>
      </c>
      <c r="M190" s="35" t="e">
        <f>Table8[[#This Row],[App Deposit Date]]-Table8[[#This Row],[App Offer Date]]</f>
        <v>#VALUE!</v>
      </c>
      <c r="N190" s="35" t="e">
        <f>Table8[[#This Row],[App Deposit Date]]-Table8[[#This Row],[App Submission Date]]</f>
        <v>#VALUE!</v>
      </c>
      <c r="O190" s="35">
        <f xml:space="preserve"> --(Table8[[#This Row],[App Submission Date]]&lt;&gt;"")</f>
        <v>1</v>
      </c>
      <c r="P190" s="35">
        <f>--(Table8[[#This Row],[App Offer Date]]&lt;&gt;"")</f>
        <v>1</v>
      </c>
      <c r="Q190" s="5" t="s">
        <v>37</v>
      </c>
      <c r="R190" s="4" t="s">
        <v>47</v>
      </c>
      <c r="S190" s="2" t="s">
        <v>55</v>
      </c>
      <c r="T190" s="1"/>
      <c r="U190" s="4"/>
      <c r="V190" s="5" t="s">
        <v>37</v>
      </c>
      <c r="W190" s="6">
        <v>45743</v>
      </c>
      <c r="X190" s="27">
        <v>45747</v>
      </c>
      <c r="Y190">
        <f>IF(Table8[[#This Row],[Highest Student Stage]]&lt;&gt;"",1,0)</f>
        <v>1</v>
      </c>
      <c r="Z190">
        <f t="shared" si="6"/>
        <v>1</v>
      </c>
      <c r="AA190">
        <f t="shared" si="7"/>
        <v>0</v>
      </c>
      <c r="AB190">
        <f t="shared" si="8"/>
        <v>0</v>
      </c>
    </row>
    <row r="191" spans="1:28" ht="14.4" thickBot="1" x14ac:dyDescent="0.3">
      <c r="A191" s="26" t="s">
        <v>452</v>
      </c>
      <c r="B191" s="4" t="s">
        <v>131</v>
      </c>
      <c r="C191" s="5" t="s">
        <v>21</v>
      </c>
      <c r="D191" s="4" t="s">
        <v>22</v>
      </c>
      <c r="E191" s="5" t="s">
        <v>87</v>
      </c>
      <c r="F191" s="5" t="s">
        <v>24</v>
      </c>
      <c r="G191" s="4" t="s">
        <v>339</v>
      </c>
      <c r="H191" s="4" t="s">
        <v>26</v>
      </c>
      <c r="I191" s="24">
        <v>45706</v>
      </c>
      <c r="J191" s="24">
        <v>45754</v>
      </c>
      <c r="K191" s="25" t="s">
        <v>1162</v>
      </c>
      <c r="L191" s="35">
        <f>Table8[[#This Row],[App Offer Date]]-Table8[[#This Row],[App Submission Date]]</f>
        <v>48</v>
      </c>
      <c r="M191" s="35" t="e">
        <f>Table8[[#This Row],[App Deposit Date]]-Table8[[#This Row],[App Offer Date]]</f>
        <v>#VALUE!</v>
      </c>
      <c r="N191" s="35" t="e">
        <f>Table8[[#This Row],[App Deposit Date]]-Table8[[#This Row],[App Submission Date]]</f>
        <v>#VALUE!</v>
      </c>
      <c r="O191" s="35">
        <f xml:space="preserve"> --(Table8[[#This Row],[App Submission Date]]&lt;&gt;"")</f>
        <v>1</v>
      </c>
      <c r="P191" s="35">
        <f>--(Table8[[#This Row],[App Offer Date]]&lt;&gt;"")</f>
        <v>1</v>
      </c>
      <c r="Q191" s="5" t="s">
        <v>37</v>
      </c>
      <c r="R191" s="4" t="s">
        <v>47</v>
      </c>
      <c r="S191" s="5" t="s">
        <v>55</v>
      </c>
      <c r="T191" s="4" t="s">
        <v>420</v>
      </c>
      <c r="U191" s="4" t="s">
        <v>453</v>
      </c>
      <c r="V191" s="7" t="s">
        <v>41</v>
      </c>
      <c r="W191" s="5"/>
      <c r="X191" s="22"/>
      <c r="Y191">
        <f>IF(Table8[[#This Row],[Highest Student Stage]]&lt;&gt;"",1,0)</f>
        <v>1</v>
      </c>
      <c r="Z191">
        <f t="shared" si="6"/>
        <v>1</v>
      </c>
      <c r="AA191">
        <f t="shared" si="7"/>
        <v>0</v>
      </c>
      <c r="AB191">
        <f t="shared" si="8"/>
        <v>0</v>
      </c>
    </row>
    <row r="192" spans="1:28" ht="14.4" thickBot="1" x14ac:dyDescent="0.3">
      <c r="A192" s="26" t="s">
        <v>454</v>
      </c>
      <c r="B192" s="4" t="s">
        <v>379</v>
      </c>
      <c r="C192" s="5" t="s">
        <v>21</v>
      </c>
      <c r="D192" s="4" t="s">
        <v>33</v>
      </c>
      <c r="E192" s="5" t="s">
        <v>64</v>
      </c>
      <c r="F192" s="5" t="s">
        <v>65</v>
      </c>
      <c r="G192" s="4" t="s">
        <v>66</v>
      </c>
      <c r="H192" s="4" t="s">
        <v>26</v>
      </c>
      <c r="I192" s="24">
        <v>45702</v>
      </c>
      <c r="J192" s="24">
        <v>45716</v>
      </c>
      <c r="K192" s="25" t="s">
        <v>1162</v>
      </c>
      <c r="L192" s="35">
        <f>Table8[[#This Row],[App Offer Date]]-Table8[[#This Row],[App Submission Date]]</f>
        <v>14</v>
      </c>
      <c r="M192" s="35" t="e">
        <f>Table8[[#This Row],[App Deposit Date]]-Table8[[#This Row],[App Offer Date]]</f>
        <v>#VALUE!</v>
      </c>
      <c r="N192" s="35" t="e">
        <f>Table8[[#This Row],[App Deposit Date]]-Table8[[#This Row],[App Submission Date]]</f>
        <v>#VALUE!</v>
      </c>
      <c r="O192" s="35">
        <f xml:space="preserve"> --(Table8[[#This Row],[App Submission Date]]&lt;&gt;"")</f>
        <v>1</v>
      </c>
      <c r="P192" s="35">
        <f>--(Table8[[#This Row],[App Offer Date]]&lt;&gt;"")</f>
        <v>1</v>
      </c>
      <c r="Q192" s="5" t="s">
        <v>37</v>
      </c>
      <c r="R192" s="4" t="s">
        <v>47</v>
      </c>
      <c r="S192" s="5" t="s">
        <v>64</v>
      </c>
      <c r="T192" s="4" t="s">
        <v>39</v>
      </c>
      <c r="U192" s="4"/>
      <c r="V192" s="5" t="s">
        <v>37</v>
      </c>
      <c r="W192" s="6">
        <v>45702</v>
      </c>
      <c r="X192" s="27">
        <v>45716</v>
      </c>
      <c r="Y192">
        <f>IF(Table8[[#This Row],[Highest Student Stage]]&lt;&gt;"",1,0)</f>
        <v>1</v>
      </c>
      <c r="Z192">
        <f t="shared" si="6"/>
        <v>1</v>
      </c>
      <c r="AA192">
        <f t="shared" si="7"/>
        <v>0</v>
      </c>
      <c r="AB192">
        <f t="shared" si="8"/>
        <v>0</v>
      </c>
    </row>
    <row r="193" spans="1:28" ht="14.4" thickBot="1" x14ac:dyDescent="0.3">
      <c r="A193" s="26" t="s">
        <v>455</v>
      </c>
      <c r="B193" s="4" t="s">
        <v>388</v>
      </c>
      <c r="C193" s="5" t="s">
        <v>21</v>
      </c>
      <c r="D193" s="4" t="s">
        <v>22</v>
      </c>
      <c r="E193" s="5" t="s">
        <v>55</v>
      </c>
      <c r="F193" s="5" t="s">
        <v>24</v>
      </c>
      <c r="G193" s="4" t="s">
        <v>56</v>
      </c>
      <c r="H193" s="4" t="s">
        <v>26</v>
      </c>
      <c r="I193" s="24">
        <v>45756</v>
      </c>
      <c r="J193" s="24">
        <v>45763</v>
      </c>
      <c r="K193" s="25" t="s">
        <v>1162</v>
      </c>
      <c r="L193" s="35">
        <f>Table8[[#This Row],[App Offer Date]]-Table8[[#This Row],[App Submission Date]]</f>
        <v>7</v>
      </c>
      <c r="M193" s="35" t="e">
        <f>Table8[[#This Row],[App Deposit Date]]-Table8[[#This Row],[App Offer Date]]</f>
        <v>#VALUE!</v>
      </c>
      <c r="N193" s="35" t="e">
        <f>Table8[[#This Row],[App Deposit Date]]-Table8[[#This Row],[App Submission Date]]</f>
        <v>#VALUE!</v>
      </c>
      <c r="O193" s="35">
        <f xml:space="preserve"> --(Table8[[#This Row],[App Submission Date]]&lt;&gt;"")</f>
        <v>1</v>
      </c>
      <c r="P193" s="35">
        <f>--(Table8[[#This Row],[App Offer Date]]&lt;&gt;"")</f>
        <v>1</v>
      </c>
      <c r="Q193" s="5" t="s">
        <v>37</v>
      </c>
      <c r="R193" s="4" t="s">
        <v>47</v>
      </c>
      <c r="S193" s="5"/>
      <c r="T193" s="4"/>
      <c r="U193" s="4"/>
      <c r="V193" s="7" t="s">
        <v>52</v>
      </c>
      <c r="W193" s="5"/>
      <c r="X193" s="22"/>
      <c r="Y193">
        <f>IF(Table8[[#This Row],[Highest Student Stage]]&lt;&gt;"",1,0)</f>
        <v>1</v>
      </c>
      <c r="Z193">
        <f t="shared" si="6"/>
        <v>1</v>
      </c>
      <c r="AA193">
        <f t="shared" si="7"/>
        <v>0</v>
      </c>
      <c r="AB193">
        <f t="shared" si="8"/>
        <v>0</v>
      </c>
    </row>
    <row r="194" spans="1:28" ht="14.4" thickBot="1" x14ac:dyDescent="0.3">
      <c r="A194" s="26" t="s">
        <v>456</v>
      </c>
      <c r="B194" s="4" t="s">
        <v>68</v>
      </c>
      <c r="C194" s="5" t="s">
        <v>21</v>
      </c>
      <c r="D194" s="4" t="s">
        <v>33</v>
      </c>
      <c r="E194" s="5" t="s">
        <v>69</v>
      </c>
      <c r="F194" s="5" t="s">
        <v>65</v>
      </c>
      <c r="G194" s="4" t="s">
        <v>135</v>
      </c>
      <c r="H194" s="4" t="s">
        <v>26</v>
      </c>
      <c r="I194" s="24">
        <v>45786</v>
      </c>
      <c r="J194" s="24">
        <v>45791</v>
      </c>
      <c r="K194" s="25" t="s">
        <v>1162</v>
      </c>
      <c r="L194" s="35">
        <f>Table8[[#This Row],[App Offer Date]]-Table8[[#This Row],[App Submission Date]]</f>
        <v>5</v>
      </c>
      <c r="M194" s="35" t="e">
        <f>Table8[[#This Row],[App Deposit Date]]-Table8[[#This Row],[App Offer Date]]</f>
        <v>#VALUE!</v>
      </c>
      <c r="N194" s="35" t="e">
        <f>Table8[[#This Row],[App Deposit Date]]-Table8[[#This Row],[App Submission Date]]</f>
        <v>#VALUE!</v>
      </c>
      <c r="O194" s="35">
        <f xml:space="preserve"> --(Table8[[#This Row],[App Submission Date]]&lt;&gt;"")</f>
        <v>1</v>
      </c>
      <c r="P194" s="35">
        <f>--(Table8[[#This Row],[App Offer Date]]&lt;&gt;"")</f>
        <v>1</v>
      </c>
      <c r="Q194" s="5" t="s">
        <v>37</v>
      </c>
      <c r="R194" s="4" t="s">
        <v>47</v>
      </c>
      <c r="S194" s="5" t="s">
        <v>69</v>
      </c>
      <c r="T194" s="4" t="s">
        <v>137</v>
      </c>
      <c r="U194" s="4" t="s">
        <v>138</v>
      </c>
      <c r="V194" s="5" t="s">
        <v>37</v>
      </c>
      <c r="W194" s="6">
        <v>45786</v>
      </c>
      <c r="X194" s="27">
        <v>45791</v>
      </c>
      <c r="Y194">
        <f>IF(Table8[[#This Row],[Highest Student Stage]]&lt;&gt;"",1,0)</f>
        <v>1</v>
      </c>
      <c r="Z194">
        <f t="shared" ref="Z194:Z257" si="9">IF(OR(Q194="Offer Received (Conditional)",Q194="Offer Received (Unconditional)",Q194="Deposit Made (Conditional)",Q194="Deposit Made (Unconditional)",Q194="Registered at University"),1,0)</f>
        <v>1</v>
      </c>
      <c r="AA194">
        <f t="shared" ref="AA194:AA257" si="10">IF(OR(Q194="Deposit Made (Conditional)",Q194="Deposit Made (Unconditional)",Q194="Registered at University"),1,0)</f>
        <v>0</v>
      </c>
      <c r="AB194">
        <f t="shared" ref="AB194:AB257" si="11">IF(Q194="Registered at University",1,0)</f>
        <v>0</v>
      </c>
    </row>
    <row r="195" spans="1:28" ht="14.4" thickBot="1" x14ac:dyDescent="0.3">
      <c r="A195" s="26" t="s">
        <v>457</v>
      </c>
      <c r="B195" s="4" t="s">
        <v>235</v>
      </c>
      <c r="C195" s="5" t="s">
        <v>21</v>
      </c>
      <c r="D195" s="4" t="s">
        <v>33</v>
      </c>
      <c r="E195" s="5" t="s">
        <v>312</v>
      </c>
      <c r="F195" s="5" t="s">
        <v>35</v>
      </c>
      <c r="G195" s="4" t="s">
        <v>151</v>
      </c>
      <c r="H195" s="4" t="s">
        <v>26</v>
      </c>
      <c r="I195" s="24">
        <v>45713</v>
      </c>
      <c r="J195" s="24">
        <v>45768</v>
      </c>
      <c r="K195" s="25" t="s">
        <v>1162</v>
      </c>
      <c r="L195" s="35">
        <f>Table8[[#This Row],[App Offer Date]]-Table8[[#This Row],[App Submission Date]]</f>
        <v>55</v>
      </c>
      <c r="M195" s="35" t="e">
        <f>Table8[[#This Row],[App Deposit Date]]-Table8[[#This Row],[App Offer Date]]</f>
        <v>#VALUE!</v>
      </c>
      <c r="N195" s="35" t="e">
        <f>Table8[[#This Row],[App Deposit Date]]-Table8[[#This Row],[App Submission Date]]</f>
        <v>#VALUE!</v>
      </c>
      <c r="O195" s="35">
        <f xml:space="preserve"> --(Table8[[#This Row],[App Submission Date]]&lt;&gt;"")</f>
        <v>1</v>
      </c>
      <c r="P195" s="35">
        <f>--(Table8[[#This Row],[App Offer Date]]&lt;&gt;"")</f>
        <v>1</v>
      </c>
      <c r="Q195" s="5" t="s">
        <v>37</v>
      </c>
      <c r="R195" s="4" t="s">
        <v>47</v>
      </c>
      <c r="S195" s="5"/>
      <c r="T195" s="4" t="s">
        <v>83</v>
      </c>
      <c r="U195" s="4"/>
      <c r="V195" s="7" t="s">
        <v>52</v>
      </c>
      <c r="W195" s="5"/>
      <c r="X195" s="22"/>
      <c r="Y195">
        <f>IF(Table8[[#This Row],[Highest Student Stage]]&lt;&gt;"",1,0)</f>
        <v>1</v>
      </c>
      <c r="Z195">
        <f t="shared" si="9"/>
        <v>1</v>
      </c>
      <c r="AA195">
        <f t="shared" si="10"/>
        <v>0</v>
      </c>
      <c r="AB195">
        <f t="shared" si="11"/>
        <v>0</v>
      </c>
    </row>
    <row r="196" spans="1:28" ht="14.4" thickBot="1" x14ac:dyDescent="0.3">
      <c r="A196" s="26" t="s">
        <v>458</v>
      </c>
      <c r="B196" s="4" t="s">
        <v>295</v>
      </c>
      <c r="C196" s="5" t="s">
        <v>21</v>
      </c>
      <c r="D196" s="4" t="s">
        <v>22</v>
      </c>
      <c r="E196" s="5" t="s">
        <v>69</v>
      </c>
      <c r="F196" s="5" t="s">
        <v>93</v>
      </c>
      <c r="G196" s="4" t="s">
        <v>103</v>
      </c>
      <c r="H196" s="4" t="s">
        <v>26</v>
      </c>
      <c r="I196" s="24">
        <v>45608</v>
      </c>
      <c r="J196" s="24">
        <v>45611</v>
      </c>
      <c r="K196" s="24">
        <v>45845</v>
      </c>
      <c r="L196" s="34">
        <f>Table8[[#This Row],[App Offer Date]]-Table8[[#This Row],[App Submission Date]]</f>
        <v>3</v>
      </c>
      <c r="M196" s="34">
        <f>Table8[[#This Row],[App Deposit Date]]-Table8[[#This Row],[App Offer Date]]</f>
        <v>234</v>
      </c>
      <c r="N196" s="34">
        <f>Table8[[#This Row],[App Deposit Date]]-Table8[[#This Row],[App Submission Date]]</f>
        <v>237</v>
      </c>
      <c r="O196" s="34">
        <f xml:space="preserve"> --(Table8[[#This Row],[App Submission Date]]&lt;&gt;"")</f>
        <v>1</v>
      </c>
      <c r="P196" s="34">
        <f>--(Table8[[#This Row],[App Offer Date]]&lt;&gt;"")</f>
        <v>1</v>
      </c>
      <c r="Q196" s="5" t="s">
        <v>27</v>
      </c>
      <c r="R196" s="4" t="s">
        <v>28</v>
      </c>
      <c r="S196" s="5" t="s">
        <v>69</v>
      </c>
      <c r="T196" s="4" t="s">
        <v>29</v>
      </c>
      <c r="U196" s="4" t="s">
        <v>459</v>
      </c>
      <c r="V196" s="5" t="s">
        <v>27</v>
      </c>
      <c r="W196" s="6">
        <v>45608</v>
      </c>
      <c r="X196" s="27">
        <v>45611</v>
      </c>
      <c r="Y196">
        <f>IF(Table8[[#This Row],[Highest Student Stage]]&lt;&gt;"",1,0)</f>
        <v>1</v>
      </c>
      <c r="Z196">
        <f t="shared" si="9"/>
        <v>1</v>
      </c>
      <c r="AA196">
        <f t="shared" si="10"/>
        <v>1</v>
      </c>
      <c r="AB196">
        <f t="shared" si="11"/>
        <v>0</v>
      </c>
    </row>
    <row r="197" spans="1:28" ht="14.4" thickBot="1" x14ac:dyDescent="0.3">
      <c r="A197" s="26" t="s">
        <v>460</v>
      </c>
      <c r="B197" s="4" t="s">
        <v>112</v>
      </c>
      <c r="C197" s="5" t="s">
        <v>21</v>
      </c>
      <c r="D197" s="4" t="s">
        <v>33</v>
      </c>
      <c r="E197" s="5" t="s">
        <v>64</v>
      </c>
      <c r="F197" s="5" t="s">
        <v>35</v>
      </c>
      <c r="G197" s="4" t="s">
        <v>109</v>
      </c>
      <c r="H197" s="4" t="s">
        <v>26</v>
      </c>
      <c r="I197" s="24">
        <v>45722</v>
      </c>
      <c r="J197" s="24">
        <v>45726</v>
      </c>
      <c r="K197" s="25" t="s">
        <v>1162</v>
      </c>
      <c r="L197" s="35">
        <f>Table8[[#This Row],[App Offer Date]]-Table8[[#This Row],[App Submission Date]]</f>
        <v>4</v>
      </c>
      <c r="M197" s="35" t="e">
        <f>Table8[[#This Row],[App Deposit Date]]-Table8[[#This Row],[App Offer Date]]</f>
        <v>#VALUE!</v>
      </c>
      <c r="N197" s="35" t="e">
        <f>Table8[[#This Row],[App Deposit Date]]-Table8[[#This Row],[App Submission Date]]</f>
        <v>#VALUE!</v>
      </c>
      <c r="O197" s="35">
        <f xml:space="preserve"> --(Table8[[#This Row],[App Submission Date]]&lt;&gt;"")</f>
        <v>1</v>
      </c>
      <c r="P197" s="35">
        <f>--(Table8[[#This Row],[App Offer Date]]&lt;&gt;"")</f>
        <v>1</v>
      </c>
      <c r="Q197" s="5" t="s">
        <v>37</v>
      </c>
      <c r="R197" s="4" t="s">
        <v>47</v>
      </c>
      <c r="S197" s="2" t="s">
        <v>461</v>
      </c>
      <c r="T197" s="4"/>
      <c r="U197" s="4" t="s">
        <v>206</v>
      </c>
      <c r="V197" s="7" t="s">
        <v>41</v>
      </c>
      <c r="W197" s="5"/>
      <c r="X197" s="22"/>
      <c r="Y197">
        <f>IF(Table8[[#This Row],[Highest Student Stage]]&lt;&gt;"",1,0)</f>
        <v>1</v>
      </c>
      <c r="Z197">
        <f t="shared" si="9"/>
        <v>1</v>
      </c>
      <c r="AA197">
        <f t="shared" si="10"/>
        <v>0</v>
      </c>
      <c r="AB197">
        <f t="shared" si="11"/>
        <v>0</v>
      </c>
    </row>
    <row r="198" spans="1:28" ht="14.4" thickBot="1" x14ac:dyDescent="0.3">
      <c r="A198" s="26" t="s">
        <v>462</v>
      </c>
      <c r="B198" s="4" t="s">
        <v>285</v>
      </c>
      <c r="C198" s="5" t="s">
        <v>21</v>
      </c>
      <c r="D198" s="4" t="s">
        <v>22</v>
      </c>
      <c r="E198" s="5" t="s">
        <v>69</v>
      </c>
      <c r="F198" s="5" t="s">
        <v>93</v>
      </c>
      <c r="G198" s="4" t="s">
        <v>296</v>
      </c>
      <c r="H198" s="4" t="s">
        <v>26</v>
      </c>
      <c r="I198" s="24">
        <v>45745</v>
      </c>
      <c r="J198" s="24">
        <v>45762</v>
      </c>
      <c r="K198" s="24">
        <v>45776</v>
      </c>
      <c r="L198" s="34">
        <f>Table8[[#This Row],[App Offer Date]]-Table8[[#This Row],[App Submission Date]]</f>
        <v>17</v>
      </c>
      <c r="M198" s="34">
        <f>Table8[[#This Row],[App Deposit Date]]-Table8[[#This Row],[App Offer Date]]</f>
        <v>14</v>
      </c>
      <c r="N198" s="34">
        <f>Table8[[#This Row],[App Deposit Date]]-Table8[[#This Row],[App Submission Date]]</f>
        <v>31</v>
      </c>
      <c r="O198" s="34">
        <f xml:space="preserve"> --(Table8[[#This Row],[App Submission Date]]&lt;&gt;"")</f>
        <v>1</v>
      </c>
      <c r="P198" s="34">
        <f>--(Table8[[#This Row],[App Offer Date]]&lt;&gt;"")</f>
        <v>1</v>
      </c>
      <c r="Q198" s="5" t="s">
        <v>27</v>
      </c>
      <c r="R198" s="4" t="s">
        <v>28</v>
      </c>
      <c r="S198" s="5" t="s">
        <v>69</v>
      </c>
      <c r="T198" s="4" t="s">
        <v>29</v>
      </c>
      <c r="U198" s="4" t="s">
        <v>463</v>
      </c>
      <c r="V198" s="5" t="s">
        <v>27</v>
      </c>
      <c r="W198" s="6">
        <v>45745</v>
      </c>
      <c r="X198" s="27">
        <v>45762</v>
      </c>
      <c r="Y198">
        <f>IF(Table8[[#This Row],[Highest Student Stage]]&lt;&gt;"",1,0)</f>
        <v>1</v>
      </c>
      <c r="Z198">
        <f t="shared" si="9"/>
        <v>1</v>
      </c>
      <c r="AA198">
        <f t="shared" si="10"/>
        <v>1</v>
      </c>
      <c r="AB198">
        <f t="shared" si="11"/>
        <v>0</v>
      </c>
    </row>
    <row r="199" spans="1:28" ht="14.4" thickBot="1" x14ac:dyDescent="0.3">
      <c r="A199" s="26" t="s">
        <v>464</v>
      </c>
      <c r="B199" s="4" t="s">
        <v>285</v>
      </c>
      <c r="C199" s="5" t="s">
        <v>275</v>
      </c>
      <c r="D199" s="4" t="s">
        <v>22</v>
      </c>
      <c r="E199" s="5" t="s">
        <v>465</v>
      </c>
      <c r="F199" s="5" t="s">
        <v>93</v>
      </c>
      <c r="G199" s="4" t="s">
        <v>307</v>
      </c>
      <c r="H199" s="4" t="s">
        <v>26</v>
      </c>
      <c r="I199" s="24">
        <v>45685</v>
      </c>
      <c r="J199" s="24">
        <v>45699</v>
      </c>
      <c r="K199" s="25" t="s">
        <v>1162</v>
      </c>
      <c r="L199" s="35">
        <f>Table8[[#This Row],[App Offer Date]]-Table8[[#This Row],[App Submission Date]]</f>
        <v>14</v>
      </c>
      <c r="M199" s="35" t="e">
        <f>Table8[[#This Row],[App Deposit Date]]-Table8[[#This Row],[App Offer Date]]</f>
        <v>#VALUE!</v>
      </c>
      <c r="N199" s="35" t="e">
        <f>Table8[[#This Row],[App Deposit Date]]-Table8[[#This Row],[App Submission Date]]</f>
        <v>#VALUE!</v>
      </c>
      <c r="O199" s="35">
        <f xml:space="preserve"> --(Table8[[#This Row],[App Submission Date]]&lt;&gt;"")</f>
        <v>1</v>
      </c>
      <c r="P199" s="35">
        <f>--(Table8[[#This Row],[App Offer Date]]&lt;&gt;"")</f>
        <v>1</v>
      </c>
      <c r="Q199" s="5" t="s">
        <v>37</v>
      </c>
      <c r="R199" s="4" t="s">
        <v>47</v>
      </c>
      <c r="S199" s="5"/>
      <c r="T199" s="4"/>
      <c r="U199" s="4" t="s">
        <v>466</v>
      </c>
      <c r="V199" s="7" t="s">
        <v>52</v>
      </c>
      <c r="W199" s="5"/>
      <c r="X199" s="22"/>
      <c r="Y199">
        <f>IF(Table8[[#This Row],[Highest Student Stage]]&lt;&gt;"",1,0)</f>
        <v>1</v>
      </c>
      <c r="Z199">
        <f t="shared" si="9"/>
        <v>1</v>
      </c>
      <c r="AA199">
        <f t="shared" si="10"/>
        <v>0</v>
      </c>
      <c r="AB199">
        <f t="shared" si="11"/>
        <v>0</v>
      </c>
    </row>
    <row r="200" spans="1:28" ht="14.4" thickBot="1" x14ac:dyDescent="0.3">
      <c r="A200" s="26" t="s">
        <v>467</v>
      </c>
      <c r="B200" s="4" t="s">
        <v>202</v>
      </c>
      <c r="C200" s="5" t="s">
        <v>21</v>
      </c>
      <c r="D200" s="4" t="s">
        <v>33</v>
      </c>
      <c r="E200" s="5" t="s">
        <v>64</v>
      </c>
      <c r="F200" s="5" t="s">
        <v>35</v>
      </c>
      <c r="G200" s="4" t="s">
        <v>151</v>
      </c>
      <c r="H200" s="4" t="s">
        <v>26</v>
      </c>
      <c r="I200" s="24">
        <v>45694</v>
      </c>
      <c r="J200" s="24">
        <v>45698</v>
      </c>
      <c r="K200" s="25" t="s">
        <v>1162</v>
      </c>
      <c r="L200" s="35">
        <f>Table8[[#This Row],[App Offer Date]]-Table8[[#This Row],[App Submission Date]]</f>
        <v>4</v>
      </c>
      <c r="M200" s="35" t="e">
        <f>Table8[[#This Row],[App Deposit Date]]-Table8[[#This Row],[App Offer Date]]</f>
        <v>#VALUE!</v>
      </c>
      <c r="N200" s="35" t="e">
        <f>Table8[[#This Row],[App Deposit Date]]-Table8[[#This Row],[App Submission Date]]</f>
        <v>#VALUE!</v>
      </c>
      <c r="O200" s="35">
        <f xml:space="preserve"> --(Table8[[#This Row],[App Submission Date]]&lt;&gt;"")</f>
        <v>1</v>
      </c>
      <c r="P200" s="35">
        <f>--(Table8[[#This Row],[App Offer Date]]&lt;&gt;"")</f>
        <v>1</v>
      </c>
      <c r="Q200" s="5" t="s">
        <v>37</v>
      </c>
      <c r="R200" s="4" t="s">
        <v>47</v>
      </c>
      <c r="S200" s="5"/>
      <c r="T200" s="4"/>
      <c r="U200" s="4"/>
      <c r="V200" s="7" t="s">
        <v>52</v>
      </c>
      <c r="W200" s="5"/>
      <c r="X200" s="22"/>
      <c r="Y200">
        <f>IF(Table8[[#This Row],[Highest Student Stage]]&lt;&gt;"",1,0)</f>
        <v>1</v>
      </c>
      <c r="Z200">
        <f t="shared" si="9"/>
        <v>1</v>
      </c>
      <c r="AA200">
        <f t="shared" si="10"/>
        <v>0</v>
      </c>
      <c r="AB200">
        <f t="shared" si="11"/>
        <v>0</v>
      </c>
    </row>
    <row r="201" spans="1:28" ht="14.4" thickBot="1" x14ac:dyDescent="0.3">
      <c r="A201" s="26" t="s">
        <v>468</v>
      </c>
      <c r="B201" s="4" t="s">
        <v>115</v>
      </c>
      <c r="C201" s="5" t="s">
        <v>21</v>
      </c>
      <c r="D201" s="4" t="s">
        <v>33</v>
      </c>
      <c r="E201" s="5" t="s">
        <v>64</v>
      </c>
      <c r="F201" s="5" t="s">
        <v>35</v>
      </c>
      <c r="G201" s="4" t="s">
        <v>118</v>
      </c>
      <c r="H201" s="4" t="s">
        <v>26</v>
      </c>
      <c r="I201" s="24">
        <v>45713</v>
      </c>
      <c r="J201" s="24">
        <v>45719</v>
      </c>
      <c r="K201" s="25" t="s">
        <v>1162</v>
      </c>
      <c r="L201" s="35">
        <f>Table8[[#This Row],[App Offer Date]]-Table8[[#This Row],[App Submission Date]]</f>
        <v>6</v>
      </c>
      <c r="M201" s="35" t="e">
        <f>Table8[[#This Row],[App Deposit Date]]-Table8[[#This Row],[App Offer Date]]</f>
        <v>#VALUE!</v>
      </c>
      <c r="N201" s="35" t="e">
        <f>Table8[[#This Row],[App Deposit Date]]-Table8[[#This Row],[App Submission Date]]</f>
        <v>#VALUE!</v>
      </c>
      <c r="O201" s="35">
        <f xml:space="preserve"> --(Table8[[#This Row],[App Submission Date]]&lt;&gt;"")</f>
        <v>1</v>
      </c>
      <c r="P201" s="35">
        <f>--(Table8[[#This Row],[App Offer Date]]&lt;&gt;"")</f>
        <v>1</v>
      </c>
      <c r="Q201" s="5" t="s">
        <v>37</v>
      </c>
      <c r="R201" s="4" t="s">
        <v>47</v>
      </c>
      <c r="S201" s="5"/>
      <c r="T201" s="4"/>
      <c r="U201" s="4" t="s">
        <v>206</v>
      </c>
      <c r="V201" s="7" t="s">
        <v>52</v>
      </c>
      <c r="W201" s="5"/>
      <c r="X201" s="22"/>
      <c r="Y201">
        <f>IF(Table8[[#This Row],[Highest Student Stage]]&lt;&gt;"",1,0)</f>
        <v>1</v>
      </c>
      <c r="Z201">
        <f t="shared" si="9"/>
        <v>1</v>
      </c>
      <c r="AA201">
        <f t="shared" si="10"/>
        <v>0</v>
      </c>
      <c r="AB201">
        <f t="shared" si="11"/>
        <v>0</v>
      </c>
    </row>
    <row r="202" spans="1:28" ht="14.4" thickBot="1" x14ac:dyDescent="0.3">
      <c r="A202" s="26" t="s">
        <v>469</v>
      </c>
      <c r="B202" s="4" t="s">
        <v>96</v>
      </c>
      <c r="C202" s="5" t="s">
        <v>21</v>
      </c>
      <c r="D202" s="4" t="s">
        <v>33</v>
      </c>
      <c r="E202" s="5" t="s">
        <v>69</v>
      </c>
      <c r="F202" s="5" t="s">
        <v>65</v>
      </c>
      <c r="G202" s="4" t="s">
        <v>246</v>
      </c>
      <c r="H202" s="4" t="s">
        <v>26</v>
      </c>
      <c r="I202" s="24">
        <v>45667</v>
      </c>
      <c r="J202" s="24">
        <v>45671</v>
      </c>
      <c r="K202" s="24">
        <v>45789</v>
      </c>
      <c r="L202" s="34">
        <f>Table8[[#This Row],[App Offer Date]]-Table8[[#This Row],[App Submission Date]]</f>
        <v>4</v>
      </c>
      <c r="M202" s="34">
        <f>Table8[[#This Row],[App Deposit Date]]-Table8[[#This Row],[App Offer Date]]</f>
        <v>118</v>
      </c>
      <c r="N202" s="34">
        <f>Table8[[#This Row],[App Deposit Date]]-Table8[[#This Row],[App Submission Date]]</f>
        <v>122</v>
      </c>
      <c r="O202" s="34">
        <f xml:space="preserve"> --(Table8[[#This Row],[App Submission Date]]&lt;&gt;"")</f>
        <v>1</v>
      </c>
      <c r="P202" s="34">
        <f>--(Table8[[#This Row],[App Offer Date]]&lt;&gt;"")</f>
        <v>1</v>
      </c>
      <c r="Q202" s="5" t="s">
        <v>27</v>
      </c>
      <c r="R202" s="4" t="s">
        <v>28</v>
      </c>
      <c r="S202" s="5"/>
      <c r="T202" s="4" t="s">
        <v>29</v>
      </c>
      <c r="U202" s="4"/>
      <c r="V202" s="7" t="s">
        <v>52</v>
      </c>
      <c r="W202" s="5"/>
      <c r="X202" s="22"/>
      <c r="Y202">
        <f>IF(Table8[[#This Row],[Highest Student Stage]]&lt;&gt;"",1,0)</f>
        <v>1</v>
      </c>
      <c r="Z202">
        <f t="shared" si="9"/>
        <v>1</v>
      </c>
      <c r="AA202">
        <f t="shared" si="10"/>
        <v>1</v>
      </c>
      <c r="AB202">
        <f t="shared" si="11"/>
        <v>0</v>
      </c>
    </row>
    <row r="203" spans="1:28" ht="14.4" thickBot="1" x14ac:dyDescent="0.3">
      <c r="A203" s="26" t="s">
        <v>470</v>
      </c>
      <c r="B203" s="4" t="s">
        <v>54</v>
      </c>
      <c r="C203" s="5" t="s">
        <v>21</v>
      </c>
      <c r="D203" s="4" t="s">
        <v>22</v>
      </c>
      <c r="E203" s="5" t="s">
        <v>55</v>
      </c>
      <c r="F203" s="5" t="s">
        <v>24</v>
      </c>
      <c r="G203" s="4" t="s">
        <v>211</v>
      </c>
      <c r="H203" s="4" t="s">
        <v>26</v>
      </c>
      <c r="I203" s="24">
        <v>45770</v>
      </c>
      <c r="J203" s="24">
        <v>45775</v>
      </c>
      <c r="K203" s="25" t="s">
        <v>1162</v>
      </c>
      <c r="L203" s="35">
        <f>Table8[[#This Row],[App Offer Date]]-Table8[[#This Row],[App Submission Date]]</f>
        <v>5</v>
      </c>
      <c r="M203" s="35" t="e">
        <f>Table8[[#This Row],[App Deposit Date]]-Table8[[#This Row],[App Offer Date]]</f>
        <v>#VALUE!</v>
      </c>
      <c r="N203" s="35" t="e">
        <f>Table8[[#This Row],[App Deposit Date]]-Table8[[#This Row],[App Submission Date]]</f>
        <v>#VALUE!</v>
      </c>
      <c r="O203" s="35">
        <f xml:space="preserve"> --(Table8[[#This Row],[App Submission Date]]&lt;&gt;"")</f>
        <v>1</v>
      </c>
      <c r="P203" s="35">
        <f>--(Table8[[#This Row],[App Offer Date]]&lt;&gt;"")</f>
        <v>1</v>
      </c>
      <c r="Q203" s="5" t="s">
        <v>37</v>
      </c>
      <c r="R203" s="4" t="s">
        <v>47</v>
      </c>
      <c r="S203" s="5" t="s">
        <v>55</v>
      </c>
      <c r="T203" s="4" t="s">
        <v>137</v>
      </c>
      <c r="U203" s="4" t="s">
        <v>471</v>
      </c>
      <c r="V203" s="5" t="s">
        <v>37</v>
      </c>
      <c r="W203" s="6">
        <v>45770</v>
      </c>
      <c r="X203" s="27">
        <v>45775</v>
      </c>
      <c r="Y203">
        <f>IF(Table8[[#This Row],[Highest Student Stage]]&lt;&gt;"",1,0)</f>
        <v>1</v>
      </c>
      <c r="Z203">
        <f t="shared" si="9"/>
        <v>1</v>
      </c>
      <c r="AA203">
        <f t="shared" si="10"/>
        <v>0</v>
      </c>
      <c r="AB203">
        <f t="shared" si="11"/>
        <v>0</v>
      </c>
    </row>
    <row r="204" spans="1:28" ht="14.4" thickBot="1" x14ac:dyDescent="0.3">
      <c r="A204" s="26" t="s">
        <v>472</v>
      </c>
      <c r="B204" s="4" t="s">
        <v>330</v>
      </c>
      <c r="C204" s="5" t="s">
        <v>21</v>
      </c>
      <c r="D204" s="4" t="s">
        <v>22</v>
      </c>
      <c r="E204" s="5" t="s">
        <v>44</v>
      </c>
      <c r="F204" s="5" t="s">
        <v>93</v>
      </c>
      <c r="G204" s="4" t="s">
        <v>179</v>
      </c>
      <c r="H204" s="4" t="s">
        <v>26</v>
      </c>
      <c r="I204" s="24">
        <v>45679</v>
      </c>
      <c r="J204" s="24">
        <v>45687</v>
      </c>
      <c r="K204" s="24">
        <v>45745</v>
      </c>
      <c r="L204" s="34">
        <f>Table8[[#This Row],[App Offer Date]]-Table8[[#This Row],[App Submission Date]]</f>
        <v>8</v>
      </c>
      <c r="M204" s="34">
        <f>Table8[[#This Row],[App Deposit Date]]-Table8[[#This Row],[App Offer Date]]</f>
        <v>58</v>
      </c>
      <c r="N204" s="34">
        <f>Table8[[#This Row],[App Deposit Date]]-Table8[[#This Row],[App Submission Date]]</f>
        <v>66</v>
      </c>
      <c r="O204" s="34">
        <f xml:space="preserve"> --(Table8[[#This Row],[App Submission Date]]&lt;&gt;"")</f>
        <v>1</v>
      </c>
      <c r="P204" s="34">
        <f>--(Table8[[#This Row],[App Offer Date]]&lt;&gt;"")</f>
        <v>1</v>
      </c>
      <c r="Q204" s="5" t="s">
        <v>27</v>
      </c>
      <c r="R204" s="4" t="s">
        <v>28</v>
      </c>
      <c r="S204" s="5" t="s">
        <v>44</v>
      </c>
      <c r="T204" s="4" t="s">
        <v>29</v>
      </c>
      <c r="U204" s="4" t="s">
        <v>473</v>
      </c>
      <c r="V204" s="5" t="s">
        <v>27</v>
      </c>
      <c r="W204" s="6">
        <v>45679</v>
      </c>
      <c r="X204" s="27">
        <v>45687</v>
      </c>
      <c r="Y204">
        <f>IF(Table8[[#This Row],[Highest Student Stage]]&lt;&gt;"",1,0)</f>
        <v>1</v>
      </c>
      <c r="Z204">
        <f t="shared" si="9"/>
        <v>1</v>
      </c>
      <c r="AA204">
        <f t="shared" si="10"/>
        <v>1</v>
      </c>
      <c r="AB204">
        <f t="shared" si="11"/>
        <v>0</v>
      </c>
    </row>
    <row r="205" spans="1:28" ht="14.4" thickBot="1" x14ac:dyDescent="0.3">
      <c r="A205" s="26" t="s">
        <v>474</v>
      </c>
      <c r="B205" s="4" t="s">
        <v>162</v>
      </c>
      <c r="C205" s="5" t="s">
        <v>21</v>
      </c>
      <c r="D205" s="4" t="s">
        <v>33</v>
      </c>
      <c r="E205" s="5" t="s">
        <v>64</v>
      </c>
      <c r="F205" s="5" t="s">
        <v>65</v>
      </c>
      <c r="G205" s="4" t="s">
        <v>246</v>
      </c>
      <c r="H205" s="4" t="s">
        <v>26</v>
      </c>
      <c r="I205" s="24">
        <v>45707</v>
      </c>
      <c r="J205" s="24">
        <v>45709</v>
      </c>
      <c r="K205" s="25" t="s">
        <v>1162</v>
      </c>
      <c r="L205" s="35">
        <f>Table8[[#This Row],[App Offer Date]]-Table8[[#This Row],[App Submission Date]]</f>
        <v>2</v>
      </c>
      <c r="M205" s="35" t="e">
        <f>Table8[[#This Row],[App Deposit Date]]-Table8[[#This Row],[App Offer Date]]</f>
        <v>#VALUE!</v>
      </c>
      <c r="N205" s="35" t="e">
        <f>Table8[[#This Row],[App Deposit Date]]-Table8[[#This Row],[App Submission Date]]</f>
        <v>#VALUE!</v>
      </c>
      <c r="O205" s="35">
        <f xml:space="preserve"> --(Table8[[#This Row],[App Submission Date]]&lt;&gt;"")</f>
        <v>1</v>
      </c>
      <c r="P205" s="35">
        <f>--(Table8[[#This Row],[App Offer Date]]&lt;&gt;"")</f>
        <v>1</v>
      </c>
      <c r="Q205" s="5" t="s">
        <v>37</v>
      </c>
      <c r="R205" s="4" t="s">
        <v>47</v>
      </c>
      <c r="S205" s="5" t="s">
        <v>475</v>
      </c>
      <c r="T205" s="4" t="s">
        <v>29</v>
      </c>
      <c r="U205" s="5" t="s">
        <v>476</v>
      </c>
      <c r="V205" s="7" t="s">
        <v>41</v>
      </c>
      <c r="W205" s="5"/>
      <c r="X205" s="22"/>
      <c r="Y205">
        <f>IF(Table8[[#This Row],[Highest Student Stage]]&lt;&gt;"",1,0)</f>
        <v>1</v>
      </c>
      <c r="Z205">
        <f t="shared" si="9"/>
        <v>1</v>
      </c>
      <c r="AA205">
        <f t="shared" si="10"/>
        <v>0</v>
      </c>
      <c r="AB205">
        <f t="shared" si="11"/>
        <v>0</v>
      </c>
    </row>
    <row r="206" spans="1:28" ht="14.4" thickBot="1" x14ac:dyDescent="0.3">
      <c r="A206" s="26" t="s">
        <v>477</v>
      </c>
      <c r="B206" s="4" t="s">
        <v>172</v>
      </c>
      <c r="C206" s="5" t="s">
        <v>21</v>
      </c>
      <c r="D206" s="4" t="s">
        <v>22</v>
      </c>
      <c r="E206" s="5" t="s">
        <v>64</v>
      </c>
      <c r="F206" s="5" t="s">
        <v>24</v>
      </c>
      <c r="G206" s="4" t="s">
        <v>143</v>
      </c>
      <c r="H206" s="4" t="s">
        <v>26</v>
      </c>
      <c r="I206" s="24">
        <v>45693</v>
      </c>
      <c r="J206" s="24">
        <v>45698</v>
      </c>
      <c r="K206" s="25" t="s">
        <v>1162</v>
      </c>
      <c r="L206" s="35">
        <f>Table8[[#This Row],[App Offer Date]]-Table8[[#This Row],[App Submission Date]]</f>
        <v>5</v>
      </c>
      <c r="M206" s="35" t="e">
        <f>Table8[[#This Row],[App Deposit Date]]-Table8[[#This Row],[App Offer Date]]</f>
        <v>#VALUE!</v>
      </c>
      <c r="N206" s="35" t="e">
        <f>Table8[[#This Row],[App Deposit Date]]-Table8[[#This Row],[App Submission Date]]</f>
        <v>#VALUE!</v>
      </c>
      <c r="O206" s="35">
        <f xml:space="preserve"> --(Table8[[#This Row],[App Submission Date]]&lt;&gt;"")</f>
        <v>1</v>
      </c>
      <c r="P206" s="35">
        <f>--(Table8[[#This Row],[App Offer Date]]&lt;&gt;"")</f>
        <v>1</v>
      </c>
      <c r="Q206" s="5" t="s">
        <v>37</v>
      </c>
      <c r="R206" s="4" t="s">
        <v>47</v>
      </c>
      <c r="S206" s="5"/>
      <c r="T206" s="4"/>
      <c r="U206" s="4"/>
      <c r="V206" s="7" t="s">
        <v>52</v>
      </c>
      <c r="W206" s="5"/>
      <c r="X206" s="22"/>
      <c r="Y206">
        <f>IF(Table8[[#This Row],[Highest Student Stage]]&lt;&gt;"",1,0)</f>
        <v>1</v>
      </c>
      <c r="Z206">
        <f t="shared" si="9"/>
        <v>1</v>
      </c>
      <c r="AA206">
        <f t="shared" si="10"/>
        <v>0</v>
      </c>
      <c r="AB206">
        <f t="shared" si="11"/>
        <v>0</v>
      </c>
    </row>
    <row r="207" spans="1:28" ht="14.4" thickBot="1" x14ac:dyDescent="0.3">
      <c r="A207" s="26" t="s">
        <v>478</v>
      </c>
      <c r="B207" s="4" t="s">
        <v>96</v>
      </c>
      <c r="C207" s="5" t="s">
        <v>21</v>
      </c>
      <c r="D207" s="4" t="s">
        <v>33</v>
      </c>
      <c r="E207" s="5" t="s">
        <v>64</v>
      </c>
      <c r="F207" s="5" t="s">
        <v>65</v>
      </c>
      <c r="G207" s="4" t="s">
        <v>66</v>
      </c>
      <c r="H207" s="4" t="s">
        <v>26</v>
      </c>
      <c r="I207" s="24">
        <v>45738</v>
      </c>
      <c r="J207" s="24">
        <v>45743</v>
      </c>
      <c r="K207" s="25" t="s">
        <v>1162</v>
      </c>
      <c r="L207" s="35">
        <f>Table8[[#This Row],[App Offer Date]]-Table8[[#This Row],[App Submission Date]]</f>
        <v>5</v>
      </c>
      <c r="M207" s="35" t="e">
        <f>Table8[[#This Row],[App Deposit Date]]-Table8[[#This Row],[App Offer Date]]</f>
        <v>#VALUE!</v>
      </c>
      <c r="N207" s="35" t="e">
        <f>Table8[[#This Row],[App Deposit Date]]-Table8[[#This Row],[App Submission Date]]</f>
        <v>#VALUE!</v>
      </c>
      <c r="O207" s="35">
        <f xml:space="preserve"> --(Table8[[#This Row],[App Submission Date]]&lt;&gt;"")</f>
        <v>1</v>
      </c>
      <c r="P207" s="35">
        <f>--(Table8[[#This Row],[App Offer Date]]&lt;&gt;"")</f>
        <v>1</v>
      </c>
      <c r="Q207" s="5" t="s">
        <v>37</v>
      </c>
      <c r="R207" s="4" t="s">
        <v>47</v>
      </c>
      <c r="S207" s="5" t="s">
        <v>64</v>
      </c>
      <c r="T207" s="4" t="s">
        <v>83</v>
      </c>
      <c r="U207" s="4" t="s">
        <v>479</v>
      </c>
      <c r="V207" s="5" t="s">
        <v>37</v>
      </c>
      <c r="W207" s="6">
        <v>45738</v>
      </c>
      <c r="X207" s="27">
        <v>45743</v>
      </c>
      <c r="Y207">
        <f>IF(Table8[[#This Row],[Highest Student Stage]]&lt;&gt;"",1,0)</f>
        <v>1</v>
      </c>
      <c r="Z207">
        <f t="shared" si="9"/>
        <v>1</v>
      </c>
      <c r="AA207">
        <f t="shared" si="10"/>
        <v>0</v>
      </c>
      <c r="AB207">
        <f t="shared" si="11"/>
        <v>0</v>
      </c>
    </row>
    <row r="208" spans="1:28" ht="14.4" thickBot="1" x14ac:dyDescent="0.3">
      <c r="A208" s="26" t="s">
        <v>480</v>
      </c>
      <c r="B208" s="4" t="s">
        <v>379</v>
      </c>
      <c r="C208" s="5" t="s">
        <v>21</v>
      </c>
      <c r="D208" s="4" t="s">
        <v>33</v>
      </c>
      <c r="E208" s="5" t="s">
        <v>481</v>
      </c>
      <c r="F208" s="5" t="s">
        <v>65</v>
      </c>
      <c r="G208" s="4" t="s">
        <v>140</v>
      </c>
      <c r="H208" s="4" t="s">
        <v>26</v>
      </c>
      <c r="I208" s="24">
        <v>45694</v>
      </c>
      <c r="J208" s="24">
        <v>45699</v>
      </c>
      <c r="K208" s="25" t="s">
        <v>1162</v>
      </c>
      <c r="L208" s="35">
        <f>Table8[[#This Row],[App Offer Date]]-Table8[[#This Row],[App Submission Date]]</f>
        <v>5</v>
      </c>
      <c r="M208" s="35" t="e">
        <f>Table8[[#This Row],[App Deposit Date]]-Table8[[#This Row],[App Offer Date]]</f>
        <v>#VALUE!</v>
      </c>
      <c r="N208" s="35" t="e">
        <f>Table8[[#This Row],[App Deposit Date]]-Table8[[#This Row],[App Submission Date]]</f>
        <v>#VALUE!</v>
      </c>
      <c r="O208" s="35">
        <f xml:space="preserve"> --(Table8[[#This Row],[App Submission Date]]&lt;&gt;"")</f>
        <v>1</v>
      </c>
      <c r="P208" s="35">
        <f>--(Table8[[#This Row],[App Offer Date]]&lt;&gt;"")</f>
        <v>1</v>
      </c>
      <c r="Q208" s="5" t="s">
        <v>37</v>
      </c>
      <c r="R208" s="4" t="s">
        <v>47</v>
      </c>
      <c r="S208" s="2" t="s">
        <v>64</v>
      </c>
      <c r="T208" s="4"/>
      <c r="U208" s="4"/>
      <c r="V208" s="7" t="s">
        <v>41</v>
      </c>
      <c r="W208" s="5"/>
      <c r="X208" s="22"/>
      <c r="Y208">
        <f>IF(Table8[[#This Row],[Highest Student Stage]]&lt;&gt;"",1,0)</f>
        <v>1</v>
      </c>
      <c r="Z208">
        <f t="shared" si="9"/>
        <v>1</v>
      </c>
      <c r="AA208">
        <f t="shared" si="10"/>
        <v>0</v>
      </c>
      <c r="AB208">
        <f t="shared" si="11"/>
        <v>0</v>
      </c>
    </row>
    <row r="209" spans="1:28" ht="14.4" thickBot="1" x14ac:dyDescent="0.3">
      <c r="A209" s="26" t="s">
        <v>482</v>
      </c>
      <c r="B209" s="4" t="s">
        <v>388</v>
      </c>
      <c r="C209" s="5" t="s">
        <v>21</v>
      </c>
      <c r="D209" s="4" t="s">
        <v>22</v>
      </c>
      <c r="E209" s="5" t="s">
        <v>69</v>
      </c>
      <c r="F209" s="5" t="s">
        <v>24</v>
      </c>
      <c r="G209" s="4" t="s">
        <v>25</v>
      </c>
      <c r="H209" s="4" t="s">
        <v>26</v>
      </c>
      <c r="I209" s="24">
        <v>45684</v>
      </c>
      <c r="J209" s="24">
        <v>45777</v>
      </c>
      <c r="K209" s="24">
        <v>45798</v>
      </c>
      <c r="L209" s="34">
        <f>Table8[[#This Row],[App Offer Date]]-Table8[[#This Row],[App Submission Date]]</f>
        <v>93</v>
      </c>
      <c r="M209" s="34">
        <f>Table8[[#This Row],[App Deposit Date]]-Table8[[#This Row],[App Offer Date]]</f>
        <v>21</v>
      </c>
      <c r="N209" s="34">
        <f>Table8[[#This Row],[App Deposit Date]]-Table8[[#This Row],[App Submission Date]]</f>
        <v>114</v>
      </c>
      <c r="O209" s="34">
        <f xml:space="preserve"> --(Table8[[#This Row],[App Submission Date]]&lt;&gt;"")</f>
        <v>1</v>
      </c>
      <c r="P209" s="34">
        <f>--(Table8[[#This Row],[App Offer Date]]&lt;&gt;"")</f>
        <v>1</v>
      </c>
      <c r="Q209" s="5" t="s">
        <v>27</v>
      </c>
      <c r="R209" s="4" t="s">
        <v>28</v>
      </c>
      <c r="S209" s="5" t="s">
        <v>69</v>
      </c>
      <c r="T209" s="4" t="s">
        <v>29</v>
      </c>
      <c r="U209" s="4" t="s">
        <v>483</v>
      </c>
      <c r="V209" s="5" t="s">
        <v>27</v>
      </c>
      <c r="W209" s="6">
        <v>45684</v>
      </c>
      <c r="X209" s="27">
        <v>45777</v>
      </c>
      <c r="Y209">
        <f>IF(Table8[[#This Row],[Highest Student Stage]]&lt;&gt;"",1,0)</f>
        <v>1</v>
      </c>
      <c r="Z209">
        <f t="shared" si="9"/>
        <v>1</v>
      </c>
      <c r="AA209">
        <f t="shared" si="10"/>
        <v>1</v>
      </c>
      <c r="AB209">
        <f t="shared" si="11"/>
        <v>0</v>
      </c>
    </row>
    <row r="210" spans="1:28" ht="14.4" thickBot="1" x14ac:dyDescent="0.3">
      <c r="A210" s="26" t="s">
        <v>484</v>
      </c>
      <c r="B210" s="4" t="s">
        <v>124</v>
      </c>
      <c r="C210" s="5" t="s">
        <v>21</v>
      </c>
      <c r="D210" s="4" t="s">
        <v>33</v>
      </c>
      <c r="E210" s="5" t="s">
        <v>64</v>
      </c>
      <c r="F210" s="5" t="s">
        <v>65</v>
      </c>
      <c r="G210" s="4" t="s">
        <v>239</v>
      </c>
      <c r="H210" s="4" t="s">
        <v>26</v>
      </c>
      <c r="I210" s="24">
        <v>45664</v>
      </c>
      <c r="J210" s="24">
        <v>45671</v>
      </c>
      <c r="K210" s="25" t="s">
        <v>1162</v>
      </c>
      <c r="L210" s="35">
        <f>Table8[[#This Row],[App Offer Date]]-Table8[[#This Row],[App Submission Date]]</f>
        <v>7</v>
      </c>
      <c r="M210" s="35" t="e">
        <f>Table8[[#This Row],[App Deposit Date]]-Table8[[#This Row],[App Offer Date]]</f>
        <v>#VALUE!</v>
      </c>
      <c r="N210" s="35" t="e">
        <f>Table8[[#This Row],[App Deposit Date]]-Table8[[#This Row],[App Submission Date]]</f>
        <v>#VALUE!</v>
      </c>
      <c r="O210" s="35">
        <f xml:space="preserve"> --(Table8[[#This Row],[App Submission Date]]&lt;&gt;"")</f>
        <v>1</v>
      </c>
      <c r="P210" s="35">
        <f>--(Table8[[#This Row],[App Offer Date]]&lt;&gt;"")</f>
        <v>1</v>
      </c>
      <c r="Q210" s="5" t="s">
        <v>37</v>
      </c>
      <c r="R210" s="4" t="s">
        <v>47</v>
      </c>
      <c r="S210" s="2" t="s">
        <v>485</v>
      </c>
      <c r="T210" s="4"/>
      <c r="U210" s="4"/>
      <c r="V210" s="7" t="s">
        <v>41</v>
      </c>
      <c r="W210" s="5"/>
      <c r="X210" s="22"/>
      <c r="Y210">
        <f>IF(Table8[[#This Row],[Highest Student Stage]]&lt;&gt;"",1,0)</f>
        <v>1</v>
      </c>
      <c r="Z210">
        <f t="shared" si="9"/>
        <v>1</v>
      </c>
      <c r="AA210">
        <f t="shared" si="10"/>
        <v>0</v>
      </c>
      <c r="AB210">
        <f t="shared" si="11"/>
        <v>0</v>
      </c>
    </row>
    <row r="211" spans="1:28" ht="14.4" thickBot="1" x14ac:dyDescent="0.3">
      <c r="A211" s="26" t="s">
        <v>486</v>
      </c>
      <c r="B211" s="4" t="s">
        <v>146</v>
      </c>
      <c r="C211" s="5" t="s">
        <v>21</v>
      </c>
      <c r="D211" s="4" t="s">
        <v>22</v>
      </c>
      <c r="E211" s="5" t="s">
        <v>55</v>
      </c>
      <c r="F211" s="5" t="s">
        <v>24</v>
      </c>
      <c r="G211" s="4" t="s">
        <v>94</v>
      </c>
      <c r="H211" s="4" t="s">
        <v>26</v>
      </c>
      <c r="I211" s="24">
        <v>45776</v>
      </c>
      <c r="J211" s="24">
        <v>45782</v>
      </c>
      <c r="K211" s="25" t="s">
        <v>1162</v>
      </c>
      <c r="L211" s="35">
        <f>Table8[[#This Row],[App Offer Date]]-Table8[[#This Row],[App Submission Date]]</f>
        <v>6</v>
      </c>
      <c r="M211" s="35" t="e">
        <f>Table8[[#This Row],[App Deposit Date]]-Table8[[#This Row],[App Offer Date]]</f>
        <v>#VALUE!</v>
      </c>
      <c r="N211" s="35" t="e">
        <f>Table8[[#This Row],[App Deposit Date]]-Table8[[#This Row],[App Submission Date]]</f>
        <v>#VALUE!</v>
      </c>
      <c r="O211" s="35">
        <f xml:space="preserve"> --(Table8[[#This Row],[App Submission Date]]&lt;&gt;"")</f>
        <v>1</v>
      </c>
      <c r="P211" s="35">
        <f>--(Table8[[#This Row],[App Offer Date]]&lt;&gt;"")</f>
        <v>1</v>
      </c>
      <c r="Q211" s="5" t="s">
        <v>37</v>
      </c>
      <c r="R211" s="4" t="s">
        <v>47</v>
      </c>
      <c r="S211" s="5"/>
      <c r="T211" s="4"/>
      <c r="U211" s="4"/>
      <c r="V211" s="7" t="s">
        <v>52</v>
      </c>
      <c r="W211" s="5"/>
      <c r="X211" s="22"/>
      <c r="Y211">
        <f>IF(Table8[[#This Row],[Highest Student Stage]]&lt;&gt;"",1,0)</f>
        <v>1</v>
      </c>
      <c r="Z211">
        <f t="shared" si="9"/>
        <v>1</v>
      </c>
      <c r="AA211">
        <f t="shared" si="10"/>
        <v>0</v>
      </c>
      <c r="AB211">
        <f t="shared" si="11"/>
        <v>0</v>
      </c>
    </row>
    <row r="212" spans="1:28" ht="14.4" thickBot="1" x14ac:dyDescent="0.3">
      <c r="A212" s="26" t="s">
        <v>487</v>
      </c>
      <c r="B212" s="4" t="s">
        <v>50</v>
      </c>
      <c r="C212" s="5" t="s">
        <v>21</v>
      </c>
      <c r="D212" s="4" t="s">
        <v>33</v>
      </c>
      <c r="E212" s="5" t="s">
        <v>64</v>
      </c>
      <c r="F212" s="5" t="s">
        <v>35</v>
      </c>
      <c r="G212" s="4" t="s">
        <v>214</v>
      </c>
      <c r="H212" s="4" t="s">
        <v>26</v>
      </c>
      <c r="I212" s="24">
        <v>45720</v>
      </c>
      <c r="J212" s="24">
        <v>45724</v>
      </c>
      <c r="K212" s="25" t="s">
        <v>1162</v>
      </c>
      <c r="L212" s="35">
        <f>Table8[[#This Row],[App Offer Date]]-Table8[[#This Row],[App Submission Date]]</f>
        <v>4</v>
      </c>
      <c r="M212" s="35" t="e">
        <f>Table8[[#This Row],[App Deposit Date]]-Table8[[#This Row],[App Offer Date]]</f>
        <v>#VALUE!</v>
      </c>
      <c r="N212" s="35" t="e">
        <f>Table8[[#This Row],[App Deposit Date]]-Table8[[#This Row],[App Submission Date]]</f>
        <v>#VALUE!</v>
      </c>
      <c r="O212" s="35">
        <f xml:space="preserve"> --(Table8[[#This Row],[App Submission Date]]&lt;&gt;"")</f>
        <v>1</v>
      </c>
      <c r="P212" s="35">
        <f>--(Table8[[#This Row],[App Offer Date]]&lt;&gt;"")</f>
        <v>1</v>
      </c>
      <c r="Q212" s="5" t="s">
        <v>37</v>
      </c>
      <c r="R212" s="4" t="s">
        <v>47</v>
      </c>
      <c r="S212" s="5"/>
      <c r="T212" s="4"/>
      <c r="U212" s="4"/>
      <c r="V212" s="7" t="s">
        <v>52</v>
      </c>
      <c r="W212" s="5"/>
      <c r="X212" s="22"/>
      <c r="Y212">
        <f>IF(Table8[[#This Row],[Highest Student Stage]]&lt;&gt;"",1,0)</f>
        <v>1</v>
      </c>
      <c r="Z212">
        <f t="shared" si="9"/>
        <v>1</v>
      </c>
      <c r="AA212">
        <f t="shared" si="10"/>
        <v>0</v>
      </c>
      <c r="AB212">
        <f t="shared" si="11"/>
        <v>0</v>
      </c>
    </row>
    <row r="213" spans="1:28" ht="14.4" thickBot="1" x14ac:dyDescent="0.3">
      <c r="A213" s="26" t="s">
        <v>488</v>
      </c>
      <c r="B213" s="4" t="s">
        <v>208</v>
      </c>
      <c r="C213" s="5" t="s">
        <v>21</v>
      </c>
      <c r="D213" s="4" t="s">
        <v>33</v>
      </c>
      <c r="E213" s="5" t="s">
        <v>64</v>
      </c>
      <c r="F213" s="5" t="s">
        <v>35</v>
      </c>
      <c r="G213" s="4" t="s">
        <v>60</v>
      </c>
      <c r="H213" s="4" t="s">
        <v>26</v>
      </c>
      <c r="I213" s="24">
        <v>45713</v>
      </c>
      <c r="J213" s="24">
        <v>45716</v>
      </c>
      <c r="K213" s="25" t="s">
        <v>1162</v>
      </c>
      <c r="L213" s="35">
        <f>Table8[[#This Row],[App Offer Date]]-Table8[[#This Row],[App Submission Date]]</f>
        <v>3</v>
      </c>
      <c r="M213" s="35" t="e">
        <f>Table8[[#This Row],[App Deposit Date]]-Table8[[#This Row],[App Offer Date]]</f>
        <v>#VALUE!</v>
      </c>
      <c r="N213" s="35" t="e">
        <f>Table8[[#This Row],[App Deposit Date]]-Table8[[#This Row],[App Submission Date]]</f>
        <v>#VALUE!</v>
      </c>
      <c r="O213" s="35">
        <f xml:space="preserve"> --(Table8[[#This Row],[App Submission Date]]&lt;&gt;"")</f>
        <v>1</v>
      </c>
      <c r="P213" s="35">
        <f>--(Table8[[#This Row],[App Offer Date]]&lt;&gt;"")</f>
        <v>1</v>
      </c>
      <c r="Q213" s="5" t="s">
        <v>336</v>
      </c>
      <c r="R213" s="4" t="s">
        <v>47</v>
      </c>
      <c r="S213" s="5"/>
      <c r="T213" s="4"/>
      <c r="U213" s="4" t="s">
        <v>489</v>
      </c>
      <c r="V213" s="7" t="s">
        <v>52</v>
      </c>
      <c r="W213" s="5"/>
      <c r="X213" s="22"/>
      <c r="Y213">
        <f>IF(Table8[[#This Row],[Highest Student Stage]]&lt;&gt;"",1,0)</f>
        <v>1</v>
      </c>
      <c r="Z213">
        <f t="shared" si="9"/>
        <v>1</v>
      </c>
      <c r="AA213">
        <f t="shared" si="10"/>
        <v>0</v>
      </c>
      <c r="AB213">
        <f t="shared" si="11"/>
        <v>0</v>
      </c>
    </row>
    <row r="214" spans="1:28" ht="14.4" thickBot="1" x14ac:dyDescent="0.3">
      <c r="A214" s="26" t="s">
        <v>490</v>
      </c>
      <c r="B214" s="4" t="s">
        <v>20</v>
      </c>
      <c r="C214" s="5" t="s">
        <v>21</v>
      </c>
      <c r="D214" s="4" t="s">
        <v>22</v>
      </c>
      <c r="E214" s="5" t="s">
        <v>87</v>
      </c>
      <c r="F214" s="5" t="s">
        <v>24</v>
      </c>
      <c r="G214" s="4" t="s">
        <v>339</v>
      </c>
      <c r="H214" s="4" t="s">
        <v>26</v>
      </c>
      <c r="I214" s="24">
        <v>45707</v>
      </c>
      <c r="J214" s="25" t="s">
        <v>1162</v>
      </c>
      <c r="K214" s="25" t="s">
        <v>1162</v>
      </c>
      <c r="L214" s="35" t="e">
        <f>Table8[[#This Row],[App Offer Date]]-Table8[[#This Row],[App Submission Date]]</f>
        <v>#VALUE!</v>
      </c>
      <c r="M214" s="35" t="e">
        <f>Table8[[#This Row],[App Deposit Date]]-Table8[[#This Row],[App Offer Date]]</f>
        <v>#VALUE!</v>
      </c>
      <c r="N214" s="35" t="e">
        <f>Table8[[#This Row],[App Deposit Date]]-Table8[[#This Row],[App Submission Date]]</f>
        <v>#VALUE!</v>
      </c>
      <c r="O214" s="35">
        <f xml:space="preserve"> --(Table8[[#This Row],[App Submission Date]]&lt;&gt;"")</f>
        <v>1</v>
      </c>
      <c r="P214" s="35">
        <f>--(Table8[[#This Row],[App Offer Date]]&lt;&gt;"")</f>
        <v>1</v>
      </c>
      <c r="Q214" s="5" t="s">
        <v>37</v>
      </c>
      <c r="R214" s="4" t="s">
        <v>47</v>
      </c>
      <c r="S214" s="2" t="s">
        <v>44</v>
      </c>
      <c r="T214" s="4"/>
      <c r="U214" s="4" t="s">
        <v>152</v>
      </c>
      <c r="V214" s="7" t="s">
        <v>41</v>
      </c>
      <c r="W214" s="5"/>
      <c r="X214" s="22"/>
      <c r="Y214">
        <f>IF(Table8[[#This Row],[Highest Student Stage]]&lt;&gt;"",1,0)</f>
        <v>1</v>
      </c>
      <c r="Z214">
        <f t="shared" si="9"/>
        <v>1</v>
      </c>
      <c r="AA214">
        <f t="shared" si="10"/>
        <v>0</v>
      </c>
      <c r="AB214">
        <f t="shared" si="11"/>
        <v>0</v>
      </c>
    </row>
    <row r="215" spans="1:28" ht="14.4" thickBot="1" x14ac:dyDescent="0.3">
      <c r="A215" s="26" t="s">
        <v>491</v>
      </c>
      <c r="B215" s="4" t="s">
        <v>182</v>
      </c>
      <c r="C215" s="5" t="s">
        <v>21</v>
      </c>
      <c r="D215" s="4" t="s">
        <v>22</v>
      </c>
      <c r="E215" s="5" t="s">
        <v>80</v>
      </c>
      <c r="F215" s="5" t="s">
        <v>24</v>
      </c>
      <c r="G215" s="4" t="s">
        <v>292</v>
      </c>
      <c r="H215" s="4" t="s">
        <v>26</v>
      </c>
      <c r="I215" s="24">
        <v>45727</v>
      </c>
      <c r="J215" s="24">
        <v>45734</v>
      </c>
      <c r="K215" s="24">
        <v>45766</v>
      </c>
      <c r="L215" s="34">
        <f>Table8[[#This Row],[App Offer Date]]-Table8[[#This Row],[App Submission Date]]</f>
        <v>7</v>
      </c>
      <c r="M215" s="34">
        <f>Table8[[#This Row],[App Deposit Date]]-Table8[[#This Row],[App Offer Date]]</f>
        <v>32</v>
      </c>
      <c r="N215" s="34">
        <f>Table8[[#This Row],[App Deposit Date]]-Table8[[#This Row],[App Submission Date]]</f>
        <v>39</v>
      </c>
      <c r="O215" s="34">
        <f xml:space="preserve"> --(Table8[[#This Row],[App Submission Date]]&lt;&gt;"")</f>
        <v>1</v>
      </c>
      <c r="P215" s="34">
        <f>--(Table8[[#This Row],[App Offer Date]]&lt;&gt;"")</f>
        <v>1</v>
      </c>
      <c r="Q215" s="5" t="s">
        <v>27</v>
      </c>
      <c r="R215" s="4" t="s">
        <v>47</v>
      </c>
      <c r="S215" s="5" t="s">
        <v>80</v>
      </c>
      <c r="T215" s="4" t="s">
        <v>420</v>
      </c>
      <c r="U215" s="4" t="s">
        <v>492</v>
      </c>
      <c r="V215" s="5" t="s">
        <v>27</v>
      </c>
      <c r="W215" s="6">
        <v>45727</v>
      </c>
      <c r="X215" s="27">
        <v>45734</v>
      </c>
      <c r="Y215">
        <f>IF(Table8[[#This Row],[Highest Student Stage]]&lt;&gt;"",1,0)</f>
        <v>1</v>
      </c>
      <c r="Z215">
        <f t="shared" si="9"/>
        <v>1</v>
      </c>
      <c r="AA215">
        <f t="shared" si="10"/>
        <v>1</v>
      </c>
      <c r="AB215">
        <f t="shared" si="11"/>
        <v>0</v>
      </c>
    </row>
    <row r="216" spans="1:28" ht="14.4" thickBot="1" x14ac:dyDescent="0.3">
      <c r="A216" s="26" t="s">
        <v>493</v>
      </c>
      <c r="B216" s="4" t="s">
        <v>112</v>
      </c>
      <c r="C216" s="5" t="s">
        <v>21</v>
      </c>
      <c r="D216" s="4" t="s">
        <v>33</v>
      </c>
      <c r="E216" s="5" t="s">
        <v>44</v>
      </c>
      <c r="F216" s="5" t="s">
        <v>35</v>
      </c>
      <c r="G216" s="4" t="s">
        <v>197</v>
      </c>
      <c r="H216" s="4" t="s">
        <v>26</v>
      </c>
      <c r="I216" s="24">
        <v>45721</v>
      </c>
      <c r="J216" s="24">
        <v>45726</v>
      </c>
      <c r="K216" s="25" t="s">
        <v>1162</v>
      </c>
      <c r="L216" s="35">
        <f>Table8[[#This Row],[App Offer Date]]-Table8[[#This Row],[App Submission Date]]</f>
        <v>5</v>
      </c>
      <c r="M216" s="35" t="e">
        <f>Table8[[#This Row],[App Deposit Date]]-Table8[[#This Row],[App Offer Date]]</f>
        <v>#VALUE!</v>
      </c>
      <c r="N216" s="35" t="e">
        <f>Table8[[#This Row],[App Deposit Date]]-Table8[[#This Row],[App Submission Date]]</f>
        <v>#VALUE!</v>
      </c>
      <c r="O216" s="35">
        <f xml:space="preserve"> --(Table8[[#This Row],[App Submission Date]]&lt;&gt;"")</f>
        <v>1</v>
      </c>
      <c r="P216" s="35">
        <f>--(Table8[[#This Row],[App Offer Date]]&lt;&gt;"")</f>
        <v>1</v>
      </c>
      <c r="Q216" s="5" t="s">
        <v>37</v>
      </c>
      <c r="R216" s="4" t="s">
        <v>188</v>
      </c>
      <c r="S216" s="5"/>
      <c r="T216" s="4"/>
      <c r="U216" s="9" t="s">
        <v>290</v>
      </c>
      <c r="V216" s="7" t="s">
        <v>52</v>
      </c>
      <c r="W216" s="5"/>
      <c r="X216" s="22"/>
      <c r="Y216">
        <f>IF(Table8[[#This Row],[Highest Student Stage]]&lt;&gt;"",1,0)</f>
        <v>1</v>
      </c>
      <c r="Z216">
        <f t="shared" si="9"/>
        <v>1</v>
      </c>
      <c r="AA216">
        <f t="shared" si="10"/>
        <v>0</v>
      </c>
      <c r="AB216">
        <f t="shared" si="11"/>
        <v>0</v>
      </c>
    </row>
    <row r="217" spans="1:28" ht="14.4" thickBot="1" x14ac:dyDescent="0.3">
      <c r="A217" s="26" t="s">
        <v>494</v>
      </c>
      <c r="B217" s="4" t="s">
        <v>202</v>
      </c>
      <c r="C217" s="5" t="s">
        <v>21</v>
      </c>
      <c r="D217" s="4" t="s">
        <v>33</v>
      </c>
      <c r="E217" s="5" t="s">
        <v>64</v>
      </c>
      <c r="F217" s="5" t="s">
        <v>35</v>
      </c>
      <c r="G217" s="4" t="s">
        <v>60</v>
      </c>
      <c r="H217" s="4" t="s">
        <v>26</v>
      </c>
      <c r="I217" s="24">
        <v>45712</v>
      </c>
      <c r="J217" s="24">
        <v>45715</v>
      </c>
      <c r="K217" s="25" t="s">
        <v>1162</v>
      </c>
      <c r="L217" s="35">
        <f>Table8[[#This Row],[App Offer Date]]-Table8[[#This Row],[App Submission Date]]</f>
        <v>3</v>
      </c>
      <c r="M217" s="35" t="e">
        <f>Table8[[#This Row],[App Deposit Date]]-Table8[[#This Row],[App Offer Date]]</f>
        <v>#VALUE!</v>
      </c>
      <c r="N217" s="35" t="e">
        <f>Table8[[#This Row],[App Deposit Date]]-Table8[[#This Row],[App Submission Date]]</f>
        <v>#VALUE!</v>
      </c>
      <c r="O217" s="35">
        <f xml:space="preserve"> --(Table8[[#This Row],[App Submission Date]]&lt;&gt;"")</f>
        <v>1</v>
      </c>
      <c r="P217" s="35">
        <f>--(Table8[[#This Row],[App Offer Date]]&lt;&gt;"")</f>
        <v>1</v>
      </c>
      <c r="Q217" s="5" t="s">
        <v>176</v>
      </c>
      <c r="R217" s="4" t="s">
        <v>28</v>
      </c>
      <c r="S217" s="5" t="s">
        <v>64</v>
      </c>
      <c r="T217" s="4" t="s">
        <v>29</v>
      </c>
      <c r="U217" s="4" t="s">
        <v>495</v>
      </c>
      <c r="V217" s="5" t="s">
        <v>37</v>
      </c>
      <c r="W217" s="6">
        <v>45712</v>
      </c>
      <c r="X217" s="27">
        <v>45715</v>
      </c>
      <c r="Y217">
        <f>IF(Table8[[#This Row],[Highest Student Stage]]&lt;&gt;"",1,0)</f>
        <v>1</v>
      </c>
      <c r="Z217">
        <f t="shared" si="9"/>
        <v>1</v>
      </c>
      <c r="AA217">
        <f t="shared" si="10"/>
        <v>1</v>
      </c>
      <c r="AB217">
        <f t="shared" si="11"/>
        <v>1</v>
      </c>
    </row>
    <row r="218" spans="1:28" ht="14.4" thickBot="1" x14ac:dyDescent="0.3">
      <c r="A218" s="26" t="s">
        <v>496</v>
      </c>
      <c r="B218" s="4" t="s">
        <v>86</v>
      </c>
      <c r="C218" s="5" t="s">
        <v>21</v>
      </c>
      <c r="D218" s="4" t="s">
        <v>22</v>
      </c>
      <c r="E218" s="5" t="s">
        <v>55</v>
      </c>
      <c r="F218" s="5" t="s">
        <v>24</v>
      </c>
      <c r="G218" s="4" t="s">
        <v>143</v>
      </c>
      <c r="H218" s="4" t="s">
        <v>26</v>
      </c>
      <c r="I218" s="24">
        <v>45770</v>
      </c>
      <c r="J218" s="24">
        <v>45775</v>
      </c>
      <c r="K218" s="25" t="s">
        <v>1162</v>
      </c>
      <c r="L218" s="35">
        <f>Table8[[#This Row],[App Offer Date]]-Table8[[#This Row],[App Submission Date]]</f>
        <v>5</v>
      </c>
      <c r="M218" s="35" t="e">
        <f>Table8[[#This Row],[App Deposit Date]]-Table8[[#This Row],[App Offer Date]]</f>
        <v>#VALUE!</v>
      </c>
      <c r="N218" s="35" t="e">
        <f>Table8[[#This Row],[App Deposit Date]]-Table8[[#This Row],[App Submission Date]]</f>
        <v>#VALUE!</v>
      </c>
      <c r="O218" s="35">
        <f xml:space="preserve"> --(Table8[[#This Row],[App Submission Date]]&lt;&gt;"")</f>
        <v>1</v>
      </c>
      <c r="P218" s="35">
        <f>--(Table8[[#This Row],[App Offer Date]]&lt;&gt;"")</f>
        <v>1</v>
      </c>
      <c r="Q218" s="5" t="s">
        <v>37</v>
      </c>
      <c r="R218" s="4" t="s">
        <v>47</v>
      </c>
      <c r="S218" s="5"/>
      <c r="T218" s="4"/>
      <c r="U218" s="4"/>
      <c r="V218" s="7" t="s">
        <v>52</v>
      </c>
      <c r="W218" s="5"/>
      <c r="X218" s="22"/>
      <c r="Y218">
        <f>IF(Table8[[#This Row],[Highest Student Stage]]&lt;&gt;"",1,0)</f>
        <v>1</v>
      </c>
      <c r="Z218">
        <f t="shared" si="9"/>
        <v>1</v>
      </c>
      <c r="AA218">
        <f t="shared" si="10"/>
        <v>0</v>
      </c>
      <c r="AB218">
        <f t="shared" si="11"/>
        <v>0</v>
      </c>
    </row>
    <row r="219" spans="1:28" ht="14.4" thickBot="1" x14ac:dyDescent="0.3">
      <c r="A219" s="26" t="s">
        <v>497</v>
      </c>
      <c r="B219" s="4" t="s">
        <v>172</v>
      </c>
      <c r="C219" s="5" t="s">
        <v>21</v>
      </c>
      <c r="D219" s="4" t="s">
        <v>22</v>
      </c>
      <c r="E219" s="5" t="s">
        <v>55</v>
      </c>
      <c r="F219" s="5" t="s">
        <v>24</v>
      </c>
      <c r="G219" s="4" t="s">
        <v>211</v>
      </c>
      <c r="H219" s="4" t="s">
        <v>26</v>
      </c>
      <c r="I219" s="24">
        <v>45684</v>
      </c>
      <c r="J219" s="24">
        <v>45689</v>
      </c>
      <c r="K219" s="25" t="s">
        <v>1162</v>
      </c>
      <c r="L219" s="35">
        <f>Table8[[#This Row],[App Offer Date]]-Table8[[#This Row],[App Submission Date]]</f>
        <v>5</v>
      </c>
      <c r="M219" s="35" t="e">
        <f>Table8[[#This Row],[App Deposit Date]]-Table8[[#This Row],[App Offer Date]]</f>
        <v>#VALUE!</v>
      </c>
      <c r="N219" s="35" t="e">
        <f>Table8[[#This Row],[App Deposit Date]]-Table8[[#This Row],[App Submission Date]]</f>
        <v>#VALUE!</v>
      </c>
      <c r="O219" s="35">
        <f xml:space="preserve"> --(Table8[[#This Row],[App Submission Date]]&lt;&gt;"")</f>
        <v>1</v>
      </c>
      <c r="P219" s="35">
        <f>--(Table8[[#This Row],[App Offer Date]]&lt;&gt;"")</f>
        <v>1</v>
      </c>
      <c r="Q219" s="5" t="s">
        <v>37</v>
      </c>
      <c r="R219" s="4" t="s">
        <v>47</v>
      </c>
      <c r="S219" s="5"/>
      <c r="T219" s="4"/>
      <c r="U219" s="4" t="s">
        <v>471</v>
      </c>
      <c r="V219" s="7" t="s">
        <v>52</v>
      </c>
      <c r="W219" s="5"/>
      <c r="X219" s="22"/>
      <c r="Y219">
        <f>IF(Table8[[#This Row],[Highest Student Stage]]&lt;&gt;"",1,0)</f>
        <v>1</v>
      </c>
      <c r="Z219">
        <f t="shared" si="9"/>
        <v>1</v>
      </c>
      <c r="AA219">
        <f t="shared" si="10"/>
        <v>0</v>
      </c>
      <c r="AB219">
        <f t="shared" si="11"/>
        <v>0</v>
      </c>
    </row>
    <row r="220" spans="1:28" ht="14.4" thickBot="1" x14ac:dyDescent="0.3">
      <c r="A220" s="26" t="s">
        <v>498</v>
      </c>
      <c r="B220" s="4" t="s">
        <v>68</v>
      </c>
      <c r="C220" s="5" t="s">
        <v>21</v>
      </c>
      <c r="D220" s="4" t="s">
        <v>33</v>
      </c>
      <c r="E220" s="5" t="s">
        <v>64</v>
      </c>
      <c r="F220" s="5" t="s">
        <v>65</v>
      </c>
      <c r="G220" s="4" t="s">
        <v>140</v>
      </c>
      <c r="H220" s="4" t="s">
        <v>26</v>
      </c>
      <c r="I220" s="24">
        <v>45741</v>
      </c>
      <c r="J220" s="24">
        <v>45744</v>
      </c>
      <c r="K220" s="25" t="s">
        <v>1162</v>
      </c>
      <c r="L220" s="35">
        <f>Table8[[#This Row],[App Offer Date]]-Table8[[#This Row],[App Submission Date]]</f>
        <v>3</v>
      </c>
      <c r="M220" s="35" t="e">
        <f>Table8[[#This Row],[App Deposit Date]]-Table8[[#This Row],[App Offer Date]]</f>
        <v>#VALUE!</v>
      </c>
      <c r="N220" s="35" t="e">
        <f>Table8[[#This Row],[App Deposit Date]]-Table8[[#This Row],[App Submission Date]]</f>
        <v>#VALUE!</v>
      </c>
      <c r="O220" s="35">
        <f xml:space="preserve"> --(Table8[[#This Row],[App Submission Date]]&lt;&gt;"")</f>
        <v>1</v>
      </c>
      <c r="P220" s="35">
        <f>--(Table8[[#This Row],[App Offer Date]]&lt;&gt;"")</f>
        <v>1</v>
      </c>
      <c r="Q220" s="5" t="s">
        <v>37</v>
      </c>
      <c r="R220" s="4" t="s">
        <v>47</v>
      </c>
      <c r="S220" s="2" t="s">
        <v>64</v>
      </c>
      <c r="T220" s="4"/>
      <c r="U220" s="4"/>
      <c r="V220" s="7" t="s">
        <v>41</v>
      </c>
      <c r="W220" s="5"/>
      <c r="X220" s="22"/>
      <c r="Y220">
        <f>IF(Table8[[#This Row],[Highest Student Stage]]&lt;&gt;"",1,0)</f>
        <v>1</v>
      </c>
      <c r="Z220">
        <f t="shared" si="9"/>
        <v>1</v>
      </c>
      <c r="AA220">
        <f t="shared" si="10"/>
        <v>0</v>
      </c>
      <c r="AB220">
        <f t="shared" si="11"/>
        <v>0</v>
      </c>
    </row>
    <row r="221" spans="1:28" ht="14.4" thickBot="1" x14ac:dyDescent="0.3">
      <c r="A221" s="26" t="s">
        <v>499</v>
      </c>
      <c r="B221" s="4" t="s">
        <v>90</v>
      </c>
      <c r="C221" s="5" t="s">
        <v>21</v>
      </c>
      <c r="D221" s="4" t="s">
        <v>22</v>
      </c>
      <c r="E221" s="5" t="s">
        <v>23</v>
      </c>
      <c r="F221" s="5" t="s">
        <v>93</v>
      </c>
      <c r="G221" s="4" t="s">
        <v>243</v>
      </c>
      <c r="H221" s="4" t="s">
        <v>26</v>
      </c>
      <c r="I221" s="24">
        <v>45700</v>
      </c>
      <c r="J221" s="24">
        <v>45738</v>
      </c>
      <c r="K221" s="24">
        <v>45740</v>
      </c>
      <c r="L221" s="34">
        <f>Table8[[#This Row],[App Offer Date]]-Table8[[#This Row],[App Submission Date]]</f>
        <v>38</v>
      </c>
      <c r="M221" s="34">
        <f>Table8[[#This Row],[App Deposit Date]]-Table8[[#This Row],[App Offer Date]]</f>
        <v>2</v>
      </c>
      <c r="N221" s="34">
        <f>Table8[[#This Row],[App Deposit Date]]-Table8[[#This Row],[App Submission Date]]</f>
        <v>40</v>
      </c>
      <c r="O221" s="34">
        <f xml:space="preserve"> --(Table8[[#This Row],[App Submission Date]]&lt;&gt;"")</f>
        <v>1</v>
      </c>
      <c r="P221" s="34">
        <f>--(Table8[[#This Row],[App Offer Date]]&lt;&gt;"")</f>
        <v>1</v>
      </c>
      <c r="Q221" s="5" t="s">
        <v>27</v>
      </c>
      <c r="R221" s="4" t="s">
        <v>28</v>
      </c>
      <c r="S221" s="5"/>
      <c r="T221" s="4" t="s">
        <v>29</v>
      </c>
      <c r="U221" s="4" t="s">
        <v>500</v>
      </c>
      <c r="V221" s="7" t="s">
        <v>52</v>
      </c>
      <c r="W221" s="5"/>
      <c r="X221" s="22"/>
      <c r="Y221">
        <f>IF(Table8[[#This Row],[Highest Student Stage]]&lt;&gt;"",1,0)</f>
        <v>1</v>
      </c>
      <c r="Z221">
        <f t="shared" si="9"/>
        <v>1</v>
      </c>
      <c r="AA221">
        <f t="shared" si="10"/>
        <v>1</v>
      </c>
      <c r="AB221">
        <f t="shared" si="11"/>
        <v>0</v>
      </c>
    </row>
    <row r="222" spans="1:28" ht="14.4" thickBot="1" x14ac:dyDescent="0.3">
      <c r="A222" s="26" t="s">
        <v>501</v>
      </c>
      <c r="B222" s="4" t="s">
        <v>50</v>
      </c>
      <c r="C222" s="5" t="s">
        <v>21</v>
      </c>
      <c r="D222" s="4" t="s">
        <v>33</v>
      </c>
      <c r="E222" s="5" t="s">
        <v>59</v>
      </c>
      <c r="F222" s="5" t="s">
        <v>35</v>
      </c>
      <c r="G222" s="4" t="s">
        <v>197</v>
      </c>
      <c r="H222" s="4" t="s">
        <v>26</v>
      </c>
      <c r="I222" s="24">
        <v>45665</v>
      </c>
      <c r="J222" s="24">
        <v>45688</v>
      </c>
      <c r="K222" s="25" t="s">
        <v>1162</v>
      </c>
      <c r="L222" s="35">
        <f>Table8[[#This Row],[App Offer Date]]-Table8[[#This Row],[App Submission Date]]</f>
        <v>23</v>
      </c>
      <c r="M222" s="35" t="e">
        <f>Table8[[#This Row],[App Deposit Date]]-Table8[[#This Row],[App Offer Date]]</f>
        <v>#VALUE!</v>
      </c>
      <c r="N222" s="35" t="e">
        <f>Table8[[#This Row],[App Deposit Date]]-Table8[[#This Row],[App Submission Date]]</f>
        <v>#VALUE!</v>
      </c>
      <c r="O222" s="35">
        <f xml:space="preserve"> --(Table8[[#This Row],[App Submission Date]]&lt;&gt;"")</f>
        <v>1</v>
      </c>
      <c r="P222" s="35">
        <f>--(Table8[[#This Row],[App Offer Date]]&lt;&gt;"")</f>
        <v>1</v>
      </c>
      <c r="Q222" s="5" t="s">
        <v>336</v>
      </c>
      <c r="R222" s="4" t="s">
        <v>47</v>
      </c>
      <c r="S222" s="2" t="s">
        <v>263</v>
      </c>
      <c r="T222" s="4"/>
      <c r="U222" s="4" t="s">
        <v>290</v>
      </c>
      <c r="V222" s="7" t="s">
        <v>41</v>
      </c>
      <c r="W222" s="5"/>
      <c r="X222" s="22"/>
      <c r="Y222">
        <f>IF(Table8[[#This Row],[Highest Student Stage]]&lt;&gt;"",1,0)</f>
        <v>1</v>
      </c>
      <c r="Z222">
        <f t="shared" si="9"/>
        <v>1</v>
      </c>
      <c r="AA222">
        <f t="shared" si="10"/>
        <v>0</v>
      </c>
      <c r="AB222">
        <f t="shared" si="11"/>
        <v>0</v>
      </c>
    </row>
    <row r="223" spans="1:28" ht="14.4" thickBot="1" x14ac:dyDescent="0.3">
      <c r="A223" s="26" t="s">
        <v>502</v>
      </c>
      <c r="B223" s="4" t="s">
        <v>202</v>
      </c>
      <c r="C223" s="5" t="s">
        <v>21</v>
      </c>
      <c r="D223" s="4" t="s">
        <v>33</v>
      </c>
      <c r="E223" s="5" t="s">
        <v>221</v>
      </c>
      <c r="F223" s="5" t="s">
        <v>35</v>
      </c>
      <c r="G223" s="4" t="s">
        <v>197</v>
      </c>
      <c r="H223" s="4" t="s">
        <v>26</v>
      </c>
      <c r="I223" s="24">
        <v>45798</v>
      </c>
      <c r="J223" s="25" t="s">
        <v>1162</v>
      </c>
      <c r="K223" s="25" t="s">
        <v>1162</v>
      </c>
      <c r="L223" s="35" t="e">
        <f>Table8[[#This Row],[App Offer Date]]-Table8[[#This Row],[App Submission Date]]</f>
        <v>#VALUE!</v>
      </c>
      <c r="M223" s="35" t="e">
        <f>Table8[[#This Row],[App Deposit Date]]-Table8[[#This Row],[App Offer Date]]</f>
        <v>#VALUE!</v>
      </c>
      <c r="N223" s="35" t="e">
        <f>Table8[[#This Row],[App Deposit Date]]-Table8[[#This Row],[App Submission Date]]</f>
        <v>#VALUE!</v>
      </c>
      <c r="O223" s="35">
        <f xml:space="preserve"> --(Table8[[#This Row],[App Submission Date]]&lt;&gt;"")</f>
        <v>1</v>
      </c>
      <c r="P223" s="35">
        <f>--(Table8[[#This Row],[App Offer Date]]&lt;&gt;"")</f>
        <v>1</v>
      </c>
      <c r="Q223" s="5" t="s">
        <v>82</v>
      </c>
      <c r="R223" s="4" t="s">
        <v>47</v>
      </c>
      <c r="S223" s="5"/>
      <c r="T223" s="4"/>
      <c r="U223" s="4" t="s">
        <v>503</v>
      </c>
      <c r="V223" s="7" t="s">
        <v>52</v>
      </c>
      <c r="W223" s="5"/>
      <c r="X223" s="22"/>
      <c r="Y223">
        <f>IF(Table8[[#This Row],[Highest Student Stage]]&lt;&gt;"",1,0)</f>
        <v>1</v>
      </c>
      <c r="Z223">
        <f t="shared" si="9"/>
        <v>0</v>
      </c>
      <c r="AA223">
        <f t="shared" si="10"/>
        <v>0</v>
      </c>
      <c r="AB223">
        <f t="shared" si="11"/>
        <v>0</v>
      </c>
    </row>
    <row r="224" spans="1:28" ht="14.4" thickBot="1" x14ac:dyDescent="0.3">
      <c r="A224" s="26" t="s">
        <v>504</v>
      </c>
      <c r="B224" s="4" t="s">
        <v>505</v>
      </c>
      <c r="C224" s="5" t="s">
        <v>21</v>
      </c>
      <c r="D224" s="4" t="s">
        <v>22</v>
      </c>
      <c r="E224" s="5" t="s">
        <v>44</v>
      </c>
      <c r="F224" s="5" t="s">
        <v>93</v>
      </c>
      <c r="G224" s="4" t="s">
        <v>179</v>
      </c>
      <c r="H224" s="4" t="s">
        <v>26</v>
      </c>
      <c r="I224" s="24">
        <v>45678</v>
      </c>
      <c r="J224" s="24">
        <v>45685</v>
      </c>
      <c r="K224" s="25" t="s">
        <v>1162</v>
      </c>
      <c r="L224" s="35">
        <f>Table8[[#This Row],[App Offer Date]]-Table8[[#This Row],[App Submission Date]]</f>
        <v>7</v>
      </c>
      <c r="M224" s="35" t="e">
        <f>Table8[[#This Row],[App Deposit Date]]-Table8[[#This Row],[App Offer Date]]</f>
        <v>#VALUE!</v>
      </c>
      <c r="N224" s="35" t="e">
        <f>Table8[[#This Row],[App Deposit Date]]-Table8[[#This Row],[App Submission Date]]</f>
        <v>#VALUE!</v>
      </c>
      <c r="O224" s="35">
        <f xml:space="preserve"> --(Table8[[#This Row],[App Submission Date]]&lt;&gt;"")</f>
        <v>1</v>
      </c>
      <c r="P224" s="35">
        <f>--(Table8[[#This Row],[App Offer Date]]&lt;&gt;"")</f>
        <v>1</v>
      </c>
      <c r="Q224" s="5" t="s">
        <v>37</v>
      </c>
      <c r="R224" s="4" t="s">
        <v>47</v>
      </c>
      <c r="S224" s="5" t="s">
        <v>506</v>
      </c>
      <c r="T224" s="4" t="s">
        <v>39</v>
      </c>
      <c r="U224" s="4" t="s">
        <v>507</v>
      </c>
      <c r="V224" s="7" t="s">
        <v>41</v>
      </c>
      <c r="W224" s="5"/>
      <c r="X224" s="22"/>
      <c r="Y224">
        <f>IF(Table8[[#This Row],[Highest Student Stage]]&lt;&gt;"",1,0)</f>
        <v>1</v>
      </c>
      <c r="Z224">
        <f t="shared" si="9"/>
        <v>1</v>
      </c>
      <c r="AA224">
        <f t="shared" si="10"/>
        <v>0</v>
      </c>
      <c r="AB224">
        <f t="shared" si="11"/>
        <v>0</v>
      </c>
    </row>
    <row r="225" spans="1:28" ht="14.4" thickBot="1" x14ac:dyDescent="0.3">
      <c r="A225" s="26" t="s">
        <v>508</v>
      </c>
      <c r="B225" s="4" t="s">
        <v>112</v>
      </c>
      <c r="C225" s="5" t="s">
        <v>21</v>
      </c>
      <c r="D225" s="4" t="s">
        <v>33</v>
      </c>
      <c r="E225" s="5" t="s">
        <v>64</v>
      </c>
      <c r="F225" s="5" t="s">
        <v>35</v>
      </c>
      <c r="G225" s="4" t="s">
        <v>118</v>
      </c>
      <c r="H225" s="4" t="s">
        <v>26</v>
      </c>
      <c r="I225" s="24">
        <v>45726</v>
      </c>
      <c r="J225" s="24">
        <v>45729</v>
      </c>
      <c r="K225" s="25" t="s">
        <v>1162</v>
      </c>
      <c r="L225" s="35">
        <f>Table8[[#This Row],[App Offer Date]]-Table8[[#This Row],[App Submission Date]]</f>
        <v>3</v>
      </c>
      <c r="M225" s="35" t="e">
        <f>Table8[[#This Row],[App Deposit Date]]-Table8[[#This Row],[App Offer Date]]</f>
        <v>#VALUE!</v>
      </c>
      <c r="N225" s="35" t="e">
        <f>Table8[[#This Row],[App Deposit Date]]-Table8[[#This Row],[App Submission Date]]</f>
        <v>#VALUE!</v>
      </c>
      <c r="O225" s="35">
        <f xml:space="preserve"> --(Table8[[#This Row],[App Submission Date]]&lt;&gt;"")</f>
        <v>1</v>
      </c>
      <c r="P225" s="35">
        <f>--(Table8[[#This Row],[App Offer Date]]&lt;&gt;"")</f>
        <v>1</v>
      </c>
      <c r="Q225" s="5" t="s">
        <v>37</v>
      </c>
      <c r="R225" s="4" t="s">
        <v>47</v>
      </c>
      <c r="S225" s="5"/>
      <c r="T225" s="4"/>
      <c r="U225" s="5" t="s">
        <v>509</v>
      </c>
      <c r="V225" s="7" t="s">
        <v>52</v>
      </c>
      <c r="W225" s="5"/>
      <c r="X225" s="22"/>
      <c r="Y225">
        <f>IF(Table8[[#This Row],[Highest Student Stage]]&lt;&gt;"",1,0)</f>
        <v>1</v>
      </c>
      <c r="Z225">
        <f t="shared" si="9"/>
        <v>1</v>
      </c>
      <c r="AA225">
        <f t="shared" si="10"/>
        <v>0</v>
      </c>
      <c r="AB225">
        <f t="shared" si="11"/>
        <v>0</v>
      </c>
    </row>
    <row r="226" spans="1:28" ht="14.4" thickBot="1" x14ac:dyDescent="0.3">
      <c r="A226" s="26" t="s">
        <v>510</v>
      </c>
      <c r="B226" s="4" t="s">
        <v>388</v>
      </c>
      <c r="C226" s="5" t="s">
        <v>21</v>
      </c>
      <c r="D226" s="4" t="s">
        <v>22</v>
      </c>
      <c r="E226" s="5" t="s">
        <v>55</v>
      </c>
      <c r="F226" s="5" t="s">
        <v>24</v>
      </c>
      <c r="G226" s="4" t="s">
        <v>143</v>
      </c>
      <c r="H226" s="4" t="s">
        <v>26</v>
      </c>
      <c r="I226" s="24">
        <v>45813</v>
      </c>
      <c r="J226" s="24">
        <v>45818</v>
      </c>
      <c r="K226" s="25" t="s">
        <v>1162</v>
      </c>
      <c r="L226" s="35">
        <f>Table8[[#This Row],[App Offer Date]]-Table8[[#This Row],[App Submission Date]]</f>
        <v>5</v>
      </c>
      <c r="M226" s="35" t="e">
        <f>Table8[[#This Row],[App Deposit Date]]-Table8[[#This Row],[App Offer Date]]</f>
        <v>#VALUE!</v>
      </c>
      <c r="N226" s="35" t="e">
        <f>Table8[[#This Row],[App Deposit Date]]-Table8[[#This Row],[App Submission Date]]</f>
        <v>#VALUE!</v>
      </c>
      <c r="O226" s="35">
        <f xml:space="preserve"> --(Table8[[#This Row],[App Submission Date]]&lt;&gt;"")</f>
        <v>1</v>
      </c>
      <c r="P226" s="35">
        <f>--(Table8[[#This Row],[App Offer Date]]&lt;&gt;"")</f>
        <v>1</v>
      </c>
      <c r="Q226" s="5" t="s">
        <v>37</v>
      </c>
      <c r="R226" s="4" t="s">
        <v>47</v>
      </c>
      <c r="S226" s="5" t="s">
        <v>55</v>
      </c>
      <c r="T226" s="4" t="s">
        <v>48</v>
      </c>
      <c r="U226" s="4" t="s">
        <v>511</v>
      </c>
      <c r="V226" s="5" t="s">
        <v>37</v>
      </c>
      <c r="W226" s="6">
        <v>45813</v>
      </c>
      <c r="X226" s="27">
        <v>45818</v>
      </c>
      <c r="Y226">
        <f>IF(Table8[[#This Row],[Highest Student Stage]]&lt;&gt;"",1,0)</f>
        <v>1</v>
      </c>
      <c r="Z226">
        <f t="shared" si="9"/>
        <v>1</v>
      </c>
      <c r="AA226">
        <f t="shared" si="10"/>
        <v>0</v>
      </c>
      <c r="AB226">
        <f t="shared" si="11"/>
        <v>0</v>
      </c>
    </row>
    <row r="227" spans="1:28" ht="14.4" thickBot="1" x14ac:dyDescent="0.3">
      <c r="A227" s="26" t="s">
        <v>512</v>
      </c>
      <c r="B227" s="4" t="s">
        <v>54</v>
      </c>
      <c r="C227" s="5" t="s">
        <v>21</v>
      </c>
      <c r="D227" s="4" t="s">
        <v>22</v>
      </c>
      <c r="E227" s="5" t="s">
        <v>55</v>
      </c>
      <c r="F227" s="5" t="s">
        <v>24</v>
      </c>
      <c r="G227" s="4" t="s">
        <v>339</v>
      </c>
      <c r="H227" s="4" t="s">
        <v>26</v>
      </c>
      <c r="I227" s="24">
        <v>45751</v>
      </c>
      <c r="J227" s="24">
        <v>45757</v>
      </c>
      <c r="K227" s="25" t="s">
        <v>1162</v>
      </c>
      <c r="L227" s="35">
        <f>Table8[[#This Row],[App Offer Date]]-Table8[[#This Row],[App Submission Date]]</f>
        <v>6</v>
      </c>
      <c r="M227" s="35" t="e">
        <f>Table8[[#This Row],[App Deposit Date]]-Table8[[#This Row],[App Offer Date]]</f>
        <v>#VALUE!</v>
      </c>
      <c r="N227" s="35" t="e">
        <f>Table8[[#This Row],[App Deposit Date]]-Table8[[#This Row],[App Submission Date]]</f>
        <v>#VALUE!</v>
      </c>
      <c r="O227" s="35">
        <f xml:space="preserve"> --(Table8[[#This Row],[App Submission Date]]&lt;&gt;"")</f>
        <v>1</v>
      </c>
      <c r="P227" s="35">
        <f>--(Table8[[#This Row],[App Offer Date]]&lt;&gt;"")</f>
        <v>1</v>
      </c>
      <c r="Q227" s="5" t="s">
        <v>37</v>
      </c>
      <c r="R227" s="4" t="s">
        <v>47</v>
      </c>
      <c r="S227" s="2" t="s">
        <v>55</v>
      </c>
      <c r="T227" s="4"/>
      <c r="U227" s="4" t="s">
        <v>119</v>
      </c>
      <c r="V227" s="5" t="s">
        <v>37</v>
      </c>
      <c r="W227" s="6">
        <v>45751</v>
      </c>
      <c r="X227" s="27">
        <v>45757</v>
      </c>
      <c r="Y227">
        <f>IF(Table8[[#This Row],[Highest Student Stage]]&lt;&gt;"",1,0)</f>
        <v>1</v>
      </c>
      <c r="Z227">
        <f t="shared" si="9"/>
        <v>1</v>
      </c>
      <c r="AA227">
        <f t="shared" si="10"/>
        <v>0</v>
      </c>
      <c r="AB227">
        <f t="shared" si="11"/>
        <v>0</v>
      </c>
    </row>
    <row r="228" spans="1:28" ht="14.4" thickBot="1" x14ac:dyDescent="0.3">
      <c r="A228" s="26" t="s">
        <v>513</v>
      </c>
      <c r="B228" s="4" t="s">
        <v>182</v>
      </c>
      <c r="C228" s="5" t="s">
        <v>21</v>
      </c>
      <c r="D228" s="4" t="s">
        <v>22</v>
      </c>
      <c r="E228" s="5" t="s">
        <v>55</v>
      </c>
      <c r="F228" s="5" t="s">
        <v>24</v>
      </c>
      <c r="G228" s="4" t="s">
        <v>25</v>
      </c>
      <c r="H228" s="4" t="s">
        <v>26</v>
      </c>
      <c r="I228" s="24">
        <v>45747</v>
      </c>
      <c r="J228" s="24">
        <v>45751</v>
      </c>
      <c r="K228" s="24">
        <v>45811</v>
      </c>
      <c r="L228" s="34">
        <f>Table8[[#This Row],[App Offer Date]]-Table8[[#This Row],[App Submission Date]]</f>
        <v>4</v>
      </c>
      <c r="M228" s="34">
        <f>Table8[[#This Row],[App Deposit Date]]-Table8[[#This Row],[App Offer Date]]</f>
        <v>60</v>
      </c>
      <c r="N228" s="34">
        <f>Table8[[#This Row],[App Deposit Date]]-Table8[[#This Row],[App Submission Date]]</f>
        <v>64</v>
      </c>
      <c r="O228" s="34">
        <f xml:space="preserve"> --(Table8[[#This Row],[App Submission Date]]&lt;&gt;"")</f>
        <v>1</v>
      </c>
      <c r="P228" s="34">
        <f>--(Table8[[#This Row],[App Offer Date]]&lt;&gt;"")</f>
        <v>1</v>
      </c>
      <c r="Q228" s="5" t="s">
        <v>27</v>
      </c>
      <c r="R228" s="4" t="s">
        <v>28</v>
      </c>
      <c r="S228" s="5" t="s">
        <v>55</v>
      </c>
      <c r="T228" s="4" t="s">
        <v>29</v>
      </c>
      <c r="U228" s="4" t="s">
        <v>177</v>
      </c>
      <c r="V228" s="5" t="s">
        <v>27</v>
      </c>
      <c r="W228" s="6">
        <v>45747</v>
      </c>
      <c r="X228" s="27">
        <v>45751</v>
      </c>
      <c r="Y228">
        <f>IF(Table8[[#This Row],[Highest Student Stage]]&lt;&gt;"",1,0)</f>
        <v>1</v>
      </c>
      <c r="Z228">
        <f t="shared" si="9"/>
        <v>1</v>
      </c>
      <c r="AA228">
        <f t="shared" si="10"/>
        <v>1</v>
      </c>
      <c r="AB228">
        <f t="shared" si="11"/>
        <v>0</v>
      </c>
    </row>
    <row r="229" spans="1:28" ht="14.4" thickBot="1" x14ac:dyDescent="0.3">
      <c r="A229" s="26" t="s">
        <v>514</v>
      </c>
      <c r="B229" s="4" t="s">
        <v>185</v>
      </c>
      <c r="C229" s="5" t="s">
        <v>21</v>
      </c>
      <c r="D229" s="4" t="s">
        <v>33</v>
      </c>
      <c r="E229" s="5" t="s">
        <v>160</v>
      </c>
      <c r="F229" s="5" t="s">
        <v>65</v>
      </c>
      <c r="G229" s="4" t="s">
        <v>229</v>
      </c>
      <c r="H229" s="4" t="s">
        <v>26</v>
      </c>
      <c r="I229" s="24">
        <v>45754</v>
      </c>
      <c r="J229" s="24">
        <v>45757</v>
      </c>
      <c r="K229" s="25" t="s">
        <v>1162</v>
      </c>
      <c r="L229" s="35">
        <f>Table8[[#This Row],[App Offer Date]]-Table8[[#This Row],[App Submission Date]]</f>
        <v>3</v>
      </c>
      <c r="M229" s="35" t="e">
        <f>Table8[[#This Row],[App Deposit Date]]-Table8[[#This Row],[App Offer Date]]</f>
        <v>#VALUE!</v>
      </c>
      <c r="N229" s="35" t="e">
        <f>Table8[[#This Row],[App Deposit Date]]-Table8[[#This Row],[App Submission Date]]</f>
        <v>#VALUE!</v>
      </c>
      <c r="O229" s="35">
        <f xml:space="preserve"> --(Table8[[#This Row],[App Submission Date]]&lt;&gt;"")</f>
        <v>1</v>
      </c>
      <c r="P229" s="35">
        <f>--(Table8[[#This Row],[App Offer Date]]&lt;&gt;"")</f>
        <v>1</v>
      </c>
      <c r="Q229" s="5" t="s">
        <v>37</v>
      </c>
      <c r="R229" s="4" t="s">
        <v>47</v>
      </c>
      <c r="S229" s="2" t="s">
        <v>160</v>
      </c>
      <c r="T229" s="4"/>
      <c r="U229" s="4" t="s">
        <v>515</v>
      </c>
      <c r="V229" s="5" t="s">
        <v>37</v>
      </c>
      <c r="W229" s="6">
        <v>45754</v>
      </c>
      <c r="X229" s="27">
        <v>45757</v>
      </c>
      <c r="Y229">
        <f>IF(Table8[[#This Row],[Highest Student Stage]]&lt;&gt;"",1,0)</f>
        <v>1</v>
      </c>
      <c r="Z229">
        <f t="shared" si="9"/>
        <v>1</v>
      </c>
      <c r="AA229">
        <f t="shared" si="10"/>
        <v>0</v>
      </c>
      <c r="AB229">
        <f t="shared" si="11"/>
        <v>0</v>
      </c>
    </row>
    <row r="230" spans="1:28" ht="14.4" thickBot="1" x14ac:dyDescent="0.3">
      <c r="A230" s="26" t="s">
        <v>516</v>
      </c>
      <c r="B230" s="4" t="s">
        <v>58</v>
      </c>
      <c r="C230" s="5" t="s">
        <v>21</v>
      </c>
      <c r="D230" s="4" t="s">
        <v>33</v>
      </c>
      <c r="E230" s="5" t="s">
        <v>55</v>
      </c>
      <c r="F230" s="5" t="s">
        <v>35</v>
      </c>
      <c r="G230" s="4" t="s">
        <v>214</v>
      </c>
      <c r="H230" s="4" t="s">
        <v>26</v>
      </c>
      <c r="I230" s="24">
        <v>45685</v>
      </c>
      <c r="J230" s="24">
        <v>45693</v>
      </c>
      <c r="K230" s="25" t="s">
        <v>1162</v>
      </c>
      <c r="L230" s="35">
        <f>Table8[[#This Row],[App Offer Date]]-Table8[[#This Row],[App Submission Date]]</f>
        <v>8</v>
      </c>
      <c r="M230" s="35" t="e">
        <f>Table8[[#This Row],[App Deposit Date]]-Table8[[#This Row],[App Offer Date]]</f>
        <v>#VALUE!</v>
      </c>
      <c r="N230" s="35" t="e">
        <f>Table8[[#This Row],[App Deposit Date]]-Table8[[#This Row],[App Submission Date]]</f>
        <v>#VALUE!</v>
      </c>
      <c r="O230" s="35">
        <f xml:space="preserve"> --(Table8[[#This Row],[App Submission Date]]&lt;&gt;"")</f>
        <v>1</v>
      </c>
      <c r="P230" s="35">
        <f>--(Table8[[#This Row],[App Offer Date]]&lt;&gt;"")</f>
        <v>1</v>
      </c>
      <c r="Q230" s="5" t="s">
        <v>37</v>
      </c>
      <c r="R230" s="4" t="s">
        <v>188</v>
      </c>
      <c r="S230" s="5" t="s">
        <v>55</v>
      </c>
      <c r="T230" s="4" t="s">
        <v>189</v>
      </c>
      <c r="U230" s="4"/>
      <c r="V230" s="5" t="s">
        <v>37</v>
      </c>
      <c r="W230" s="6">
        <v>45685</v>
      </c>
      <c r="X230" s="27">
        <v>45693</v>
      </c>
      <c r="Y230">
        <f>IF(Table8[[#This Row],[Highest Student Stage]]&lt;&gt;"",1,0)</f>
        <v>1</v>
      </c>
      <c r="Z230">
        <f t="shared" si="9"/>
        <v>1</v>
      </c>
      <c r="AA230">
        <f t="shared" si="10"/>
        <v>0</v>
      </c>
      <c r="AB230">
        <f t="shared" si="11"/>
        <v>0</v>
      </c>
    </row>
    <row r="231" spans="1:28" ht="14.4" thickBot="1" x14ac:dyDescent="0.3">
      <c r="A231" s="26" t="s">
        <v>517</v>
      </c>
      <c r="B231" s="4" t="s">
        <v>20</v>
      </c>
      <c r="C231" s="5" t="s">
        <v>21</v>
      </c>
      <c r="D231" s="4" t="s">
        <v>22</v>
      </c>
      <c r="E231" s="5" t="s">
        <v>55</v>
      </c>
      <c r="F231" s="5" t="s">
        <v>24</v>
      </c>
      <c r="G231" s="4" t="s">
        <v>191</v>
      </c>
      <c r="H231" s="4" t="s">
        <v>26</v>
      </c>
      <c r="I231" s="24">
        <v>45749</v>
      </c>
      <c r="J231" s="24">
        <v>45754</v>
      </c>
      <c r="K231" s="25" t="s">
        <v>1162</v>
      </c>
      <c r="L231" s="35">
        <f>Table8[[#This Row],[App Offer Date]]-Table8[[#This Row],[App Submission Date]]</f>
        <v>5</v>
      </c>
      <c r="M231" s="35" t="e">
        <f>Table8[[#This Row],[App Deposit Date]]-Table8[[#This Row],[App Offer Date]]</f>
        <v>#VALUE!</v>
      </c>
      <c r="N231" s="35" t="e">
        <f>Table8[[#This Row],[App Deposit Date]]-Table8[[#This Row],[App Submission Date]]</f>
        <v>#VALUE!</v>
      </c>
      <c r="O231" s="35">
        <f xml:space="preserve"> --(Table8[[#This Row],[App Submission Date]]&lt;&gt;"")</f>
        <v>1</v>
      </c>
      <c r="P231" s="35">
        <f>--(Table8[[#This Row],[App Offer Date]]&lt;&gt;"")</f>
        <v>1</v>
      </c>
      <c r="Q231" s="5" t="s">
        <v>37</v>
      </c>
      <c r="R231" s="4" t="s">
        <v>47</v>
      </c>
      <c r="S231" s="5" t="s">
        <v>129</v>
      </c>
      <c r="T231" s="4" t="s">
        <v>137</v>
      </c>
      <c r="U231" s="4" t="s">
        <v>518</v>
      </c>
      <c r="V231" s="7" t="s">
        <v>41</v>
      </c>
      <c r="W231" s="5"/>
      <c r="X231" s="22"/>
      <c r="Y231">
        <f>IF(Table8[[#This Row],[Highest Student Stage]]&lt;&gt;"",1,0)</f>
        <v>1</v>
      </c>
      <c r="Z231">
        <f t="shared" si="9"/>
        <v>1</v>
      </c>
      <c r="AA231">
        <f t="shared" si="10"/>
        <v>0</v>
      </c>
      <c r="AB231">
        <f t="shared" si="11"/>
        <v>0</v>
      </c>
    </row>
    <row r="232" spans="1:28" ht="14.4" thickBot="1" x14ac:dyDescent="0.3">
      <c r="A232" s="26" t="s">
        <v>519</v>
      </c>
      <c r="B232" s="4" t="s">
        <v>68</v>
      </c>
      <c r="C232" s="5" t="s">
        <v>21</v>
      </c>
      <c r="D232" s="4" t="s">
        <v>33</v>
      </c>
      <c r="E232" s="5" t="s">
        <v>69</v>
      </c>
      <c r="F232" s="5" t="s">
        <v>65</v>
      </c>
      <c r="G232" s="4" t="s">
        <v>77</v>
      </c>
      <c r="H232" s="4" t="s">
        <v>26</v>
      </c>
      <c r="I232" s="24">
        <v>45793</v>
      </c>
      <c r="J232" s="24">
        <v>45800</v>
      </c>
      <c r="K232" s="25" t="s">
        <v>1162</v>
      </c>
      <c r="L232" s="35">
        <f>Table8[[#This Row],[App Offer Date]]-Table8[[#This Row],[App Submission Date]]</f>
        <v>7</v>
      </c>
      <c r="M232" s="35" t="e">
        <f>Table8[[#This Row],[App Deposit Date]]-Table8[[#This Row],[App Offer Date]]</f>
        <v>#VALUE!</v>
      </c>
      <c r="N232" s="35" t="e">
        <f>Table8[[#This Row],[App Deposit Date]]-Table8[[#This Row],[App Submission Date]]</f>
        <v>#VALUE!</v>
      </c>
      <c r="O232" s="35">
        <f xml:space="preserve"> --(Table8[[#This Row],[App Submission Date]]&lt;&gt;"")</f>
        <v>1</v>
      </c>
      <c r="P232" s="35">
        <f>--(Table8[[#This Row],[App Offer Date]]&lt;&gt;"")</f>
        <v>1</v>
      </c>
      <c r="Q232" s="5" t="s">
        <v>37</v>
      </c>
      <c r="R232" s="4" t="s">
        <v>47</v>
      </c>
      <c r="S232" s="5"/>
      <c r="T232" s="4"/>
      <c r="U232" s="4"/>
      <c r="V232" s="7" t="s">
        <v>52</v>
      </c>
      <c r="W232" s="5"/>
      <c r="X232" s="22"/>
      <c r="Y232">
        <f>IF(Table8[[#This Row],[Highest Student Stage]]&lt;&gt;"",1,0)</f>
        <v>1</v>
      </c>
      <c r="Z232">
        <f t="shared" si="9"/>
        <v>1</v>
      </c>
      <c r="AA232">
        <f t="shared" si="10"/>
        <v>0</v>
      </c>
      <c r="AB232">
        <f t="shared" si="11"/>
        <v>0</v>
      </c>
    </row>
    <row r="233" spans="1:28" ht="14.4" thickBot="1" x14ac:dyDescent="0.3">
      <c r="A233" s="26" t="s">
        <v>520</v>
      </c>
      <c r="B233" s="4" t="s">
        <v>124</v>
      </c>
      <c r="C233" s="5" t="s">
        <v>21</v>
      </c>
      <c r="D233" s="4" t="s">
        <v>33</v>
      </c>
      <c r="E233" s="5" t="s">
        <v>64</v>
      </c>
      <c r="F233" s="5" t="s">
        <v>65</v>
      </c>
      <c r="G233" s="4" t="s">
        <v>140</v>
      </c>
      <c r="H233" s="4" t="s">
        <v>26</v>
      </c>
      <c r="I233" s="24">
        <v>45747</v>
      </c>
      <c r="J233" s="24">
        <v>45750</v>
      </c>
      <c r="K233" s="25" t="s">
        <v>1162</v>
      </c>
      <c r="L233" s="35">
        <f>Table8[[#This Row],[App Offer Date]]-Table8[[#This Row],[App Submission Date]]</f>
        <v>3</v>
      </c>
      <c r="M233" s="35" t="e">
        <f>Table8[[#This Row],[App Deposit Date]]-Table8[[#This Row],[App Offer Date]]</f>
        <v>#VALUE!</v>
      </c>
      <c r="N233" s="35" t="e">
        <f>Table8[[#This Row],[App Deposit Date]]-Table8[[#This Row],[App Submission Date]]</f>
        <v>#VALUE!</v>
      </c>
      <c r="O233" s="35">
        <f xml:space="preserve"> --(Table8[[#This Row],[App Submission Date]]&lt;&gt;"")</f>
        <v>1</v>
      </c>
      <c r="P233" s="35">
        <f>--(Table8[[#This Row],[App Offer Date]]&lt;&gt;"")</f>
        <v>1</v>
      </c>
      <c r="Q233" s="5" t="s">
        <v>37</v>
      </c>
      <c r="R233" s="4" t="s">
        <v>47</v>
      </c>
      <c r="S233" s="2" t="s">
        <v>64</v>
      </c>
      <c r="T233" s="4"/>
      <c r="U233" s="4" t="s">
        <v>141</v>
      </c>
      <c r="V233" s="7" t="s">
        <v>41</v>
      </c>
      <c r="W233" s="5"/>
      <c r="X233" s="22"/>
      <c r="Y233">
        <f>IF(Table8[[#This Row],[Highest Student Stage]]&lt;&gt;"",1,0)</f>
        <v>1</v>
      </c>
      <c r="Z233">
        <f t="shared" si="9"/>
        <v>1</v>
      </c>
      <c r="AA233">
        <f t="shared" si="10"/>
        <v>0</v>
      </c>
      <c r="AB233">
        <f t="shared" si="11"/>
        <v>0</v>
      </c>
    </row>
    <row r="234" spans="1:28" ht="14.4" thickBot="1" x14ac:dyDescent="0.3">
      <c r="A234" s="26" t="s">
        <v>521</v>
      </c>
      <c r="B234" s="4" t="s">
        <v>162</v>
      </c>
      <c r="C234" s="5" t="s">
        <v>21</v>
      </c>
      <c r="D234" s="4" t="s">
        <v>33</v>
      </c>
      <c r="E234" s="5" t="s">
        <v>522</v>
      </c>
      <c r="F234" s="5" t="s">
        <v>65</v>
      </c>
      <c r="G234" s="4" t="s">
        <v>347</v>
      </c>
      <c r="H234" s="4" t="s">
        <v>26</v>
      </c>
      <c r="I234" s="24">
        <v>45734</v>
      </c>
      <c r="J234" s="25" t="s">
        <v>1162</v>
      </c>
      <c r="K234" s="25" t="s">
        <v>1162</v>
      </c>
      <c r="L234" s="35" t="e">
        <f>Table8[[#This Row],[App Offer Date]]-Table8[[#This Row],[App Submission Date]]</f>
        <v>#VALUE!</v>
      </c>
      <c r="M234" s="35" t="e">
        <f>Table8[[#This Row],[App Deposit Date]]-Table8[[#This Row],[App Offer Date]]</f>
        <v>#VALUE!</v>
      </c>
      <c r="N234" s="35" t="e">
        <f>Table8[[#This Row],[App Deposit Date]]-Table8[[#This Row],[App Submission Date]]</f>
        <v>#VALUE!</v>
      </c>
      <c r="O234" s="35">
        <f xml:space="preserve"> --(Table8[[#This Row],[App Submission Date]]&lt;&gt;"")</f>
        <v>1</v>
      </c>
      <c r="P234" s="35">
        <f>--(Table8[[#This Row],[App Offer Date]]&lt;&gt;"")</f>
        <v>1</v>
      </c>
      <c r="Q234" s="5" t="s">
        <v>82</v>
      </c>
      <c r="R234" s="4" t="s">
        <v>47</v>
      </c>
      <c r="S234" s="5" t="s">
        <v>126</v>
      </c>
      <c r="T234" s="4" t="s">
        <v>83</v>
      </c>
      <c r="U234" s="4" t="s">
        <v>523</v>
      </c>
      <c r="V234" s="7" t="s">
        <v>41</v>
      </c>
      <c r="W234" s="5"/>
      <c r="X234" s="22"/>
      <c r="Y234">
        <f>IF(Table8[[#This Row],[Highest Student Stage]]&lt;&gt;"",1,0)</f>
        <v>1</v>
      </c>
      <c r="Z234">
        <f t="shared" si="9"/>
        <v>0</v>
      </c>
      <c r="AA234">
        <f t="shared" si="10"/>
        <v>0</v>
      </c>
      <c r="AB234">
        <f t="shared" si="11"/>
        <v>0</v>
      </c>
    </row>
    <row r="235" spans="1:28" ht="14.4" thickBot="1" x14ac:dyDescent="0.3">
      <c r="A235" s="26" t="s">
        <v>524</v>
      </c>
      <c r="B235" s="4" t="s">
        <v>357</v>
      </c>
      <c r="C235" s="5" t="s">
        <v>21</v>
      </c>
      <c r="D235" s="4" t="s">
        <v>22</v>
      </c>
      <c r="E235" s="5" t="s">
        <v>55</v>
      </c>
      <c r="F235" s="5" t="s">
        <v>24</v>
      </c>
      <c r="G235" s="4" t="s">
        <v>143</v>
      </c>
      <c r="H235" s="4" t="s">
        <v>26</v>
      </c>
      <c r="I235" s="24">
        <v>45792</v>
      </c>
      <c r="J235" s="24">
        <v>45798</v>
      </c>
      <c r="K235" s="25" t="s">
        <v>1162</v>
      </c>
      <c r="L235" s="35">
        <f>Table8[[#This Row],[App Offer Date]]-Table8[[#This Row],[App Submission Date]]</f>
        <v>6</v>
      </c>
      <c r="M235" s="35" t="e">
        <f>Table8[[#This Row],[App Deposit Date]]-Table8[[#This Row],[App Offer Date]]</f>
        <v>#VALUE!</v>
      </c>
      <c r="N235" s="35" t="e">
        <f>Table8[[#This Row],[App Deposit Date]]-Table8[[#This Row],[App Submission Date]]</f>
        <v>#VALUE!</v>
      </c>
      <c r="O235" s="35">
        <f xml:space="preserve"> --(Table8[[#This Row],[App Submission Date]]&lt;&gt;"")</f>
        <v>1</v>
      </c>
      <c r="P235" s="35">
        <f>--(Table8[[#This Row],[App Offer Date]]&lt;&gt;"")</f>
        <v>1</v>
      </c>
      <c r="Q235" s="5" t="s">
        <v>37</v>
      </c>
      <c r="R235" s="4" t="s">
        <v>47</v>
      </c>
      <c r="S235" s="5" t="s">
        <v>55</v>
      </c>
      <c r="T235" s="4" t="s">
        <v>73</v>
      </c>
      <c r="U235" s="4" t="s">
        <v>525</v>
      </c>
      <c r="V235" s="5" t="s">
        <v>37</v>
      </c>
      <c r="W235" s="6">
        <v>45792</v>
      </c>
      <c r="X235" s="27">
        <v>45798</v>
      </c>
      <c r="Y235">
        <f>IF(Table8[[#This Row],[Highest Student Stage]]&lt;&gt;"",1,0)</f>
        <v>1</v>
      </c>
      <c r="Z235">
        <f t="shared" si="9"/>
        <v>1</v>
      </c>
      <c r="AA235">
        <f t="shared" si="10"/>
        <v>0</v>
      </c>
      <c r="AB235">
        <f t="shared" si="11"/>
        <v>0</v>
      </c>
    </row>
    <row r="236" spans="1:28" ht="14.4" thickBot="1" x14ac:dyDescent="0.3">
      <c r="A236" s="26" t="s">
        <v>526</v>
      </c>
      <c r="B236" s="4" t="s">
        <v>159</v>
      </c>
      <c r="C236" s="5" t="s">
        <v>21</v>
      </c>
      <c r="D236" s="4" t="s">
        <v>22</v>
      </c>
      <c r="E236" s="5" t="s">
        <v>55</v>
      </c>
      <c r="F236" s="5" t="s">
        <v>24</v>
      </c>
      <c r="G236" s="4" t="s">
        <v>94</v>
      </c>
      <c r="H236" s="4" t="s">
        <v>26</v>
      </c>
      <c r="I236" s="24">
        <v>45775</v>
      </c>
      <c r="J236" s="25" t="s">
        <v>1162</v>
      </c>
      <c r="K236" s="25" t="s">
        <v>1162</v>
      </c>
      <c r="L236" s="35" t="e">
        <f>Table8[[#This Row],[App Offer Date]]-Table8[[#This Row],[App Submission Date]]</f>
        <v>#VALUE!</v>
      </c>
      <c r="M236" s="35" t="e">
        <f>Table8[[#This Row],[App Deposit Date]]-Table8[[#This Row],[App Offer Date]]</f>
        <v>#VALUE!</v>
      </c>
      <c r="N236" s="35" t="e">
        <f>Table8[[#This Row],[App Deposit Date]]-Table8[[#This Row],[App Submission Date]]</f>
        <v>#VALUE!</v>
      </c>
      <c r="O236" s="35">
        <f xml:space="preserve"> --(Table8[[#This Row],[App Submission Date]]&lt;&gt;"")</f>
        <v>1</v>
      </c>
      <c r="P236" s="35">
        <f>--(Table8[[#This Row],[App Offer Date]]&lt;&gt;"")</f>
        <v>1</v>
      </c>
      <c r="Q236" s="5" t="s">
        <v>82</v>
      </c>
      <c r="R236" s="4" t="s">
        <v>47</v>
      </c>
      <c r="S236" s="5"/>
      <c r="T236" s="4"/>
      <c r="U236" s="4"/>
      <c r="V236" s="7" t="s">
        <v>52</v>
      </c>
      <c r="W236" s="5"/>
      <c r="X236" s="22"/>
      <c r="Y236">
        <f>IF(Table8[[#This Row],[Highest Student Stage]]&lt;&gt;"",1,0)</f>
        <v>1</v>
      </c>
      <c r="Z236">
        <f t="shared" si="9"/>
        <v>0</v>
      </c>
      <c r="AA236">
        <f t="shared" si="10"/>
        <v>0</v>
      </c>
      <c r="AB236">
        <f t="shared" si="11"/>
        <v>0</v>
      </c>
    </row>
    <row r="237" spans="1:28" ht="14.4" thickBot="1" x14ac:dyDescent="0.3">
      <c r="A237" s="26" t="s">
        <v>527</v>
      </c>
      <c r="B237" s="4" t="s">
        <v>357</v>
      </c>
      <c r="C237" s="5" t="s">
        <v>21</v>
      </c>
      <c r="D237" s="4" t="s">
        <v>22</v>
      </c>
      <c r="E237" s="5" t="s">
        <v>44</v>
      </c>
      <c r="F237" s="5" t="s">
        <v>24</v>
      </c>
      <c r="G237" s="4" t="s">
        <v>94</v>
      </c>
      <c r="H237" s="4" t="s">
        <v>26</v>
      </c>
      <c r="I237" s="24">
        <v>45757</v>
      </c>
      <c r="J237" s="24">
        <v>45768</v>
      </c>
      <c r="K237" s="25" t="s">
        <v>1162</v>
      </c>
      <c r="L237" s="35">
        <f>Table8[[#This Row],[App Offer Date]]-Table8[[#This Row],[App Submission Date]]</f>
        <v>11</v>
      </c>
      <c r="M237" s="35" t="e">
        <f>Table8[[#This Row],[App Deposit Date]]-Table8[[#This Row],[App Offer Date]]</f>
        <v>#VALUE!</v>
      </c>
      <c r="N237" s="35" t="e">
        <f>Table8[[#This Row],[App Deposit Date]]-Table8[[#This Row],[App Submission Date]]</f>
        <v>#VALUE!</v>
      </c>
      <c r="O237" s="35">
        <f xml:space="preserve"> --(Table8[[#This Row],[App Submission Date]]&lt;&gt;"")</f>
        <v>1</v>
      </c>
      <c r="P237" s="35">
        <f>--(Table8[[#This Row],[App Offer Date]]&lt;&gt;"")</f>
        <v>1</v>
      </c>
      <c r="Q237" s="5" t="s">
        <v>37</v>
      </c>
      <c r="R237" s="4" t="s">
        <v>47</v>
      </c>
      <c r="S237" s="5"/>
      <c r="T237" s="4"/>
      <c r="U237" s="4"/>
      <c r="V237" s="7" t="s">
        <v>52</v>
      </c>
      <c r="W237" s="5"/>
      <c r="X237" s="22"/>
      <c r="Y237">
        <f>IF(Table8[[#This Row],[Highest Student Stage]]&lt;&gt;"",1,0)</f>
        <v>1</v>
      </c>
      <c r="Z237">
        <f t="shared" si="9"/>
        <v>1</v>
      </c>
      <c r="AA237">
        <f t="shared" si="10"/>
        <v>0</v>
      </c>
      <c r="AB237">
        <f t="shared" si="11"/>
        <v>0</v>
      </c>
    </row>
    <row r="238" spans="1:28" ht="14.4" thickBot="1" x14ac:dyDescent="0.3">
      <c r="A238" s="26" t="s">
        <v>528</v>
      </c>
      <c r="B238" s="4" t="s">
        <v>32</v>
      </c>
      <c r="C238" s="5" t="s">
        <v>21</v>
      </c>
      <c r="D238" s="4" t="s">
        <v>33</v>
      </c>
      <c r="E238" s="5" t="s">
        <v>236</v>
      </c>
      <c r="F238" s="5" t="s">
        <v>35</v>
      </c>
      <c r="G238" s="4" t="s">
        <v>151</v>
      </c>
      <c r="H238" s="4" t="s">
        <v>26</v>
      </c>
      <c r="I238" s="24">
        <v>45772</v>
      </c>
      <c r="J238" s="25" t="s">
        <v>1162</v>
      </c>
      <c r="K238" s="25" t="s">
        <v>1162</v>
      </c>
      <c r="L238" s="35" t="e">
        <f>Table8[[#This Row],[App Offer Date]]-Table8[[#This Row],[App Submission Date]]</f>
        <v>#VALUE!</v>
      </c>
      <c r="M238" s="35" t="e">
        <f>Table8[[#This Row],[App Deposit Date]]-Table8[[#This Row],[App Offer Date]]</f>
        <v>#VALUE!</v>
      </c>
      <c r="N238" s="35" t="e">
        <f>Table8[[#This Row],[App Deposit Date]]-Table8[[#This Row],[App Submission Date]]</f>
        <v>#VALUE!</v>
      </c>
      <c r="O238" s="35">
        <f xml:space="preserve"> --(Table8[[#This Row],[App Submission Date]]&lt;&gt;"")</f>
        <v>1</v>
      </c>
      <c r="P238" s="35">
        <f>--(Table8[[#This Row],[App Offer Date]]&lt;&gt;"")</f>
        <v>1</v>
      </c>
      <c r="Q238" s="5" t="s">
        <v>37</v>
      </c>
      <c r="R238" s="4" t="s">
        <v>188</v>
      </c>
      <c r="S238" s="5" t="s">
        <v>236</v>
      </c>
      <c r="T238" s="4" t="s">
        <v>83</v>
      </c>
      <c r="U238" s="4" t="s">
        <v>529</v>
      </c>
      <c r="V238" s="5" t="s">
        <v>46</v>
      </c>
      <c r="W238" s="6">
        <v>45772</v>
      </c>
      <c r="X238" s="22"/>
      <c r="Y238">
        <f>IF(Table8[[#This Row],[Highest Student Stage]]&lt;&gt;"",1,0)</f>
        <v>1</v>
      </c>
      <c r="Z238">
        <f t="shared" si="9"/>
        <v>1</v>
      </c>
      <c r="AA238">
        <f t="shared" si="10"/>
        <v>0</v>
      </c>
      <c r="AB238">
        <f t="shared" si="11"/>
        <v>0</v>
      </c>
    </row>
    <row r="239" spans="1:28" ht="14.4" thickBot="1" x14ac:dyDescent="0.3">
      <c r="A239" s="26" t="s">
        <v>530</v>
      </c>
      <c r="B239" s="4" t="s">
        <v>76</v>
      </c>
      <c r="C239" s="5" t="s">
        <v>21</v>
      </c>
      <c r="D239" s="4" t="s">
        <v>33</v>
      </c>
      <c r="E239" s="5" t="s">
        <v>64</v>
      </c>
      <c r="F239" s="5" t="s">
        <v>65</v>
      </c>
      <c r="G239" s="4" t="s">
        <v>66</v>
      </c>
      <c r="H239" s="4" t="s">
        <v>26</v>
      </c>
      <c r="I239" s="24">
        <v>45702</v>
      </c>
      <c r="J239" s="24">
        <v>45709</v>
      </c>
      <c r="K239" s="25" t="s">
        <v>1162</v>
      </c>
      <c r="L239" s="35">
        <f>Table8[[#This Row],[App Offer Date]]-Table8[[#This Row],[App Submission Date]]</f>
        <v>7</v>
      </c>
      <c r="M239" s="35" t="e">
        <f>Table8[[#This Row],[App Deposit Date]]-Table8[[#This Row],[App Offer Date]]</f>
        <v>#VALUE!</v>
      </c>
      <c r="N239" s="35" t="e">
        <f>Table8[[#This Row],[App Deposit Date]]-Table8[[#This Row],[App Submission Date]]</f>
        <v>#VALUE!</v>
      </c>
      <c r="O239" s="35">
        <f xml:space="preserve"> --(Table8[[#This Row],[App Submission Date]]&lt;&gt;"")</f>
        <v>1</v>
      </c>
      <c r="P239" s="35">
        <f>--(Table8[[#This Row],[App Offer Date]]&lt;&gt;"")</f>
        <v>1</v>
      </c>
      <c r="Q239" s="5" t="s">
        <v>37</v>
      </c>
      <c r="R239" s="4" t="s">
        <v>47</v>
      </c>
      <c r="S239" s="5" t="s">
        <v>64</v>
      </c>
      <c r="T239" s="4" t="s">
        <v>39</v>
      </c>
      <c r="U239" s="4"/>
      <c r="V239" s="5" t="s">
        <v>37</v>
      </c>
      <c r="W239" s="6">
        <v>45702</v>
      </c>
      <c r="X239" s="27">
        <v>45709</v>
      </c>
      <c r="Y239">
        <f>IF(Table8[[#This Row],[Highest Student Stage]]&lt;&gt;"",1,0)</f>
        <v>1</v>
      </c>
      <c r="Z239">
        <f t="shared" si="9"/>
        <v>1</v>
      </c>
      <c r="AA239">
        <f t="shared" si="10"/>
        <v>0</v>
      </c>
      <c r="AB239">
        <f t="shared" si="11"/>
        <v>0</v>
      </c>
    </row>
    <row r="240" spans="1:28" ht="14.4" thickBot="1" x14ac:dyDescent="0.3">
      <c r="A240" s="26" t="s">
        <v>531</v>
      </c>
      <c r="B240" s="4" t="s">
        <v>379</v>
      </c>
      <c r="C240" s="5" t="s">
        <v>21</v>
      </c>
      <c r="D240" s="4" t="s">
        <v>33</v>
      </c>
      <c r="E240" s="5" t="s">
        <v>69</v>
      </c>
      <c r="F240" s="5" t="s">
        <v>65</v>
      </c>
      <c r="G240" s="4" t="s">
        <v>135</v>
      </c>
      <c r="H240" s="4" t="s">
        <v>26</v>
      </c>
      <c r="I240" s="24">
        <v>45784</v>
      </c>
      <c r="J240" s="24">
        <v>45794</v>
      </c>
      <c r="K240" s="25" t="s">
        <v>1162</v>
      </c>
      <c r="L240" s="35">
        <f>Table8[[#This Row],[App Offer Date]]-Table8[[#This Row],[App Submission Date]]</f>
        <v>10</v>
      </c>
      <c r="M240" s="35" t="e">
        <f>Table8[[#This Row],[App Deposit Date]]-Table8[[#This Row],[App Offer Date]]</f>
        <v>#VALUE!</v>
      </c>
      <c r="N240" s="35" t="e">
        <f>Table8[[#This Row],[App Deposit Date]]-Table8[[#This Row],[App Submission Date]]</f>
        <v>#VALUE!</v>
      </c>
      <c r="O240" s="35">
        <f xml:space="preserve"> --(Table8[[#This Row],[App Submission Date]]&lt;&gt;"")</f>
        <v>1</v>
      </c>
      <c r="P240" s="35">
        <f>--(Table8[[#This Row],[App Offer Date]]&lt;&gt;"")</f>
        <v>1</v>
      </c>
      <c r="Q240" s="5" t="s">
        <v>37</v>
      </c>
      <c r="R240" s="4" t="s">
        <v>47</v>
      </c>
      <c r="S240" s="5" t="s">
        <v>69</v>
      </c>
      <c r="T240" s="4" t="s">
        <v>137</v>
      </c>
      <c r="U240" s="4" t="s">
        <v>138</v>
      </c>
      <c r="V240" s="5" t="s">
        <v>37</v>
      </c>
      <c r="W240" s="6">
        <v>45784</v>
      </c>
      <c r="X240" s="27">
        <v>45794</v>
      </c>
      <c r="Y240">
        <f>IF(Table8[[#This Row],[Highest Student Stage]]&lt;&gt;"",1,0)</f>
        <v>1</v>
      </c>
      <c r="Z240">
        <f t="shared" si="9"/>
        <v>1</v>
      </c>
      <c r="AA240">
        <f t="shared" si="10"/>
        <v>0</v>
      </c>
      <c r="AB240">
        <f t="shared" si="11"/>
        <v>0</v>
      </c>
    </row>
    <row r="241" spans="1:28" ht="14.4" thickBot="1" x14ac:dyDescent="0.3">
      <c r="A241" s="26" t="s">
        <v>532</v>
      </c>
      <c r="B241" s="4" t="s">
        <v>76</v>
      </c>
      <c r="C241" s="5" t="s">
        <v>21</v>
      </c>
      <c r="D241" s="4" t="s">
        <v>33</v>
      </c>
      <c r="E241" s="5" t="s">
        <v>69</v>
      </c>
      <c r="F241" s="5" t="s">
        <v>65</v>
      </c>
      <c r="G241" s="4" t="s">
        <v>347</v>
      </c>
      <c r="H241" s="4" t="s">
        <v>26</v>
      </c>
      <c r="I241" s="24">
        <v>45664</v>
      </c>
      <c r="J241" s="24">
        <v>45666</v>
      </c>
      <c r="K241" s="24">
        <v>45778</v>
      </c>
      <c r="L241" s="34">
        <f>Table8[[#This Row],[App Offer Date]]-Table8[[#This Row],[App Submission Date]]</f>
        <v>2</v>
      </c>
      <c r="M241" s="34">
        <f>Table8[[#This Row],[App Deposit Date]]-Table8[[#This Row],[App Offer Date]]</f>
        <v>112</v>
      </c>
      <c r="N241" s="34">
        <f>Table8[[#This Row],[App Deposit Date]]-Table8[[#This Row],[App Submission Date]]</f>
        <v>114</v>
      </c>
      <c r="O241" s="34">
        <f xml:space="preserve"> --(Table8[[#This Row],[App Submission Date]]&lt;&gt;"")</f>
        <v>1</v>
      </c>
      <c r="P241" s="34">
        <f>--(Table8[[#This Row],[App Offer Date]]&lt;&gt;"")</f>
        <v>1</v>
      </c>
      <c r="Q241" s="5" t="s">
        <v>27</v>
      </c>
      <c r="R241" s="4" t="s">
        <v>28</v>
      </c>
      <c r="S241" s="5" t="s">
        <v>69</v>
      </c>
      <c r="T241" s="4" t="s">
        <v>29</v>
      </c>
      <c r="U241" s="4" t="s">
        <v>533</v>
      </c>
      <c r="V241" s="5" t="s">
        <v>27</v>
      </c>
      <c r="W241" s="6">
        <v>45664</v>
      </c>
      <c r="X241" s="27">
        <v>45666</v>
      </c>
      <c r="Y241">
        <f>IF(Table8[[#This Row],[Highest Student Stage]]&lt;&gt;"",1,0)</f>
        <v>1</v>
      </c>
      <c r="Z241">
        <f t="shared" si="9"/>
        <v>1</v>
      </c>
      <c r="AA241">
        <f t="shared" si="10"/>
        <v>1</v>
      </c>
      <c r="AB241">
        <f t="shared" si="11"/>
        <v>0</v>
      </c>
    </row>
    <row r="242" spans="1:28" ht="14.4" thickBot="1" x14ac:dyDescent="0.3">
      <c r="A242" s="26" t="s">
        <v>534</v>
      </c>
      <c r="B242" s="4" t="s">
        <v>43</v>
      </c>
      <c r="C242" s="5" t="s">
        <v>21</v>
      </c>
      <c r="D242" s="4" t="s">
        <v>33</v>
      </c>
      <c r="E242" s="5" t="s">
        <v>64</v>
      </c>
      <c r="F242" s="5" t="s">
        <v>35</v>
      </c>
      <c r="G242" s="4" t="s">
        <v>151</v>
      </c>
      <c r="H242" s="4" t="s">
        <v>26</v>
      </c>
      <c r="I242" s="24">
        <v>45695</v>
      </c>
      <c r="J242" s="24">
        <v>45717</v>
      </c>
      <c r="K242" s="25" t="s">
        <v>1162</v>
      </c>
      <c r="L242" s="35">
        <f>Table8[[#This Row],[App Offer Date]]-Table8[[#This Row],[App Submission Date]]</f>
        <v>22</v>
      </c>
      <c r="M242" s="35" t="e">
        <f>Table8[[#This Row],[App Deposit Date]]-Table8[[#This Row],[App Offer Date]]</f>
        <v>#VALUE!</v>
      </c>
      <c r="N242" s="35" t="e">
        <f>Table8[[#This Row],[App Deposit Date]]-Table8[[#This Row],[App Submission Date]]</f>
        <v>#VALUE!</v>
      </c>
      <c r="O242" s="35">
        <f xml:space="preserve"> --(Table8[[#This Row],[App Submission Date]]&lt;&gt;"")</f>
        <v>1</v>
      </c>
      <c r="P242" s="35">
        <f>--(Table8[[#This Row],[App Offer Date]]&lt;&gt;"")</f>
        <v>1</v>
      </c>
      <c r="Q242" s="5" t="s">
        <v>336</v>
      </c>
      <c r="R242" s="4" t="s">
        <v>47</v>
      </c>
      <c r="S242" s="5"/>
      <c r="T242" s="4"/>
      <c r="U242" s="4"/>
      <c r="V242" s="7" t="s">
        <v>52</v>
      </c>
      <c r="W242" s="5"/>
      <c r="X242" s="22"/>
      <c r="Y242">
        <f>IF(Table8[[#This Row],[Highest Student Stage]]&lt;&gt;"",1,0)</f>
        <v>1</v>
      </c>
      <c r="Z242">
        <f t="shared" si="9"/>
        <v>1</v>
      </c>
      <c r="AA242">
        <f t="shared" si="10"/>
        <v>0</v>
      </c>
      <c r="AB242">
        <f t="shared" si="11"/>
        <v>0</v>
      </c>
    </row>
    <row r="243" spans="1:28" ht="14.4" thickBot="1" x14ac:dyDescent="0.3">
      <c r="A243" s="26" t="s">
        <v>535</v>
      </c>
      <c r="B243" s="4" t="s">
        <v>54</v>
      </c>
      <c r="C243" s="5" t="s">
        <v>21</v>
      </c>
      <c r="D243" s="4" t="s">
        <v>22</v>
      </c>
      <c r="E243" s="5" t="s">
        <v>312</v>
      </c>
      <c r="F243" s="5" t="s">
        <v>24</v>
      </c>
      <c r="G243" s="4" t="s">
        <v>81</v>
      </c>
      <c r="H243" s="4" t="s">
        <v>26</v>
      </c>
      <c r="I243" s="24">
        <v>45750</v>
      </c>
      <c r="J243" s="25" t="s">
        <v>1162</v>
      </c>
      <c r="K243" s="25" t="s">
        <v>1162</v>
      </c>
      <c r="L243" s="35" t="e">
        <f>Table8[[#This Row],[App Offer Date]]-Table8[[#This Row],[App Submission Date]]</f>
        <v>#VALUE!</v>
      </c>
      <c r="M243" s="35" t="e">
        <f>Table8[[#This Row],[App Deposit Date]]-Table8[[#This Row],[App Offer Date]]</f>
        <v>#VALUE!</v>
      </c>
      <c r="N243" s="35" t="e">
        <f>Table8[[#This Row],[App Deposit Date]]-Table8[[#This Row],[App Submission Date]]</f>
        <v>#VALUE!</v>
      </c>
      <c r="O243" s="35">
        <f xml:space="preserve"> --(Table8[[#This Row],[App Submission Date]]&lt;&gt;"")</f>
        <v>1</v>
      </c>
      <c r="P243" s="35">
        <f>--(Table8[[#This Row],[App Offer Date]]&lt;&gt;"")</f>
        <v>1</v>
      </c>
      <c r="Q243" s="5" t="s">
        <v>46</v>
      </c>
      <c r="R243" s="4" t="s">
        <v>47</v>
      </c>
      <c r="S243" s="2" t="s">
        <v>312</v>
      </c>
      <c r="T243" s="4"/>
      <c r="U243" s="4" t="s">
        <v>536</v>
      </c>
      <c r="V243" s="5" t="s">
        <v>46</v>
      </c>
      <c r="W243" s="6">
        <v>45750</v>
      </c>
      <c r="X243" s="22"/>
      <c r="Y243">
        <f>IF(Table8[[#This Row],[Highest Student Stage]]&lt;&gt;"",1,0)</f>
        <v>1</v>
      </c>
      <c r="Z243">
        <f t="shared" si="9"/>
        <v>0</v>
      </c>
      <c r="AA243">
        <f t="shared" si="10"/>
        <v>0</v>
      </c>
      <c r="AB243">
        <f t="shared" si="11"/>
        <v>0</v>
      </c>
    </row>
    <row r="244" spans="1:28" ht="14.4" thickBot="1" x14ac:dyDescent="0.3">
      <c r="A244" s="26" t="s">
        <v>537</v>
      </c>
      <c r="B244" s="4" t="s">
        <v>50</v>
      </c>
      <c r="C244" s="5" t="s">
        <v>21</v>
      </c>
      <c r="D244" s="4" t="s">
        <v>33</v>
      </c>
      <c r="E244" s="5" t="s">
        <v>64</v>
      </c>
      <c r="F244" s="5" t="s">
        <v>35</v>
      </c>
      <c r="G244" s="4" t="s">
        <v>151</v>
      </c>
      <c r="H244" s="4" t="s">
        <v>26</v>
      </c>
      <c r="I244" s="24">
        <v>45753</v>
      </c>
      <c r="J244" s="24">
        <v>45755</v>
      </c>
      <c r="K244" s="25" t="s">
        <v>1162</v>
      </c>
      <c r="L244" s="35">
        <f>Table8[[#This Row],[App Offer Date]]-Table8[[#This Row],[App Submission Date]]</f>
        <v>2</v>
      </c>
      <c r="M244" s="35" t="e">
        <f>Table8[[#This Row],[App Deposit Date]]-Table8[[#This Row],[App Offer Date]]</f>
        <v>#VALUE!</v>
      </c>
      <c r="N244" s="35" t="e">
        <f>Table8[[#This Row],[App Deposit Date]]-Table8[[#This Row],[App Submission Date]]</f>
        <v>#VALUE!</v>
      </c>
      <c r="O244" s="35">
        <f xml:space="preserve"> --(Table8[[#This Row],[App Submission Date]]&lt;&gt;"")</f>
        <v>1</v>
      </c>
      <c r="P244" s="35">
        <f>--(Table8[[#This Row],[App Offer Date]]&lt;&gt;"")</f>
        <v>1</v>
      </c>
      <c r="Q244" s="5" t="s">
        <v>37</v>
      </c>
      <c r="R244" s="4" t="s">
        <v>47</v>
      </c>
      <c r="S244" s="5"/>
      <c r="T244" s="4"/>
      <c r="U244" s="4" t="s">
        <v>538</v>
      </c>
      <c r="V244" s="7" t="s">
        <v>52</v>
      </c>
      <c r="W244" s="5"/>
      <c r="X244" s="22"/>
      <c r="Y244">
        <f>IF(Table8[[#This Row],[Highest Student Stage]]&lt;&gt;"",1,0)</f>
        <v>1</v>
      </c>
      <c r="Z244">
        <f t="shared" si="9"/>
        <v>1</v>
      </c>
      <c r="AA244">
        <f t="shared" si="10"/>
        <v>0</v>
      </c>
      <c r="AB244">
        <f t="shared" si="11"/>
        <v>0</v>
      </c>
    </row>
    <row r="245" spans="1:28" ht="14.4" thickBot="1" x14ac:dyDescent="0.3">
      <c r="A245" s="26" t="s">
        <v>539</v>
      </c>
      <c r="B245" s="4" t="s">
        <v>124</v>
      </c>
      <c r="C245" s="5" t="s">
        <v>21</v>
      </c>
      <c r="D245" s="4" t="s">
        <v>33</v>
      </c>
      <c r="E245" s="5" t="s">
        <v>80</v>
      </c>
      <c r="F245" s="5" t="s">
        <v>65</v>
      </c>
      <c r="G245" s="4" t="s">
        <v>345</v>
      </c>
      <c r="H245" s="4" t="s">
        <v>26</v>
      </c>
      <c r="I245" s="24">
        <v>45787</v>
      </c>
      <c r="J245" s="25" t="s">
        <v>1162</v>
      </c>
      <c r="K245" s="25" t="s">
        <v>1162</v>
      </c>
      <c r="L245" s="35" t="e">
        <f>Table8[[#This Row],[App Offer Date]]-Table8[[#This Row],[App Submission Date]]</f>
        <v>#VALUE!</v>
      </c>
      <c r="M245" s="35" t="e">
        <f>Table8[[#This Row],[App Deposit Date]]-Table8[[#This Row],[App Offer Date]]</f>
        <v>#VALUE!</v>
      </c>
      <c r="N245" s="35" t="e">
        <f>Table8[[#This Row],[App Deposit Date]]-Table8[[#This Row],[App Submission Date]]</f>
        <v>#VALUE!</v>
      </c>
      <c r="O245" s="35">
        <f xml:space="preserve"> --(Table8[[#This Row],[App Submission Date]]&lt;&gt;"")</f>
        <v>1</v>
      </c>
      <c r="P245" s="35">
        <f>--(Table8[[#This Row],[App Offer Date]]&lt;&gt;"")</f>
        <v>1</v>
      </c>
      <c r="Q245" s="5" t="s">
        <v>46</v>
      </c>
      <c r="R245" s="4" t="s">
        <v>47</v>
      </c>
      <c r="S245" s="5" t="s">
        <v>80</v>
      </c>
      <c r="T245" s="1" t="s">
        <v>137</v>
      </c>
      <c r="U245" s="4"/>
      <c r="V245" s="5" t="s">
        <v>46</v>
      </c>
      <c r="W245" s="6">
        <v>45787</v>
      </c>
      <c r="X245" s="22"/>
      <c r="Y245">
        <f>IF(Table8[[#This Row],[Highest Student Stage]]&lt;&gt;"",1,0)</f>
        <v>1</v>
      </c>
      <c r="Z245">
        <f t="shared" si="9"/>
        <v>0</v>
      </c>
      <c r="AA245">
        <f t="shared" si="10"/>
        <v>0</v>
      </c>
      <c r="AB245">
        <f t="shared" si="11"/>
        <v>0</v>
      </c>
    </row>
    <row r="246" spans="1:28" ht="14.4" thickBot="1" x14ac:dyDescent="0.3">
      <c r="A246" s="26" t="s">
        <v>540</v>
      </c>
      <c r="B246" s="4" t="s">
        <v>379</v>
      </c>
      <c r="C246" s="5" t="s">
        <v>21</v>
      </c>
      <c r="D246" s="4" t="s">
        <v>33</v>
      </c>
      <c r="E246" s="5" t="s">
        <v>55</v>
      </c>
      <c r="F246" s="5" t="s">
        <v>65</v>
      </c>
      <c r="G246" s="4" t="s">
        <v>99</v>
      </c>
      <c r="H246" s="4" t="s">
        <v>26</v>
      </c>
      <c r="I246" s="24">
        <v>45777</v>
      </c>
      <c r="J246" s="24">
        <v>45780</v>
      </c>
      <c r="K246" s="24">
        <v>45792</v>
      </c>
      <c r="L246" s="34">
        <f>Table8[[#This Row],[App Offer Date]]-Table8[[#This Row],[App Submission Date]]</f>
        <v>3</v>
      </c>
      <c r="M246" s="34">
        <f>Table8[[#This Row],[App Deposit Date]]-Table8[[#This Row],[App Offer Date]]</f>
        <v>12</v>
      </c>
      <c r="N246" s="34">
        <f>Table8[[#This Row],[App Deposit Date]]-Table8[[#This Row],[App Submission Date]]</f>
        <v>15</v>
      </c>
      <c r="O246" s="34">
        <f xml:space="preserve"> --(Table8[[#This Row],[App Submission Date]]&lt;&gt;"")</f>
        <v>1</v>
      </c>
      <c r="P246" s="34">
        <f>--(Table8[[#This Row],[App Offer Date]]&lt;&gt;"")</f>
        <v>1</v>
      </c>
      <c r="Q246" s="5" t="s">
        <v>27</v>
      </c>
      <c r="R246" s="4" t="s">
        <v>28</v>
      </c>
      <c r="S246" s="5" t="s">
        <v>129</v>
      </c>
      <c r="T246" s="4" t="s">
        <v>137</v>
      </c>
      <c r="U246" s="4" t="s">
        <v>541</v>
      </c>
      <c r="V246" s="7" t="s">
        <v>41</v>
      </c>
      <c r="W246" s="5"/>
      <c r="X246" s="22"/>
      <c r="Y246">
        <f>IF(Table8[[#This Row],[Highest Student Stage]]&lt;&gt;"",1,0)</f>
        <v>1</v>
      </c>
      <c r="Z246">
        <f t="shared" si="9"/>
        <v>1</v>
      </c>
      <c r="AA246">
        <f t="shared" si="10"/>
        <v>1</v>
      </c>
      <c r="AB246">
        <f t="shared" si="11"/>
        <v>0</v>
      </c>
    </row>
    <row r="247" spans="1:28" ht="14.4" thickBot="1" x14ac:dyDescent="0.3">
      <c r="A247" s="26" t="s">
        <v>542</v>
      </c>
      <c r="B247" s="4" t="s">
        <v>159</v>
      </c>
      <c r="C247" s="5" t="s">
        <v>21</v>
      </c>
      <c r="D247" s="4" t="s">
        <v>22</v>
      </c>
      <c r="E247" s="5" t="s">
        <v>55</v>
      </c>
      <c r="F247" s="5" t="s">
        <v>24</v>
      </c>
      <c r="G247" s="4" t="s">
        <v>25</v>
      </c>
      <c r="H247" s="4" t="s">
        <v>26</v>
      </c>
      <c r="I247" s="24">
        <v>45665</v>
      </c>
      <c r="J247" s="24">
        <v>45670</v>
      </c>
      <c r="K247" s="24">
        <v>45751</v>
      </c>
      <c r="L247" s="34">
        <f>Table8[[#This Row],[App Offer Date]]-Table8[[#This Row],[App Submission Date]]</f>
        <v>5</v>
      </c>
      <c r="M247" s="34">
        <f>Table8[[#This Row],[App Deposit Date]]-Table8[[#This Row],[App Offer Date]]</f>
        <v>81</v>
      </c>
      <c r="N247" s="34">
        <f>Table8[[#This Row],[App Deposit Date]]-Table8[[#This Row],[App Submission Date]]</f>
        <v>86</v>
      </c>
      <c r="O247" s="34">
        <f xml:space="preserve"> --(Table8[[#This Row],[App Submission Date]]&lt;&gt;"")</f>
        <v>1</v>
      </c>
      <c r="P247" s="34">
        <f>--(Table8[[#This Row],[App Offer Date]]&lt;&gt;"")</f>
        <v>1</v>
      </c>
      <c r="Q247" s="5" t="s">
        <v>176</v>
      </c>
      <c r="R247" s="4" t="s">
        <v>28</v>
      </c>
      <c r="S247" s="5" t="s">
        <v>55</v>
      </c>
      <c r="T247" s="4" t="s">
        <v>29</v>
      </c>
      <c r="U247" s="4" t="s">
        <v>543</v>
      </c>
      <c r="V247" s="5" t="s">
        <v>176</v>
      </c>
      <c r="W247" s="6">
        <v>45665</v>
      </c>
      <c r="X247" s="27">
        <v>45670</v>
      </c>
      <c r="Y247">
        <f>IF(Table8[[#This Row],[Highest Student Stage]]&lt;&gt;"",1,0)</f>
        <v>1</v>
      </c>
      <c r="Z247">
        <f t="shared" si="9"/>
        <v>1</v>
      </c>
      <c r="AA247">
        <f t="shared" si="10"/>
        <v>1</v>
      </c>
      <c r="AB247">
        <f t="shared" si="11"/>
        <v>1</v>
      </c>
    </row>
    <row r="248" spans="1:28" ht="14.4" thickBot="1" x14ac:dyDescent="0.3">
      <c r="A248" s="26" t="s">
        <v>544</v>
      </c>
      <c r="B248" s="4" t="s">
        <v>63</v>
      </c>
      <c r="C248" s="5" t="s">
        <v>21</v>
      </c>
      <c r="D248" s="4" t="s">
        <v>33</v>
      </c>
      <c r="E248" s="5" t="s">
        <v>64</v>
      </c>
      <c r="F248" s="5" t="s">
        <v>65</v>
      </c>
      <c r="G248" s="4" t="s">
        <v>239</v>
      </c>
      <c r="H248" s="4" t="s">
        <v>26</v>
      </c>
      <c r="I248" s="24">
        <v>45709</v>
      </c>
      <c r="J248" s="25" t="s">
        <v>1162</v>
      </c>
      <c r="K248" s="25" t="s">
        <v>1162</v>
      </c>
      <c r="L248" s="35" t="e">
        <f>Table8[[#This Row],[App Offer Date]]-Table8[[#This Row],[App Submission Date]]</f>
        <v>#VALUE!</v>
      </c>
      <c r="M248" s="35" t="e">
        <f>Table8[[#This Row],[App Deposit Date]]-Table8[[#This Row],[App Offer Date]]</f>
        <v>#VALUE!</v>
      </c>
      <c r="N248" s="35" t="e">
        <f>Table8[[#This Row],[App Deposit Date]]-Table8[[#This Row],[App Submission Date]]</f>
        <v>#VALUE!</v>
      </c>
      <c r="O248" s="35">
        <f xml:space="preserve"> --(Table8[[#This Row],[App Submission Date]]&lt;&gt;"")</f>
        <v>1</v>
      </c>
      <c r="P248" s="35">
        <f>--(Table8[[#This Row],[App Offer Date]]&lt;&gt;"")</f>
        <v>1</v>
      </c>
      <c r="Q248" s="5" t="s">
        <v>46</v>
      </c>
      <c r="R248" s="4" t="s">
        <v>47</v>
      </c>
      <c r="S248" s="5"/>
      <c r="T248" s="4"/>
      <c r="U248" s="4" t="s">
        <v>545</v>
      </c>
      <c r="V248" s="7" t="s">
        <v>52</v>
      </c>
      <c r="W248" s="5"/>
      <c r="X248" s="22"/>
      <c r="Y248">
        <f>IF(Table8[[#This Row],[Highest Student Stage]]&lt;&gt;"",1,0)</f>
        <v>1</v>
      </c>
      <c r="Z248">
        <f t="shared" si="9"/>
        <v>0</v>
      </c>
      <c r="AA248">
        <f t="shared" si="10"/>
        <v>0</v>
      </c>
      <c r="AB248">
        <f t="shared" si="11"/>
        <v>0</v>
      </c>
    </row>
    <row r="249" spans="1:28" ht="14.4" thickBot="1" x14ac:dyDescent="0.3">
      <c r="A249" s="26" t="s">
        <v>546</v>
      </c>
      <c r="B249" s="4" t="s">
        <v>182</v>
      </c>
      <c r="C249" s="5" t="s">
        <v>21</v>
      </c>
      <c r="D249" s="4" t="s">
        <v>22</v>
      </c>
      <c r="E249" s="5" t="s">
        <v>55</v>
      </c>
      <c r="F249" s="5" t="s">
        <v>24</v>
      </c>
      <c r="G249" s="4" t="s">
        <v>94</v>
      </c>
      <c r="H249" s="4" t="s">
        <v>26</v>
      </c>
      <c r="I249" s="24">
        <v>45782</v>
      </c>
      <c r="J249" s="24">
        <v>45784</v>
      </c>
      <c r="K249" s="25" t="s">
        <v>1162</v>
      </c>
      <c r="L249" s="35">
        <f>Table8[[#This Row],[App Offer Date]]-Table8[[#This Row],[App Submission Date]]</f>
        <v>2</v>
      </c>
      <c r="M249" s="35" t="e">
        <f>Table8[[#This Row],[App Deposit Date]]-Table8[[#This Row],[App Offer Date]]</f>
        <v>#VALUE!</v>
      </c>
      <c r="N249" s="35" t="e">
        <f>Table8[[#This Row],[App Deposit Date]]-Table8[[#This Row],[App Submission Date]]</f>
        <v>#VALUE!</v>
      </c>
      <c r="O249" s="35">
        <f xml:space="preserve"> --(Table8[[#This Row],[App Submission Date]]&lt;&gt;"")</f>
        <v>1</v>
      </c>
      <c r="P249" s="35">
        <f>--(Table8[[#This Row],[App Offer Date]]&lt;&gt;"")</f>
        <v>1</v>
      </c>
      <c r="Q249" s="5" t="s">
        <v>37</v>
      </c>
      <c r="R249" s="4" t="s">
        <v>47</v>
      </c>
      <c r="S249" s="5" t="s">
        <v>55</v>
      </c>
      <c r="T249" s="4" t="s">
        <v>73</v>
      </c>
      <c r="U249" s="4" t="s">
        <v>547</v>
      </c>
      <c r="V249" s="5" t="s">
        <v>37</v>
      </c>
      <c r="W249" s="6">
        <v>45782</v>
      </c>
      <c r="X249" s="27">
        <v>45784</v>
      </c>
      <c r="Y249">
        <f>IF(Table8[[#This Row],[Highest Student Stage]]&lt;&gt;"",1,0)</f>
        <v>1</v>
      </c>
      <c r="Z249">
        <f t="shared" si="9"/>
        <v>1</v>
      </c>
      <c r="AA249">
        <f t="shared" si="10"/>
        <v>0</v>
      </c>
      <c r="AB249">
        <f t="shared" si="11"/>
        <v>0</v>
      </c>
    </row>
    <row r="250" spans="1:28" ht="14.4" thickBot="1" x14ac:dyDescent="0.3">
      <c r="A250" s="26" t="s">
        <v>548</v>
      </c>
      <c r="B250" s="4" t="s">
        <v>200</v>
      </c>
      <c r="C250" s="5" t="s">
        <v>21</v>
      </c>
      <c r="D250" s="4" t="s">
        <v>33</v>
      </c>
      <c r="E250" s="5" t="s">
        <v>64</v>
      </c>
      <c r="F250" s="5" t="s">
        <v>65</v>
      </c>
      <c r="G250" s="4" t="s">
        <v>66</v>
      </c>
      <c r="H250" s="4" t="s">
        <v>26</v>
      </c>
      <c r="I250" s="24">
        <v>45745</v>
      </c>
      <c r="J250" s="24">
        <v>45748</v>
      </c>
      <c r="K250" s="25" t="s">
        <v>1162</v>
      </c>
      <c r="L250" s="35">
        <f>Table8[[#This Row],[App Offer Date]]-Table8[[#This Row],[App Submission Date]]</f>
        <v>3</v>
      </c>
      <c r="M250" s="35" t="e">
        <f>Table8[[#This Row],[App Deposit Date]]-Table8[[#This Row],[App Offer Date]]</f>
        <v>#VALUE!</v>
      </c>
      <c r="N250" s="35" t="e">
        <f>Table8[[#This Row],[App Deposit Date]]-Table8[[#This Row],[App Submission Date]]</f>
        <v>#VALUE!</v>
      </c>
      <c r="O250" s="35">
        <f xml:space="preserve"> --(Table8[[#This Row],[App Submission Date]]&lt;&gt;"")</f>
        <v>1</v>
      </c>
      <c r="P250" s="35">
        <f>--(Table8[[#This Row],[App Offer Date]]&lt;&gt;"")</f>
        <v>1</v>
      </c>
      <c r="Q250" s="5" t="s">
        <v>37</v>
      </c>
      <c r="R250" s="4" t="s">
        <v>47</v>
      </c>
      <c r="S250" s="5"/>
      <c r="T250" s="4"/>
      <c r="U250" s="4"/>
      <c r="V250" s="7" t="s">
        <v>52</v>
      </c>
      <c r="W250" s="5"/>
      <c r="X250" s="22"/>
      <c r="Y250">
        <f>IF(Table8[[#This Row],[Highest Student Stage]]&lt;&gt;"",1,0)</f>
        <v>1</v>
      </c>
      <c r="Z250">
        <f t="shared" si="9"/>
        <v>1</v>
      </c>
      <c r="AA250">
        <f t="shared" si="10"/>
        <v>0</v>
      </c>
      <c r="AB250">
        <f t="shared" si="11"/>
        <v>0</v>
      </c>
    </row>
    <row r="251" spans="1:28" ht="14.4" thickBot="1" x14ac:dyDescent="0.3">
      <c r="A251" s="26" t="s">
        <v>549</v>
      </c>
      <c r="B251" s="4" t="s">
        <v>159</v>
      </c>
      <c r="C251" s="5" t="s">
        <v>21</v>
      </c>
      <c r="D251" s="4" t="s">
        <v>22</v>
      </c>
      <c r="E251" s="5" t="s">
        <v>55</v>
      </c>
      <c r="F251" s="5" t="s">
        <v>24</v>
      </c>
      <c r="G251" s="4" t="s">
        <v>292</v>
      </c>
      <c r="H251" s="4" t="s">
        <v>26</v>
      </c>
      <c r="I251" s="24">
        <v>45708</v>
      </c>
      <c r="J251" s="24">
        <v>45722</v>
      </c>
      <c r="K251" s="25" t="s">
        <v>1162</v>
      </c>
      <c r="L251" s="35">
        <f>Table8[[#This Row],[App Offer Date]]-Table8[[#This Row],[App Submission Date]]</f>
        <v>14</v>
      </c>
      <c r="M251" s="35" t="e">
        <f>Table8[[#This Row],[App Deposit Date]]-Table8[[#This Row],[App Offer Date]]</f>
        <v>#VALUE!</v>
      </c>
      <c r="N251" s="35" t="e">
        <f>Table8[[#This Row],[App Deposit Date]]-Table8[[#This Row],[App Submission Date]]</f>
        <v>#VALUE!</v>
      </c>
      <c r="O251" s="35">
        <f xml:space="preserve"> --(Table8[[#This Row],[App Submission Date]]&lt;&gt;"")</f>
        <v>1</v>
      </c>
      <c r="P251" s="35">
        <f>--(Table8[[#This Row],[App Offer Date]]&lt;&gt;"")</f>
        <v>1</v>
      </c>
      <c r="Q251" s="5" t="s">
        <v>37</v>
      </c>
      <c r="R251" s="4" t="s">
        <v>47</v>
      </c>
      <c r="S251" s="5" t="s">
        <v>55</v>
      </c>
      <c r="T251" s="4" t="s">
        <v>420</v>
      </c>
      <c r="U251" s="4"/>
      <c r="V251" s="5" t="s">
        <v>37</v>
      </c>
      <c r="W251" s="6">
        <v>45708</v>
      </c>
      <c r="X251" s="27">
        <v>45722</v>
      </c>
      <c r="Y251">
        <f>IF(Table8[[#This Row],[Highest Student Stage]]&lt;&gt;"",1,0)</f>
        <v>1</v>
      </c>
      <c r="Z251">
        <f t="shared" si="9"/>
        <v>1</v>
      </c>
      <c r="AA251">
        <f t="shared" si="10"/>
        <v>0</v>
      </c>
      <c r="AB251">
        <f t="shared" si="11"/>
        <v>0</v>
      </c>
    </row>
    <row r="252" spans="1:28" ht="14.4" thickBot="1" x14ac:dyDescent="0.3">
      <c r="A252" s="26" t="s">
        <v>550</v>
      </c>
      <c r="B252" s="4" t="s">
        <v>388</v>
      </c>
      <c r="C252" s="5" t="s">
        <v>21</v>
      </c>
      <c r="D252" s="4" t="s">
        <v>22</v>
      </c>
      <c r="E252" s="5" t="s">
        <v>44</v>
      </c>
      <c r="F252" s="5" t="s">
        <v>24</v>
      </c>
      <c r="G252" s="4" t="s">
        <v>94</v>
      </c>
      <c r="H252" s="4" t="s">
        <v>26</v>
      </c>
      <c r="I252" s="24">
        <v>45777</v>
      </c>
      <c r="J252" s="24">
        <v>45780</v>
      </c>
      <c r="K252" s="25" t="s">
        <v>1162</v>
      </c>
      <c r="L252" s="35">
        <f>Table8[[#This Row],[App Offer Date]]-Table8[[#This Row],[App Submission Date]]</f>
        <v>3</v>
      </c>
      <c r="M252" s="35" t="e">
        <f>Table8[[#This Row],[App Deposit Date]]-Table8[[#This Row],[App Offer Date]]</f>
        <v>#VALUE!</v>
      </c>
      <c r="N252" s="35" t="e">
        <f>Table8[[#This Row],[App Deposit Date]]-Table8[[#This Row],[App Submission Date]]</f>
        <v>#VALUE!</v>
      </c>
      <c r="O252" s="35">
        <f xml:space="preserve"> --(Table8[[#This Row],[App Submission Date]]&lt;&gt;"")</f>
        <v>1</v>
      </c>
      <c r="P252" s="35">
        <f>--(Table8[[#This Row],[App Offer Date]]&lt;&gt;"")</f>
        <v>1</v>
      </c>
      <c r="Q252" s="5" t="s">
        <v>37</v>
      </c>
      <c r="R252" s="4" t="s">
        <v>47</v>
      </c>
      <c r="S252" s="5"/>
      <c r="T252" s="4"/>
      <c r="U252" s="4"/>
      <c r="V252" s="7" t="s">
        <v>52</v>
      </c>
      <c r="W252" s="5"/>
      <c r="X252" s="22"/>
      <c r="Y252">
        <f>IF(Table8[[#This Row],[Highest Student Stage]]&lt;&gt;"",1,0)</f>
        <v>1</v>
      </c>
      <c r="Z252">
        <f t="shared" si="9"/>
        <v>1</v>
      </c>
      <c r="AA252">
        <f t="shared" si="10"/>
        <v>0</v>
      </c>
      <c r="AB252">
        <f t="shared" si="11"/>
        <v>0</v>
      </c>
    </row>
    <row r="253" spans="1:28" ht="14.4" thickBot="1" x14ac:dyDescent="0.3">
      <c r="A253" s="26" t="s">
        <v>551</v>
      </c>
      <c r="B253" s="4" t="s">
        <v>86</v>
      </c>
      <c r="C253" s="5" t="s">
        <v>21</v>
      </c>
      <c r="D253" s="4" t="s">
        <v>22</v>
      </c>
      <c r="E253" s="5" t="s">
        <v>69</v>
      </c>
      <c r="F253" s="5" t="s">
        <v>24</v>
      </c>
      <c r="G253" s="4" t="s">
        <v>56</v>
      </c>
      <c r="H253" s="4" t="s">
        <v>26</v>
      </c>
      <c r="I253" s="24">
        <v>45692</v>
      </c>
      <c r="J253" s="24">
        <v>45756</v>
      </c>
      <c r="K253" s="24">
        <v>45771</v>
      </c>
      <c r="L253" s="34">
        <f>Table8[[#This Row],[App Offer Date]]-Table8[[#This Row],[App Submission Date]]</f>
        <v>64</v>
      </c>
      <c r="M253" s="34">
        <f>Table8[[#This Row],[App Deposit Date]]-Table8[[#This Row],[App Offer Date]]</f>
        <v>15</v>
      </c>
      <c r="N253" s="34">
        <f>Table8[[#This Row],[App Deposit Date]]-Table8[[#This Row],[App Submission Date]]</f>
        <v>79</v>
      </c>
      <c r="O253" s="34">
        <f xml:space="preserve"> --(Table8[[#This Row],[App Submission Date]]&lt;&gt;"")</f>
        <v>1</v>
      </c>
      <c r="P253" s="34">
        <f>--(Table8[[#This Row],[App Offer Date]]&lt;&gt;"")</f>
        <v>1</v>
      </c>
      <c r="Q253" s="5" t="s">
        <v>27</v>
      </c>
      <c r="R253" s="4" t="s">
        <v>28</v>
      </c>
      <c r="S253" s="5" t="s">
        <v>69</v>
      </c>
      <c r="T253" s="4" t="s">
        <v>29</v>
      </c>
      <c r="U253" s="4" t="s">
        <v>157</v>
      </c>
      <c r="V253" s="5" t="s">
        <v>27</v>
      </c>
      <c r="W253" s="6">
        <v>45692</v>
      </c>
      <c r="X253" s="27">
        <v>45756</v>
      </c>
      <c r="Y253">
        <f>IF(Table8[[#This Row],[Highest Student Stage]]&lt;&gt;"",1,0)</f>
        <v>1</v>
      </c>
      <c r="Z253">
        <f t="shared" si="9"/>
        <v>1</v>
      </c>
      <c r="AA253">
        <f t="shared" si="10"/>
        <v>1</v>
      </c>
      <c r="AB253">
        <f t="shared" si="11"/>
        <v>0</v>
      </c>
    </row>
    <row r="254" spans="1:28" ht="14.4" thickBot="1" x14ac:dyDescent="0.3">
      <c r="A254" s="26" t="s">
        <v>552</v>
      </c>
      <c r="B254" s="4" t="s">
        <v>115</v>
      </c>
      <c r="C254" s="5" t="s">
        <v>21</v>
      </c>
      <c r="D254" s="4" t="s">
        <v>33</v>
      </c>
      <c r="E254" s="5" t="s">
        <v>312</v>
      </c>
      <c r="F254" s="5" t="s">
        <v>35</v>
      </c>
      <c r="G254" s="4" t="s">
        <v>60</v>
      </c>
      <c r="H254" s="4" t="s">
        <v>26</v>
      </c>
      <c r="I254" s="24">
        <v>45755</v>
      </c>
      <c r="J254" s="24">
        <v>45759</v>
      </c>
      <c r="K254" s="24">
        <v>45791</v>
      </c>
      <c r="L254" s="34">
        <f>Table8[[#This Row],[App Offer Date]]-Table8[[#This Row],[App Submission Date]]</f>
        <v>4</v>
      </c>
      <c r="M254" s="34">
        <f>Table8[[#This Row],[App Deposit Date]]-Table8[[#This Row],[App Offer Date]]</f>
        <v>32</v>
      </c>
      <c r="N254" s="34">
        <f>Table8[[#This Row],[App Deposit Date]]-Table8[[#This Row],[App Submission Date]]</f>
        <v>36</v>
      </c>
      <c r="O254" s="34">
        <f xml:space="preserve"> --(Table8[[#This Row],[App Submission Date]]&lt;&gt;"")</f>
        <v>1</v>
      </c>
      <c r="P254" s="34">
        <f>--(Table8[[#This Row],[App Offer Date]]&lt;&gt;"")</f>
        <v>1</v>
      </c>
      <c r="Q254" s="5" t="s">
        <v>156</v>
      </c>
      <c r="R254" s="4" t="s">
        <v>28</v>
      </c>
      <c r="S254" s="2" t="s">
        <v>312</v>
      </c>
      <c r="T254" s="4"/>
      <c r="U254" s="4" t="s">
        <v>553</v>
      </c>
      <c r="V254" s="5" t="s">
        <v>156</v>
      </c>
      <c r="W254" s="6">
        <v>45755</v>
      </c>
      <c r="X254" s="27">
        <v>45759</v>
      </c>
      <c r="Y254">
        <f>IF(Table8[[#This Row],[Highest Student Stage]]&lt;&gt;"",1,0)</f>
        <v>1</v>
      </c>
      <c r="Z254">
        <f t="shared" si="9"/>
        <v>1</v>
      </c>
      <c r="AA254">
        <f t="shared" si="10"/>
        <v>1</v>
      </c>
      <c r="AB254">
        <f t="shared" si="11"/>
        <v>0</v>
      </c>
    </row>
    <row r="255" spans="1:28" ht="14.4" thickBot="1" x14ac:dyDescent="0.3">
      <c r="A255" s="26" t="s">
        <v>554</v>
      </c>
      <c r="B255" s="4" t="s">
        <v>68</v>
      </c>
      <c r="C255" s="5" t="s">
        <v>21</v>
      </c>
      <c r="D255" s="4" t="s">
        <v>33</v>
      </c>
      <c r="E255" s="5" t="s">
        <v>38</v>
      </c>
      <c r="F255" s="5" t="s">
        <v>65</v>
      </c>
      <c r="G255" s="4" t="s">
        <v>345</v>
      </c>
      <c r="H255" s="4" t="s">
        <v>26</v>
      </c>
      <c r="I255" s="24">
        <v>45772</v>
      </c>
      <c r="J255" s="24">
        <v>45778</v>
      </c>
      <c r="K255" s="25" t="s">
        <v>1162</v>
      </c>
      <c r="L255" s="35">
        <f>Table8[[#This Row],[App Offer Date]]-Table8[[#This Row],[App Submission Date]]</f>
        <v>6</v>
      </c>
      <c r="M255" s="35" t="e">
        <f>Table8[[#This Row],[App Deposit Date]]-Table8[[#This Row],[App Offer Date]]</f>
        <v>#VALUE!</v>
      </c>
      <c r="N255" s="35" t="e">
        <f>Table8[[#This Row],[App Deposit Date]]-Table8[[#This Row],[App Submission Date]]</f>
        <v>#VALUE!</v>
      </c>
      <c r="O255" s="35">
        <f xml:space="preserve"> --(Table8[[#This Row],[App Submission Date]]&lt;&gt;"")</f>
        <v>1</v>
      </c>
      <c r="P255" s="35">
        <f>--(Table8[[#This Row],[App Offer Date]]&lt;&gt;"")</f>
        <v>1</v>
      </c>
      <c r="Q255" s="5" t="s">
        <v>37</v>
      </c>
      <c r="R255" s="4" t="s">
        <v>47</v>
      </c>
      <c r="S255" s="5" t="s">
        <v>38</v>
      </c>
      <c r="T255" s="4" t="s">
        <v>137</v>
      </c>
      <c r="U255" s="4" t="s">
        <v>555</v>
      </c>
      <c r="V255" s="7" t="s">
        <v>41</v>
      </c>
      <c r="W255" s="5"/>
      <c r="X255" s="22"/>
      <c r="Y255">
        <f>IF(Table8[[#This Row],[Highest Student Stage]]&lt;&gt;"",1,0)</f>
        <v>1</v>
      </c>
      <c r="Z255">
        <f t="shared" si="9"/>
        <v>1</v>
      </c>
      <c r="AA255">
        <f t="shared" si="10"/>
        <v>0</v>
      </c>
      <c r="AB255">
        <f t="shared" si="11"/>
        <v>0</v>
      </c>
    </row>
    <row r="256" spans="1:28" ht="14.4" thickBot="1" x14ac:dyDescent="0.3">
      <c r="A256" s="26" t="s">
        <v>556</v>
      </c>
      <c r="B256" s="4" t="s">
        <v>200</v>
      </c>
      <c r="C256" s="5" t="s">
        <v>21</v>
      </c>
      <c r="D256" s="4" t="s">
        <v>33</v>
      </c>
      <c r="E256" s="5" t="s">
        <v>160</v>
      </c>
      <c r="F256" s="5" t="s">
        <v>65</v>
      </c>
      <c r="G256" s="4" t="s">
        <v>66</v>
      </c>
      <c r="H256" s="4" t="s">
        <v>26</v>
      </c>
      <c r="I256" s="24">
        <v>45783</v>
      </c>
      <c r="J256" s="24">
        <v>45788</v>
      </c>
      <c r="K256" s="25" t="s">
        <v>1162</v>
      </c>
      <c r="L256" s="35">
        <f>Table8[[#This Row],[App Offer Date]]-Table8[[#This Row],[App Submission Date]]</f>
        <v>5</v>
      </c>
      <c r="M256" s="35" t="e">
        <f>Table8[[#This Row],[App Deposit Date]]-Table8[[#This Row],[App Offer Date]]</f>
        <v>#VALUE!</v>
      </c>
      <c r="N256" s="35" t="e">
        <f>Table8[[#This Row],[App Deposit Date]]-Table8[[#This Row],[App Submission Date]]</f>
        <v>#VALUE!</v>
      </c>
      <c r="O256" s="35">
        <f xml:space="preserve"> --(Table8[[#This Row],[App Submission Date]]&lt;&gt;"")</f>
        <v>1</v>
      </c>
      <c r="P256" s="35">
        <f>--(Table8[[#This Row],[App Offer Date]]&lt;&gt;"")</f>
        <v>1</v>
      </c>
      <c r="Q256" s="5" t="s">
        <v>37</v>
      </c>
      <c r="R256" s="4" t="s">
        <v>47</v>
      </c>
      <c r="S256" s="5" t="s">
        <v>69</v>
      </c>
      <c r="T256" s="4" t="s">
        <v>83</v>
      </c>
      <c r="U256" s="4"/>
      <c r="V256" s="5" t="s">
        <v>46</v>
      </c>
      <c r="W256" s="6">
        <v>45797</v>
      </c>
      <c r="X256" s="22"/>
      <c r="Y256">
        <f>IF(Table8[[#This Row],[Highest Student Stage]]&lt;&gt;"",1,0)</f>
        <v>1</v>
      </c>
      <c r="Z256">
        <f t="shared" si="9"/>
        <v>1</v>
      </c>
      <c r="AA256">
        <f t="shared" si="10"/>
        <v>0</v>
      </c>
      <c r="AB256">
        <f t="shared" si="11"/>
        <v>0</v>
      </c>
    </row>
    <row r="257" spans="1:28" ht="14.4" thickBot="1" x14ac:dyDescent="0.3">
      <c r="A257" s="26" t="s">
        <v>557</v>
      </c>
      <c r="B257" s="4" t="s">
        <v>172</v>
      </c>
      <c r="C257" s="5" t="s">
        <v>21</v>
      </c>
      <c r="D257" s="4" t="s">
        <v>22</v>
      </c>
      <c r="E257" s="5" t="s">
        <v>55</v>
      </c>
      <c r="F257" s="5" t="s">
        <v>24</v>
      </c>
      <c r="G257" s="4" t="s">
        <v>292</v>
      </c>
      <c r="H257" s="4" t="s">
        <v>26</v>
      </c>
      <c r="I257" s="24">
        <v>45733</v>
      </c>
      <c r="J257" s="24">
        <v>45737</v>
      </c>
      <c r="K257" s="24">
        <v>45771</v>
      </c>
      <c r="L257" s="34">
        <f>Table8[[#This Row],[App Offer Date]]-Table8[[#This Row],[App Submission Date]]</f>
        <v>4</v>
      </c>
      <c r="M257" s="34">
        <f>Table8[[#This Row],[App Deposit Date]]-Table8[[#This Row],[App Offer Date]]</f>
        <v>34</v>
      </c>
      <c r="N257" s="34">
        <f>Table8[[#This Row],[App Deposit Date]]-Table8[[#This Row],[App Submission Date]]</f>
        <v>38</v>
      </c>
      <c r="O257" s="34">
        <f xml:space="preserve"> --(Table8[[#This Row],[App Submission Date]]&lt;&gt;"")</f>
        <v>1</v>
      </c>
      <c r="P257" s="34">
        <f>--(Table8[[#This Row],[App Offer Date]]&lt;&gt;"")</f>
        <v>1</v>
      </c>
      <c r="Q257" s="5" t="s">
        <v>27</v>
      </c>
      <c r="R257" s="4" t="s">
        <v>28</v>
      </c>
      <c r="S257" s="5" t="s">
        <v>55</v>
      </c>
      <c r="T257" s="4" t="s">
        <v>29</v>
      </c>
      <c r="U257" s="4" t="s">
        <v>558</v>
      </c>
      <c r="V257" s="5" t="s">
        <v>27</v>
      </c>
      <c r="W257" s="6">
        <v>45733</v>
      </c>
      <c r="X257" s="27">
        <v>45737</v>
      </c>
      <c r="Y257">
        <f>IF(Table8[[#This Row],[Highest Student Stage]]&lt;&gt;"",1,0)</f>
        <v>1</v>
      </c>
      <c r="Z257">
        <f t="shared" si="9"/>
        <v>1</v>
      </c>
      <c r="AA257">
        <f t="shared" si="10"/>
        <v>1</v>
      </c>
      <c r="AB257">
        <f t="shared" si="11"/>
        <v>0</v>
      </c>
    </row>
    <row r="258" spans="1:28" ht="14.4" thickBot="1" x14ac:dyDescent="0.3">
      <c r="A258" s="26" t="s">
        <v>559</v>
      </c>
      <c r="B258" s="4" t="s">
        <v>76</v>
      </c>
      <c r="C258" s="5" t="s">
        <v>21</v>
      </c>
      <c r="D258" s="4" t="s">
        <v>33</v>
      </c>
      <c r="E258" s="5" t="s">
        <v>69</v>
      </c>
      <c r="F258" s="5" t="s">
        <v>65</v>
      </c>
      <c r="G258" s="4" t="s">
        <v>135</v>
      </c>
      <c r="H258" s="4" t="s">
        <v>26</v>
      </c>
      <c r="I258" s="24">
        <v>45688</v>
      </c>
      <c r="J258" s="24">
        <v>45696</v>
      </c>
      <c r="K258" s="24">
        <v>45827</v>
      </c>
      <c r="L258" s="34">
        <f>Table8[[#This Row],[App Offer Date]]-Table8[[#This Row],[App Submission Date]]</f>
        <v>8</v>
      </c>
      <c r="M258" s="34">
        <f>Table8[[#This Row],[App Deposit Date]]-Table8[[#This Row],[App Offer Date]]</f>
        <v>131</v>
      </c>
      <c r="N258" s="34">
        <f>Table8[[#This Row],[App Deposit Date]]-Table8[[#This Row],[App Submission Date]]</f>
        <v>139</v>
      </c>
      <c r="O258" s="34">
        <f xml:space="preserve"> --(Table8[[#This Row],[App Submission Date]]&lt;&gt;"")</f>
        <v>1</v>
      </c>
      <c r="P258" s="34">
        <f>--(Table8[[#This Row],[App Offer Date]]&lt;&gt;"")</f>
        <v>1</v>
      </c>
      <c r="Q258" s="5" t="s">
        <v>27</v>
      </c>
      <c r="R258" s="4" t="s">
        <v>28</v>
      </c>
      <c r="S258" s="5" t="s">
        <v>69</v>
      </c>
      <c r="T258" s="4" t="s">
        <v>29</v>
      </c>
      <c r="U258" s="4" t="s">
        <v>272</v>
      </c>
      <c r="V258" s="5" t="s">
        <v>27</v>
      </c>
      <c r="W258" s="6">
        <v>45688</v>
      </c>
      <c r="X258" s="27">
        <v>45696</v>
      </c>
      <c r="Y258">
        <f>IF(Table8[[#This Row],[Highest Student Stage]]&lt;&gt;"",1,0)</f>
        <v>1</v>
      </c>
      <c r="Z258">
        <f t="shared" ref="Z258:Z321" si="12">IF(OR(Q258="Offer Received (Conditional)",Q258="Offer Received (Unconditional)",Q258="Deposit Made (Conditional)",Q258="Deposit Made (Unconditional)",Q258="Registered at University"),1,0)</f>
        <v>1</v>
      </c>
      <c r="AA258">
        <f t="shared" ref="AA258:AA321" si="13">IF(OR(Q258="Deposit Made (Conditional)",Q258="Deposit Made (Unconditional)",Q258="Registered at University"),1,0)</f>
        <v>1</v>
      </c>
      <c r="AB258">
        <f t="shared" ref="AB258:AB321" si="14">IF(Q258="Registered at University",1,0)</f>
        <v>0</v>
      </c>
    </row>
    <row r="259" spans="1:28" ht="14.4" thickBot="1" x14ac:dyDescent="0.3">
      <c r="A259" s="26" t="s">
        <v>560</v>
      </c>
      <c r="B259" s="4" t="s">
        <v>96</v>
      </c>
      <c r="C259" s="5" t="s">
        <v>21</v>
      </c>
      <c r="D259" s="4" t="s">
        <v>33</v>
      </c>
      <c r="E259" s="5" t="s">
        <v>221</v>
      </c>
      <c r="F259" s="5" t="s">
        <v>65</v>
      </c>
      <c r="G259" s="4" t="s">
        <v>135</v>
      </c>
      <c r="H259" s="4" t="s">
        <v>26</v>
      </c>
      <c r="I259" s="24">
        <v>45738</v>
      </c>
      <c r="J259" s="24">
        <v>45744</v>
      </c>
      <c r="K259" s="25" t="s">
        <v>1162</v>
      </c>
      <c r="L259" s="35">
        <f>Table8[[#This Row],[App Offer Date]]-Table8[[#This Row],[App Submission Date]]</f>
        <v>6</v>
      </c>
      <c r="M259" s="35" t="e">
        <f>Table8[[#This Row],[App Deposit Date]]-Table8[[#This Row],[App Offer Date]]</f>
        <v>#VALUE!</v>
      </c>
      <c r="N259" s="35" t="e">
        <f>Table8[[#This Row],[App Deposit Date]]-Table8[[#This Row],[App Submission Date]]</f>
        <v>#VALUE!</v>
      </c>
      <c r="O259" s="35">
        <f xml:space="preserve"> --(Table8[[#This Row],[App Submission Date]]&lt;&gt;"")</f>
        <v>1</v>
      </c>
      <c r="P259" s="35">
        <f>--(Table8[[#This Row],[App Offer Date]]&lt;&gt;"")</f>
        <v>1</v>
      </c>
      <c r="Q259" s="5" t="s">
        <v>37</v>
      </c>
      <c r="R259" s="4" t="s">
        <v>47</v>
      </c>
      <c r="S259" s="5"/>
      <c r="T259" s="4"/>
      <c r="U259" s="4"/>
      <c r="V259" s="7" t="s">
        <v>52</v>
      </c>
      <c r="W259" s="5"/>
      <c r="X259" s="22"/>
      <c r="Y259">
        <f>IF(Table8[[#This Row],[Highest Student Stage]]&lt;&gt;"",1,0)</f>
        <v>1</v>
      </c>
      <c r="Z259">
        <f t="shared" si="12"/>
        <v>1</v>
      </c>
      <c r="AA259">
        <f t="shared" si="13"/>
        <v>0</v>
      </c>
      <c r="AB259">
        <f t="shared" si="14"/>
        <v>0</v>
      </c>
    </row>
    <row r="260" spans="1:28" ht="14.4" thickBot="1" x14ac:dyDescent="0.3">
      <c r="A260" s="26" t="s">
        <v>561</v>
      </c>
      <c r="B260" s="4" t="s">
        <v>182</v>
      </c>
      <c r="C260" s="5" t="s">
        <v>21</v>
      </c>
      <c r="D260" s="4" t="s">
        <v>22</v>
      </c>
      <c r="E260" s="5" t="s">
        <v>55</v>
      </c>
      <c r="F260" s="5" t="s">
        <v>24</v>
      </c>
      <c r="G260" s="4" t="s">
        <v>191</v>
      </c>
      <c r="H260" s="4" t="s">
        <v>26</v>
      </c>
      <c r="I260" s="24">
        <v>45685</v>
      </c>
      <c r="J260" s="24">
        <v>45698</v>
      </c>
      <c r="K260" s="25" t="s">
        <v>1162</v>
      </c>
      <c r="L260" s="35">
        <f>Table8[[#This Row],[App Offer Date]]-Table8[[#This Row],[App Submission Date]]</f>
        <v>13</v>
      </c>
      <c r="M260" s="35" t="e">
        <f>Table8[[#This Row],[App Deposit Date]]-Table8[[#This Row],[App Offer Date]]</f>
        <v>#VALUE!</v>
      </c>
      <c r="N260" s="35" t="e">
        <f>Table8[[#This Row],[App Deposit Date]]-Table8[[#This Row],[App Submission Date]]</f>
        <v>#VALUE!</v>
      </c>
      <c r="O260" s="35">
        <f xml:space="preserve"> --(Table8[[#This Row],[App Submission Date]]&lt;&gt;"")</f>
        <v>1</v>
      </c>
      <c r="P260" s="35">
        <f>--(Table8[[#This Row],[App Offer Date]]&lt;&gt;"")</f>
        <v>1</v>
      </c>
      <c r="Q260" s="5" t="s">
        <v>37</v>
      </c>
      <c r="R260" s="4" t="s">
        <v>47</v>
      </c>
      <c r="S260" s="5" t="s">
        <v>129</v>
      </c>
      <c r="T260" s="4" t="s">
        <v>29</v>
      </c>
      <c r="U260" s="4" t="s">
        <v>192</v>
      </c>
      <c r="V260" s="7" t="s">
        <v>41</v>
      </c>
      <c r="W260" s="5"/>
      <c r="X260" s="22"/>
      <c r="Y260">
        <f>IF(Table8[[#This Row],[Highest Student Stage]]&lt;&gt;"",1,0)</f>
        <v>1</v>
      </c>
      <c r="Z260">
        <f t="shared" si="12"/>
        <v>1</v>
      </c>
      <c r="AA260">
        <f t="shared" si="13"/>
        <v>0</v>
      </c>
      <c r="AB260">
        <f t="shared" si="14"/>
        <v>0</v>
      </c>
    </row>
    <row r="261" spans="1:28" ht="14.4" thickBot="1" x14ac:dyDescent="0.3">
      <c r="A261" s="26" t="s">
        <v>562</v>
      </c>
      <c r="B261" s="4" t="s">
        <v>200</v>
      </c>
      <c r="C261" s="5" t="s">
        <v>21</v>
      </c>
      <c r="D261" s="4" t="s">
        <v>33</v>
      </c>
      <c r="E261" s="5" t="s">
        <v>64</v>
      </c>
      <c r="F261" s="5" t="s">
        <v>65</v>
      </c>
      <c r="G261" s="4" t="s">
        <v>246</v>
      </c>
      <c r="H261" s="4" t="s">
        <v>26</v>
      </c>
      <c r="I261" s="24">
        <v>45742</v>
      </c>
      <c r="J261" s="24">
        <v>45748</v>
      </c>
      <c r="K261" s="25" t="s">
        <v>1162</v>
      </c>
      <c r="L261" s="35">
        <f>Table8[[#This Row],[App Offer Date]]-Table8[[#This Row],[App Submission Date]]</f>
        <v>6</v>
      </c>
      <c r="M261" s="35" t="e">
        <f>Table8[[#This Row],[App Deposit Date]]-Table8[[#This Row],[App Offer Date]]</f>
        <v>#VALUE!</v>
      </c>
      <c r="N261" s="35" t="e">
        <f>Table8[[#This Row],[App Deposit Date]]-Table8[[#This Row],[App Submission Date]]</f>
        <v>#VALUE!</v>
      </c>
      <c r="O261" s="35">
        <f xml:space="preserve"> --(Table8[[#This Row],[App Submission Date]]&lt;&gt;"")</f>
        <v>1</v>
      </c>
      <c r="P261" s="35">
        <f>--(Table8[[#This Row],[App Offer Date]]&lt;&gt;"")</f>
        <v>1</v>
      </c>
      <c r="Q261" s="5" t="s">
        <v>37</v>
      </c>
      <c r="R261" s="4" t="s">
        <v>47</v>
      </c>
      <c r="S261" s="5" t="s">
        <v>64</v>
      </c>
      <c r="T261" s="4" t="s">
        <v>189</v>
      </c>
      <c r="U261" s="4" t="s">
        <v>563</v>
      </c>
      <c r="V261" s="5" t="s">
        <v>37</v>
      </c>
      <c r="W261" s="6">
        <v>45742</v>
      </c>
      <c r="X261" s="27">
        <v>45748</v>
      </c>
      <c r="Y261">
        <f>IF(Table8[[#This Row],[Highest Student Stage]]&lt;&gt;"",1,0)</f>
        <v>1</v>
      </c>
      <c r="Z261">
        <f t="shared" si="12"/>
        <v>1</v>
      </c>
      <c r="AA261">
        <f t="shared" si="13"/>
        <v>0</v>
      </c>
      <c r="AB261">
        <f t="shared" si="14"/>
        <v>0</v>
      </c>
    </row>
    <row r="262" spans="1:28" ht="14.4" thickBot="1" x14ac:dyDescent="0.3">
      <c r="A262" s="26" t="s">
        <v>564</v>
      </c>
      <c r="B262" s="4" t="s">
        <v>357</v>
      </c>
      <c r="C262" s="5" t="s">
        <v>21</v>
      </c>
      <c r="D262" s="4" t="s">
        <v>22</v>
      </c>
      <c r="E262" s="5" t="s">
        <v>69</v>
      </c>
      <c r="F262" s="5" t="s">
        <v>24</v>
      </c>
      <c r="G262" s="4" t="s">
        <v>56</v>
      </c>
      <c r="H262" s="4" t="s">
        <v>26</v>
      </c>
      <c r="I262" s="24">
        <v>45784</v>
      </c>
      <c r="J262" s="24">
        <v>45804</v>
      </c>
      <c r="K262" s="25" t="s">
        <v>1162</v>
      </c>
      <c r="L262" s="35">
        <f>Table8[[#This Row],[App Offer Date]]-Table8[[#This Row],[App Submission Date]]</f>
        <v>20</v>
      </c>
      <c r="M262" s="35" t="e">
        <f>Table8[[#This Row],[App Deposit Date]]-Table8[[#This Row],[App Offer Date]]</f>
        <v>#VALUE!</v>
      </c>
      <c r="N262" s="35" t="e">
        <f>Table8[[#This Row],[App Deposit Date]]-Table8[[#This Row],[App Submission Date]]</f>
        <v>#VALUE!</v>
      </c>
      <c r="O262" s="35">
        <f xml:space="preserve"> --(Table8[[#This Row],[App Submission Date]]&lt;&gt;"")</f>
        <v>1</v>
      </c>
      <c r="P262" s="35">
        <f>--(Table8[[#This Row],[App Offer Date]]&lt;&gt;"")</f>
        <v>1</v>
      </c>
      <c r="Q262" s="5" t="s">
        <v>37</v>
      </c>
      <c r="R262" s="4" t="s">
        <v>47</v>
      </c>
      <c r="S262" s="5"/>
      <c r="T262" s="4"/>
      <c r="U262" s="4"/>
      <c r="V262" s="7" t="s">
        <v>52</v>
      </c>
      <c r="W262" s="5"/>
      <c r="X262" s="22"/>
      <c r="Y262">
        <f>IF(Table8[[#This Row],[Highest Student Stage]]&lt;&gt;"",1,0)</f>
        <v>1</v>
      </c>
      <c r="Z262">
        <f t="shared" si="12"/>
        <v>1</v>
      </c>
      <c r="AA262">
        <f t="shared" si="13"/>
        <v>0</v>
      </c>
      <c r="AB262">
        <f t="shared" si="14"/>
        <v>0</v>
      </c>
    </row>
    <row r="263" spans="1:28" ht="14.4" thickBot="1" x14ac:dyDescent="0.3">
      <c r="A263" s="26" t="s">
        <v>565</v>
      </c>
      <c r="B263" s="4" t="s">
        <v>182</v>
      </c>
      <c r="C263" s="5" t="s">
        <v>21</v>
      </c>
      <c r="D263" s="4" t="s">
        <v>22</v>
      </c>
      <c r="E263" s="5" t="s">
        <v>80</v>
      </c>
      <c r="F263" s="5" t="s">
        <v>24</v>
      </c>
      <c r="G263" s="4" t="s">
        <v>56</v>
      </c>
      <c r="H263" s="4" t="s">
        <v>26</v>
      </c>
      <c r="I263" s="24">
        <v>45604</v>
      </c>
      <c r="J263" s="24">
        <v>45610</v>
      </c>
      <c r="K263" s="24">
        <v>45635</v>
      </c>
      <c r="L263" s="34">
        <f>Table8[[#This Row],[App Offer Date]]-Table8[[#This Row],[App Submission Date]]</f>
        <v>6</v>
      </c>
      <c r="M263" s="34">
        <f>Table8[[#This Row],[App Deposit Date]]-Table8[[#This Row],[App Offer Date]]</f>
        <v>25</v>
      </c>
      <c r="N263" s="34">
        <f>Table8[[#This Row],[App Deposit Date]]-Table8[[#This Row],[App Submission Date]]</f>
        <v>31</v>
      </c>
      <c r="O263" s="34">
        <f xml:space="preserve"> --(Table8[[#This Row],[App Submission Date]]&lt;&gt;"")</f>
        <v>1</v>
      </c>
      <c r="P263" s="34">
        <f>--(Table8[[#This Row],[App Offer Date]]&lt;&gt;"")</f>
        <v>1</v>
      </c>
      <c r="Q263" s="5" t="s">
        <v>156</v>
      </c>
      <c r="R263" s="4" t="s">
        <v>28</v>
      </c>
      <c r="S263" s="5" t="s">
        <v>80</v>
      </c>
      <c r="T263" s="4" t="s">
        <v>29</v>
      </c>
      <c r="U263" s="4" t="s">
        <v>157</v>
      </c>
      <c r="V263" s="5" t="s">
        <v>156</v>
      </c>
      <c r="W263" s="6">
        <v>45604</v>
      </c>
      <c r="X263" s="27">
        <v>45610</v>
      </c>
      <c r="Y263">
        <f>IF(Table8[[#This Row],[Highest Student Stage]]&lt;&gt;"",1,0)</f>
        <v>1</v>
      </c>
      <c r="Z263">
        <f t="shared" si="12"/>
        <v>1</v>
      </c>
      <c r="AA263">
        <f t="shared" si="13"/>
        <v>1</v>
      </c>
      <c r="AB263">
        <f t="shared" si="14"/>
        <v>0</v>
      </c>
    </row>
    <row r="264" spans="1:28" ht="14.4" thickBot="1" x14ac:dyDescent="0.3">
      <c r="A264" s="26" t="s">
        <v>566</v>
      </c>
      <c r="B264" s="4" t="s">
        <v>112</v>
      </c>
      <c r="C264" s="5" t="s">
        <v>21</v>
      </c>
      <c r="D264" s="4" t="s">
        <v>33</v>
      </c>
      <c r="E264" s="5" t="s">
        <v>64</v>
      </c>
      <c r="F264" s="5" t="s">
        <v>35</v>
      </c>
      <c r="G264" s="4" t="s">
        <v>214</v>
      </c>
      <c r="H264" s="4" t="s">
        <v>26</v>
      </c>
      <c r="I264" s="24">
        <v>45724</v>
      </c>
      <c r="J264" s="24">
        <v>45738</v>
      </c>
      <c r="K264" s="25" t="s">
        <v>1162</v>
      </c>
      <c r="L264" s="35">
        <f>Table8[[#This Row],[App Offer Date]]-Table8[[#This Row],[App Submission Date]]</f>
        <v>14</v>
      </c>
      <c r="M264" s="35" t="e">
        <f>Table8[[#This Row],[App Deposit Date]]-Table8[[#This Row],[App Offer Date]]</f>
        <v>#VALUE!</v>
      </c>
      <c r="N264" s="35" t="e">
        <f>Table8[[#This Row],[App Deposit Date]]-Table8[[#This Row],[App Submission Date]]</f>
        <v>#VALUE!</v>
      </c>
      <c r="O264" s="35">
        <f xml:space="preserve"> --(Table8[[#This Row],[App Submission Date]]&lt;&gt;"")</f>
        <v>1</v>
      </c>
      <c r="P264" s="35">
        <f>--(Table8[[#This Row],[App Offer Date]]&lt;&gt;"")</f>
        <v>1</v>
      </c>
      <c r="Q264" s="5" t="s">
        <v>37</v>
      </c>
      <c r="R264" s="4" t="s">
        <v>47</v>
      </c>
      <c r="S264" s="5" t="s">
        <v>64</v>
      </c>
      <c r="T264" s="1" t="s">
        <v>137</v>
      </c>
      <c r="U264" s="4"/>
      <c r="V264" s="5" t="s">
        <v>37</v>
      </c>
      <c r="W264" s="6">
        <v>45724</v>
      </c>
      <c r="X264" s="27">
        <v>45738</v>
      </c>
      <c r="Y264">
        <f>IF(Table8[[#This Row],[Highest Student Stage]]&lt;&gt;"",1,0)</f>
        <v>1</v>
      </c>
      <c r="Z264">
        <f t="shared" si="12"/>
        <v>1</v>
      </c>
      <c r="AA264">
        <f t="shared" si="13"/>
        <v>0</v>
      </c>
      <c r="AB264">
        <f t="shared" si="14"/>
        <v>0</v>
      </c>
    </row>
    <row r="265" spans="1:28" ht="14.4" thickBot="1" x14ac:dyDescent="0.3">
      <c r="A265" s="26" t="s">
        <v>567</v>
      </c>
      <c r="B265" s="4" t="s">
        <v>200</v>
      </c>
      <c r="C265" s="5" t="s">
        <v>21</v>
      </c>
      <c r="D265" s="4" t="s">
        <v>33</v>
      </c>
      <c r="E265" s="5" t="s">
        <v>69</v>
      </c>
      <c r="F265" s="5" t="s">
        <v>65</v>
      </c>
      <c r="G265" s="4" t="s">
        <v>135</v>
      </c>
      <c r="H265" s="4" t="s">
        <v>26</v>
      </c>
      <c r="I265" s="24">
        <v>45773</v>
      </c>
      <c r="J265" s="24">
        <v>45775</v>
      </c>
      <c r="K265" s="25" t="s">
        <v>1162</v>
      </c>
      <c r="L265" s="35">
        <f>Table8[[#This Row],[App Offer Date]]-Table8[[#This Row],[App Submission Date]]</f>
        <v>2</v>
      </c>
      <c r="M265" s="35" t="e">
        <f>Table8[[#This Row],[App Deposit Date]]-Table8[[#This Row],[App Offer Date]]</f>
        <v>#VALUE!</v>
      </c>
      <c r="N265" s="35" t="e">
        <f>Table8[[#This Row],[App Deposit Date]]-Table8[[#This Row],[App Submission Date]]</f>
        <v>#VALUE!</v>
      </c>
      <c r="O265" s="35">
        <f xml:space="preserve"> --(Table8[[#This Row],[App Submission Date]]&lt;&gt;"")</f>
        <v>1</v>
      </c>
      <c r="P265" s="35">
        <f>--(Table8[[#This Row],[App Offer Date]]&lt;&gt;"")</f>
        <v>1</v>
      </c>
      <c r="Q265" s="5" t="s">
        <v>37</v>
      </c>
      <c r="R265" s="4" t="s">
        <v>47</v>
      </c>
      <c r="S265" s="5" t="s">
        <v>69</v>
      </c>
      <c r="T265" s="4" t="s">
        <v>137</v>
      </c>
      <c r="U265" s="4" t="s">
        <v>138</v>
      </c>
      <c r="V265" s="5" t="s">
        <v>37</v>
      </c>
      <c r="W265" s="6">
        <v>45773</v>
      </c>
      <c r="X265" s="27">
        <v>45775</v>
      </c>
      <c r="Y265">
        <f>IF(Table8[[#This Row],[Highest Student Stage]]&lt;&gt;"",1,0)</f>
        <v>1</v>
      </c>
      <c r="Z265">
        <f t="shared" si="12"/>
        <v>1</v>
      </c>
      <c r="AA265">
        <f t="shared" si="13"/>
        <v>0</v>
      </c>
      <c r="AB265">
        <f t="shared" si="14"/>
        <v>0</v>
      </c>
    </row>
    <row r="266" spans="1:28" ht="14.4" thickBot="1" x14ac:dyDescent="0.3">
      <c r="A266" s="26" t="s">
        <v>568</v>
      </c>
      <c r="B266" s="4" t="s">
        <v>68</v>
      </c>
      <c r="C266" s="5" t="s">
        <v>21</v>
      </c>
      <c r="D266" s="4" t="s">
        <v>33</v>
      </c>
      <c r="E266" s="5" t="s">
        <v>129</v>
      </c>
      <c r="F266" s="5" t="s">
        <v>65</v>
      </c>
      <c r="G266" s="4" t="s">
        <v>66</v>
      </c>
      <c r="H266" s="4" t="s">
        <v>26</v>
      </c>
      <c r="I266" s="24">
        <v>45747</v>
      </c>
      <c r="J266" s="25" t="s">
        <v>1162</v>
      </c>
      <c r="K266" s="25" t="s">
        <v>1162</v>
      </c>
      <c r="L266" s="35" t="e">
        <f>Table8[[#This Row],[App Offer Date]]-Table8[[#This Row],[App Submission Date]]</f>
        <v>#VALUE!</v>
      </c>
      <c r="M266" s="35" t="e">
        <f>Table8[[#This Row],[App Deposit Date]]-Table8[[#This Row],[App Offer Date]]</f>
        <v>#VALUE!</v>
      </c>
      <c r="N266" s="35" t="e">
        <f>Table8[[#This Row],[App Deposit Date]]-Table8[[#This Row],[App Submission Date]]</f>
        <v>#VALUE!</v>
      </c>
      <c r="O266" s="35">
        <f xml:space="preserve"> --(Table8[[#This Row],[App Submission Date]]&lt;&gt;"")</f>
        <v>1</v>
      </c>
      <c r="P266" s="35">
        <f>--(Table8[[#This Row],[App Offer Date]]&lt;&gt;"")</f>
        <v>1</v>
      </c>
      <c r="Q266" s="5" t="s">
        <v>82</v>
      </c>
      <c r="R266" s="4" t="s">
        <v>47</v>
      </c>
      <c r="S266" s="5"/>
      <c r="T266" s="4"/>
      <c r="U266" s="4" t="s">
        <v>569</v>
      </c>
      <c r="V266" s="7" t="s">
        <v>52</v>
      </c>
      <c r="W266" s="5"/>
      <c r="X266" s="22"/>
      <c r="Y266">
        <f>IF(Table8[[#This Row],[Highest Student Stage]]&lt;&gt;"",1,0)</f>
        <v>1</v>
      </c>
      <c r="Z266">
        <f t="shared" si="12"/>
        <v>0</v>
      </c>
      <c r="AA266">
        <f t="shared" si="13"/>
        <v>0</v>
      </c>
      <c r="AB266">
        <f t="shared" si="14"/>
        <v>0</v>
      </c>
    </row>
    <row r="267" spans="1:28" ht="14.4" thickBot="1" x14ac:dyDescent="0.3">
      <c r="A267" s="26" t="s">
        <v>570</v>
      </c>
      <c r="B267" s="4" t="s">
        <v>71</v>
      </c>
      <c r="C267" s="5" t="s">
        <v>21</v>
      </c>
      <c r="D267" s="4" t="s">
        <v>33</v>
      </c>
      <c r="E267" s="5" t="s">
        <v>236</v>
      </c>
      <c r="F267" s="5" t="s">
        <v>35</v>
      </c>
      <c r="G267" s="4" t="s">
        <v>109</v>
      </c>
      <c r="H267" s="4" t="s">
        <v>26</v>
      </c>
      <c r="I267" s="24">
        <v>45661</v>
      </c>
      <c r="J267" s="25" t="s">
        <v>1162</v>
      </c>
      <c r="K267" s="25" t="s">
        <v>1162</v>
      </c>
      <c r="L267" s="35" t="e">
        <f>Table8[[#This Row],[App Offer Date]]-Table8[[#This Row],[App Submission Date]]</f>
        <v>#VALUE!</v>
      </c>
      <c r="M267" s="35" t="e">
        <f>Table8[[#This Row],[App Deposit Date]]-Table8[[#This Row],[App Offer Date]]</f>
        <v>#VALUE!</v>
      </c>
      <c r="N267" s="35" t="e">
        <f>Table8[[#This Row],[App Deposit Date]]-Table8[[#This Row],[App Submission Date]]</f>
        <v>#VALUE!</v>
      </c>
      <c r="O267" s="35">
        <f xml:space="preserve"> --(Table8[[#This Row],[App Submission Date]]&lt;&gt;"")</f>
        <v>1</v>
      </c>
      <c r="P267" s="35">
        <f>--(Table8[[#This Row],[App Offer Date]]&lt;&gt;"")</f>
        <v>1</v>
      </c>
      <c r="Q267" s="5" t="s">
        <v>336</v>
      </c>
      <c r="R267" s="4" t="s">
        <v>47</v>
      </c>
      <c r="S267" s="2" t="s">
        <v>263</v>
      </c>
      <c r="T267" s="4"/>
      <c r="U267" s="4" t="s">
        <v>122</v>
      </c>
      <c r="V267" s="7" t="s">
        <v>41</v>
      </c>
      <c r="W267" s="5"/>
      <c r="X267" s="22"/>
      <c r="Y267">
        <f>IF(Table8[[#This Row],[Highest Student Stage]]&lt;&gt;"",1,0)</f>
        <v>1</v>
      </c>
      <c r="Z267">
        <f t="shared" si="12"/>
        <v>1</v>
      </c>
      <c r="AA267">
        <f t="shared" si="13"/>
        <v>0</v>
      </c>
      <c r="AB267">
        <f t="shared" si="14"/>
        <v>0</v>
      </c>
    </row>
    <row r="268" spans="1:28" ht="14.4" thickBot="1" x14ac:dyDescent="0.3">
      <c r="A268" s="26" t="s">
        <v>571</v>
      </c>
      <c r="B268" s="4" t="s">
        <v>388</v>
      </c>
      <c r="C268" s="5" t="s">
        <v>21</v>
      </c>
      <c r="D268" s="4" t="s">
        <v>22</v>
      </c>
      <c r="E268" s="5" t="s">
        <v>55</v>
      </c>
      <c r="F268" s="5" t="s">
        <v>24</v>
      </c>
      <c r="G268" s="4" t="s">
        <v>94</v>
      </c>
      <c r="H268" s="4" t="s">
        <v>26</v>
      </c>
      <c r="I268" s="24">
        <v>45782</v>
      </c>
      <c r="J268" s="24">
        <v>45798</v>
      </c>
      <c r="K268" s="25" t="s">
        <v>1162</v>
      </c>
      <c r="L268" s="35">
        <f>Table8[[#This Row],[App Offer Date]]-Table8[[#This Row],[App Submission Date]]</f>
        <v>16</v>
      </c>
      <c r="M268" s="35" t="e">
        <f>Table8[[#This Row],[App Deposit Date]]-Table8[[#This Row],[App Offer Date]]</f>
        <v>#VALUE!</v>
      </c>
      <c r="N268" s="35" t="e">
        <f>Table8[[#This Row],[App Deposit Date]]-Table8[[#This Row],[App Submission Date]]</f>
        <v>#VALUE!</v>
      </c>
      <c r="O268" s="35">
        <f xml:space="preserve"> --(Table8[[#This Row],[App Submission Date]]&lt;&gt;"")</f>
        <v>1</v>
      </c>
      <c r="P268" s="35">
        <f>--(Table8[[#This Row],[App Offer Date]]&lt;&gt;"")</f>
        <v>1</v>
      </c>
      <c r="Q268" s="5" t="s">
        <v>37</v>
      </c>
      <c r="R268" s="4" t="s">
        <v>188</v>
      </c>
      <c r="S268" s="5" t="s">
        <v>55</v>
      </c>
      <c r="T268" s="4" t="s">
        <v>83</v>
      </c>
      <c r="U268" s="4" t="s">
        <v>572</v>
      </c>
      <c r="V268" s="5" t="s">
        <v>37</v>
      </c>
      <c r="W268" s="6">
        <v>45782</v>
      </c>
      <c r="X268" s="27">
        <v>45798</v>
      </c>
      <c r="Y268">
        <f>IF(Table8[[#This Row],[Highest Student Stage]]&lt;&gt;"",1,0)</f>
        <v>1</v>
      </c>
      <c r="Z268">
        <f t="shared" si="12"/>
        <v>1</v>
      </c>
      <c r="AA268">
        <f t="shared" si="13"/>
        <v>0</v>
      </c>
      <c r="AB268">
        <f t="shared" si="14"/>
        <v>0</v>
      </c>
    </row>
    <row r="269" spans="1:28" ht="14.4" thickBot="1" x14ac:dyDescent="0.3">
      <c r="A269" s="26" t="s">
        <v>573</v>
      </c>
      <c r="B269" s="4" t="s">
        <v>182</v>
      </c>
      <c r="C269" s="5" t="s">
        <v>21</v>
      </c>
      <c r="D269" s="4" t="s">
        <v>22</v>
      </c>
      <c r="E269" s="5" t="s">
        <v>55</v>
      </c>
      <c r="F269" s="5" t="s">
        <v>24</v>
      </c>
      <c r="G269" s="4" t="s">
        <v>56</v>
      </c>
      <c r="H269" s="4" t="s">
        <v>26</v>
      </c>
      <c r="I269" s="24">
        <v>45747</v>
      </c>
      <c r="J269" s="24">
        <v>45755</v>
      </c>
      <c r="K269" s="24">
        <v>45792</v>
      </c>
      <c r="L269" s="34">
        <f>Table8[[#This Row],[App Offer Date]]-Table8[[#This Row],[App Submission Date]]</f>
        <v>8</v>
      </c>
      <c r="M269" s="34">
        <f>Table8[[#This Row],[App Deposit Date]]-Table8[[#This Row],[App Offer Date]]</f>
        <v>37</v>
      </c>
      <c r="N269" s="34">
        <f>Table8[[#This Row],[App Deposit Date]]-Table8[[#This Row],[App Submission Date]]</f>
        <v>45</v>
      </c>
      <c r="O269" s="34">
        <f xml:space="preserve"> --(Table8[[#This Row],[App Submission Date]]&lt;&gt;"")</f>
        <v>1</v>
      </c>
      <c r="P269" s="34">
        <f>--(Table8[[#This Row],[App Offer Date]]&lt;&gt;"")</f>
        <v>1</v>
      </c>
      <c r="Q269" s="5" t="s">
        <v>27</v>
      </c>
      <c r="R269" s="4" t="s">
        <v>28</v>
      </c>
      <c r="S269" s="5" t="s">
        <v>55</v>
      </c>
      <c r="T269" s="4" t="s">
        <v>29</v>
      </c>
      <c r="U269" s="4" t="s">
        <v>157</v>
      </c>
      <c r="V269" s="5" t="s">
        <v>27</v>
      </c>
      <c r="W269" s="6">
        <v>45747</v>
      </c>
      <c r="X269" s="27">
        <v>45755</v>
      </c>
      <c r="Y269">
        <f>IF(Table8[[#This Row],[Highest Student Stage]]&lt;&gt;"",1,0)</f>
        <v>1</v>
      </c>
      <c r="Z269">
        <f t="shared" si="12"/>
        <v>1</v>
      </c>
      <c r="AA269">
        <f t="shared" si="13"/>
        <v>1</v>
      </c>
      <c r="AB269">
        <f t="shared" si="14"/>
        <v>0</v>
      </c>
    </row>
    <row r="270" spans="1:28" ht="14.4" thickBot="1" x14ac:dyDescent="0.3">
      <c r="A270" s="26" t="s">
        <v>574</v>
      </c>
      <c r="B270" s="4" t="s">
        <v>124</v>
      </c>
      <c r="C270" s="5" t="s">
        <v>21</v>
      </c>
      <c r="D270" s="4" t="s">
        <v>33</v>
      </c>
      <c r="E270" s="5" t="s">
        <v>64</v>
      </c>
      <c r="F270" s="5" t="s">
        <v>65</v>
      </c>
      <c r="G270" s="4" t="s">
        <v>66</v>
      </c>
      <c r="H270" s="4" t="s">
        <v>26</v>
      </c>
      <c r="I270" s="24">
        <v>45750</v>
      </c>
      <c r="J270" s="24">
        <v>45752</v>
      </c>
      <c r="K270" s="25" t="s">
        <v>1162</v>
      </c>
      <c r="L270" s="35">
        <f>Table8[[#This Row],[App Offer Date]]-Table8[[#This Row],[App Submission Date]]</f>
        <v>2</v>
      </c>
      <c r="M270" s="35" t="e">
        <f>Table8[[#This Row],[App Deposit Date]]-Table8[[#This Row],[App Offer Date]]</f>
        <v>#VALUE!</v>
      </c>
      <c r="N270" s="35" t="e">
        <f>Table8[[#This Row],[App Deposit Date]]-Table8[[#This Row],[App Submission Date]]</f>
        <v>#VALUE!</v>
      </c>
      <c r="O270" s="35">
        <f xml:space="preserve"> --(Table8[[#This Row],[App Submission Date]]&lt;&gt;"")</f>
        <v>1</v>
      </c>
      <c r="P270" s="35">
        <f>--(Table8[[#This Row],[App Offer Date]]&lt;&gt;"")</f>
        <v>1</v>
      </c>
      <c r="Q270" s="5" t="s">
        <v>37</v>
      </c>
      <c r="R270" s="4" t="s">
        <v>47</v>
      </c>
      <c r="S270" s="5" t="s">
        <v>64</v>
      </c>
      <c r="T270" s="4" t="s">
        <v>83</v>
      </c>
      <c r="U270" s="4" t="s">
        <v>479</v>
      </c>
      <c r="V270" s="5" t="s">
        <v>37</v>
      </c>
      <c r="W270" s="6">
        <v>45750</v>
      </c>
      <c r="X270" s="27">
        <v>45752</v>
      </c>
      <c r="Y270">
        <f>IF(Table8[[#This Row],[Highest Student Stage]]&lt;&gt;"",1,0)</f>
        <v>1</v>
      </c>
      <c r="Z270">
        <f t="shared" si="12"/>
        <v>1</v>
      </c>
      <c r="AA270">
        <f t="shared" si="13"/>
        <v>0</v>
      </c>
      <c r="AB270">
        <f t="shared" si="14"/>
        <v>0</v>
      </c>
    </row>
    <row r="271" spans="1:28" ht="14.4" thickBot="1" x14ac:dyDescent="0.3">
      <c r="A271" s="26" t="s">
        <v>575</v>
      </c>
      <c r="B271" s="4" t="s">
        <v>115</v>
      </c>
      <c r="C271" s="5" t="s">
        <v>21</v>
      </c>
      <c r="D271" s="4" t="s">
        <v>33</v>
      </c>
      <c r="E271" s="5" t="s">
        <v>55</v>
      </c>
      <c r="F271" s="5" t="s">
        <v>35</v>
      </c>
      <c r="G271" s="4" t="s">
        <v>214</v>
      </c>
      <c r="H271" s="4" t="s">
        <v>26</v>
      </c>
      <c r="I271" s="24">
        <v>45531</v>
      </c>
      <c r="J271" s="24">
        <v>45540</v>
      </c>
      <c r="K271" s="24">
        <v>45610</v>
      </c>
      <c r="L271" s="34">
        <f>Table8[[#This Row],[App Offer Date]]-Table8[[#This Row],[App Submission Date]]</f>
        <v>9</v>
      </c>
      <c r="M271" s="34">
        <f>Table8[[#This Row],[App Deposit Date]]-Table8[[#This Row],[App Offer Date]]</f>
        <v>70</v>
      </c>
      <c r="N271" s="34">
        <f>Table8[[#This Row],[App Deposit Date]]-Table8[[#This Row],[App Submission Date]]</f>
        <v>79</v>
      </c>
      <c r="O271" s="34">
        <f xml:space="preserve"> --(Table8[[#This Row],[App Submission Date]]&lt;&gt;"")</f>
        <v>1</v>
      </c>
      <c r="P271" s="34">
        <f>--(Table8[[#This Row],[App Offer Date]]&lt;&gt;"")</f>
        <v>1</v>
      </c>
      <c r="Q271" s="5" t="s">
        <v>156</v>
      </c>
      <c r="R271" s="4" t="s">
        <v>28</v>
      </c>
      <c r="S271" s="5" t="s">
        <v>55</v>
      </c>
      <c r="T271" s="4" t="s">
        <v>29</v>
      </c>
      <c r="U271" s="4"/>
      <c r="V271" s="5" t="s">
        <v>156</v>
      </c>
      <c r="W271" s="6">
        <v>45531</v>
      </c>
      <c r="X271" s="27">
        <v>45540</v>
      </c>
      <c r="Y271">
        <f>IF(Table8[[#This Row],[Highest Student Stage]]&lt;&gt;"",1,0)</f>
        <v>1</v>
      </c>
      <c r="Z271">
        <f t="shared" si="12"/>
        <v>1</v>
      </c>
      <c r="AA271">
        <f t="shared" si="13"/>
        <v>1</v>
      </c>
      <c r="AB271">
        <f t="shared" si="14"/>
        <v>0</v>
      </c>
    </row>
    <row r="272" spans="1:28" ht="14.4" thickBot="1" x14ac:dyDescent="0.3">
      <c r="A272" s="26" t="s">
        <v>576</v>
      </c>
      <c r="B272" s="4" t="s">
        <v>208</v>
      </c>
      <c r="C272" s="5" t="s">
        <v>21</v>
      </c>
      <c r="D272" s="4" t="s">
        <v>33</v>
      </c>
      <c r="E272" s="5" t="s">
        <v>44</v>
      </c>
      <c r="F272" s="5" t="s">
        <v>35</v>
      </c>
      <c r="G272" s="4" t="s">
        <v>217</v>
      </c>
      <c r="H272" s="4" t="s">
        <v>26</v>
      </c>
      <c r="I272" s="24">
        <v>45788</v>
      </c>
      <c r="J272" s="24">
        <v>45861</v>
      </c>
      <c r="K272" s="24">
        <v>45861</v>
      </c>
      <c r="L272" s="34">
        <f>Table8[[#This Row],[App Offer Date]]-Table8[[#This Row],[App Submission Date]]</f>
        <v>73</v>
      </c>
      <c r="M272" s="34">
        <f>Table8[[#This Row],[App Deposit Date]]-Table8[[#This Row],[App Offer Date]]</f>
        <v>0</v>
      </c>
      <c r="N272" s="34">
        <f>Table8[[#This Row],[App Deposit Date]]-Table8[[#This Row],[App Submission Date]]</f>
        <v>73</v>
      </c>
      <c r="O272" s="34">
        <f xml:space="preserve"> --(Table8[[#This Row],[App Submission Date]]&lt;&gt;"")</f>
        <v>1</v>
      </c>
      <c r="P272" s="34">
        <f>--(Table8[[#This Row],[App Offer Date]]&lt;&gt;"")</f>
        <v>1</v>
      </c>
      <c r="Q272" s="5" t="s">
        <v>156</v>
      </c>
      <c r="R272" s="4" t="s">
        <v>28</v>
      </c>
      <c r="S272" s="5"/>
      <c r="T272" s="4"/>
      <c r="U272" s="4"/>
      <c r="V272" s="7" t="s">
        <v>52</v>
      </c>
      <c r="W272" s="5"/>
      <c r="X272" s="22"/>
      <c r="Y272">
        <f>IF(Table8[[#This Row],[Highest Student Stage]]&lt;&gt;"",1,0)</f>
        <v>1</v>
      </c>
      <c r="Z272">
        <f t="shared" si="12"/>
        <v>1</v>
      </c>
      <c r="AA272">
        <f t="shared" si="13"/>
        <v>1</v>
      </c>
      <c r="AB272">
        <f t="shared" si="14"/>
        <v>0</v>
      </c>
    </row>
    <row r="273" spans="1:28" ht="14.4" thickBot="1" x14ac:dyDescent="0.3">
      <c r="A273" s="26" t="s">
        <v>577</v>
      </c>
      <c r="B273" s="4" t="s">
        <v>330</v>
      </c>
      <c r="C273" s="5" t="s">
        <v>21</v>
      </c>
      <c r="D273" s="4" t="s">
        <v>22</v>
      </c>
      <c r="E273" s="5" t="s">
        <v>59</v>
      </c>
      <c r="F273" s="5" t="s">
        <v>93</v>
      </c>
      <c r="G273" s="4" t="s">
        <v>179</v>
      </c>
      <c r="H273" s="4" t="s">
        <v>26</v>
      </c>
      <c r="I273" s="24">
        <v>45689</v>
      </c>
      <c r="J273" s="24">
        <v>45709</v>
      </c>
      <c r="K273" s="25" t="s">
        <v>1162</v>
      </c>
      <c r="L273" s="35">
        <f>Table8[[#This Row],[App Offer Date]]-Table8[[#This Row],[App Submission Date]]</f>
        <v>20</v>
      </c>
      <c r="M273" s="35" t="e">
        <f>Table8[[#This Row],[App Deposit Date]]-Table8[[#This Row],[App Offer Date]]</f>
        <v>#VALUE!</v>
      </c>
      <c r="N273" s="35" t="e">
        <f>Table8[[#This Row],[App Deposit Date]]-Table8[[#This Row],[App Submission Date]]</f>
        <v>#VALUE!</v>
      </c>
      <c r="O273" s="35">
        <f xml:space="preserve"> --(Table8[[#This Row],[App Submission Date]]&lt;&gt;"")</f>
        <v>1</v>
      </c>
      <c r="P273" s="35">
        <f>--(Table8[[#This Row],[App Offer Date]]&lt;&gt;"")</f>
        <v>1</v>
      </c>
      <c r="Q273" s="5" t="s">
        <v>37</v>
      </c>
      <c r="R273" s="4" t="s">
        <v>47</v>
      </c>
      <c r="S273" s="5" t="s">
        <v>59</v>
      </c>
      <c r="T273" s="4" t="s">
        <v>29</v>
      </c>
      <c r="U273" s="4" t="s">
        <v>180</v>
      </c>
      <c r="V273" s="5" t="s">
        <v>37</v>
      </c>
      <c r="W273" s="6">
        <v>45689</v>
      </c>
      <c r="X273" s="27">
        <v>45709</v>
      </c>
      <c r="Y273">
        <f>IF(Table8[[#This Row],[Highest Student Stage]]&lt;&gt;"",1,0)</f>
        <v>1</v>
      </c>
      <c r="Z273">
        <f t="shared" si="12"/>
        <v>1</v>
      </c>
      <c r="AA273">
        <f t="shared" si="13"/>
        <v>0</v>
      </c>
      <c r="AB273">
        <f t="shared" si="14"/>
        <v>0</v>
      </c>
    </row>
    <row r="274" spans="1:28" ht="14.4" thickBot="1" x14ac:dyDescent="0.3">
      <c r="A274" s="26" t="s">
        <v>578</v>
      </c>
      <c r="B274" s="4" t="s">
        <v>131</v>
      </c>
      <c r="C274" s="5" t="s">
        <v>21</v>
      </c>
      <c r="D274" s="4" t="s">
        <v>22</v>
      </c>
      <c r="E274" s="5" t="s">
        <v>55</v>
      </c>
      <c r="F274" s="5" t="s">
        <v>24</v>
      </c>
      <c r="G274" s="4" t="s">
        <v>56</v>
      </c>
      <c r="H274" s="4" t="s">
        <v>26</v>
      </c>
      <c r="I274" s="24">
        <v>45722</v>
      </c>
      <c r="J274" s="24">
        <v>45728</v>
      </c>
      <c r="K274" s="24">
        <v>45796</v>
      </c>
      <c r="L274" s="34">
        <f>Table8[[#This Row],[App Offer Date]]-Table8[[#This Row],[App Submission Date]]</f>
        <v>6</v>
      </c>
      <c r="M274" s="34">
        <f>Table8[[#This Row],[App Deposit Date]]-Table8[[#This Row],[App Offer Date]]</f>
        <v>68</v>
      </c>
      <c r="N274" s="34">
        <f>Table8[[#This Row],[App Deposit Date]]-Table8[[#This Row],[App Submission Date]]</f>
        <v>74</v>
      </c>
      <c r="O274" s="34">
        <f xml:space="preserve"> --(Table8[[#This Row],[App Submission Date]]&lt;&gt;"")</f>
        <v>1</v>
      </c>
      <c r="P274" s="34">
        <f>--(Table8[[#This Row],[App Offer Date]]&lt;&gt;"")</f>
        <v>1</v>
      </c>
      <c r="Q274" s="5" t="s">
        <v>27</v>
      </c>
      <c r="R274" s="4" t="s">
        <v>28</v>
      </c>
      <c r="S274" s="5" t="s">
        <v>55</v>
      </c>
      <c r="T274" s="4" t="s">
        <v>29</v>
      </c>
      <c r="U274" s="4" t="s">
        <v>579</v>
      </c>
      <c r="V274" s="5" t="s">
        <v>27</v>
      </c>
      <c r="W274" s="6">
        <v>45722</v>
      </c>
      <c r="X274" s="27">
        <v>45728</v>
      </c>
      <c r="Y274">
        <f>IF(Table8[[#This Row],[Highest Student Stage]]&lt;&gt;"",1,0)</f>
        <v>1</v>
      </c>
      <c r="Z274">
        <f t="shared" si="12"/>
        <v>1</v>
      </c>
      <c r="AA274">
        <f t="shared" si="13"/>
        <v>1</v>
      </c>
      <c r="AB274">
        <f t="shared" si="14"/>
        <v>0</v>
      </c>
    </row>
    <row r="275" spans="1:28" ht="14.4" thickBot="1" x14ac:dyDescent="0.3">
      <c r="A275" s="26" t="s">
        <v>580</v>
      </c>
      <c r="B275" s="4" t="s">
        <v>43</v>
      </c>
      <c r="C275" s="5" t="s">
        <v>21</v>
      </c>
      <c r="D275" s="4" t="s">
        <v>33</v>
      </c>
      <c r="E275" s="5" t="s">
        <v>59</v>
      </c>
      <c r="F275" s="5" t="s">
        <v>35</v>
      </c>
      <c r="G275" s="4" t="s">
        <v>109</v>
      </c>
      <c r="H275" s="4" t="s">
        <v>26</v>
      </c>
      <c r="I275" s="24">
        <v>45703</v>
      </c>
      <c r="J275" s="24">
        <v>45717</v>
      </c>
      <c r="K275" s="25" t="s">
        <v>1162</v>
      </c>
      <c r="L275" s="35">
        <f>Table8[[#This Row],[App Offer Date]]-Table8[[#This Row],[App Submission Date]]</f>
        <v>14</v>
      </c>
      <c r="M275" s="35" t="e">
        <f>Table8[[#This Row],[App Deposit Date]]-Table8[[#This Row],[App Offer Date]]</f>
        <v>#VALUE!</v>
      </c>
      <c r="N275" s="35" t="e">
        <f>Table8[[#This Row],[App Deposit Date]]-Table8[[#This Row],[App Submission Date]]</f>
        <v>#VALUE!</v>
      </c>
      <c r="O275" s="35">
        <f xml:space="preserve"> --(Table8[[#This Row],[App Submission Date]]&lt;&gt;"")</f>
        <v>1</v>
      </c>
      <c r="P275" s="35">
        <f>--(Table8[[#This Row],[App Offer Date]]&lt;&gt;"")</f>
        <v>1</v>
      </c>
      <c r="Q275" s="5" t="s">
        <v>37</v>
      </c>
      <c r="R275" s="4" t="s">
        <v>47</v>
      </c>
      <c r="S275" s="2" t="s">
        <v>64</v>
      </c>
      <c r="T275" s="4"/>
      <c r="U275" s="4" t="s">
        <v>545</v>
      </c>
      <c r="V275" s="7" t="s">
        <v>41</v>
      </c>
      <c r="W275" s="5"/>
      <c r="X275" s="22"/>
      <c r="Y275">
        <f>IF(Table8[[#This Row],[Highest Student Stage]]&lt;&gt;"",1,0)</f>
        <v>1</v>
      </c>
      <c r="Z275">
        <f t="shared" si="12"/>
        <v>1</v>
      </c>
      <c r="AA275">
        <f t="shared" si="13"/>
        <v>0</v>
      </c>
      <c r="AB275">
        <f t="shared" si="14"/>
        <v>0</v>
      </c>
    </row>
    <row r="276" spans="1:28" ht="14.4" thickBot="1" x14ac:dyDescent="0.3">
      <c r="A276" s="26" t="s">
        <v>581</v>
      </c>
      <c r="B276" s="4" t="s">
        <v>54</v>
      </c>
      <c r="C276" s="5" t="s">
        <v>21</v>
      </c>
      <c r="D276" s="4" t="s">
        <v>22</v>
      </c>
      <c r="E276" s="5" t="s">
        <v>55</v>
      </c>
      <c r="F276" s="5" t="s">
        <v>24</v>
      </c>
      <c r="G276" s="4" t="s">
        <v>94</v>
      </c>
      <c r="H276" s="4" t="s">
        <v>26</v>
      </c>
      <c r="I276" s="24">
        <v>45777</v>
      </c>
      <c r="J276" s="24">
        <v>45784</v>
      </c>
      <c r="K276" s="25" t="s">
        <v>1162</v>
      </c>
      <c r="L276" s="35">
        <f>Table8[[#This Row],[App Offer Date]]-Table8[[#This Row],[App Submission Date]]</f>
        <v>7</v>
      </c>
      <c r="M276" s="35" t="e">
        <f>Table8[[#This Row],[App Deposit Date]]-Table8[[#This Row],[App Offer Date]]</f>
        <v>#VALUE!</v>
      </c>
      <c r="N276" s="35" t="e">
        <f>Table8[[#This Row],[App Deposit Date]]-Table8[[#This Row],[App Submission Date]]</f>
        <v>#VALUE!</v>
      </c>
      <c r="O276" s="35">
        <f xml:space="preserve"> --(Table8[[#This Row],[App Submission Date]]&lt;&gt;"")</f>
        <v>1</v>
      </c>
      <c r="P276" s="35">
        <f>--(Table8[[#This Row],[App Offer Date]]&lt;&gt;"")</f>
        <v>1</v>
      </c>
      <c r="Q276" s="5" t="s">
        <v>37</v>
      </c>
      <c r="R276" s="4" t="s">
        <v>47</v>
      </c>
      <c r="S276" s="5"/>
      <c r="T276" s="4"/>
      <c r="U276" s="4"/>
      <c r="V276" s="7" t="s">
        <v>52</v>
      </c>
      <c r="W276" s="5"/>
      <c r="X276" s="22"/>
      <c r="Y276">
        <f>IF(Table8[[#This Row],[Highest Student Stage]]&lt;&gt;"",1,0)</f>
        <v>1</v>
      </c>
      <c r="Z276">
        <f t="shared" si="12"/>
        <v>1</v>
      </c>
      <c r="AA276">
        <f t="shared" si="13"/>
        <v>0</v>
      </c>
      <c r="AB276">
        <f t="shared" si="14"/>
        <v>0</v>
      </c>
    </row>
    <row r="277" spans="1:28" ht="14.4" thickBot="1" x14ac:dyDescent="0.3">
      <c r="A277" s="26" t="s">
        <v>582</v>
      </c>
      <c r="B277" s="4" t="s">
        <v>388</v>
      </c>
      <c r="C277" s="5" t="s">
        <v>21</v>
      </c>
      <c r="D277" s="4" t="s">
        <v>22</v>
      </c>
      <c r="E277" s="5" t="s">
        <v>55</v>
      </c>
      <c r="F277" s="5" t="s">
        <v>24</v>
      </c>
      <c r="G277" s="4" t="s">
        <v>143</v>
      </c>
      <c r="H277" s="4" t="s">
        <v>26</v>
      </c>
      <c r="I277" s="24">
        <v>45771</v>
      </c>
      <c r="J277" s="24">
        <v>45776</v>
      </c>
      <c r="K277" s="25" t="s">
        <v>1162</v>
      </c>
      <c r="L277" s="35">
        <f>Table8[[#This Row],[App Offer Date]]-Table8[[#This Row],[App Submission Date]]</f>
        <v>5</v>
      </c>
      <c r="M277" s="35" t="e">
        <f>Table8[[#This Row],[App Deposit Date]]-Table8[[#This Row],[App Offer Date]]</f>
        <v>#VALUE!</v>
      </c>
      <c r="N277" s="35" t="e">
        <f>Table8[[#This Row],[App Deposit Date]]-Table8[[#This Row],[App Submission Date]]</f>
        <v>#VALUE!</v>
      </c>
      <c r="O277" s="35">
        <f xml:space="preserve"> --(Table8[[#This Row],[App Submission Date]]&lt;&gt;"")</f>
        <v>1</v>
      </c>
      <c r="P277" s="35">
        <f>--(Table8[[#This Row],[App Offer Date]]&lt;&gt;"")</f>
        <v>1</v>
      </c>
      <c r="Q277" s="5" t="s">
        <v>37</v>
      </c>
      <c r="R277" s="4" t="s">
        <v>47</v>
      </c>
      <c r="S277" s="5"/>
      <c r="T277" s="4"/>
      <c r="U277" s="4"/>
      <c r="V277" s="7" t="s">
        <v>52</v>
      </c>
      <c r="W277" s="5"/>
      <c r="X277" s="22"/>
      <c r="Y277">
        <f>IF(Table8[[#This Row],[Highest Student Stage]]&lt;&gt;"",1,0)</f>
        <v>1</v>
      </c>
      <c r="Z277">
        <f t="shared" si="12"/>
        <v>1</v>
      </c>
      <c r="AA277">
        <f t="shared" si="13"/>
        <v>0</v>
      </c>
      <c r="AB277">
        <f t="shared" si="14"/>
        <v>0</v>
      </c>
    </row>
    <row r="278" spans="1:28" ht="14.4" thickBot="1" x14ac:dyDescent="0.3">
      <c r="A278" s="26" t="s">
        <v>583</v>
      </c>
      <c r="B278" s="4" t="s">
        <v>320</v>
      </c>
      <c r="C278" s="5" t="s">
        <v>21</v>
      </c>
      <c r="D278" s="4" t="s">
        <v>22</v>
      </c>
      <c r="E278" s="5" t="s">
        <v>69</v>
      </c>
      <c r="F278" s="5" t="s">
        <v>93</v>
      </c>
      <c r="G278" s="4" t="s">
        <v>243</v>
      </c>
      <c r="H278" s="4" t="s">
        <v>26</v>
      </c>
      <c r="I278" s="24">
        <v>45743</v>
      </c>
      <c r="J278" s="25" t="s">
        <v>1162</v>
      </c>
      <c r="K278" s="25" t="s">
        <v>1162</v>
      </c>
      <c r="L278" s="35" t="e">
        <f>Table8[[#This Row],[App Offer Date]]-Table8[[#This Row],[App Submission Date]]</f>
        <v>#VALUE!</v>
      </c>
      <c r="M278" s="35" t="e">
        <f>Table8[[#This Row],[App Deposit Date]]-Table8[[#This Row],[App Offer Date]]</f>
        <v>#VALUE!</v>
      </c>
      <c r="N278" s="35" t="e">
        <f>Table8[[#This Row],[App Deposit Date]]-Table8[[#This Row],[App Submission Date]]</f>
        <v>#VALUE!</v>
      </c>
      <c r="O278" s="35">
        <f xml:space="preserve"> --(Table8[[#This Row],[App Submission Date]]&lt;&gt;"")</f>
        <v>1</v>
      </c>
      <c r="P278" s="35">
        <f>--(Table8[[#This Row],[App Offer Date]]&lt;&gt;"")</f>
        <v>1</v>
      </c>
      <c r="Q278" s="5" t="s">
        <v>37</v>
      </c>
      <c r="R278" s="4" t="s">
        <v>47</v>
      </c>
      <c r="S278" s="5"/>
      <c r="T278" s="4"/>
      <c r="U278" s="4" t="s">
        <v>584</v>
      </c>
      <c r="V278" s="7" t="s">
        <v>52</v>
      </c>
      <c r="W278" s="5"/>
      <c r="X278" s="22"/>
      <c r="Y278">
        <f>IF(Table8[[#This Row],[Highest Student Stage]]&lt;&gt;"",1,0)</f>
        <v>1</v>
      </c>
      <c r="Z278">
        <f t="shared" si="12"/>
        <v>1</v>
      </c>
      <c r="AA278">
        <f t="shared" si="13"/>
        <v>0</v>
      </c>
      <c r="AB278">
        <f t="shared" si="14"/>
        <v>0</v>
      </c>
    </row>
    <row r="279" spans="1:28" ht="14.4" thickBot="1" x14ac:dyDescent="0.3">
      <c r="A279" s="26" t="s">
        <v>585</v>
      </c>
      <c r="B279" s="4" t="s">
        <v>379</v>
      </c>
      <c r="C279" s="5" t="s">
        <v>21</v>
      </c>
      <c r="D279" s="4" t="s">
        <v>33</v>
      </c>
      <c r="E279" s="5" t="s">
        <v>80</v>
      </c>
      <c r="F279" s="5" t="s">
        <v>65</v>
      </c>
      <c r="G279" s="4" t="s">
        <v>268</v>
      </c>
      <c r="H279" s="4" t="s">
        <v>26</v>
      </c>
      <c r="I279" s="24">
        <v>45745</v>
      </c>
      <c r="J279" s="24">
        <v>45749</v>
      </c>
      <c r="K279" s="24">
        <v>45772</v>
      </c>
      <c r="L279" s="34">
        <f>Table8[[#This Row],[App Offer Date]]-Table8[[#This Row],[App Submission Date]]</f>
        <v>4</v>
      </c>
      <c r="M279" s="34">
        <f>Table8[[#This Row],[App Deposit Date]]-Table8[[#This Row],[App Offer Date]]</f>
        <v>23</v>
      </c>
      <c r="N279" s="34">
        <f>Table8[[#This Row],[App Deposit Date]]-Table8[[#This Row],[App Submission Date]]</f>
        <v>27</v>
      </c>
      <c r="O279" s="34">
        <f xml:space="preserve"> --(Table8[[#This Row],[App Submission Date]]&lt;&gt;"")</f>
        <v>1</v>
      </c>
      <c r="P279" s="34">
        <f>--(Table8[[#This Row],[App Offer Date]]&lt;&gt;"")</f>
        <v>1</v>
      </c>
      <c r="Q279" s="5" t="s">
        <v>27</v>
      </c>
      <c r="R279" s="4" t="s">
        <v>28</v>
      </c>
      <c r="S279" s="5" t="s">
        <v>80</v>
      </c>
      <c r="T279" s="4" t="s">
        <v>132</v>
      </c>
      <c r="U279" s="4" t="s">
        <v>586</v>
      </c>
      <c r="V279" s="7" t="s">
        <v>41</v>
      </c>
      <c r="W279" s="5"/>
      <c r="X279" s="22"/>
      <c r="Y279">
        <f>IF(Table8[[#This Row],[Highest Student Stage]]&lt;&gt;"",1,0)</f>
        <v>1</v>
      </c>
      <c r="Z279">
        <f t="shared" si="12"/>
        <v>1</v>
      </c>
      <c r="AA279">
        <f t="shared" si="13"/>
        <v>1</v>
      </c>
      <c r="AB279">
        <f t="shared" si="14"/>
        <v>0</v>
      </c>
    </row>
    <row r="280" spans="1:28" ht="14.4" thickBot="1" x14ac:dyDescent="0.3">
      <c r="A280" s="26" t="s">
        <v>587</v>
      </c>
      <c r="B280" s="4" t="s">
        <v>253</v>
      </c>
      <c r="C280" s="5" t="s">
        <v>21</v>
      </c>
      <c r="D280" s="4" t="s">
        <v>22</v>
      </c>
      <c r="E280" s="5" t="s">
        <v>69</v>
      </c>
      <c r="F280" s="5" t="s">
        <v>93</v>
      </c>
      <c r="G280" s="4" t="s">
        <v>296</v>
      </c>
      <c r="H280" s="4" t="s">
        <v>26</v>
      </c>
      <c r="I280" s="24">
        <v>45669</v>
      </c>
      <c r="J280" s="24">
        <v>45688</v>
      </c>
      <c r="K280" s="24">
        <v>45700</v>
      </c>
      <c r="L280" s="34">
        <f>Table8[[#This Row],[App Offer Date]]-Table8[[#This Row],[App Submission Date]]</f>
        <v>19</v>
      </c>
      <c r="M280" s="34">
        <f>Table8[[#This Row],[App Deposit Date]]-Table8[[#This Row],[App Offer Date]]</f>
        <v>12</v>
      </c>
      <c r="N280" s="34">
        <f>Table8[[#This Row],[App Deposit Date]]-Table8[[#This Row],[App Submission Date]]</f>
        <v>31</v>
      </c>
      <c r="O280" s="34">
        <f xml:space="preserve"> --(Table8[[#This Row],[App Submission Date]]&lt;&gt;"")</f>
        <v>1</v>
      </c>
      <c r="P280" s="34">
        <f>--(Table8[[#This Row],[App Offer Date]]&lt;&gt;"")</f>
        <v>1</v>
      </c>
      <c r="Q280" s="5" t="s">
        <v>27</v>
      </c>
      <c r="R280" s="4" t="s">
        <v>28</v>
      </c>
      <c r="S280" s="5" t="s">
        <v>69</v>
      </c>
      <c r="T280" s="4" t="s">
        <v>29</v>
      </c>
      <c r="U280" s="5" t="s">
        <v>104</v>
      </c>
      <c r="V280" s="5" t="s">
        <v>27</v>
      </c>
      <c r="W280" s="6">
        <v>45669</v>
      </c>
      <c r="X280" s="27">
        <v>45688</v>
      </c>
      <c r="Y280">
        <f>IF(Table8[[#This Row],[Highest Student Stage]]&lt;&gt;"",1,0)</f>
        <v>1</v>
      </c>
      <c r="Z280">
        <f t="shared" si="12"/>
        <v>1</v>
      </c>
      <c r="AA280">
        <f t="shared" si="13"/>
        <v>1</v>
      </c>
      <c r="AB280">
        <f t="shared" si="14"/>
        <v>0</v>
      </c>
    </row>
    <row r="281" spans="1:28" ht="14.4" thickBot="1" x14ac:dyDescent="0.3">
      <c r="A281" s="26" t="s">
        <v>588</v>
      </c>
      <c r="B281" s="4" t="s">
        <v>112</v>
      </c>
      <c r="C281" s="5" t="s">
        <v>21</v>
      </c>
      <c r="D281" s="4" t="s">
        <v>33</v>
      </c>
      <c r="E281" s="5" t="s">
        <v>64</v>
      </c>
      <c r="F281" s="5" t="s">
        <v>35</v>
      </c>
      <c r="G281" s="4" t="s">
        <v>151</v>
      </c>
      <c r="H281" s="4" t="s">
        <v>26</v>
      </c>
      <c r="I281" s="24">
        <v>45737</v>
      </c>
      <c r="J281" s="24">
        <v>45743</v>
      </c>
      <c r="K281" s="25" t="s">
        <v>1162</v>
      </c>
      <c r="L281" s="35">
        <f>Table8[[#This Row],[App Offer Date]]-Table8[[#This Row],[App Submission Date]]</f>
        <v>6</v>
      </c>
      <c r="M281" s="35" t="e">
        <f>Table8[[#This Row],[App Deposit Date]]-Table8[[#This Row],[App Offer Date]]</f>
        <v>#VALUE!</v>
      </c>
      <c r="N281" s="35" t="e">
        <f>Table8[[#This Row],[App Deposit Date]]-Table8[[#This Row],[App Submission Date]]</f>
        <v>#VALUE!</v>
      </c>
      <c r="O281" s="35">
        <f xml:space="preserve"> --(Table8[[#This Row],[App Submission Date]]&lt;&gt;"")</f>
        <v>1</v>
      </c>
      <c r="P281" s="35">
        <f>--(Table8[[#This Row],[App Offer Date]]&lt;&gt;"")</f>
        <v>1</v>
      </c>
      <c r="Q281" s="5" t="s">
        <v>37</v>
      </c>
      <c r="R281" s="4" t="s">
        <v>47</v>
      </c>
      <c r="S281" s="5" t="s">
        <v>263</v>
      </c>
      <c r="T281" s="4" t="s">
        <v>29</v>
      </c>
      <c r="U281" s="4" t="s">
        <v>589</v>
      </c>
      <c r="V281" s="7" t="s">
        <v>41</v>
      </c>
      <c r="W281" s="5"/>
      <c r="X281" s="22"/>
      <c r="Y281">
        <f>IF(Table8[[#This Row],[Highest Student Stage]]&lt;&gt;"",1,0)</f>
        <v>1</v>
      </c>
      <c r="Z281">
        <f t="shared" si="12"/>
        <v>1</v>
      </c>
      <c r="AA281">
        <f t="shared" si="13"/>
        <v>0</v>
      </c>
      <c r="AB281">
        <f t="shared" si="14"/>
        <v>0</v>
      </c>
    </row>
    <row r="282" spans="1:28" ht="14.4" thickBot="1" x14ac:dyDescent="0.3">
      <c r="A282" s="26" t="s">
        <v>590</v>
      </c>
      <c r="B282" s="4" t="s">
        <v>63</v>
      </c>
      <c r="C282" s="5" t="s">
        <v>21</v>
      </c>
      <c r="D282" s="4" t="s">
        <v>33</v>
      </c>
      <c r="E282" s="5" t="s">
        <v>64</v>
      </c>
      <c r="F282" s="5" t="s">
        <v>65</v>
      </c>
      <c r="G282" s="4" t="s">
        <v>140</v>
      </c>
      <c r="H282" s="4" t="s">
        <v>26</v>
      </c>
      <c r="I282" s="24">
        <v>45703</v>
      </c>
      <c r="J282" s="24">
        <v>45716</v>
      </c>
      <c r="K282" s="25" t="s">
        <v>1162</v>
      </c>
      <c r="L282" s="35">
        <f>Table8[[#This Row],[App Offer Date]]-Table8[[#This Row],[App Submission Date]]</f>
        <v>13</v>
      </c>
      <c r="M282" s="35" t="e">
        <f>Table8[[#This Row],[App Deposit Date]]-Table8[[#This Row],[App Offer Date]]</f>
        <v>#VALUE!</v>
      </c>
      <c r="N282" s="35" t="e">
        <f>Table8[[#This Row],[App Deposit Date]]-Table8[[#This Row],[App Submission Date]]</f>
        <v>#VALUE!</v>
      </c>
      <c r="O282" s="35">
        <f xml:space="preserve"> --(Table8[[#This Row],[App Submission Date]]&lt;&gt;"")</f>
        <v>1</v>
      </c>
      <c r="P282" s="35">
        <f>--(Table8[[#This Row],[App Offer Date]]&lt;&gt;"")</f>
        <v>1</v>
      </c>
      <c r="Q282" s="5" t="s">
        <v>37</v>
      </c>
      <c r="R282" s="4" t="s">
        <v>47</v>
      </c>
      <c r="S282" s="2" t="s">
        <v>64</v>
      </c>
      <c r="T282" s="4"/>
      <c r="U282" s="4" t="s">
        <v>591</v>
      </c>
      <c r="V282" s="5" t="s">
        <v>37</v>
      </c>
      <c r="W282" s="6">
        <v>45703</v>
      </c>
      <c r="X282" s="27">
        <v>45716</v>
      </c>
      <c r="Y282">
        <f>IF(Table8[[#This Row],[Highest Student Stage]]&lt;&gt;"",1,0)</f>
        <v>1</v>
      </c>
      <c r="Z282">
        <f t="shared" si="12"/>
        <v>1</v>
      </c>
      <c r="AA282">
        <f t="shared" si="13"/>
        <v>0</v>
      </c>
      <c r="AB282">
        <f t="shared" si="14"/>
        <v>0</v>
      </c>
    </row>
    <row r="283" spans="1:28" ht="14.4" thickBot="1" x14ac:dyDescent="0.3">
      <c r="A283" s="26" t="s">
        <v>592</v>
      </c>
      <c r="B283" s="4" t="s">
        <v>182</v>
      </c>
      <c r="C283" s="5" t="s">
        <v>21</v>
      </c>
      <c r="D283" s="4" t="s">
        <v>22</v>
      </c>
      <c r="E283" s="5" t="s">
        <v>80</v>
      </c>
      <c r="F283" s="5" t="s">
        <v>24</v>
      </c>
      <c r="G283" s="4" t="s">
        <v>191</v>
      </c>
      <c r="H283" s="4" t="s">
        <v>26</v>
      </c>
      <c r="I283" s="24">
        <v>45733</v>
      </c>
      <c r="J283" s="24">
        <v>45744</v>
      </c>
      <c r="K283" s="24">
        <v>45798</v>
      </c>
      <c r="L283" s="34">
        <f>Table8[[#This Row],[App Offer Date]]-Table8[[#This Row],[App Submission Date]]</f>
        <v>11</v>
      </c>
      <c r="M283" s="34">
        <f>Table8[[#This Row],[App Deposit Date]]-Table8[[#This Row],[App Offer Date]]</f>
        <v>54</v>
      </c>
      <c r="N283" s="34">
        <f>Table8[[#This Row],[App Deposit Date]]-Table8[[#This Row],[App Submission Date]]</f>
        <v>65</v>
      </c>
      <c r="O283" s="34">
        <f xml:space="preserve"> --(Table8[[#This Row],[App Submission Date]]&lt;&gt;"")</f>
        <v>1</v>
      </c>
      <c r="P283" s="34">
        <f>--(Table8[[#This Row],[App Offer Date]]&lt;&gt;"")</f>
        <v>1</v>
      </c>
      <c r="Q283" s="5" t="s">
        <v>27</v>
      </c>
      <c r="R283" s="4" t="s">
        <v>28</v>
      </c>
      <c r="S283" s="5" t="s">
        <v>80</v>
      </c>
      <c r="T283" s="4" t="s">
        <v>29</v>
      </c>
      <c r="U283" s="5" t="s">
        <v>593</v>
      </c>
      <c r="V283" s="5" t="s">
        <v>27</v>
      </c>
      <c r="W283" s="6">
        <v>45733</v>
      </c>
      <c r="X283" s="27">
        <v>45744</v>
      </c>
      <c r="Y283">
        <f>IF(Table8[[#This Row],[Highest Student Stage]]&lt;&gt;"",1,0)</f>
        <v>1</v>
      </c>
      <c r="Z283">
        <f t="shared" si="12"/>
        <v>1</v>
      </c>
      <c r="AA283">
        <f t="shared" si="13"/>
        <v>1</v>
      </c>
      <c r="AB283">
        <f t="shared" si="14"/>
        <v>0</v>
      </c>
    </row>
    <row r="284" spans="1:28" ht="14.4" thickBot="1" x14ac:dyDescent="0.3">
      <c r="A284" s="26" t="s">
        <v>594</v>
      </c>
      <c r="B284" s="4" t="s">
        <v>185</v>
      </c>
      <c r="C284" s="5" t="s">
        <v>21</v>
      </c>
      <c r="D284" s="4" t="s">
        <v>33</v>
      </c>
      <c r="E284" s="5" t="s">
        <v>64</v>
      </c>
      <c r="F284" s="5" t="s">
        <v>65</v>
      </c>
      <c r="G284" s="4" t="s">
        <v>66</v>
      </c>
      <c r="H284" s="4" t="s">
        <v>26</v>
      </c>
      <c r="I284" s="24">
        <v>45758</v>
      </c>
      <c r="J284" s="24">
        <v>45762</v>
      </c>
      <c r="K284" s="25" t="s">
        <v>1162</v>
      </c>
      <c r="L284" s="35">
        <f>Table8[[#This Row],[App Offer Date]]-Table8[[#This Row],[App Submission Date]]</f>
        <v>4</v>
      </c>
      <c r="M284" s="35" t="e">
        <f>Table8[[#This Row],[App Deposit Date]]-Table8[[#This Row],[App Offer Date]]</f>
        <v>#VALUE!</v>
      </c>
      <c r="N284" s="35" t="e">
        <f>Table8[[#This Row],[App Deposit Date]]-Table8[[#This Row],[App Submission Date]]</f>
        <v>#VALUE!</v>
      </c>
      <c r="O284" s="35">
        <f xml:space="preserve"> --(Table8[[#This Row],[App Submission Date]]&lt;&gt;"")</f>
        <v>1</v>
      </c>
      <c r="P284" s="35">
        <f>--(Table8[[#This Row],[App Offer Date]]&lt;&gt;"")</f>
        <v>1</v>
      </c>
      <c r="Q284" s="5" t="s">
        <v>37</v>
      </c>
      <c r="R284" s="4" t="s">
        <v>47</v>
      </c>
      <c r="S284" s="5"/>
      <c r="T284" s="4"/>
      <c r="U284" s="4"/>
      <c r="V284" s="7" t="s">
        <v>52</v>
      </c>
      <c r="W284" s="5"/>
      <c r="X284" s="22"/>
      <c r="Y284">
        <f>IF(Table8[[#This Row],[Highest Student Stage]]&lt;&gt;"",1,0)</f>
        <v>1</v>
      </c>
      <c r="Z284">
        <f t="shared" si="12"/>
        <v>1</v>
      </c>
      <c r="AA284">
        <f t="shared" si="13"/>
        <v>0</v>
      </c>
      <c r="AB284">
        <f t="shared" si="14"/>
        <v>0</v>
      </c>
    </row>
    <row r="285" spans="1:28" ht="14.4" thickBot="1" x14ac:dyDescent="0.3">
      <c r="A285" s="26" t="s">
        <v>595</v>
      </c>
      <c r="B285" s="4" t="s">
        <v>388</v>
      </c>
      <c r="C285" s="5" t="s">
        <v>21</v>
      </c>
      <c r="D285" s="4" t="s">
        <v>22</v>
      </c>
      <c r="E285" s="5" t="s">
        <v>55</v>
      </c>
      <c r="F285" s="5" t="s">
        <v>24</v>
      </c>
      <c r="G285" s="4" t="s">
        <v>56</v>
      </c>
      <c r="H285" s="4" t="s">
        <v>26</v>
      </c>
      <c r="I285" s="24">
        <v>45534</v>
      </c>
      <c r="J285" s="24">
        <v>45539</v>
      </c>
      <c r="K285" s="24">
        <v>45768</v>
      </c>
      <c r="L285" s="34">
        <f>Table8[[#This Row],[App Offer Date]]-Table8[[#This Row],[App Submission Date]]</f>
        <v>5</v>
      </c>
      <c r="M285" s="34">
        <f>Table8[[#This Row],[App Deposit Date]]-Table8[[#This Row],[App Offer Date]]</f>
        <v>229</v>
      </c>
      <c r="N285" s="34">
        <f>Table8[[#This Row],[App Deposit Date]]-Table8[[#This Row],[App Submission Date]]</f>
        <v>234</v>
      </c>
      <c r="O285" s="34">
        <f xml:space="preserve"> --(Table8[[#This Row],[App Submission Date]]&lt;&gt;"")</f>
        <v>1</v>
      </c>
      <c r="P285" s="34">
        <f>--(Table8[[#This Row],[App Offer Date]]&lt;&gt;"")</f>
        <v>1</v>
      </c>
      <c r="Q285" s="5" t="s">
        <v>27</v>
      </c>
      <c r="R285" s="4" t="s">
        <v>28</v>
      </c>
      <c r="S285" s="5" t="s">
        <v>55</v>
      </c>
      <c r="T285" s="4" t="s">
        <v>29</v>
      </c>
      <c r="U285" s="4" t="s">
        <v>157</v>
      </c>
      <c r="V285" s="5" t="s">
        <v>27</v>
      </c>
      <c r="W285" s="6">
        <v>45534</v>
      </c>
      <c r="X285" s="27">
        <v>45539</v>
      </c>
      <c r="Y285">
        <f>IF(Table8[[#This Row],[Highest Student Stage]]&lt;&gt;"",1,0)</f>
        <v>1</v>
      </c>
      <c r="Z285">
        <f t="shared" si="12"/>
        <v>1</v>
      </c>
      <c r="AA285">
        <f t="shared" si="13"/>
        <v>1</v>
      </c>
      <c r="AB285">
        <f t="shared" si="14"/>
        <v>0</v>
      </c>
    </row>
    <row r="286" spans="1:28" ht="14.4" thickBot="1" x14ac:dyDescent="0.3">
      <c r="A286" s="26" t="s">
        <v>596</v>
      </c>
      <c r="B286" s="4" t="s">
        <v>90</v>
      </c>
      <c r="C286" s="5" t="s">
        <v>21</v>
      </c>
      <c r="D286" s="4" t="s">
        <v>22</v>
      </c>
      <c r="E286" s="5" t="s">
        <v>69</v>
      </c>
      <c r="F286" s="5" t="s">
        <v>93</v>
      </c>
      <c r="G286" s="4" t="s">
        <v>77</v>
      </c>
      <c r="H286" s="4" t="s">
        <v>26</v>
      </c>
      <c r="I286" s="24">
        <v>45705</v>
      </c>
      <c r="J286" s="24">
        <v>45717</v>
      </c>
      <c r="K286" s="24">
        <v>45729</v>
      </c>
      <c r="L286" s="34">
        <f>Table8[[#This Row],[App Offer Date]]-Table8[[#This Row],[App Submission Date]]</f>
        <v>12</v>
      </c>
      <c r="M286" s="34">
        <f>Table8[[#This Row],[App Deposit Date]]-Table8[[#This Row],[App Offer Date]]</f>
        <v>12</v>
      </c>
      <c r="N286" s="34">
        <f>Table8[[#This Row],[App Deposit Date]]-Table8[[#This Row],[App Submission Date]]</f>
        <v>24</v>
      </c>
      <c r="O286" s="34">
        <f xml:space="preserve"> --(Table8[[#This Row],[App Submission Date]]&lt;&gt;"")</f>
        <v>1</v>
      </c>
      <c r="P286" s="34">
        <f>--(Table8[[#This Row],[App Offer Date]]&lt;&gt;"")</f>
        <v>1</v>
      </c>
      <c r="Q286" s="5" t="s">
        <v>27</v>
      </c>
      <c r="R286" s="4" t="s">
        <v>28</v>
      </c>
      <c r="S286" s="5" t="s">
        <v>69</v>
      </c>
      <c r="T286" s="4" t="s">
        <v>29</v>
      </c>
      <c r="U286" s="5" t="s">
        <v>396</v>
      </c>
      <c r="V286" s="5" t="s">
        <v>27</v>
      </c>
      <c r="W286" s="6">
        <v>45705</v>
      </c>
      <c r="X286" s="27">
        <v>45717</v>
      </c>
      <c r="Y286">
        <f>IF(Table8[[#This Row],[Highest Student Stage]]&lt;&gt;"",1,0)</f>
        <v>1</v>
      </c>
      <c r="Z286">
        <f t="shared" si="12"/>
        <v>1</v>
      </c>
      <c r="AA286">
        <f t="shared" si="13"/>
        <v>1</v>
      </c>
      <c r="AB286">
        <f t="shared" si="14"/>
        <v>0</v>
      </c>
    </row>
    <row r="287" spans="1:28" ht="14.4" thickBot="1" x14ac:dyDescent="0.3">
      <c r="A287" s="26" t="s">
        <v>597</v>
      </c>
      <c r="B287" s="4" t="s">
        <v>102</v>
      </c>
      <c r="C287" s="5" t="s">
        <v>598</v>
      </c>
      <c r="D287" s="4" t="s">
        <v>22</v>
      </c>
      <c r="E287" s="5" t="s">
        <v>599</v>
      </c>
      <c r="F287" s="5" t="s">
        <v>93</v>
      </c>
      <c r="G287" s="4" t="s">
        <v>256</v>
      </c>
      <c r="H287" s="4" t="s">
        <v>26</v>
      </c>
      <c r="I287" s="24">
        <v>45849</v>
      </c>
      <c r="J287" s="25" t="s">
        <v>1162</v>
      </c>
      <c r="K287" s="25" t="s">
        <v>1162</v>
      </c>
      <c r="L287" s="35" t="e">
        <f>Table8[[#This Row],[App Offer Date]]-Table8[[#This Row],[App Submission Date]]</f>
        <v>#VALUE!</v>
      </c>
      <c r="M287" s="35" t="e">
        <f>Table8[[#This Row],[App Deposit Date]]-Table8[[#This Row],[App Offer Date]]</f>
        <v>#VALUE!</v>
      </c>
      <c r="N287" s="35" t="e">
        <f>Table8[[#This Row],[App Deposit Date]]-Table8[[#This Row],[App Submission Date]]</f>
        <v>#VALUE!</v>
      </c>
      <c r="O287" s="35">
        <f xml:space="preserve"> --(Table8[[#This Row],[App Submission Date]]&lt;&gt;"")</f>
        <v>1</v>
      </c>
      <c r="P287" s="35">
        <f>--(Table8[[#This Row],[App Offer Date]]&lt;&gt;"")</f>
        <v>1</v>
      </c>
      <c r="Q287" s="5" t="s">
        <v>46</v>
      </c>
      <c r="R287" s="4" t="s">
        <v>28</v>
      </c>
      <c r="S287" s="5" t="s">
        <v>599</v>
      </c>
      <c r="T287" s="4" t="s">
        <v>29</v>
      </c>
      <c r="U287" s="4" t="s">
        <v>600</v>
      </c>
      <c r="V287" s="5" t="s">
        <v>46</v>
      </c>
      <c r="W287" s="6">
        <v>45849</v>
      </c>
      <c r="X287" s="22"/>
      <c r="Y287">
        <f>IF(Table8[[#This Row],[Highest Student Stage]]&lt;&gt;"",1,0)</f>
        <v>1</v>
      </c>
      <c r="Z287">
        <f t="shared" si="12"/>
        <v>0</v>
      </c>
      <c r="AA287">
        <f t="shared" si="13"/>
        <v>0</v>
      </c>
      <c r="AB287">
        <f t="shared" si="14"/>
        <v>0</v>
      </c>
    </row>
    <row r="288" spans="1:28" ht="14.4" thickBot="1" x14ac:dyDescent="0.3">
      <c r="A288" s="26" t="s">
        <v>601</v>
      </c>
      <c r="B288" s="4" t="s">
        <v>200</v>
      </c>
      <c r="C288" s="5" t="s">
        <v>21</v>
      </c>
      <c r="D288" s="4" t="s">
        <v>33</v>
      </c>
      <c r="E288" s="5" t="s">
        <v>64</v>
      </c>
      <c r="F288" s="5" t="s">
        <v>65</v>
      </c>
      <c r="G288" s="4" t="s">
        <v>140</v>
      </c>
      <c r="H288" s="4" t="s">
        <v>26</v>
      </c>
      <c r="I288" s="24">
        <v>45728</v>
      </c>
      <c r="J288" s="24">
        <v>45734</v>
      </c>
      <c r="K288" s="25" t="s">
        <v>1162</v>
      </c>
      <c r="L288" s="35">
        <f>Table8[[#This Row],[App Offer Date]]-Table8[[#This Row],[App Submission Date]]</f>
        <v>6</v>
      </c>
      <c r="M288" s="35" t="e">
        <f>Table8[[#This Row],[App Deposit Date]]-Table8[[#This Row],[App Offer Date]]</f>
        <v>#VALUE!</v>
      </c>
      <c r="N288" s="35" t="e">
        <f>Table8[[#This Row],[App Deposit Date]]-Table8[[#This Row],[App Submission Date]]</f>
        <v>#VALUE!</v>
      </c>
      <c r="O288" s="35">
        <f xml:space="preserve"> --(Table8[[#This Row],[App Submission Date]]&lt;&gt;"")</f>
        <v>1</v>
      </c>
      <c r="P288" s="35">
        <f>--(Table8[[#This Row],[App Offer Date]]&lt;&gt;"")</f>
        <v>1</v>
      </c>
      <c r="Q288" s="5" t="s">
        <v>37</v>
      </c>
      <c r="R288" s="4" t="s">
        <v>47</v>
      </c>
      <c r="S288" s="2" t="s">
        <v>64</v>
      </c>
      <c r="T288" s="4"/>
      <c r="U288" s="4" t="s">
        <v>367</v>
      </c>
      <c r="V288" s="5" t="s">
        <v>37</v>
      </c>
      <c r="W288" s="6">
        <v>45728</v>
      </c>
      <c r="X288" s="27">
        <v>45734</v>
      </c>
      <c r="Y288">
        <f>IF(Table8[[#This Row],[Highest Student Stage]]&lt;&gt;"",1,0)</f>
        <v>1</v>
      </c>
      <c r="Z288">
        <f t="shared" si="12"/>
        <v>1</v>
      </c>
      <c r="AA288">
        <f t="shared" si="13"/>
        <v>0</v>
      </c>
      <c r="AB288">
        <f t="shared" si="14"/>
        <v>0</v>
      </c>
    </row>
    <row r="289" spans="1:28" ht="14.4" thickBot="1" x14ac:dyDescent="0.3">
      <c r="A289" s="26" t="s">
        <v>602</v>
      </c>
      <c r="B289" s="4" t="s">
        <v>320</v>
      </c>
      <c r="C289" s="5" t="s">
        <v>21</v>
      </c>
      <c r="D289" s="4" t="s">
        <v>22</v>
      </c>
      <c r="E289" s="5" t="s">
        <v>44</v>
      </c>
      <c r="F289" s="5" t="s">
        <v>93</v>
      </c>
      <c r="G289" s="4" t="s">
        <v>277</v>
      </c>
      <c r="H289" s="4" t="s">
        <v>26</v>
      </c>
      <c r="I289" s="24">
        <v>45680</v>
      </c>
      <c r="J289" s="24">
        <v>45687</v>
      </c>
      <c r="K289" s="24">
        <v>45698</v>
      </c>
      <c r="L289" s="34">
        <f>Table8[[#This Row],[App Offer Date]]-Table8[[#This Row],[App Submission Date]]</f>
        <v>7</v>
      </c>
      <c r="M289" s="34">
        <f>Table8[[#This Row],[App Deposit Date]]-Table8[[#This Row],[App Offer Date]]</f>
        <v>11</v>
      </c>
      <c r="N289" s="34">
        <f>Table8[[#This Row],[App Deposit Date]]-Table8[[#This Row],[App Submission Date]]</f>
        <v>18</v>
      </c>
      <c r="O289" s="34">
        <f xml:space="preserve"> --(Table8[[#This Row],[App Submission Date]]&lt;&gt;"")</f>
        <v>1</v>
      </c>
      <c r="P289" s="34">
        <f>--(Table8[[#This Row],[App Offer Date]]&lt;&gt;"")</f>
        <v>1</v>
      </c>
      <c r="Q289" s="5" t="s">
        <v>27</v>
      </c>
      <c r="R289" s="4" t="s">
        <v>28</v>
      </c>
      <c r="S289" s="5" t="s">
        <v>44</v>
      </c>
      <c r="T289" s="4" t="s">
        <v>29</v>
      </c>
      <c r="U289" s="4" t="s">
        <v>603</v>
      </c>
      <c r="V289" s="5" t="s">
        <v>27</v>
      </c>
      <c r="W289" s="6">
        <v>45680</v>
      </c>
      <c r="X289" s="27">
        <v>45687</v>
      </c>
      <c r="Y289">
        <f>IF(Table8[[#This Row],[Highest Student Stage]]&lt;&gt;"",1,0)</f>
        <v>1</v>
      </c>
      <c r="Z289">
        <f t="shared" si="12"/>
        <v>1</v>
      </c>
      <c r="AA289">
        <f t="shared" si="13"/>
        <v>1</v>
      </c>
      <c r="AB289">
        <f t="shared" si="14"/>
        <v>0</v>
      </c>
    </row>
    <row r="290" spans="1:28" ht="14.4" thickBot="1" x14ac:dyDescent="0.3">
      <c r="A290" s="26" t="s">
        <v>604</v>
      </c>
      <c r="B290" s="4" t="s">
        <v>172</v>
      </c>
      <c r="C290" s="5" t="s">
        <v>21</v>
      </c>
      <c r="D290" s="4" t="s">
        <v>22</v>
      </c>
      <c r="E290" s="5" t="s">
        <v>38</v>
      </c>
      <c r="F290" s="5" t="s">
        <v>24</v>
      </c>
      <c r="G290" s="4" t="s">
        <v>143</v>
      </c>
      <c r="H290" s="4" t="s">
        <v>26</v>
      </c>
      <c r="I290" s="24">
        <v>45769</v>
      </c>
      <c r="J290" s="24">
        <v>45775</v>
      </c>
      <c r="K290" s="25" t="s">
        <v>1162</v>
      </c>
      <c r="L290" s="35">
        <f>Table8[[#This Row],[App Offer Date]]-Table8[[#This Row],[App Submission Date]]</f>
        <v>6</v>
      </c>
      <c r="M290" s="35" t="e">
        <f>Table8[[#This Row],[App Deposit Date]]-Table8[[#This Row],[App Offer Date]]</f>
        <v>#VALUE!</v>
      </c>
      <c r="N290" s="35" t="e">
        <f>Table8[[#This Row],[App Deposit Date]]-Table8[[#This Row],[App Submission Date]]</f>
        <v>#VALUE!</v>
      </c>
      <c r="O290" s="35">
        <f xml:space="preserve"> --(Table8[[#This Row],[App Submission Date]]&lt;&gt;"")</f>
        <v>1</v>
      </c>
      <c r="P290" s="35">
        <f>--(Table8[[#This Row],[App Offer Date]]&lt;&gt;"")</f>
        <v>1</v>
      </c>
      <c r="Q290" s="5" t="s">
        <v>37</v>
      </c>
      <c r="R290" s="4" t="s">
        <v>47</v>
      </c>
      <c r="S290" s="5"/>
      <c r="T290" s="4"/>
      <c r="U290" s="5"/>
      <c r="V290" s="7" t="s">
        <v>52</v>
      </c>
      <c r="W290" s="5"/>
      <c r="X290" s="22"/>
      <c r="Y290">
        <f>IF(Table8[[#This Row],[Highest Student Stage]]&lt;&gt;"",1,0)</f>
        <v>1</v>
      </c>
      <c r="Z290">
        <f t="shared" si="12"/>
        <v>1</v>
      </c>
      <c r="AA290">
        <f t="shared" si="13"/>
        <v>0</v>
      </c>
      <c r="AB290">
        <f t="shared" si="14"/>
        <v>0</v>
      </c>
    </row>
    <row r="291" spans="1:28" ht="14.4" thickBot="1" x14ac:dyDescent="0.3">
      <c r="A291" s="26" t="s">
        <v>605</v>
      </c>
      <c r="B291" s="4" t="s">
        <v>76</v>
      </c>
      <c r="C291" s="5" t="s">
        <v>21</v>
      </c>
      <c r="D291" s="4" t="s">
        <v>33</v>
      </c>
      <c r="E291" s="5" t="s">
        <v>236</v>
      </c>
      <c r="F291" s="5" t="s">
        <v>65</v>
      </c>
      <c r="G291" s="4" t="s">
        <v>135</v>
      </c>
      <c r="H291" s="4" t="s">
        <v>26</v>
      </c>
      <c r="I291" s="24">
        <v>45779</v>
      </c>
      <c r="J291" s="25" t="s">
        <v>1162</v>
      </c>
      <c r="K291" s="25" t="s">
        <v>1162</v>
      </c>
      <c r="L291" s="35" t="e">
        <f>Table8[[#This Row],[App Offer Date]]-Table8[[#This Row],[App Submission Date]]</f>
        <v>#VALUE!</v>
      </c>
      <c r="M291" s="35" t="e">
        <f>Table8[[#This Row],[App Deposit Date]]-Table8[[#This Row],[App Offer Date]]</f>
        <v>#VALUE!</v>
      </c>
      <c r="N291" s="35" t="e">
        <f>Table8[[#This Row],[App Deposit Date]]-Table8[[#This Row],[App Submission Date]]</f>
        <v>#VALUE!</v>
      </c>
      <c r="O291" s="35">
        <f xml:space="preserve"> --(Table8[[#This Row],[App Submission Date]]&lt;&gt;"")</f>
        <v>1</v>
      </c>
      <c r="P291" s="35">
        <f>--(Table8[[#This Row],[App Offer Date]]&lt;&gt;"")</f>
        <v>1</v>
      </c>
      <c r="Q291" s="5" t="s">
        <v>37</v>
      </c>
      <c r="R291" s="4" t="s">
        <v>47</v>
      </c>
      <c r="S291" s="5"/>
      <c r="T291" s="4"/>
      <c r="U291" s="5"/>
      <c r="V291" s="7" t="s">
        <v>52</v>
      </c>
      <c r="W291" s="5"/>
      <c r="X291" s="22"/>
      <c r="Y291">
        <f>IF(Table8[[#This Row],[Highest Student Stage]]&lt;&gt;"",1,0)</f>
        <v>1</v>
      </c>
      <c r="Z291">
        <f t="shared" si="12"/>
        <v>1</v>
      </c>
      <c r="AA291">
        <f t="shared" si="13"/>
        <v>0</v>
      </c>
      <c r="AB291">
        <f t="shared" si="14"/>
        <v>0</v>
      </c>
    </row>
    <row r="292" spans="1:28" ht="14.4" thickBot="1" x14ac:dyDescent="0.3">
      <c r="A292" s="26" t="s">
        <v>606</v>
      </c>
      <c r="B292" s="4" t="s">
        <v>96</v>
      </c>
      <c r="C292" s="5" t="s">
        <v>21</v>
      </c>
      <c r="D292" s="4" t="s">
        <v>33</v>
      </c>
      <c r="E292" s="5" t="s">
        <v>69</v>
      </c>
      <c r="F292" s="5" t="s">
        <v>65</v>
      </c>
      <c r="G292" s="4" t="s">
        <v>135</v>
      </c>
      <c r="H292" s="4" t="s">
        <v>26</v>
      </c>
      <c r="I292" s="24">
        <v>45784</v>
      </c>
      <c r="J292" s="24">
        <v>45793</v>
      </c>
      <c r="K292" s="25" t="s">
        <v>1162</v>
      </c>
      <c r="L292" s="35">
        <f>Table8[[#This Row],[App Offer Date]]-Table8[[#This Row],[App Submission Date]]</f>
        <v>9</v>
      </c>
      <c r="M292" s="35" t="e">
        <f>Table8[[#This Row],[App Deposit Date]]-Table8[[#This Row],[App Offer Date]]</f>
        <v>#VALUE!</v>
      </c>
      <c r="N292" s="35" t="e">
        <f>Table8[[#This Row],[App Deposit Date]]-Table8[[#This Row],[App Submission Date]]</f>
        <v>#VALUE!</v>
      </c>
      <c r="O292" s="35">
        <f xml:space="preserve"> --(Table8[[#This Row],[App Submission Date]]&lt;&gt;"")</f>
        <v>1</v>
      </c>
      <c r="P292" s="35">
        <f>--(Table8[[#This Row],[App Offer Date]]&lt;&gt;"")</f>
        <v>1</v>
      </c>
      <c r="Q292" s="5" t="s">
        <v>37</v>
      </c>
      <c r="R292" s="4" t="s">
        <v>47</v>
      </c>
      <c r="S292" s="5" t="s">
        <v>69</v>
      </c>
      <c r="T292" s="4" t="s">
        <v>137</v>
      </c>
      <c r="U292" s="4" t="s">
        <v>138</v>
      </c>
      <c r="V292" s="5" t="s">
        <v>37</v>
      </c>
      <c r="W292" s="6">
        <v>45784</v>
      </c>
      <c r="X292" s="27">
        <v>45793</v>
      </c>
      <c r="Y292">
        <f>IF(Table8[[#This Row],[Highest Student Stage]]&lt;&gt;"",1,0)</f>
        <v>1</v>
      </c>
      <c r="Z292">
        <f t="shared" si="12"/>
        <v>1</v>
      </c>
      <c r="AA292">
        <f t="shared" si="13"/>
        <v>0</v>
      </c>
      <c r="AB292">
        <f t="shared" si="14"/>
        <v>0</v>
      </c>
    </row>
    <row r="293" spans="1:28" ht="14.4" thickBot="1" x14ac:dyDescent="0.3">
      <c r="A293" s="26" t="s">
        <v>607</v>
      </c>
      <c r="B293" s="4" t="s">
        <v>285</v>
      </c>
      <c r="C293" s="5" t="s">
        <v>21</v>
      </c>
      <c r="D293" s="4" t="s">
        <v>22</v>
      </c>
      <c r="E293" s="5" t="s">
        <v>59</v>
      </c>
      <c r="F293" s="5" t="s">
        <v>93</v>
      </c>
      <c r="G293" s="4" t="s">
        <v>608</v>
      </c>
      <c r="H293" s="4" t="s">
        <v>26</v>
      </c>
      <c r="I293" s="24">
        <v>45724</v>
      </c>
      <c r="J293" s="24">
        <v>45736</v>
      </c>
      <c r="K293" s="24">
        <v>45761</v>
      </c>
      <c r="L293" s="34">
        <f>Table8[[#This Row],[App Offer Date]]-Table8[[#This Row],[App Submission Date]]</f>
        <v>12</v>
      </c>
      <c r="M293" s="34">
        <f>Table8[[#This Row],[App Deposit Date]]-Table8[[#This Row],[App Offer Date]]</f>
        <v>25</v>
      </c>
      <c r="N293" s="34">
        <f>Table8[[#This Row],[App Deposit Date]]-Table8[[#This Row],[App Submission Date]]</f>
        <v>37</v>
      </c>
      <c r="O293" s="34">
        <f xml:space="preserve"> --(Table8[[#This Row],[App Submission Date]]&lt;&gt;"")</f>
        <v>1</v>
      </c>
      <c r="P293" s="34">
        <f>--(Table8[[#This Row],[App Offer Date]]&lt;&gt;"")</f>
        <v>1</v>
      </c>
      <c r="Q293" s="5" t="s">
        <v>27</v>
      </c>
      <c r="R293" s="4" t="s">
        <v>28</v>
      </c>
      <c r="S293" s="5" t="s">
        <v>59</v>
      </c>
      <c r="T293" s="4" t="s">
        <v>29</v>
      </c>
      <c r="U293" s="4"/>
      <c r="V293" s="5" t="s">
        <v>27</v>
      </c>
      <c r="W293" s="6">
        <v>45724</v>
      </c>
      <c r="X293" s="27">
        <v>45736</v>
      </c>
      <c r="Y293">
        <f>IF(Table8[[#This Row],[Highest Student Stage]]&lt;&gt;"",1,0)</f>
        <v>1</v>
      </c>
      <c r="Z293">
        <f t="shared" si="12"/>
        <v>1</v>
      </c>
      <c r="AA293">
        <f t="shared" si="13"/>
        <v>1</v>
      </c>
      <c r="AB293">
        <f t="shared" si="14"/>
        <v>0</v>
      </c>
    </row>
    <row r="294" spans="1:28" ht="14.4" thickBot="1" x14ac:dyDescent="0.3">
      <c r="A294" s="26" t="s">
        <v>609</v>
      </c>
      <c r="B294" s="4" t="s">
        <v>202</v>
      </c>
      <c r="C294" s="5" t="s">
        <v>21</v>
      </c>
      <c r="D294" s="4" t="s">
        <v>33</v>
      </c>
      <c r="E294" s="5" t="s">
        <v>34</v>
      </c>
      <c r="F294" s="5" t="s">
        <v>35</v>
      </c>
      <c r="G294" s="4" t="s">
        <v>197</v>
      </c>
      <c r="H294" s="4" t="s">
        <v>26</v>
      </c>
      <c r="I294" s="24">
        <v>45748</v>
      </c>
      <c r="J294" s="25" t="s">
        <v>1162</v>
      </c>
      <c r="K294" s="25" t="s">
        <v>1162</v>
      </c>
      <c r="L294" s="35" t="e">
        <f>Table8[[#This Row],[App Offer Date]]-Table8[[#This Row],[App Submission Date]]</f>
        <v>#VALUE!</v>
      </c>
      <c r="M294" s="35" t="e">
        <f>Table8[[#This Row],[App Deposit Date]]-Table8[[#This Row],[App Offer Date]]</f>
        <v>#VALUE!</v>
      </c>
      <c r="N294" s="35" t="e">
        <f>Table8[[#This Row],[App Deposit Date]]-Table8[[#This Row],[App Submission Date]]</f>
        <v>#VALUE!</v>
      </c>
      <c r="O294" s="35">
        <f xml:space="preserve"> --(Table8[[#This Row],[App Submission Date]]&lt;&gt;"")</f>
        <v>1</v>
      </c>
      <c r="P294" s="35">
        <f>--(Table8[[#This Row],[App Offer Date]]&lt;&gt;"")</f>
        <v>1</v>
      </c>
      <c r="Q294" s="5" t="s">
        <v>37</v>
      </c>
      <c r="R294" s="4" t="s">
        <v>47</v>
      </c>
      <c r="S294" s="5" t="s">
        <v>126</v>
      </c>
      <c r="T294" s="4" t="s">
        <v>39</v>
      </c>
      <c r="U294" s="4" t="s">
        <v>610</v>
      </c>
      <c r="V294" s="7" t="s">
        <v>41</v>
      </c>
      <c r="W294" s="5"/>
      <c r="X294" s="22"/>
      <c r="Y294">
        <f>IF(Table8[[#This Row],[Highest Student Stage]]&lt;&gt;"",1,0)</f>
        <v>1</v>
      </c>
      <c r="Z294">
        <f t="shared" si="12"/>
        <v>1</v>
      </c>
      <c r="AA294">
        <f t="shared" si="13"/>
        <v>0</v>
      </c>
      <c r="AB294">
        <f t="shared" si="14"/>
        <v>0</v>
      </c>
    </row>
    <row r="295" spans="1:28" ht="14.4" thickBot="1" x14ac:dyDescent="0.3">
      <c r="A295" s="26" t="s">
        <v>611</v>
      </c>
      <c r="B295" s="4" t="s">
        <v>235</v>
      </c>
      <c r="C295" s="5" t="s">
        <v>21</v>
      </c>
      <c r="D295" s="4" t="s">
        <v>33</v>
      </c>
      <c r="E295" s="5" t="s">
        <v>64</v>
      </c>
      <c r="F295" s="5" t="s">
        <v>35</v>
      </c>
      <c r="G295" s="4" t="s">
        <v>109</v>
      </c>
      <c r="H295" s="4" t="s">
        <v>26</v>
      </c>
      <c r="I295" s="24">
        <v>45729</v>
      </c>
      <c r="J295" s="24">
        <v>45735</v>
      </c>
      <c r="K295" s="25" t="s">
        <v>1162</v>
      </c>
      <c r="L295" s="35">
        <f>Table8[[#This Row],[App Offer Date]]-Table8[[#This Row],[App Submission Date]]</f>
        <v>6</v>
      </c>
      <c r="M295" s="35" t="e">
        <f>Table8[[#This Row],[App Deposit Date]]-Table8[[#This Row],[App Offer Date]]</f>
        <v>#VALUE!</v>
      </c>
      <c r="N295" s="35" t="e">
        <f>Table8[[#This Row],[App Deposit Date]]-Table8[[#This Row],[App Submission Date]]</f>
        <v>#VALUE!</v>
      </c>
      <c r="O295" s="35">
        <f xml:space="preserve"> --(Table8[[#This Row],[App Submission Date]]&lt;&gt;"")</f>
        <v>1</v>
      </c>
      <c r="P295" s="35">
        <f>--(Table8[[#This Row],[App Offer Date]]&lt;&gt;"")</f>
        <v>1</v>
      </c>
      <c r="Q295" s="5" t="s">
        <v>27</v>
      </c>
      <c r="R295" s="4" t="s">
        <v>28</v>
      </c>
      <c r="S295" s="5" t="s">
        <v>64</v>
      </c>
      <c r="T295" s="4" t="s">
        <v>29</v>
      </c>
      <c r="U295" s="4" t="s">
        <v>318</v>
      </c>
      <c r="V295" s="5" t="s">
        <v>37</v>
      </c>
      <c r="W295" s="6">
        <v>45729</v>
      </c>
      <c r="X295" s="27">
        <v>45735</v>
      </c>
      <c r="Y295">
        <f>IF(Table8[[#This Row],[Highest Student Stage]]&lt;&gt;"",1,0)</f>
        <v>1</v>
      </c>
      <c r="Z295">
        <f t="shared" si="12"/>
        <v>1</v>
      </c>
      <c r="AA295">
        <f t="shared" si="13"/>
        <v>1</v>
      </c>
      <c r="AB295">
        <f t="shared" si="14"/>
        <v>0</v>
      </c>
    </row>
    <row r="296" spans="1:28" ht="14.4" thickBot="1" x14ac:dyDescent="0.3">
      <c r="A296" s="26" t="s">
        <v>612</v>
      </c>
      <c r="B296" s="4" t="s">
        <v>295</v>
      </c>
      <c r="C296" s="5" t="s">
        <v>21</v>
      </c>
      <c r="D296" s="4" t="s">
        <v>22</v>
      </c>
      <c r="E296" s="5" t="s">
        <v>613</v>
      </c>
      <c r="F296" s="5" t="s">
        <v>93</v>
      </c>
      <c r="G296" s="4" t="s">
        <v>94</v>
      </c>
      <c r="H296" s="4" t="s">
        <v>26</v>
      </c>
      <c r="I296" s="24">
        <v>45734</v>
      </c>
      <c r="J296" s="25" t="s">
        <v>1162</v>
      </c>
      <c r="K296" s="25" t="s">
        <v>1162</v>
      </c>
      <c r="L296" s="35" t="e">
        <f>Table8[[#This Row],[App Offer Date]]-Table8[[#This Row],[App Submission Date]]</f>
        <v>#VALUE!</v>
      </c>
      <c r="M296" s="35" t="e">
        <f>Table8[[#This Row],[App Deposit Date]]-Table8[[#This Row],[App Offer Date]]</f>
        <v>#VALUE!</v>
      </c>
      <c r="N296" s="35" t="e">
        <f>Table8[[#This Row],[App Deposit Date]]-Table8[[#This Row],[App Submission Date]]</f>
        <v>#VALUE!</v>
      </c>
      <c r="O296" s="35">
        <f xml:space="preserve"> --(Table8[[#This Row],[App Submission Date]]&lt;&gt;"")</f>
        <v>1</v>
      </c>
      <c r="P296" s="35">
        <f>--(Table8[[#This Row],[App Offer Date]]&lt;&gt;"")</f>
        <v>1</v>
      </c>
      <c r="Q296" s="5" t="s">
        <v>82</v>
      </c>
      <c r="R296" s="4" t="s">
        <v>47</v>
      </c>
      <c r="S296" s="5"/>
      <c r="T296" s="4"/>
      <c r="U296" s="4"/>
      <c r="V296" s="7" t="s">
        <v>52</v>
      </c>
      <c r="W296" s="5"/>
      <c r="X296" s="22"/>
      <c r="Y296">
        <f>IF(Table8[[#This Row],[Highest Student Stage]]&lt;&gt;"",1,0)</f>
        <v>1</v>
      </c>
      <c r="Z296">
        <f t="shared" si="12"/>
        <v>0</v>
      </c>
      <c r="AA296">
        <f t="shared" si="13"/>
        <v>0</v>
      </c>
      <c r="AB296">
        <f t="shared" si="14"/>
        <v>0</v>
      </c>
    </row>
    <row r="297" spans="1:28" ht="14.4" thickBot="1" x14ac:dyDescent="0.3">
      <c r="A297" s="26" t="s">
        <v>614</v>
      </c>
      <c r="B297" s="4" t="s">
        <v>76</v>
      </c>
      <c r="C297" s="5" t="s">
        <v>21</v>
      </c>
      <c r="D297" s="4" t="s">
        <v>33</v>
      </c>
      <c r="E297" s="5" t="s">
        <v>160</v>
      </c>
      <c r="F297" s="5" t="s">
        <v>65</v>
      </c>
      <c r="G297" s="4" t="s">
        <v>66</v>
      </c>
      <c r="H297" s="4" t="s">
        <v>26</v>
      </c>
      <c r="I297" s="24">
        <v>45734</v>
      </c>
      <c r="J297" s="24">
        <v>45766</v>
      </c>
      <c r="K297" s="25" t="s">
        <v>1162</v>
      </c>
      <c r="L297" s="35">
        <f>Table8[[#This Row],[App Offer Date]]-Table8[[#This Row],[App Submission Date]]</f>
        <v>32</v>
      </c>
      <c r="M297" s="35" t="e">
        <f>Table8[[#This Row],[App Deposit Date]]-Table8[[#This Row],[App Offer Date]]</f>
        <v>#VALUE!</v>
      </c>
      <c r="N297" s="35" t="e">
        <f>Table8[[#This Row],[App Deposit Date]]-Table8[[#This Row],[App Submission Date]]</f>
        <v>#VALUE!</v>
      </c>
      <c r="O297" s="35">
        <f xml:space="preserve"> --(Table8[[#This Row],[App Submission Date]]&lt;&gt;"")</f>
        <v>1</v>
      </c>
      <c r="P297" s="35">
        <f>--(Table8[[#This Row],[App Offer Date]]&lt;&gt;"")</f>
        <v>1</v>
      </c>
      <c r="Q297" s="5" t="s">
        <v>37</v>
      </c>
      <c r="R297" s="4" t="s">
        <v>47</v>
      </c>
      <c r="S297" s="5"/>
      <c r="T297" s="4"/>
      <c r="U297" s="4"/>
      <c r="V297" s="7" t="s">
        <v>52</v>
      </c>
      <c r="W297" s="5"/>
      <c r="X297" s="22"/>
      <c r="Y297">
        <f>IF(Table8[[#This Row],[Highest Student Stage]]&lt;&gt;"",1,0)</f>
        <v>1</v>
      </c>
      <c r="Z297">
        <f t="shared" si="12"/>
        <v>1</v>
      </c>
      <c r="AA297">
        <f t="shared" si="13"/>
        <v>0</v>
      </c>
      <c r="AB297">
        <f t="shared" si="14"/>
        <v>0</v>
      </c>
    </row>
    <row r="298" spans="1:28" ht="14.4" thickBot="1" x14ac:dyDescent="0.3">
      <c r="A298" s="26" t="s">
        <v>615</v>
      </c>
      <c r="B298" s="4" t="s">
        <v>71</v>
      </c>
      <c r="C298" s="5" t="s">
        <v>21</v>
      </c>
      <c r="D298" s="4" t="s">
        <v>33</v>
      </c>
      <c r="E298" s="5" t="s">
        <v>44</v>
      </c>
      <c r="F298" s="5" t="s">
        <v>35</v>
      </c>
      <c r="G298" s="4" t="s">
        <v>36</v>
      </c>
      <c r="H298" s="4" t="s">
        <v>26</v>
      </c>
      <c r="I298" s="24">
        <v>45659</v>
      </c>
      <c r="J298" s="24">
        <v>45670</v>
      </c>
      <c r="K298" s="25" t="s">
        <v>1162</v>
      </c>
      <c r="L298" s="35">
        <f>Table8[[#This Row],[App Offer Date]]-Table8[[#This Row],[App Submission Date]]</f>
        <v>11</v>
      </c>
      <c r="M298" s="35" t="e">
        <f>Table8[[#This Row],[App Deposit Date]]-Table8[[#This Row],[App Offer Date]]</f>
        <v>#VALUE!</v>
      </c>
      <c r="N298" s="35" t="e">
        <f>Table8[[#This Row],[App Deposit Date]]-Table8[[#This Row],[App Submission Date]]</f>
        <v>#VALUE!</v>
      </c>
      <c r="O298" s="35">
        <f xml:space="preserve"> --(Table8[[#This Row],[App Submission Date]]&lt;&gt;"")</f>
        <v>1</v>
      </c>
      <c r="P298" s="35">
        <f>--(Table8[[#This Row],[App Offer Date]]&lt;&gt;"")</f>
        <v>1</v>
      </c>
      <c r="Q298" s="5" t="s">
        <v>37</v>
      </c>
      <c r="R298" s="4" t="s">
        <v>47</v>
      </c>
      <c r="S298" s="5"/>
      <c r="T298" s="4"/>
      <c r="U298" s="5" t="s">
        <v>616</v>
      </c>
      <c r="V298" s="7" t="s">
        <v>52</v>
      </c>
      <c r="W298" s="5"/>
      <c r="X298" s="22"/>
      <c r="Y298">
        <f>IF(Table8[[#This Row],[Highest Student Stage]]&lt;&gt;"",1,0)</f>
        <v>1</v>
      </c>
      <c r="Z298">
        <f t="shared" si="12"/>
        <v>1</v>
      </c>
      <c r="AA298">
        <f t="shared" si="13"/>
        <v>0</v>
      </c>
      <c r="AB298">
        <f t="shared" si="14"/>
        <v>0</v>
      </c>
    </row>
    <row r="299" spans="1:28" ht="14.4" thickBot="1" x14ac:dyDescent="0.3">
      <c r="A299" s="26" t="s">
        <v>617</v>
      </c>
      <c r="B299" s="4" t="s">
        <v>618</v>
      </c>
      <c r="C299" s="5" t="s">
        <v>21</v>
      </c>
      <c r="D299" s="4" t="s">
        <v>22</v>
      </c>
      <c r="E299" s="5" t="s">
        <v>44</v>
      </c>
      <c r="F299" s="5" t="s">
        <v>93</v>
      </c>
      <c r="G299" s="4" t="s">
        <v>103</v>
      </c>
      <c r="H299" s="4" t="s">
        <v>26</v>
      </c>
      <c r="I299" s="24">
        <v>45695</v>
      </c>
      <c r="J299" s="24">
        <v>45720</v>
      </c>
      <c r="K299" s="25" t="s">
        <v>1162</v>
      </c>
      <c r="L299" s="35">
        <f>Table8[[#This Row],[App Offer Date]]-Table8[[#This Row],[App Submission Date]]</f>
        <v>25</v>
      </c>
      <c r="M299" s="35" t="e">
        <f>Table8[[#This Row],[App Deposit Date]]-Table8[[#This Row],[App Offer Date]]</f>
        <v>#VALUE!</v>
      </c>
      <c r="N299" s="35" t="e">
        <f>Table8[[#This Row],[App Deposit Date]]-Table8[[#This Row],[App Submission Date]]</f>
        <v>#VALUE!</v>
      </c>
      <c r="O299" s="35">
        <f xml:space="preserve"> --(Table8[[#This Row],[App Submission Date]]&lt;&gt;"")</f>
        <v>1</v>
      </c>
      <c r="P299" s="35">
        <f>--(Table8[[#This Row],[App Offer Date]]&lt;&gt;"")</f>
        <v>1</v>
      </c>
      <c r="Q299" s="5" t="s">
        <v>37</v>
      </c>
      <c r="R299" s="4" t="s">
        <v>47</v>
      </c>
      <c r="S299" s="5"/>
      <c r="T299" s="4"/>
      <c r="U299" s="4"/>
      <c r="V299" s="7" t="s">
        <v>52</v>
      </c>
      <c r="W299" s="5"/>
      <c r="X299" s="22"/>
      <c r="Y299">
        <f>IF(Table8[[#This Row],[Highest Student Stage]]&lt;&gt;"",1,0)</f>
        <v>1</v>
      </c>
      <c r="Z299">
        <f t="shared" si="12"/>
        <v>1</v>
      </c>
      <c r="AA299">
        <f t="shared" si="13"/>
        <v>0</v>
      </c>
      <c r="AB299">
        <f t="shared" si="14"/>
        <v>0</v>
      </c>
    </row>
    <row r="300" spans="1:28" ht="14.4" thickBot="1" x14ac:dyDescent="0.3">
      <c r="A300" s="26" t="s">
        <v>619</v>
      </c>
      <c r="B300" s="4" t="s">
        <v>32</v>
      </c>
      <c r="C300" s="5" t="s">
        <v>21</v>
      </c>
      <c r="D300" s="4" t="s">
        <v>33</v>
      </c>
      <c r="E300" s="5" t="s">
        <v>59</v>
      </c>
      <c r="F300" s="5" t="s">
        <v>35</v>
      </c>
      <c r="G300" s="4" t="s">
        <v>109</v>
      </c>
      <c r="H300" s="4" t="s">
        <v>26</v>
      </c>
      <c r="I300" s="24">
        <v>45663</v>
      </c>
      <c r="J300" s="24">
        <v>45684</v>
      </c>
      <c r="K300" s="25" t="s">
        <v>1162</v>
      </c>
      <c r="L300" s="35">
        <f>Table8[[#This Row],[App Offer Date]]-Table8[[#This Row],[App Submission Date]]</f>
        <v>21</v>
      </c>
      <c r="M300" s="35" t="e">
        <f>Table8[[#This Row],[App Deposit Date]]-Table8[[#This Row],[App Offer Date]]</f>
        <v>#VALUE!</v>
      </c>
      <c r="N300" s="35" t="e">
        <f>Table8[[#This Row],[App Deposit Date]]-Table8[[#This Row],[App Submission Date]]</f>
        <v>#VALUE!</v>
      </c>
      <c r="O300" s="35">
        <f xml:space="preserve"> --(Table8[[#This Row],[App Submission Date]]&lt;&gt;"")</f>
        <v>1</v>
      </c>
      <c r="P300" s="35">
        <f>--(Table8[[#This Row],[App Offer Date]]&lt;&gt;"")</f>
        <v>1</v>
      </c>
      <c r="Q300" s="5" t="s">
        <v>37</v>
      </c>
      <c r="R300" s="4" t="s">
        <v>47</v>
      </c>
      <c r="S300" s="2" t="s">
        <v>129</v>
      </c>
      <c r="T300" s="4"/>
      <c r="U300" s="4" t="s">
        <v>122</v>
      </c>
      <c r="V300" s="7" t="s">
        <v>41</v>
      </c>
      <c r="W300" s="5"/>
      <c r="X300" s="22"/>
      <c r="Y300">
        <f>IF(Table8[[#This Row],[Highest Student Stage]]&lt;&gt;"",1,0)</f>
        <v>1</v>
      </c>
      <c r="Z300">
        <f t="shared" si="12"/>
        <v>1</v>
      </c>
      <c r="AA300">
        <f t="shared" si="13"/>
        <v>0</v>
      </c>
      <c r="AB300">
        <f t="shared" si="14"/>
        <v>0</v>
      </c>
    </row>
    <row r="301" spans="1:28" ht="14.4" thickBot="1" x14ac:dyDescent="0.3">
      <c r="A301" s="26" t="s">
        <v>620</v>
      </c>
      <c r="B301" s="4" t="s">
        <v>63</v>
      </c>
      <c r="C301" s="5" t="s">
        <v>21</v>
      </c>
      <c r="D301" s="4" t="s">
        <v>33</v>
      </c>
      <c r="E301" s="5" t="s">
        <v>55</v>
      </c>
      <c r="F301" s="5" t="s">
        <v>65</v>
      </c>
      <c r="G301" s="4" t="s">
        <v>135</v>
      </c>
      <c r="H301" s="4" t="s">
        <v>26</v>
      </c>
      <c r="I301" s="24">
        <v>45748</v>
      </c>
      <c r="J301" s="24">
        <v>45757</v>
      </c>
      <c r="K301" s="25" t="s">
        <v>1162</v>
      </c>
      <c r="L301" s="35">
        <f>Table8[[#This Row],[App Offer Date]]-Table8[[#This Row],[App Submission Date]]</f>
        <v>9</v>
      </c>
      <c r="M301" s="35" t="e">
        <f>Table8[[#This Row],[App Deposit Date]]-Table8[[#This Row],[App Offer Date]]</f>
        <v>#VALUE!</v>
      </c>
      <c r="N301" s="35" t="e">
        <f>Table8[[#This Row],[App Deposit Date]]-Table8[[#This Row],[App Submission Date]]</f>
        <v>#VALUE!</v>
      </c>
      <c r="O301" s="35">
        <f xml:space="preserve"> --(Table8[[#This Row],[App Submission Date]]&lt;&gt;"")</f>
        <v>1</v>
      </c>
      <c r="P301" s="35">
        <f>--(Table8[[#This Row],[App Offer Date]]&lt;&gt;"")</f>
        <v>1</v>
      </c>
      <c r="Q301" s="5" t="s">
        <v>37</v>
      </c>
      <c r="R301" s="4" t="s">
        <v>47</v>
      </c>
      <c r="S301" s="5"/>
      <c r="T301" s="4"/>
      <c r="U301" s="4"/>
      <c r="V301" s="7" t="s">
        <v>52</v>
      </c>
      <c r="W301" s="5"/>
      <c r="X301" s="22"/>
      <c r="Y301">
        <f>IF(Table8[[#This Row],[Highest Student Stage]]&lt;&gt;"",1,0)</f>
        <v>1</v>
      </c>
      <c r="Z301">
        <f t="shared" si="12"/>
        <v>1</v>
      </c>
      <c r="AA301">
        <f t="shared" si="13"/>
        <v>0</v>
      </c>
      <c r="AB301">
        <f t="shared" si="14"/>
        <v>0</v>
      </c>
    </row>
    <row r="302" spans="1:28" ht="14.4" thickBot="1" x14ac:dyDescent="0.3">
      <c r="A302" s="26" t="s">
        <v>621</v>
      </c>
      <c r="B302" s="4" t="s">
        <v>50</v>
      </c>
      <c r="C302" s="5" t="s">
        <v>21</v>
      </c>
      <c r="D302" s="4" t="s">
        <v>33</v>
      </c>
      <c r="E302" s="5" t="s">
        <v>44</v>
      </c>
      <c r="F302" s="5" t="s">
        <v>35</v>
      </c>
      <c r="G302" s="4" t="s">
        <v>217</v>
      </c>
      <c r="H302" s="4" t="s">
        <v>26</v>
      </c>
      <c r="I302" s="24">
        <v>45869</v>
      </c>
      <c r="J302" s="24">
        <v>45869</v>
      </c>
      <c r="K302" s="24">
        <v>45869</v>
      </c>
      <c r="L302" s="36">
        <f>Table8[[#This Row],[App Offer Date]]-Table8[[#This Row],[App Submission Date]]</f>
        <v>0</v>
      </c>
      <c r="M302" s="36">
        <f>Table8[[#This Row],[App Deposit Date]]-Table8[[#This Row],[App Offer Date]]</f>
        <v>0</v>
      </c>
      <c r="N302" s="36">
        <f>Table8[[#This Row],[App Deposit Date]]-Table8[[#This Row],[App Submission Date]]</f>
        <v>0</v>
      </c>
      <c r="O302" s="36">
        <f xml:space="preserve"> --(Table8[[#This Row],[App Submission Date]]&lt;&gt;"")</f>
        <v>1</v>
      </c>
      <c r="P302" s="36">
        <f>--(Table8[[#This Row],[App Offer Date]]&lt;&gt;"")</f>
        <v>1</v>
      </c>
      <c r="Q302" s="2" t="s">
        <v>156</v>
      </c>
      <c r="R302" s="4"/>
      <c r="S302" s="5"/>
      <c r="T302" s="4"/>
      <c r="U302" s="4"/>
      <c r="V302" s="7" t="s">
        <v>52</v>
      </c>
      <c r="W302" s="5"/>
      <c r="X302" s="22"/>
      <c r="Y302">
        <f>IF(Table8[[#This Row],[Highest Student Stage]]&lt;&gt;"",1,0)</f>
        <v>1</v>
      </c>
      <c r="Z302">
        <f t="shared" si="12"/>
        <v>1</v>
      </c>
      <c r="AA302">
        <f t="shared" si="13"/>
        <v>1</v>
      </c>
      <c r="AB302">
        <f t="shared" si="14"/>
        <v>0</v>
      </c>
    </row>
    <row r="303" spans="1:28" ht="14.4" thickBot="1" x14ac:dyDescent="0.3">
      <c r="A303" s="26" t="s">
        <v>622</v>
      </c>
      <c r="B303" s="4" t="s">
        <v>618</v>
      </c>
      <c r="C303" s="5" t="s">
        <v>21</v>
      </c>
      <c r="D303" s="4" t="s">
        <v>22</v>
      </c>
      <c r="E303" s="5" t="s">
        <v>44</v>
      </c>
      <c r="F303" s="5" t="s">
        <v>93</v>
      </c>
      <c r="G303" s="4" t="s">
        <v>179</v>
      </c>
      <c r="H303" s="4" t="s">
        <v>26</v>
      </c>
      <c r="I303" s="24">
        <v>45713</v>
      </c>
      <c r="J303" s="25" t="s">
        <v>1162</v>
      </c>
      <c r="K303" s="25" t="s">
        <v>1162</v>
      </c>
      <c r="L303" s="35" t="e">
        <f>Table8[[#This Row],[App Offer Date]]-Table8[[#This Row],[App Submission Date]]</f>
        <v>#VALUE!</v>
      </c>
      <c r="M303" s="35" t="e">
        <f>Table8[[#This Row],[App Deposit Date]]-Table8[[#This Row],[App Offer Date]]</f>
        <v>#VALUE!</v>
      </c>
      <c r="N303" s="35" t="e">
        <f>Table8[[#This Row],[App Deposit Date]]-Table8[[#This Row],[App Submission Date]]</f>
        <v>#VALUE!</v>
      </c>
      <c r="O303" s="35">
        <f xml:space="preserve"> --(Table8[[#This Row],[App Submission Date]]&lt;&gt;"")</f>
        <v>1</v>
      </c>
      <c r="P303" s="35">
        <f>--(Table8[[#This Row],[App Offer Date]]&lt;&gt;"")</f>
        <v>1</v>
      </c>
      <c r="Q303" s="5" t="s">
        <v>46</v>
      </c>
      <c r="R303" s="4" t="s">
        <v>47</v>
      </c>
      <c r="S303" s="5"/>
      <c r="T303" s="4"/>
      <c r="U303" s="4"/>
      <c r="V303" s="7" t="s">
        <v>52</v>
      </c>
      <c r="W303" s="5"/>
      <c r="X303" s="22"/>
      <c r="Y303">
        <f>IF(Table8[[#This Row],[Highest Student Stage]]&lt;&gt;"",1,0)</f>
        <v>1</v>
      </c>
      <c r="Z303">
        <f t="shared" si="12"/>
        <v>0</v>
      </c>
      <c r="AA303">
        <f t="shared" si="13"/>
        <v>0</v>
      </c>
      <c r="AB303">
        <f t="shared" si="14"/>
        <v>0</v>
      </c>
    </row>
    <row r="304" spans="1:28" ht="14.4" thickBot="1" x14ac:dyDescent="0.3">
      <c r="A304" s="26" t="s">
        <v>623</v>
      </c>
      <c r="B304" s="4" t="s">
        <v>96</v>
      </c>
      <c r="C304" s="5" t="s">
        <v>21</v>
      </c>
      <c r="D304" s="4" t="s">
        <v>33</v>
      </c>
      <c r="E304" s="5" t="s">
        <v>64</v>
      </c>
      <c r="F304" s="5" t="s">
        <v>65</v>
      </c>
      <c r="G304" s="4" t="s">
        <v>77</v>
      </c>
      <c r="H304" s="4" t="s">
        <v>26</v>
      </c>
      <c r="I304" s="24">
        <v>45693</v>
      </c>
      <c r="J304" s="24">
        <v>45695</v>
      </c>
      <c r="K304" s="24">
        <v>45766</v>
      </c>
      <c r="L304" s="34">
        <f>Table8[[#This Row],[App Offer Date]]-Table8[[#This Row],[App Submission Date]]</f>
        <v>2</v>
      </c>
      <c r="M304" s="34">
        <f>Table8[[#This Row],[App Deposit Date]]-Table8[[#This Row],[App Offer Date]]</f>
        <v>71</v>
      </c>
      <c r="N304" s="34">
        <f>Table8[[#This Row],[App Deposit Date]]-Table8[[#This Row],[App Submission Date]]</f>
        <v>73</v>
      </c>
      <c r="O304" s="34">
        <f xml:space="preserve"> --(Table8[[#This Row],[App Submission Date]]&lt;&gt;"")</f>
        <v>1</v>
      </c>
      <c r="P304" s="34">
        <f>--(Table8[[#This Row],[App Offer Date]]&lt;&gt;"")</f>
        <v>1</v>
      </c>
      <c r="Q304" s="5" t="s">
        <v>156</v>
      </c>
      <c r="R304" s="4" t="s">
        <v>28</v>
      </c>
      <c r="S304" s="5" t="s">
        <v>64</v>
      </c>
      <c r="T304" s="4" t="s">
        <v>29</v>
      </c>
      <c r="U304" s="4" t="s">
        <v>78</v>
      </c>
      <c r="V304" s="5" t="s">
        <v>156</v>
      </c>
      <c r="W304" s="6">
        <v>45693</v>
      </c>
      <c r="X304" s="27">
        <v>45695</v>
      </c>
      <c r="Y304">
        <f>IF(Table8[[#This Row],[Highest Student Stage]]&lt;&gt;"",1,0)</f>
        <v>1</v>
      </c>
      <c r="Z304">
        <f t="shared" si="12"/>
        <v>1</v>
      </c>
      <c r="AA304">
        <f t="shared" si="13"/>
        <v>1</v>
      </c>
      <c r="AB304">
        <f t="shared" si="14"/>
        <v>0</v>
      </c>
    </row>
    <row r="305" spans="1:28" ht="14.4" thickBot="1" x14ac:dyDescent="0.3">
      <c r="A305" s="26" t="s">
        <v>624</v>
      </c>
      <c r="B305" s="4" t="s">
        <v>112</v>
      </c>
      <c r="C305" s="5" t="s">
        <v>21</v>
      </c>
      <c r="D305" s="4" t="s">
        <v>33</v>
      </c>
      <c r="E305" s="5" t="s">
        <v>309</v>
      </c>
      <c r="F305" s="5" t="s">
        <v>35</v>
      </c>
      <c r="G305" s="4" t="s">
        <v>151</v>
      </c>
      <c r="H305" s="4" t="s">
        <v>26</v>
      </c>
      <c r="I305" s="24">
        <v>45775</v>
      </c>
      <c r="J305" s="24">
        <v>45780</v>
      </c>
      <c r="K305" s="25" t="s">
        <v>1162</v>
      </c>
      <c r="L305" s="35">
        <f>Table8[[#This Row],[App Offer Date]]-Table8[[#This Row],[App Submission Date]]</f>
        <v>5</v>
      </c>
      <c r="M305" s="35" t="e">
        <f>Table8[[#This Row],[App Deposit Date]]-Table8[[#This Row],[App Offer Date]]</f>
        <v>#VALUE!</v>
      </c>
      <c r="N305" s="35" t="e">
        <f>Table8[[#This Row],[App Deposit Date]]-Table8[[#This Row],[App Submission Date]]</f>
        <v>#VALUE!</v>
      </c>
      <c r="O305" s="35">
        <f xml:space="preserve"> --(Table8[[#This Row],[App Submission Date]]&lt;&gt;"")</f>
        <v>1</v>
      </c>
      <c r="P305" s="35">
        <f>--(Table8[[#This Row],[App Offer Date]]&lt;&gt;"")</f>
        <v>1</v>
      </c>
      <c r="Q305" s="5" t="s">
        <v>37</v>
      </c>
      <c r="R305" s="4" t="s">
        <v>47</v>
      </c>
      <c r="S305" s="5" t="s">
        <v>309</v>
      </c>
      <c r="T305" s="4"/>
      <c r="U305" s="4" t="s">
        <v>625</v>
      </c>
      <c r="V305" s="5" t="s">
        <v>37</v>
      </c>
      <c r="W305" s="6">
        <v>45775</v>
      </c>
      <c r="X305" s="27">
        <v>45780</v>
      </c>
      <c r="Y305">
        <f>IF(Table8[[#This Row],[Highest Student Stage]]&lt;&gt;"",1,0)</f>
        <v>1</v>
      </c>
      <c r="Z305">
        <f t="shared" si="12"/>
        <v>1</v>
      </c>
      <c r="AA305">
        <f t="shared" si="13"/>
        <v>0</v>
      </c>
      <c r="AB305">
        <f t="shared" si="14"/>
        <v>0</v>
      </c>
    </row>
    <row r="306" spans="1:28" ht="14.4" thickBot="1" x14ac:dyDescent="0.3">
      <c r="A306" s="26" t="s">
        <v>626</v>
      </c>
      <c r="B306" s="4" t="s">
        <v>146</v>
      </c>
      <c r="C306" s="5" t="s">
        <v>21</v>
      </c>
      <c r="D306" s="4" t="s">
        <v>22</v>
      </c>
      <c r="E306" s="5" t="s">
        <v>55</v>
      </c>
      <c r="F306" s="5" t="s">
        <v>24</v>
      </c>
      <c r="G306" s="4" t="s">
        <v>211</v>
      </c>
      <c r="H306" s="4" t="s">
        <v>26</v>
      </c>
      <c r="I306" s="24">
        <v>45755</v>
      </c>
      <c r="J306" s="24">
        <v>45759</v>
      </c>
      <c r="K306" s="25" t="s">
        <v>1162</v>
      </c>
      <c r="L306" s="35">
        <f>Table8[[#This Row],[App Offer Date]]-Table8[[#This Row],[App Submission Date]]</f>
        <v>4</v>
      </c>
      <c r="M306" s="35" t="e">
        <f>Table8[[#This Row],[App Deposit Date]]-Table8[[#This Row],[App Offer Date]]</f>
        <v>#VALUE!</v>
      </c>
      <c r="N306" s="35" t="e">
        <f>Table8[[#This Row],[App Deposit Date]]-Table8[[#This Row],[App Submission Date]]</f>
        <v>#VALUE!</v>
      </c>
      <c r="O306" s="35">
        <f xml:space="preserve"> --(Table8[[#This Row],[App Submission Date]]&lt;&gt;"")</f>
        <v>1</v>
      </c>
      <c r="P306" s="35">
        <f>--(Table8[[#This Row],[App Offer Date]]&lt;&gt;"")</f>
        <v>1</v>
      </c>
      <c r="Q306" s="5" t="s">
        <v>37</v>
      </c>
      <c r="R306" s="4" t="s">
        <v>47</v>
      </c>
      <c r="S306" s="5" t="s">
        <v>38</v>
      </c>
      <c r="T306" s="4" t="s">
        <v>137</v>
      </c>
      <c r="U306" s="4" t="s">
        <v>627</v>
      </c>
      <c r="V306" s="7" t="s">
        <v>41</v>
      </c>
      <c r="W306" s="5"/>
      <c r="X306" s="22"/>
      <c r="Y306">
        <f>IF(Table8[[#This Row],[Highest Student Stage]]&lt;&gt;"",1,0)</f>
        <v>1</v>
      </c>
      <c r="Z306">
        <f t="shared" si="12"/>
        <v>1</v>
      </c>
      <c r="AA306">
        <f t="shared" si="13"/>
        <v>0</v>
      </c>
      <c r="AB306">
        <f t="shared" si="14"/>
        <v>0</v>
      </c>
    </row>
    <row r="307" spans="1:28" ht="14.4" thickBot="1" x14ac:dyDescent="0.3">
      <c r="A307" s="26" t="s">
        <v>628</v>
      </c>
      <c r="B307" s="4" t="s">
        <v>172</v>
      </c>
      <c r="C307" s="5" t="s">
        <v>21</v>
      </c>
      <c r="D307" s="4" t="s">
        <v>22</v>
      </c>
      <c r="E307" s="5" t="s">
        <v>55</v>
      </c>
      <c r="F307" s="5" t="s">
        <v>24</v>
      </c>
      <c r="G307" s="4" t="s">
        <v>56</v>
      </c>
      <c r="H307" s="4" t="s">
        <v>26</v>
      </c>
      <c r="I307" s="24">
        <v>45775</v>
      </c>
      <c r="J307" s="24">
        <v>45780</v>
      </c>
      <c r="K307" s="25" t="s">
        <v>1162</v>
      </c>
      <c r="L307" s="35">
        <f>Table8[[#This Row],[App Offer Date]]-Table8[[#This Row],[App Submission Date]]</f>
        <v>5</v>
      </c>
      <c r="M307" s="35" t="e">
        <f>Table8[[#This Row],[App Deposit Date]]-Table8[[#This Row],[App Offer Date]]</f>
        <v>#VALUE!</v>
      </c>
      <c r="N307" s="35" t="e">
        <f>Table8[[#This Row],[App Deposit Date]]-Table8[[#This Row],[App Submission Date]]</f>
        <v>#VALUE!</v>
      </c>
      <c r="O307" s="35">
        <f xml:space="preserve"> --(Table8[[#This Row],[App Submission Date]]&lt;&gt;"")</f>
        <v>1</v>
      </c>
      <c r="P307" s="35">
        <f>--(Table8[[#This Row],[App Offer Date]]&lt;&gt;"")</f>
        <v>1</v>
      </c>
      <c r="Q307" s="5" t="s">
        <v>37</v>
      </c>
      <c r="R307" s="4" t="s">
        <v>47</v>
      </c>
      <c r="S307" s="5"/>
      <c r="T307" s="4"/>
      <c r="U307" s="4"/>
      <c r="V307" s="7" t="s">
        <v>52</v>
      </c>
      <c r="W307" s="5"/>
      <c r="X307" s="22"/>
      <c r="Y307">
        <f>IF(Table8[[#This Row],[Highest Student Stage]]&lt;&gt;"",1,0)</f>
        <v>1</v>
      </c>
      <c r="Z307">
        <f t="shared" si="12"/>
        <v>1</v>
      </c>
      <c r="AA307">
        <f t="shared" si="13"/>
        <v>0</v>
      </c>
      <c r="AB307">
        <f t="shared" si="14"/>
        <v>0</v>
      </c>
    </row>
    <row r="308" spans="1:28" ht="14.4" thickBot="1" x14ac:dyDescent="0.3">
      <c r="A308" s="26" t="s">
        <v>629</v>
      </c>
      <c r="B308" s="4" t="s">
        <v>58</v>
      </c>
      <c r="C308" s="5" t="s">
        <v>21</v>
      </c>
      <c r="D308" s="4" t="s">
        <v>33</v>
      </c>
      <c r="E308" s="5" t="s">
        <v>59</v>
      </c>
      <c r="F308" s="5" t="s">
        <v>35</v>
      </c>
      <c r="G308" s="4" t="s">
        <v>60</v>
      </c>
      <c r="H308" s="4" t="s">
        <v>26</v>
      </c>
      <c r="I308" s="24">
        <v>45698</v>
      </c>
      <c r="J308" s="24">
        <v>45707</v>
      </c>
      <c r="K308" s="24">
        <v>45731</v>
      </c>
      <c r="L308" s="36">
        <f>Table8[[#This Row],[App Offer Date]]-Table8[[#This Row],[App Submission Date]]</f>
        <v>9</v>
      </c>
      <c r="M308" s="36">
        <f>Table8[[#This Row],[App Deposit Date]]-Table8[[#This Row],[App Offer Date]]</f>
        <v>24</v>
      </c>
      <c r="N308" s="36">
        <f>Table8[[#This Row],[App Deposit Date]]-Table8[[#This Row],[App Submission Date]]</f>
        <v>33</v>
      </c>
      <c r="O308" s="36">
        <f xml:space="preserve"> --(Table8[[#This Row],[App Submission Date]]&lt;&gt;"")</f>
        <v>1</v>
      </c>
      <c r="P308" s="36">
        <f>--(Table8[[#This Row],[App Offer Date]]&lt;&gt;"")</f>
        <v>1</v>
      </c>
      <c r="Q308" s="2" t="s">
        <v>156</v>
      </c>
      <c r="R308" s="4"/>
      <c r="S308" s="5"/>
      <c r="T308" s="4"/>
      <c r="U308" s="4" t="s">
        <v>61</v>
      </c>
      <c r="V308" s="7" t="s">
        <v>52</v>
      </c>
      <c r="W308" s="5"/>
      <c r="X308" s="22"/>
      <c r="Y308">
        <f>IF(Table8[[#This Row],[Highest Student Stage]]&lt;&gt;"",1,0)</f>
        <v>1</v>
      </c>
      <c r="Z308">
        <f t="shared" si="12"/>
        <v>1</v>
      </c>
      <c r="AA308">
        <f t="shared" si="13"/>
        <v>1</v>
      </c>
      <c r="AB308">
        <f t="shared" si="14"/>
        <v>0</v>
      </c>
    </row>
    <row r="309" spans="1:28" ht="14.4" thickBot="1" x14ac:dyDescent="0.3">
      <c r="A309" s="26" t="s">
        <v>630</v>
      </c>
      <c r="B309" s="4" t="s">
        <v>96</v>
      </c>
      <c r="C309" s="5" t="s">
        <v>21</v>
      </c>
      <c r="D309" s="4" t="s">
        <v>33</v>
      </c>
      <c r="E309" s="5" t="s">
        <v>64</v>
      </c>
      <c r="F309" s="5" t="s">
        <v>65</v>
      </c>
      <c r="G309" s="4" t="s">
        <v>140</v>
      </c>
      <c r="H309" s="4" t="s">
        <v>26</v>
      </c>
      <c r="I309" s="24">
        <v>45736</v>
      </c>
      <c r="J309" s="24">
        <v>45740</v>
      </c>
      <c r="K309" s="25" t="s">
        <v>1162</v>
      </c>
      <c r="L309" s="35">
        <f>Table8[[#This Row],[App Offer Date]]-Table8[[#This Row],[App Submission Date]]</f>
        <v>4</v>
      </c>
      <c r="M309" s="35" t="e">
        <f>Table8[[#This Row],[App Deposit Date]]-Table8[[#This Row],[App Offer Date]]</f>
        <v>#VALUE!</v>
      </c>
      <c r="N309" s="35" t="e">
        <f>Table8[[#This Row],[App Deposit Date]]-Table8[[#This Row],[App Submission Date]]</f>
        <v>#VALUE!</v>
      </c>
      <c r="O309" s="35">
        <f xml:space="preserve"> --(Table8[[#This Row],[App Submission Date]]&lt;&gt;"")</f>
        <v>1</v>
      </c>
      <c r="P309" s="35">
        <f>--(Table8[[#This Row],[App Offer Date]]&lt;&gt;"")</f>
        <v>1</v>
      </c>
      <c r="Q309" s="5" t="s">
        <v>37</v>
      </c>
      <c r="R309" s="4" t="s">
        <v>47</v>
      </c>
      <c r="S309" s="2" t="s">
        <v>64</v>
      </c>
      <c r="T309" s="4"/>
      <c r="U309" s="4" t="s">
        <v>631</v>
      </c>
      <c r="V309" s="5" t="s">
        <v>37</v>
      </c>
      <c r="W309" s="6">
        <v>45736</v>
      </c>
      <c r="X309" s="27">
        <v>45740</v>
      </c>
      <c r="Y309">
        <f>IF(Table8[[#This Row],[Highest Student Stage]]&lt;&gt;"",1,0)</f>
        <v>1</v>
      </c>
      <c r="Z309">
        <f t="shared" si="12"/>
        <v>1</v>
      </c>
      <c r="AA309">
        <f t="shared" si="13"/>
        <v>0</v>
      </c>
      <c r="AB309">
        <f t="shared" si="14"/>
        <v>0</v>
      </c>
    </row>
    <row r="310" spans="1:28" ht="14.4" thickBot="1" x14ac:dyDescent="0.3">
      <c r="A310" s="26" t="s">
        <v>632</v>
      </c>
      <c r="B310" s="4" t="s">
        <v>379</v>
      </c>
      <c r="C310" s="5" t="s">
        <v>21</v>
      </c>
      <c r="D310" s="4" t="s">
        <v>33</v>
      </c>
      <c r="E310" s="5" t="s">
        <v>160</v>
      </c>
      <c r="F310" s="5" t="s">
        <v>65</v>
      </c>
      <c r="G310" s="4" t="s">
        <v>246</v>
      </c>
      <c r="H310" s="4" t="s">
        <v>26</v>
      </c>
      <c r="I310" s="24">
        <v>45778</v>
      </c>
      <c r="J310" s="25" t="s">
        <v>1162</v>
      </c>
      <c r="K310" s="25" t="s">
        <v>1162</v>
      </c>
      <c r="L310" s="35" t="e">
        <f>Table8[[#This Row],[App Offer Date]]-Table8[[#This Row],[App Submission Date]]</f>
        <v>#VALUE!</v>
      </c>
      <c r="M310" s="35" t="e">
        <f>Table8[[#This Row],[App Deposit Date]]-Table8[[#This Row],[App Offer Date]]</f>
        <v>#VALUE!</v>
      </c>
      <c r="N310" s="35" t="e">
        <f>Table8[[#This Row],[App Deposit Date]]-Table8[[#This Row],[App Submission Date]]</f>
        <v>#VALUE!</v>
      </c>
      <c r="O310" s="35">
        <f xml:space="preserve"> --(Table8[[#This Row],[App Submission Date]]&lt;&gt;"")</f>
        <v>1</v>
      </c>
      <c r="P310" s="35">
        <f>--(Table8[[#This Row],[App Offer Date]]&lt;&gt;"")</f>
        <v>1</v>
      </c>
      <c r="Q310" s="5" t="s">
        <v>82</v>
      </c>
      <c r="R310" s="4" t="s">
        <v>47</v>
      </c>
      <c r="S310" s="5"/>
      <c r="T310" s="4"/>
      <c r="U310" s="4"/>
      <c r="V310" s="7" t="s">
        <v>52</v>
      </c>
      <c r="W310" s="5"/>
      <c r="X310" s="22"/>
      <c r="Y310">
        <f>IF(Table8[[#This Row],[Highest Student Stage]]&lt;&gt;"",1,0)</f>
        <v>1</v>
      </c>
      <c r="Z310">
        <f t="shared" si="12"/>
        <v>0</v>
      </c>
      <c r="AA310">
        <f t="shared" si="13"/>
        <v>0</v>
      </c>
      <c r="AB310">
        <f t="shared" si="14"/>
        <v>0</v>
      </c>
    </row>
    <row r="311" spans="1:28" ht="14.4" thickBot="1" x14ac:dyDescent="0.3">
      <c r="A311" s="26" t="s">
        <v>633</v>
      </c>
      <c r="B311" s="4" t="s">
        <v>228</v>
      </c>
      <c r="C311" s="5" t="s">
        <v>21</v>
      </c>
      <c r="D311" s="4" t="s">
        <v>33</v>
      </c>
      <c r="E311" s="5" t="s">
        <v>64</v>
      </c>
      <c r="F311" s="5" t="s">
        <v>65</v>
      </c>
      <c r="G311" s="4" t="s">
        <v>66</v>
      </c>
      <c r="H311" s="4" t="s">
        <v>26</v>
      </c>
      <c r="I311" s="24">
        <v>45718</v>
      </c>
      <c r="J311" s="24">
        <v>45723</v>
      </c>
      <c r="K311" s="25" t="s">
        <v>1162</v>
      </c>
      <c r="L311" s="35">
        <f>Table8[[#This Row],[App Offer Date]]-Table8[[#This Row],[App Submission Date]]</f>
        <v>5</v>
      </c>
      <c r="M311" s="35" t="e">
        <f>Table8[[#This Row],[App Deposit Date]]-Table8[[#This Row],[App Offer Date]]</f>
        <v>#VALUE!</v>
      </c>
      <c r="N311" s="35" t="e">
        <f>Table8[[#This Row],[App Deposit Date]]-Table8[[#This Row],[App Submission Date]]</f>
        <v>#VALUE!</v>
      </c>
      <c r="O311" s="35">
        <f xml:space="preserve"> --(Table8[[#This Row],[App Submission Date]]&lt;&gt;"")</f>
        <v>1</v>
      </c>
      <c r="P311" s="35">
        <f>--(Table8[[#This Row],[App Offer Date]]&lt;&gt;"")</f>
        <v>1</v>
      </c>
      <c r="Q311" s="5" t="s">
        <v>37</v>
      </c>
      <c r="R311" s="4" t="s">
        <v>47</v>
      </c>
      <c r="S311" s="5" t="s">
        <v>250</v>
      </c>
      <c r="T311" s="4" t="s">
        <v>137</v>
      </c>
      <c r="U311" s="5" t="s">
        <v>634</v>
      </c>
      <c r="V311" s="7" t="s">
        <v>41</v>
      </c>
      <c r="W311" s="5"/>
      <c r="X311" s="22"/>
      <c r="Y311">
        <f>IF(Table8[[#This Row],[Highest Student Stage]]&lt;&gt;"",1,0)</f>
        <v>1</v>
      </c>
      <c r="Z311">
        <f t="shared" si="12"/>
        <v>1</v>
      </c>
      <c r="AA311">
        <f t="shared" si="13"/>
        <v>0</v>
      </c>
      <c r="AB311">
        <f t="shared" si="14"/>
        <v>0</v>
      </c>
    </row>
    <row r="312" spans="1:28" ht="14.4" thickBot="1" x14ac:dyDescent="0.3">
      <c r="A312" s="26" t="s">
        <v>635</v>
      </c>
      <c r="B312" s="4" t="s">
        <v>96</v>
      </c>
      <c r="C312" s="5" t="s">
        <v>21</v>
      </c>
      <c r="D312" s="4" t="s">
        <v>33</v>
      </c>
      <c r="E312" s="5" t="s">
        <v>64</v>
      </c>
      <c r="F312" s="5" t="s">
        <v>65</v>
      </c>
      <c r="G312" s="4" t="s">
        <v>66</v>
      </c>
      <c r="H312" s="4" t="s">
        <v>26</v>
      </c>
      <c r="I312" s="24">
        <v>45739</v>
      </c>
      <c r="J312" s="24">
        <v>45755</v>
      </c>
      <c r="K312" s="24">
        <v>45769</v>
      </c>
      <c r="L312" s="34">
        <f>Table8[[#This Row],[App Offer Date]]-Table8[[#This Row],[App Submission Date]]</f>
        <v>16</v>
      </c>
      <c r="M312" s="34">
        <f>Table8[[#This Row],[App Deposit Date]]-Table8[[#This Row],[App Offer Date]]</f>
        <v>14</v>
      </c>
      <c r="N312" s="34">
        <f>Table8[[#This Row],[App Deposit Date]]-Table8[[#This Row],[App Submission Date]]</f>
        <v>30</v>
      </c>
      <c r="O312" s="34">
        <f xml:space="preserve"> --(Table8[[#This Row],[App Submission Date]]&lt;&gt;"")</f>
        <v>1</v>
      </c>
      <c r="P312" s="34">
        <f>--(Table8[[#This Row],[App Offer Date]]&lt;&gt;"")</f>
        <v>1</v>
      </c>
      <c r="Q312" s="5" t="s">
        <v>156</v>
      </c>
      <c r="R312" s="4" t="s">
        <v>28</v>
      </c>
      <c r="S312" s="5" t="s">
        <v>64</v>
      </c>
      <c r="T312" s="4" t="s">
        <v>29</v>
      </c>
      <c r="U312" s="4"/>
      <c r="V312" s="5" t="s">
        <v>156</v>
      </c>
      <c r="W312" s="6">
        <v>45739</v>
      </c>
      <c r="X312" s="27">
        <v>45755</v>
      </c>
      <c r="Y312">
        <f>IF(Table8[[#This Row],[Highest Student Stage]]&lt;&gt;"",1,0)</f>
        <v>1</v>
      </c>
      <c r="Z312">
        <f t="shared" si="12"/>
        <v>1</v>
      </c>
      <c r="AA312">
        <f t="shared" si="13"/>
        <v>1</v>
      </c>
      <c r="AB312">
        <f t="shared" si="14"/>
        <v>0</v>
      </c>
    </row>
    <row r="313" spans="1:28" ht="14.4" thickBot="1" x14ac:dyDescent="0.3">
      <c r="A313" s="26" t="s">
        <v>636</v>
      </c>
      <c r="B313" s="4" t="s">
        <v>68</v>
      </c>
      <c r="C313" s="5" t="s">
        <v>21</v>
      </c>
      <c r="D313" s="4" t="s">
        <v>33</v>
      </c>
      <c r="E313" s="5" t="s">
        <v>64</v>
      </c>
      <c r="F313" s="5" t="s">
        <v>65</v>
      </c>
      <c r="G313" s="4" t="s">
        <v>239</v>
      </c>
      <c r="H313" s="4" t="s">
        <v>26</v>
      </c>
      <c r="I313" s="24">
        <v>45738</v>
      </c>
      <c r="J313" s="24">
        <v>45742</v>
      </c>
      <c r="K313" s="24">
        <v>45773</v>
      </c>
      <c r="L313" s="34">
        <f>Table8[[#This Row],[App Offer Date]]-Table8[[#This Row],[App Submission Date]]</f>
        <v>4</v>
      </c>
      <c r="M313" s="34">
        <f>Table8[[#This Row],[App Deposit Date]]-Table8[[#This Row],[App Offer Date]]</f>
        <v>31</v>
      </c>
      <c r="N313" s="34">
        <f>Table8[[#This Row],[App Deposit Date]]-Table8[[#This Row],[App Submission Date]]</f>
        <v>35</v>
      </c>
      <c r="O313" s="34">
        <f xml:space="preserve"> --(Table8[[#This Row],[App Submission Date]]&lt;&gt;"")</f>
        <v>1</v>
      </c>
      <c r="P313" s="34">
        <f>--(Table8[[#This Row],[App Offer Date]]&lt;&gt;"")</f>
        <v>1</v>
      </c>
      <c r="Q313" s="5" t="s">
        <v>27</v>
      </c>
      <c r="R313" s="4" t="s">
        <v>28</v>
      </c>
      <c r="S313" s="5" t="s">
        <v>64</v>
      </c>
      <c r="T313" s="4" t="s">
        <v>29</v>
      </c>
      <c r="U313" s="4" t="s">
        <v>78</v>
      </c>
      <c r="V313" s="7" t="s">
        <v>41</v>
      </c>
      <c r="W313" s="5"/>
      <c r="X313" s="22"/>
      <c r="Y313">
        <f>IF(Table8[[#This Row],[Highest Student Stage]]&lt;&gt;"",1,0)</f>
        <v>1</v>
      </c>
      <c r="Z313">
        <f t="shared" si="12"/>
        <v>1</v>
      </c>
      <c r="AA313">
        <f t="shared" si="13"/>
        <v>1</v>
      </c>
      <c r="AB313">
        <f t="shared" si="14"/>
        <v>0</v>
      </c>
    </row>
    <row r="314" spans="1:28" ht="14.4" thickBot="1" x14ac:dyDescent="0.3">
      <c r="A314" s="26" t="s">
        <v>637</v>
      </c>
      <c r="B314" s="4" t="s">
        <v>235</v>
      </c>
      <c r="C314" s="5" t="s">
        <v>21</v>
      </c>
      <c r="D314" s="4" t="s">
        <v>33</v>
      </c>
      <c r="E314" s="5" t="s">
        <v>59</v>
      </c>
      <c r="F314" s="5" t="s">
        <v>35</v>
      </c>
      <c r="G314" s="4" t="s">
        <v>197</v>
      </c>
      <c r="H314" s="4" t="s">
        <v>26</v>
      </c>
      <c r="I314" s="24">
        <v>45737</v>
      </c>
      <c r="J314" s="24">
        <v>45737</v>
      </c>
      <c r="K314" s="24">
        <v>45744</v>
      </c>
      <c r="L314" s="34">
        <f>Table8[[#This Row],[App Offer Date]]-Table8[[#This Row],[App Submission Date]]</f>
        <v>0</v>
      </c>
      <c r="M314" s="34">
        <f>Table8[[#This Row],[App Deposit Date]]-Table8[[#This Row],[App Offer Date]]</f>
        <v>7</v>
      </c>
      <c r="N314" s="34">
        <f>Table8[[#This Row],[App Deposit Date]]-Table8[[#This Row],[App Submission Date]]</f>
        <v>7</v>
      </c>
      <c r="O314" s="34">
        <f xml:space="preserve"> --(Table8[[#This Row],[App Submission Date]]&lt;&gt;"")</f>
        <v>1</v>
      </c>
      <c r="P314" s="34">
        <f>--(Table8[[#This Row],[App Offer Date]]&lt;&gt;"")</f>
        <v>1</v>
      </c>
      <c r="Q314" s="5" t="s">
        <v>27</v>
      </c>
      <c r="R314" s="4" t="s">
        <v>28</v>
      </c>
      <c r="S314" s="2" t="s">
        <v>59</v>
      </c>
      <c r="T314" s="4"/>
      <c r="U314" s="4" t="s">
        <v>638</v>
      </c>
      <c r="V314" s="5" t="s">
        <v>27</v>
      </c>
      <c r="W314" s="6">
        <v>45737</v>
      </c>
      <c r="X314" s="27">
        <v>45737</v>
      </c>
      <c r="Y314">
        <f>IF(Table8[[#This Row],[Highest Student Stage]]&lt;&gt;"",1,0)</f>
        <v>1</v>
      </c>
      <c r="Z314">
        <f t="shared" si="12"/>
        <v>1</v>
      </c>
      <c r="AA314">
        <f t="shared" si="13"/>
        <v>1</v>
      </c>
      <c r="AB314">
        <f t="shared" si="14"/>
        <v>0</v>
      </c>
    </row>
    <row r="315" spans="1:28" ht="14.4" thickBot="1" x14ac:dyDescent="0.3">
      <c r="A315" s="26" t="s">
        <v>639</v>
      </c>
      <c r="B315" s="4" t="s">
        <v>124</v>
      </c>
      <c r="C315" s="5" t="s">
        <v>21</v>
      </c>
      <c r="D315" s="4" t="s">
        <v>33</v>
      </c>
      <c r="E315" s="5" t="s">
        <v>80</v>
      </c>
      <c r="F315" s="5" t="s">
        <v>65</v>
      </c>
      <c r="G315" s="4"/>
      <c r="H315" s="4" t="s">
        <v>26</v>
      </c>
      <c r="I315" s="24">
        <v>45699</v>
      </c>
      <c r="J315" s="24">
        <v>45705</v>
      </c>
      <c r="K315" s="24">
        <v>45744</v>
      </c>
      <c r="L315" s="34">
        <f>Table8[[#This Row],[App Offer Date]]-Table8[[#This Row],[App Submission Date]]</f>
        <v>6</v>
      </c>
      <c r="M315" s="34">
        <f>Table8[[#This Row],[App Deposit Date]]-Table8[[#This Row],[App Offer Date]]</f>
        <v>39</v>
      </c>
      <c r="N315" s="34">
        <f>Table8[[#This Row],[App Deposit Date]]-Table8[[#This Row],[App Submission Date]]</f>
        <v>45</v>
      </c>
      <c r="O315" s="34">
        <f xml:space="preserve"> --(Table8[[#This Row],[App Submission Date]]&lt;&gt;"")</f>
        <v>1</v>
      </c>
      <c r="P315" s="34">
        <f>--(Table8[[#This Row],[App Offer Date]]&lt;&gt;"")</f>
        <v>1</v>
      </c>
      <c r="Q315" s="5" t="s">
        <v>27</v>
      </c>
      <c r="R315" s="4" t="s">
        <v>28</v>
      </c>
      <c r="S315" s="5" t="s">
        <v>80</v>
      </c>
      <c r="T315" s="4" t="s">
        <v>29</v>
      </c>
      <c r="U315" s="5" t="s">
        <v>78</v>
      </c>
      <c r="V315" s="5" t="s">
        <v>27</v>
      </c>
      <c r="W315" s="6">
        <v>45699</v>
      </c>
      <c r="X315" s="27">
        <v>45705</v>
      </c>
      <c r="Y315">
        <f>IF(Table8[[#This Row],[Highest Student Stage]]&lt;&gt;"",1,0)</f>
        <v>1</v>
      </c>
      <c r="Z315">
        <f t="shared" si="12"/>
        <v>1</v>
      </c>
      <c r="AA315">
        <f t="shared" si="13"/>
        <v>1</v>
      </c>
      <c r="AB315">
        <f t="shared" si="14"/>
        <v>0</v>
      </c>
    </row>
    <row r="316" spans="1:28" ht="14.4" thickBot="1" x14ac:dyDescent="0.3">
      <c r="A316" s="26" t="s">
        <v>640</v>
      </c>
      <c r="B316" s="4" t="s">
        <v>159</v>
      </c>
      <c r="C316" s="5" t="s">
        <v>21</v>
      </c>
      <c r="D316" s="4" t="s">
        <v>22</v>
      </c>
      <c r="E316" s="5" t="s">
        <v>55</v>
      </c>
      <c r="F316" s="5" t="s">
        <v>24</v>
      </c>
      <c r="G316" s="4" t="s">
        <v>56</v>
      </c>
      <c r="H316" s="4" t="s">
        <v>26</v>
      </c>
      <c r="I316" s="24">
        <v>45712</v>
      </c>
      <c r="J316" s="24">
        <v>45717</v>
      </c>
      <c r="K316" s="25" t="s">
        <v>1162</v>
      </c>
      <c r="L316" s="35">
        <f>Table8[[#This Row],[App Offer Date]]-Table8[[#This Row],[App Submission Date]]</f>
        <v>5</v>
      </c>
      <c r="M316" s="35" t="e">
        <f>Table8[[#This Row],[App Deposit Date]]-Table8[[#This Row],[App Offer Date]]</f>
        <v>#VALUE!</v>
      </c>
      <c r="N316" s="35" t="e">
        <f>Table8[[#This Row],[App Deposit Date]]-Table8[[#This Row],[App Submission Date]]</f>
        <v>#VALUE!</v>
      </c>
      <c r="O316" s="35">
        <f xml:space="preserve"> --(Table8[[#This Row],[App Submission Date]]&lt;&gt;"")</f>
        <v>1</v>
      </c>
      <c r="P316" s="35">
        <f>--(Table8[[#This Row],[App Offer Date]]&lt;&gt;"")</f>
        <v>1</v>
      </c>
      <c r="Q316" s="5" t="s">
        <v>37</v>
      </c>
      <c r="R316" s="4" t="s">
        <v>47</v>
      </c>
      <c r="S316" s="5"/>
      <c r="T316" s="4"/>
      <c r="U316" s="4"/>
      <c r="V316" s="7" t="s">
        <v>52</v>
      </c>
      <c r="W316" s="5"/>
      <c r="X316" s="22"/>
      <c r="Y316">
        <f>IF(Table8[[#This Row],[Highest Student Stage]]&lt;&gt;"",1,0)</f>
        <v>1</v>
      </c>
      <c r="Z316">
        <f t="shared" si="12"/>
        <v>1</v>
      </c>
      <c r="AA316">
        <f t="shared" si="13"/>
        <v>0</v>
      </c>
      <c r="AB316">
        <f t="shared" si="14"/>
        <v>0</v>
      </c>
    </row>
    <row r="317" spans="1:28" ht="14.4" thickBot="1" x14ac:dyDescent="0.3">
      <c r="A317" s="26" t="s">
        <v>641</v>
      </c>
      <c r="B317" s="4" t="s">
        <v>54</v>
      </c>
      <c r="C317" s="5" t="s">
        <v>21</v>
      </c>
      <c r="D317" s="4" t="s">
        <v>22</v>
      </c>
      <c r="E317" s="5" t="s">
        <v>221</v>
      </c>
      <c r="F317" s="5" t="s">
        <v>24</v>
      </c>
      <c r="G317" s="4" t="s">
        <v>147</v>
      </c>
      <c r="H317" s="4" t="s">
        <v>26</v>
      </c>
      <c r="I317" s="24">
        <v>45735</v>
      </c>
      <c r="J317" s="24">
        <v>45744</v>
      </c>
      <c r="K317" s="25" t="s">
        <v>1162</v>
      </c>
      <c r="L317" s="35">
        <f>Table8[[#This Row],[App Offer Date]]-Table8[[#This Row],[App Submission Date]]</f>
        <v>9</v>
      </c>
      <c r="M317" s="35" t="e">
        <f>Table8[[#This Row],[App Deposit Date]]-Table8[[#This Row],[App Offer Date]]</f>
        <v>#VALUE!</v>
      </c>
      <c r="N317" s="35" t="e">
        <f>Table8[[#This Row],[App Deposit Date]]-Table8[[#This Row],[App Submission Date]]</f>
        <v>#VALUE!</v>
      </c>
      <c r="O317" s="35">
        <f xml:space="preserve"> --(Table8[[#This Row],[App Submission Date]]&lt;&gt;"")</f>
        <v>1</v>
      </c>
      <c r="P317" s="35">
        <f>--(Table8[[#This Row],[App Offer Date]]&lt;&gt;"")</f>
        <v>1</v>
      </c>
      <c r="Q317" s="5" t="s">
        <v>37</v>
      </c>
      <c r="R317" s="4" t="s">
        <v>47</v>
      </c>
      <c r="S317" s="2" t="s">
        <v>80</v>
      </c>
      <c r="T317" s="1"/>
      <c r="U317" s="4"/>
      <c r="V317" s="7" t="s">
        <v>41</v>
      </c>
      <c r="W317" s="5"/>
      <c r="X317" s="22"/>
      <c r="Y317">
        <f>IF(Table8[[#This Row],[Highest Student Stage]]&lt;&gt;"",1,0)</f>
        <v>1</v>
      </c>
      <c r="Z317">
        <f t="shared" si="12"/>
        <v>1</v>
      </c>
      <c r="AA317">
        <f t="shared" si="13"/>
        <v>0</v>
      </c>
      <c r="AB317">
        <f t="shared" si="14"/>
        <v>0</v>
      </c>
    </row>
    <row r="318" spans="1:28" ht="14.4" thickBot="1" x14ac:dyDescent="0.3">
      <c r="A318" s="26" t="s">
        <v>642</v>
      </c>
      <c r="B318" s="4" t="s">
        <v>131</v>
      </c>
      <c r="C318" s="5" t="s">
        <v>21</v>
      </c>
      <c r="D318" s="4" t="s">
        <v>22</v>
      </c>
      <c r="E318" s="5" t="s">
        <v>55</v>
      </c>
      <c r="F318" s="5" t="s">
        <v>24</v>
      </c>
      <c r="G318" s="4" t="s">
        <v>147</v>
      </c>
      <c r="H318" s="4" t="s">
        <v>26</v>
      </c>
      <c r="I318" s="24">
        <v>45755</v>
      </c>
      <c r="J318" s="25" t="s">
        <v>1162</v>
      </c>
      <c r="K318" s="25" t="s">
        <v>1162</v>
      </c>
      <c r="L318" s="35" t="e">
        <f>Table8[[#This Row],[App Offer Date]]-Table8[[#This Row],[App Submission Date]]</f>
        <v>#VALUE!</v>
      </c>
      <c r="M318" s="35" t="e">
        <f>Table8[[#This Row],[App Deposit Date]]-Table8[[#This Row],[App Offer Date]]</f>
        <v>#VALUE!</v>
      </c>
      <c r="N318" s="35" t="e">
        <f>Table8[[#This Row],[App Deposit Date]]-Table8[[#This Row],[App Submission Date]]</f>
        <v>#VALUE!</v>
      </c>
      <c r="O318" s="35">
        <f xml:space="preserve"> --(Table8[[#This Row],[App Submission Date]]&lt;&gt;"")</f>
        <v>1</v>
      </c>
      <c r="P318" s="35">
        <f>--(Table8[[#This Row],[App Offer Date]]&lt;&gt;"")</f>
        <v>1</v>
      </c>
      <c r="Q318" s="5" t="s">
        <v>82</v>
      </c>
      <c r="R318" s="4" t="s">
        <v>47</v>
      </c>
      <c r="S318" s="5"/>
      <c r="T318" s="4"/>
      <c r="U318" s="4"/>
      <c r="V318" s="7" t="s">
        <v>52</v>
      </c>
      <c r="W318" s="5"/>
      <c r="X318" s="22"/>
      <c r="Y318">
        <f>IF(Table8[[#This Row],[Highest Student Stage]]&lt;&gt;"",1,0)</f>
        <v>1</v>
      </c>
      <c r="Z318">
        <f t="shared" si="12"/>
        <v>0</v>
      </c>
      <c r="AA318">
        <f t="shared" si="13"/>
        <v>0</v>
      </c>
      <c r="AB318">
        <f t="shared" si="14"/>
        <v>0</v>
      </c>
    </row>
    <row r="319" spans="1:28" ht="14.4" thickBot="1" x14ac:dyDescent="0.3">
      <c r="A319" s="26" t="s">
        <v>643</v>
      </c>
      <c r="B319" s="4" t="s">
        <v>357</v>
      </c>
      <c r="C319" s="5" t="s">
        <v>21</v>
      </c>
      <c r="D319" s="4" t="s">
        <v>22</v>
      </c>
      <c r="E319" s="5" t="s">
        <v>55</v>
      </c>
      <c r="F319" s="5" t="s">
        <v>24</v>
      </c>
      <c r="G319" s="4" t="s">
        <v>94</v>
      </c>
      <c r="H319" s="4" t="s">
        <v>26</v>
      </c>
      <c r="I319" s="24">
        <v>45765</v>
      </c>
      <c r="J319" s="25" t="s">
        <v>1162</v>
      </c>
      <c r="K319" s="25" t="s">
        <v>1162</v>
      </c>
      <c r="L319" s="35" t="e">
        <f>Table8[[#This Row],[App Offer Date]]-Table8[[#This Row],[App Submission Date]]</f>
        <v>#VALUE!</v>
      </c>
      <c r="M319" s="35" t="e">
        <f>Table8[[#This Row],[App Deposit Date]]-Table8[[#This Row],[App Offer Date]]</f>
        <v>#VALUE!</v>
      </c>
      <c r="N319" s="35" t="e">
        <f>Table8[[#This Row],[App Deposit Date]]-Table8[[#This Row],[App Submission Date]]</f>
        <v>#VALUE!</v>
      </c>
      <c r="O319" s="35">
        <f xml:space="preserve"> --(Table8[[#This Row],[App Submission Date]]&lt;&gt;"")</f>
        <v>1</v>
      </c>
      <c r="P319" s="35">
        <f>--(Table8[[#This Row],[App Offer Date]]&lt;&gt;"")</f>
        <v>1</v>
      </c>
      <c r="Q319" s="5" t="s">
        <v>46</v>
      </c>
      <c r="R319" s="4" t="s">
        <v>47</v>
      </c>
      <c r="S319" s="5" t="s">
        <v>55</v>
      </c>
      <c r="T319" s="4" t="s">
        <v>83</v>
      </c>
      <c r="U319" s="4" t="s">
        <v>572</v>
      </c>
      <c r="V319" s="5" t="s">
        <v>46</v>
      </c>
      <c r="W319" s="6">
        <v>45765</v>
      </c>
      <c r="X319" s="22"/>
      <c r="Y319">
        <f>IF(Table8[[#This Row],[Highest Student Stage]]&lt;&gt;"",1,0)</f>
        <v>1</v>
      </c>
      <c r="Z319">
        <f t="shared" si="12"/>
        <v>0</v>
      </c>
      <c r="AA319">
        <f t="shared" si="13"/>
        <v>0</v>
      </c>
      <c r="AB319">
        <f t="shared" si="14"/>
        <v>0</v>
      </c>
    </row>
    <row r="320" spans="1:28" ht="14.4" thickBot="1" x14ac:dyDescent="0.3">
      <c r="A320" s="26" t="s">
        <v>644</v>
      </c>
      <c r="B320" s="4" t="s">
        <v>295</v>
      </c>
      <c r="C320" s="5" t="s">
        <v>21</v>
      </c>
      <c r="D320" s="4" t="s">
        <v>22</v>
      </c>
      <c r="E320" s="5" t="s">
        <v>69</v>
      </c>
      <c r="F320" s="5" t="s">
        <v>93</v>
      </c>
      <c r="G320" s="4" t="s">
        <v>243</v>
      </c>
      <c r="H320" s="4" t="s">
        <v>26</v>
      </c>
      <c r="I320" s="24">
        <v>45731</v>
      </c>
      <c r="J320" s="24">
        <v>45739</v>
      </c>
      <c r="K320" s="24">
        <v>45782</v>
      </c>
      <c r="L320" s="34">
        <f>Table8[[#This Row],[App Offer Date]]-Table8[[#This Row],[App Submission Date]]</f>
        <v>8</v>
      </c>
      <c r="M320" s="34">
        <f>Table8[[#This Row],[App Deposit Date]]-Table8[[#This Row],[App Offer Date]]</f>
        <v>43</v>
      </c>
      <c r="N320" s="34">
        <f>Table8[[#This Row],[App Deposit Date]]-Table8[[#This Row],[App Submission Date]]</f>
        <v>51</v>
      </c>
      <c r="O320" s="34">
        <f xml:space="preserve"> --(Table8[[#This Row],[App Submission Date]]&lt;&gt;"")</f>
        <v>1</v>
      </c>
      <c r="P320" s="34">
        <f>--(Table8[[#This Row],[App Offer Date]]&lt;&gt;"")</f>
        <v>1</v>
      </c>
      <c r="Q320" s="5" t="s">
        <v>27</v>
      </c>
      <c r="R320" s="4" t="s">
        <v>28</v>
      </c>
      <c r="S320" s="5" t="s">
        <v>69</v>
      </c>
      <c r="T320" s="4" t="s">
        <v>29</v>
      </c>
      <c r="U320" s="4" t="s">
        <v>500</v>
      </c>
      <c r="V320" s="5" t="s">
        <v>27</v>
      </c>
      <c r="W320" s="6">
        <v>45731</v>
      </c>
      <c r="X320" s="27">
        <v>45739</v>
      </c>
      <c r="Y320">
        <f>IF(Table8[[#This Row],[Highest Student Stage]]&lt;&gt;"",1,0)</f>
        <v>1</v>
      </c>
      <c r="Z320">
        <f t="shared" si="12"/>
        <v>1</v>
      </c>
      <c r="AA320">
        <f t="shared" si="13"/>
        <v>1</v>
      </c>
      <c r="AB320">
        <f t="shared" si="14"/>
        <v>0</v>
      </c>
    </row>
    <row r="321" spans="1:28" ht="14.4" thickBot="1" x14ac:dyDescent="0.3">
      <c r="A321" s="26" t="s">
        <v>645</v>
      </c>
      <c r="B321" s="4" t="s">
        <v>253</v>
      </c>
      <c r="C321" s="5" t="s">
        <v>21</v>
      </c>
      <c r="D321" s="4" t="s">
        <v>22</v>
      </c>
      <c r="E321" s="5" t="s">
        <v>44</v>
      </c>
      <c r="F321" s="5" t="s">
        <v>93</v>
      </c>
      <c r="G321" s="4" t="s">
        <v>103</v>
      </c>
      <c r="H321" s="4" t="s">
        <v>26</v>
      </c>
      <c r="I321" s="24">
        <v>45538</v>
      </c>
      <c r="J321" s="24">
        <v>45553</v>
      </c>
      <c r="K321" s="24">
        <v>45601</v>
      </c>
      <c r="L321" s="34">
        <f>Table8[[#This Row],[App Offer Date]]-Table8[[#This Row],[App Submission Date]]</f>
        <v>15</v>
      </c>
      <c r="M321" s="34">
        <f>Table8[[#This Row],[App Deposit Date]]-Table8[[#This Row],[App Offer Date]]</f>
        <v>48</v>
      </c>
      <c r="N321" s="34">
        <f>Table8[[#This Row],[App Deposit Date]]-Table8[[#This Row],[App Submission Date]]</f>
        <v>63</v>
      </c>
      <c r="O321" s="34">
        <f xml:space="preserve"> --(Table8[[#This Row],[App Submission Date]]&lt;&gt;"")</f>
        <v>1</v>
      </c>
      <c r="P321" s="34">
        <f>--(Table8[[#This Row],[App Offer Date]]&lt;&gt;"")</f>
        <v>1</v>
      </c>
      <c r="Q321" s="5" t="s">
        <v>27</v>
      </c>
      <c r="R321" s="4" t="s">
        <v>28</v>
      </c>
      <c r="S321" s="5" t="s">
        <v>44</v>
      </c>
      <c r="T321" s="4" t="s">
        <v>29</v>
      </c>
      <c r="U321" s="4"/>
      <c r="V321" s="5" t="s">
        <v>27</v>
      </c>
      <c r="W321" s="6">
        <v>45538</v>
      </c>
      <c r="X321" s="27">
        <v>45553</v>
      </c>
      <c r="Y321">
        <f>IF(Table8[[#This Row],[Highest Student Stage]]&lt;&gt;"",1,0)</f>
        <v>1</v>
      </c>
      <c r="Z321">
        <f t="shared" si="12"/>
        <v>1</v>
      </c>
      <c r="AA321">
        <f t="shared" si="13"/>
        <v>1</v>
      </c>
      <c r="AB321">
        <f t="shared" si="14"/>
        <v>0</v>
      </c>
    </row>
    <row r="322" spans="1:28" ht="14.4" thickBot="1" x14ac:dyDescent="0.3">
      <c r="A322" s="26" t="s">
        <v>646</v>
      </c>
      <c r="B322" s="4" t="s">
        <v>235</v>
      </c>
      <c r="C322" s="5" t="s">
        <v>21</v>
      </c>
      <c r="D322" s="4" t="s">
        <v>33</v>
      </c>
      <c r="E322" s="5" t="s">
        <v>129</v>
      </c>
      <c r="F322" s="5" t="s">
        <v>35</v>
      </c>
      <c r="G322" s="4" t="s">
        <v>360</v>
      </c>
      <c r="H322" s="4" t="s">
        <v>26</v>
      </c>
      <c r="I322" s="24">
        <v>45722</v>
      </c>
      <c r="J322" s="24">
        <v>45727</v>
      </c>
      <c r="K322" s="24">
        <v>45743</v>
      </c>
      <c r="L322" s="34">
        <f>Table8[[#This Row],[App Offer Date]]-Table8[[#This Row],[App Submission Date]]</f>
        <v>5</v>
      </c>
      <c r="M322" s="34">
        <f>Table8[[#This Row],[App Deposit Date]]-Table8[[#This Row],[App Offer Date]]</f>
        <v>16</v>
      </c>
      <c r="N322" s="34">
        <f>Table8[[#This Row],[App Deposit Date]]-Table8[[#This Row],[App Submission Date]]</f>
        <v>21</v>
      </c>
      <c r="O322" s="34">
        <f xml:space="preserve"> --(Table8[[#This Row],[App Submission Date]]&lt;&gt;"")</f>
        <v>1</v>
      </c>
      <c r="P322" s="34">
        <f>--(Table8[[#This Row],[App Offer Date]]&lt;&gt;"")</f>
        <v>1</v>
      </c>
      <c r="Q322" s="5" t="s">
        <v>156</v>
      </c>
      <c r="R322" s="4" t="s">
        <v>28</v>
      </c>
      <c r="S322" s="5" t="s">
        <v>129</v>
      </c>
      <c r="T322" s="4" t="s">
        <v>29</v>
      </c>
      <c r="U322" s="5" t="s">
        <v>88</v>
      </c>
      <c r="V322" s="5" t="s">
        <v>156</v>
      </c>
      <c r="W322" s="6">
        <v>45722</v>
      </c>
      <c r="X322" s="27">
        <v>45727</v>
      </c>
      <c r="Y322">
        <f>IF(Table8[[#This Row],[Highest Student Stage]]&lt;&gt;"",1,0)</f>
        <v>1</v>
      </c>
      <c r="Z322">
        <f t="shared" ref="Z322:Z385" si="15">IF(OR(Q322="Offer Received (Conditional)",Q322="Offer Received (Unconditional)",Q322="Deposit Made (Conditional)",Q322="Deposit Made (Unconditional)",Q322="Registered at University"),1,0)</f>
        <v>1</v>
      </c>
      <c r="AA322">
        <f t="shared" ref="AA322:AA385" si="16">IF(OR(Q322="Deposit Made (Conditional)",Q322="Deposit Made (Unconditional)",Q322="Registered at University"),1,0)</f>
        <v>1</v>
      </c>
      <c r="AB322">
        <f t="shared" ref="AB322:AB385" si="17">IF(Q322="Registered at University",1,0)</f>
        <v>0</v>
      </c>
    </row>
    <row r="323" spans="1:28" ht="14.4" thickBot="1" x14ac:dyDescent="0.3">
      <c r="A323" s="26" t="s">
        <v>647</v>
      </c>
      <c r="B323" s="4" t="s">
        <v>76</v>
      </c>
      <c r="C323" s="5" t="s">
        <v>21</v>
      </c>
      <c r="D323" s="4" t="s">
        <v>33</v>
      </c>
      <c r="E323" s="5" t="s">
        <v>80</v>
      </c>
      <c r="F323" s="5" t="s">
        <v>65</v>
      </c>
      <c r="G323" s="4" t="s">
        <v>77</v>
      </c>
      <c r="H323" s="4" t="s">
        <v>26</v>
      </c>
      <c r="I323" s="24">
        <v>45726</v>
      </c>
      <c r="J323" s="24">
        <v>45731</v>
      </c>
      <c r="K323" s="25" t="s">
        <v>1162</v>
      </c>
      <c r="L323" s="35">
        <f>Table8[[#This Row],[App Offer Date]]-Table8[[#This Row],[App Submission Date]]</f>
        <v>5</v>
      </c>
      <c r="M323" s="35" t="e">
        <f>Table8[[#This Row],[App Deposit Date]]-Table8[[#This Row],[App Offer Date]]</f>
        <v>#VALUE!</v>
      </c>
      <c r="N323" s="35" t="e">
        <f>Table8[[#This Row],[App Deposit Date]]-Table8[[#This Row],[App Submission Date]]</f>
        <v>#VALUE!</v>
      </c>
      <c r="O323" s="35">
        <f xml:space="preserve"> --(Table8[[#This Row],[App Submission Date]]&lt;&gt;"")</f>
        <v>1</v>
      </c>
      <c r="P323" s="35">
        <f>--(Table8[[#This Row],[App Offer Date]]&lt;&gt;"")</f>
        <v>1</v>
      </c>
      <c r="Q323" s="5" t="s">
        <v>37</v>
      </c>
      <c r="R323" s="4" t="s">
        <v>28</v>
      </c>
      <c r="S323" s="5" t="s">
        <v>80</v>
      </c>
      <c r="T323" s="4" t="s">
        <v>29</v>
      </c>
      <c r="U323" s="12" t="s">
        <v>648</v>
      </c>
      <c r="V323" s="5" t="s">
        <v>37</v>
      </c>
      <c r="W323" s="6">
        <v>45726</v>
      </c>
      <c r="X323" s="27">
        <v>45731</v>
      </c>
      <c r="Y323">
        <f>IF(Table8[[#This Row],[Highest Student Stage]]&lt;&gt;"",1,0)</f>
        <v>1</v>
      </c>
      <c r="Z323">
        <f t="shared" si="15"/>
        <v>1</v>
      </c>
      <c r="AA323">
        <f t="shared" si="16"/>
        <v>0</v>
      </c>
      <c r="AB323">
        <f t="shared" si="17"/>
        <v>0</v>
      </c>
    </row>
    <row r="324" spans="1:28" ht="14.4" thickBot="1" x14ac:dyDescent="0.3">
      <c r="A324" s="26" t="s">
        <v>649</v>
      </c>
      <c r="B324" s="4" t="s">
        <v>235</v>
      </c>
      <c r="C324" s="5" t="s">
        <v>21</v>
      </c>
      <c r="D324" s="4" t="s">
        <v>33</v>
      </c>
      <c r="E324" s="5" t="s">
        <v>59</v>
      </c>
      <c r="F324" s="5" t="s">
        <v>35</v>
      </c>
      <c r="G324" s="4" t="s">
        <v>121</v>
      </c>
      <c r="H324" s="4" t="s">
        <v>26</v>
      </c>
      <c r="I324" s="24">
        <v>45682</v>
      </c>
      <c r="J324" s="24">
        <v>45695</v>
      </c>
      <c r="K324" s="25" t="s">
        <v>1162</v>
      </c>
      <c r="L324" s="35">
        <f>Table8[[#This Row],[App Offer Date]]-Table8[[#This Row],[App Submission Date]]</f>
        <v>13</v>
      </c>
      <c r="M324" s="35" t="e">
        <f>Table8[[#This Row],[App Deposit Date]]-Table8[[#This Row],[App Offer Date]]</f>
        <v>#VALUE!</v>
      </c>
      <c r="N324" s="35" t="e">
        <f>Table8[[#This Row],[App Deposit Date]]-Table8[[#This Row],[App Submission Date]]</f>
        <v>#VALUE!</v>
      </c>
      <c r="O324" s="35">
        <f xml:space="preserve"> --(Table8[[#This Row],[App Submission Date]]&lt;&gt;"")</f>
        <v>1</v>
      </c>
      <c r="P324" s="35">
        <f>--(Table8[[#This Row],[App Offer Date]]&lt;&gt;"")</f>
        <v>1</v>
      </c>
      <c r="Q324" s="5" t="s">
        <v>37</v>
      </c>
      <c r="R324" s="4" t="s">
        <v>47</v>
      </c>
      <c r="S324" s="2" t="s">
        <v>59</v>
      </c>
      <c r="T324" s="4"/>
      <c r="U324" s="4" t="s">
        <v>110</v>
      </c>
      <c r="V324" s="5" t="s">
        <v>37</v>
      </c>
      <c r="W324" s="6">
        <v>45682</v>
      </c>
      <c r="X324" s="27">
        <v>45695</v>
      </c>
      <c r="Y324">
        <f>IF(Table8[[#This Row],[Highest Student Stage]]&lt;&gt;"",1,0)</f>
        <v>1</v>
      </c>
      <c r="Z324">
        <f t="shared" si="15"/>
        <v>1</v>
      </c>
      <c r="AA324">
        <f t="shared" si="16"/>
        <v>0</v>
      </c>
      <c r="AB324">
        <f t="shared" si="17"/>
        <v>0</v>
      </c>
    </row>
    <row r="325" spans="1:28" ht="14.4" thickBot="1" x14ac:dyDescent="0.3">
      <c r="A325" s="26" t="s">
        <v>650</v>
      </c>
      <c r="B325" s="4" t="s">
        <v>131</v>
      </c>
      <c r="C325" s="5" t="s">
        <v>21</v>
      </c>
      <c r="D325" s="4" t="s">
        <v>22</v>
      </c>
      <c r="E325" s="5" t="s">
        <v>160</v>
      </c>
      <c r="F325" s="5" t="s">
        <v>24</v>
      </c>
      <c r="G325" s="4" t="s">
        <v>56</v>
      </c>
      <c r="H325" s="4" t="s">
        <v>26</v>
      </c>
      <c r="I325" s="24">
        <v>45663</v>
      </c>
      <c r="J325" s="24">
        <v>45695</v>
      </c>
      <c r="K325" s="25" t="s">
        <v>1162</v>
      </c>
      <c r="L325" s="35">
        <f>Table8[[#This Row],[App Offer Date]]-Table8[[#This Row],[App Submission Date]]</f>
        <v>32</v>
      </c>
      <c r="M325" s="35" t="e">
        <f>Table8[[#This Row],[App Deposit Date]]-Table8[[#This Row],[App Offer Date]]</f>
        <v>#VALUE!</v>
      </c>
      <c r="N325" s="35" t="e">
        <f>Table8[[#This Row],[App Deposit Date]]-Table8[[#This Row],[App Submission Date]]</f>
        <v>#VALUE!</v>
      </c>
      <c r="O325" s="35">
        <f xml:space="preserve"> --(Table8[[#This Row],[App Submission Date]]&lt;&gt;"")</f>
        <v>1</v>
      </c>
      <c r="P325" s="35">
        <f>--(Table8[[#This Row],[App Offer Date]]&lt;&gt;"")</f>
        <v>1</v>
      </c>
      <c r="Q325" s="5" t="s">
        <v>37</v>
      </c>
      <c r="R325" s="4" t="s">
        <v>47</v>
      </c>
      <c r="S325" s="5"/>
      <c r="T325" s="4"/>
      <c r="U325" s="4"/>
      <c r="V325" s="7" t="s">
        <v>52</v>
      </c>
      <c r="W325" s="5"/>
      <c r="X325" s="22"/>
      <c r="Y325">
        <f>IF(Table8[[#This Row],[Highest Student Stage]]&lt;&gt;"",1,0)</f>
        <v>1</v>
      </c>
      <c r="Z325">
        <f t="shared" si="15"/>
        <v>1</v>
      </c>
      <c r="AA325">
        <f t="shared" si="16"/>
        <v>0</v>
      </c>
      <c r="AB325">
        <f t="shared" si="17"/>
        <v>0</v>
      </c>
    </row>
    <row r="326" spans="1:28" ht="14.4" thickBot="1" x14ac:dyDescent="0.3">
      <c r="A326" s="26" t="s">
        <v>651</v>
      </c>
      <c r="B326" s="4" t="s">
        <v>185</v>
      </c>
      <c r="C326" s="5" t="s">
        <v>21</v>
      </c>
      <c r="D326" s="4" t="s">
        <v>33</v>
      </c>
      <c r="E326" s="5" t="s">
        <v>64</v>
      </c>
      <c r="F326" s="5" t="s">
        <v>65</v>
      </c>
      <c r="G326" s="4" t="s">
        <v>140</v>
      </c>
      <c r="H326" s="4" t="s">
        <v>26</v>
      </c>
      <c r="I326" s="24">
        <v>45721</v>
      </c>
      <c r="J326" s="24">
        <v>45724</v>
      </c>
      <c r="K326" s="25" t="s">
        <v>1162</v>
      </c>
      <c r="L326" s="35">
        <f>Table8[[#This Row],[App Offer Date]]-Table8[[#This Row],[App Submission Date]]</f>
        <v>3</v>
      </c>
      <c r="M326" s="35" t="e">
        <f>Table8[[#This Row],[App Deposit Date]]-Table8[[#This Row],[App Offer Date]]</f>
        <v>#VALUE!</v>
      </c>
      <c r="N326" s="35" t="e">
        <f>Table8[[#This Row],[App Deposit Date]]-Table8[[#This Row],[App Submission Date]]</f>
        <v>#VALUE!</v>
      </c>
      <c r="O326" s="35">
        <f xml:space="preserve"> --(Table8[[#This Row],[App Submission Date]]&lt;&gt;"")</f>
        <v>1</v>
      </c>
      <c r="P326" s="35">
        <f>--(Table8[[#This Row],[App Offer Date]]&lt;&gt;"")</f>
        <v>1</v>
      </c>
      <c r="Q326" s="5" t="s">
        <v>37</v>
      </c>
      <c r="R326" s="4" t="s">
        <v>47</v>
      </c>
      <c r="S326" s="2" t="s">
        <v>64</v>
      </c>
      <c r="T326" s="4"/>
      <c r="U326" s="4"/>
      <c r="V326" s="5" t="s">
        <v>37</v>
      </c>
      <c r="W326" s="6">
        <v>45721</v>
      </c>
      <c r="X326" s="27">
        <v>45724</v>
      </c>
      <c r="Y326">
        <f>IF(Table8[[#This Row],[Highest Student Stage]]&lt;&gt;"",1,0)</f>
        <v>1</v>
      </c>
      <c r="Z326">
        <f t="shared" si="15"/>
        <v>1</v>
      </c>
      <c r="AA326">
        <f t="shared" si="16"/>
        <v>0</v>
      </c>
      <c r="AB326">
        <f t="shared" si="17"/>
        <v>0</v>
      </c>
    </row>
    <row r="327" spans="1:28" ht="14.4" thickBot="1" x14ac:dyDescent="0.3">
      <c r="A327" s="26" t="s">
        <v>652</v>
      </c>
      <c r="B327" s="4" t="s">
        <v>20</v>
      </c>
      <c r="C327" s="5" t="s">
        <v>21</v>
      </c>
      <c r="D327" s="4" t="s">
        <v>22</v>
      </c>
      <c r="E327" s="5" t="s">
        <v>55</v>
      </c>
      <c r="F327" s="5" t="s">
        <v>24</v>
      </c>
      <c r="G327" s="4" t="s">
        <v>143</v>
      </c>
      <c r="H327" s="4" t="s">
        <v>26</v>
      </c>
      <c r="I327" s="24">
        <v>45742</v>
      </c>
      <c r="J327" s="24">
        <v>45747</v>
      </c>
      <c r="K327" s="25" t="s">
        <v>1162</v>
      </c>
      <c r="L327" s="35">
        <f>Table8[[#This Row],[App Offer Date]]-Table8[[#This Row],[App Submission Date]]</f>
        <v>5</v>
      </c>
      <c r="M327" s="35" t="e">
        <f>Table8[[#This Row],[App Deposit Date]]-Table8[[#This Row],[App Offer Date]]</f>
        <v>#VALUE!</v>
      </c>
      <c r="N327" s="35" t="e">
        <f>Table8[[#This Row],[App Deposit Date]]-Table8[[#This Row],[App Submission Date]]</f>
        <v>#VALUE!</v>
      </c>
      <c r="O327" s="35">
        <f xml:space="preserve"> --(Table8[[#This Row],[App Submission Date]]&lt;&gt;"")</f>
        <v>1</v>
      </c>
      <c r="P327" s="35">
        <f>--(Table8[[#This Row],[App Offer Date]]&lt;&gt;"")</f>
        <v>1</v>
      </c>
      <c r="Q327" s="5" t="s">
        <v>37</v>
      </c>
      <c r="R327" s="4" t="s">
        <v>47</v>
      </c>
      <c r="S327" s="5"/>
      <c r="T327" s="4"/>
      <c r="U327" s="4"/>
      <c r="V327" s="7" t="s">
        <v>52</v>
      </c>
      <c r="W327" s="5"/>
      <c r="X327" s="22"/>
      <c r="Y327">
        <f>IF(Table8[[#This Row],[Highest Student Stage]]&lt;&gt;"",1,0)</f>
        <v>1</v>
      </c>
      <c r="Z327">
        <f t="shared" si="15"/>
        <v>1</v>
      </c>
      <c r="AA327">
        <f t="shared" si="16"/>
        <v>0</v>
      </c>
      <c r="AB327">
        <f t="shared" si="17"/>
        <v>0</v>
      </c>
    </row>
    <row r="328" spans="1:28" ht="14.4" thickBot="1" x14ac:dyDescent="0.3">
      <c r="A328" s="26" t="s">
        <v>653</v>
      </c>
      <c r="B328" s="4" t="s">
        <v>208</v>
      </c>
      <c r="C328" s="5" t="s">
        <v>21</v>
      </c>
      <c r="D328" s="4" t="s">
        <v>33</v>
      </c>
      <c r="E328" s="5" t="s">
        <v>64</v>
      </c>
      <c r="F328" s="5" t="s">
        <v>35</v>
      </c>
      <c r="G328" s="4" t="s">
        <v>109</v>
      </c>
      <c r="H328" s="4" t="s">
        <v>26</v>
      </c>
      <c r="I328" s="24">
        <v>45750</v>
      </c>
      <c r="J328" s="24">
        <v>45751</v>
      </c>
      <c r="K328" s="24">
        <v>45780</v>
      </c>
      <c r="L328" s="34">
        <f>Table8[[#This Row],[App Offer Date]]-Table8[[#This Row],[App Submission Date]]</f>
        <v>1</v>
      </c>
      <c r="M328" s="34">
        <f>Table8[[#This Row],[App Deposit Date]]-Table8[[#This Row],[App Offer Date]]</f>
        <v>29</v>
      </c>
      <c r="N328" s="34">
        <f>Table8[[#This Row],[App Deposit Date]]-Table8[[#This Row],[App Submission Date]]</f>
        <v>30</v>
      </c>
      <c r="O328" s="34">
        <f xml:space="preserve"> --(Table8[[#This Row],[App Submission Date]]&lt;&gt;"")</f>
        <v>1</v>
      </c>
      <c r="P328" s="34">
        <f>--(Table8[[#This Row],[App Offer Date]]&lt;&gt;"")</f>
        <v>1</v>
      </c>
      <c r="Q328" s="5" t="s">
        <v>156</v>
      </c>
      <c r="R328" s="4" t="s">
        <v>28</v>
      </c>
      <c r="S328" s="5" t="s">
        <v>64</v>
      </c>
      <c r="T328" s="4" t="s">
        <v>29</v>
      </c>
      <c r="U328" s="4" t="s">
        <v>318</v>
      </c>
      <c r="V328" s="5" t="s">
        <v>156</v>
      </c>
      <c r="W328" s="6">
        <v>45750</v>
      </c>
      <c r="X328" s="27">
        <v>45751</v>
      </c>
      <c r="Y328">
        <f>IF(Table8[[#This Row],[Highest Student Stage]]&lt;&gt;"",1,0)</f>
        <v>1</v>
      </c>
      <c r="Z328">
        <f t="shared" si="15"/>
        <v>1</v>
      </c>
      <c r="AA328">
        <f t="shared" si="16"/>
        <v>1</v>
      </c>
      <c r="AB328">
        <f t="shared" si="17"/>
        <v>0</v>
      </c>
    </row>
    <row r="329" spans="1:28" ht="14.4" thickBot="1" x14ac:dyDescent="0.3">
      <c r="A329" s="26" t="s">
        <v>654</v>
      </c>
      <c r="B329" s="4" t="s">
        <v>379</v>
      </c>
      <c r="C329" s="5" t="s">
        <v>21</v>
      </c>
      <c r="D329" s="4" t="s">
        <v>33</v>
      </c>
      <c r="E329" s="5" t="s">
        <v>129</v>
      </c>
      <c r="F329" s="5" t="s">
        <v>65</v>
      </c>
      <c r="G329" s="4" t="s">
        <v>66</v>
      </c>
      <c r="H329" s="4" t="s">
        <v>26</v>
      </c>
      <c r="I329" s="24">
        <v>45747</v>
      </c>
      <c r="J329" s="25" t="s">
        <v>1162</v>
      </c>
      <c r="K329" s="25" t="s">
        <v>1162</v>
      </c>
      <c r="L329" s="35" t="e">
        <f>Table8[[#This Row],[App Offer Date]]-Table8[[#This Row],[App Submission Date]]</f>
        <v>#VALUE!</v>
      </c>
      <c r="M329" s="35" t="e">
        <f>Table8[[#This Row],[App Deposit Date]]-Table8[[#This Row],[App Offer Date]]</f>
        <v>#VALUE!</v>
      </c>
      <c r="N329" s="35" t="e">
        <f>Table8[[#This Row],[App Deposit Date]]-Table8[[#This Row],[App Submission Date]]</f>
        <v>#VALUE!</v>
      </c>
      <c r="O329" s="35">
        <f xml:space="preserve"> --(Table8[[#This Row],[App Submission Date]]&lt;&gt;"")</f>
        <v>1</v>
      </c>
      <c r="P329" s="35">
        <f>--(Table8[[#This Row],[App Offer Date]]&lt;&gt;"")</f>
        <v>1</v>
      </c>
      <c r="Q329" s="5" t="s">
        <v>82</v>
      </c>
      <c r="R329" s="4" t="s">
        <v>47</v>
      </c>
      <c r="S329" s="5"/>
      <c r="T329" s="4"/>
      <c r="U329" s="4" t="s">
        <v>408</v>
      </c>
      <c r="V329" s="7" t="s">
        <v>52</v>
      </c>
      <c r="W329" s="5"/>
      <c r="X329" s="22"/>
      <c r="Y329">
        <f>IF(Table8[[#This Row],[Highest Student Stage]]&lt;&gt;"",1,0)</f>
        <v>1</v>
      </c>
      <c r="Z329">
        <f t="shared" si="15"/>
        <v>0</v>
      </c>
      <c r="AA329">
        <f t="shared" si="16"/>
        <v>0</v>
      </c>
      <c r="AB329">
        <f t="shared" si="17"/>
        <v>0</v>
      </c>
    </row>
    <row r="330" spans="1:28" ht="14.4" thickBot="1" x14ac:dyDescent="0.3">
      <c r="A330" s="26" t="s">
        <v>655</v>
      </c>
      <c r="B330" s="4" t="s">
        <v>162</v>
      </c>
      <c r="C330" s="5" t="s">
        <v>21</v>
      </c>
      <c r="D330" s="4" t="s">
        <v>33</v>
      </c>
      <c r="E330" s="5" t="s">
        <v>656</v>
      </c>
      <c r="F330" s="5" t="s">
        <v>65</v>
      </c>
      <c r="G330" s="4" t="s">
        <v>66</v>
      </c>
      <c r="H330" s="4" t="s">
        <v>26</v>
      </c>
      <c r="I330" s="24">
        <v>45667</v>
      </c>
      <c r="J330" s="24">
        <v>45695</v>
      </c>
      <c r="K330" s="25" t="s">
        <v>1162</v>
      </c>
      <c r="L330" s="35">
        <f>Table8[[#This Row],[App Offer Date]]-Table8[[#This Row],[App Submission Date]]</f>
        <v>28</v>
      </c>
      <c r="M330" s="35" t="e">
        <f>Table8[[#This Row],[App Deposit Date]]-Table8[[#This Row],[App Offer Date]]</f>
        <v>#VALUE!</v>
      </c>
      <c r="N330" s="35" t="e">
        <f>Table8[[#This Row],[App Deposit Date]]-Table8[[#This Row],[App Submission Date]]</f>
        <v>#VALUE!</v>
      </c>
      <c r="O330" s="35">
        <f xml:space="preserve"> --(Table8[[#This Row],[App Submission Date]]&lt;&gt;"")</f>
        <v>1</v>
      </c>
      <c r="P330" s="35">
        <f>--(Table8[[#This Row],[App Offer Date]]&lt;&gt;"")</f>
        <v>1</v>
      </c>
      <c r="Q330" s="5" t="s">
        <v>37</v>
      </c>
      <c r="R330" s="4" t="s">
        <v>47</v>
      </c>
      <c r="S330" s="5"/>
      <c r="T330" s="4"/>
      <c r="U330" s="4"/>
      <c r="V330" s="7" t="s">
        <v>52</v>
      </c>
      <c r="W330" s="5"/>
      <c r="X330" s="22"/>
      <c r="Y330">
        <f>IF(Table8[[#This Row],[Highest Student Stage]]&lt;&gt;"",1,0)</f>
        <v>1</v>
      </c>
      <c r="Z330">
        <f t="shared" si="15"/>
        <v>1</v>
      </c>
      <c r="AA330">
        <f t="shared" si="16"/>
        <v>0</v>
      </c>
      <c r="AB330">
        <f t="shared" si="17"/>
        <v>0</v>
      </c>
    </row>
    <row r="331" spans="1:28" ht="14.4" thickBot="1" x14ac:dyDescent="0.3">
      <c r="A331" s="26" t="s">
        <v>657</v>
      </c>
      <c r="B331" s="4" t="s">
        <v>274</v>
      </c>
      <c r="C331" s="5" t="s">
        <v>21</v>
      </c>
      <c r="D331" s="4" t="s">
        <v>22</v>
      </c>
      <c r="E331" s="5" t="s">
        <v>44</v>
      </c>
      <c r="F331" s="5" t="s">
        <v>93</v>
      </c>
      <c r="G331" s="4" t="s">
        <v>243</v>
      </c>
      <c r="H331" s="4" t="s">
        <v>26</v>
      </c>
      <c r="I331" s="24">
        <v>45687</v>
      </c>
      <c r="J331" s="25" t="s">
        <v>1162</v>
      </c>
      <c r="K331" s="25" t="s">
        <v>1162</v>
      </c>
      <c r="L331" s="35" t="e">
        <f>Table8[[#This Row],[App Offer Date]]-Table8[[#This Row],[App Submission Date]]</f>
        <v>#VALUE!</v>
      </c>
      <c r="M331" s="35" t="e">
        <f>Table8[[#This Row],[App Deposit Date]]-Table8[[#This Row],[App Offer Date]]</f>
        <v>#VALUE!</v>
      </c>
      <c r="N331" s="35" t="e">
        <f>Table8[[#This Row],[App Deposit Date]]-Table8[[#This Row],[App Submission Date]]</f>
        <v>#VALUE!</v>
      </c>
      <c r="O331" s="35">
        <f xml:space="preserve"> --(Table8[[#This Row],[App Submission Date]]&lt;&gt;"")</f>
        <v>1</v>
      </c>
      <c r="P331" s="35">
        <f>--(Table8[[#This Row],[App Offer Date]]&lt;&gt;"")</f>
        <v>1</v>
      </c>
      <c r="Q331" s="5" t="s">
        <v>37</v>
      </c>
      <c r="R331" s="4" t="s">
        <v>47</v>
      </c>
      <c r="S331" s="5"/>
      <c r="T331" s="4"/>
      <c r="U331" s="4"/>
      <c r="V331" s="7" t="s">
        <v>52</v>
      </c>
      <c r="W331" s="5"/>
      <c r="X331" s="22"/>
      <c r="Y331">
        <f>IF(Table8[[#This Row],[Highest Student Stage]]&lt;&gt;"",1,0)</f>
        <v>1</v>
      </c>
      <c r="Z331">
        <f t="shared" si="15"/>
        <v>1</v>
      </c>
      <c r="AA331">
        <f t="shared" si="16"/>
        <v>0</v>
      </c>
      <c r="AB331">
        <f t="shared" si="17"/>
        <v>0</v>
      </c>
    </row>
    <row r="332" spans="1:28" ht="14.4" thickBot="1" x14ac:dyDescent="0.3">
      <c r="A332" s="26" t="s">
        <v>658</v>
      </c>
      <c r="B332" s="4" t="s">
        <v>159</v>
      </c>
      <c r="C332" s="5" t="s">
        <v>21</v>
      </c>
      <c r="D332" s="4" t="s">
        <v>22</v>
      </c>
      <c r="E332" s="5" t="s">
        <v>44</v>
      </c>
      <c r="F332" s="5" t="s">
        <v>24</v>
      </c>
      <c r="G332" s="4" t="s">
        <v>659</v>
      </c>
      <c r="H332" s="4" t="s">
        <v>26</v>
      </c>
      <c r="I332" s="24">
        <v>45772</v>
      </c>
      <c r="J332" s="25" t="s">
        <v>1162</v>
      </c>
      <c r="K332" s="25" t="s">
        <v>1162</v>
      </c>
      <c r="L332" s="35" t="e">
        <f>Table8[[#This Row],[App Offer Date]]-Table8[[#This Row],[App Submission Date]]</f>
        <v>#VALUE!</v>
      </c>
      <c r="M332" s="35" t="e">
        <f>Table8[[#This Row],[App Deposit Date]]-Table8[[#This Row],[App Offer Date]]</f>
        <v>#VALUE!</v>
      </c>
      <c r="N332" s="35" t="e">
        <f>Table8[[#This Row],[App Deposit Date]]-Table8[[#This Row],[App Submission Date]]</f>
        <v>#VALUE!</v>
      </c>
      <c r="O332" s="35">
        <f xml:space="preserve"> --(Table8[[#This Row],[App Submission Date]]&lt;&gt;"")</f>
        <v>1</v>
      </c>
      <c r="P332" s="35">
        <f>--(Table8[[#This Row],[App Offer Date]]&lt;&gt;"")</f>
        <v>1</v>
      </c>
      <c r="Q332" s="5" t="s">
        <v>46</v>
      </c>
      <c r="R332" s="4" t="s">
        <v>47</v>
      </c>
      <c r="S332" s="2" t="s">
        <v>44</v>
      </c>
      <c r="T332" s="4"/>
      <c r="U332" s="4" t="s">
        <v>192</v>
      </c>
      <c r="V332" s="5" t="s">
        <v>46</v>
      </c>
      <c r="W332" s="6">
        <v>45772</v>
      </c>
      <c r="X332" s="22"/>
      <c r="Y332">
        <f>IF(Table8[[#This Row],[Highest Student Stage]]&lt;&gt;"",1,0)</f>
        <v>1</v>
      </c>
      <c r="Z332">
        <f t="shared" si="15"/>
        <v>0</v>
      </c>
      <c r="AA332">
        <f t="shared" si="16"/>
        <v>0</v>
      </c>
      <c r="AB332">
        <f t="shared" si="17"/>
        <v>0</v>
      </c>
    </row>
    <row r="333" spans="1:28" ht="14.4" thickBot="1" x14ac:dyDescent="0.3">
      <c r="A333" s="26" t="s">
        <v>660</v>
      </c>
      <c r="B333" s="4" t="s">
        <v>50</v>
      </c>
      <c r="C333" s="5" t="s">
        <v>21</v>
      </c>
      <c r="D333" s="4" t="s">
        <v>33</v>
      </c>
      <c r="E333" s="5" t="s">
        <v>250</v>
      </c>
      <c r="F333" s="5" t="s">
        <v>35</v>
      </c>
      <c r="G333" s="4" t="s">
        <v>109</v>
      </c>
      <c r="H333" s="4" t="s">
        <v>26</v>
      </c>
      <c r="I333" s="24">
        <v>45673</v>
      </c>
      <c r="J333" s="24">
        <v>45679</v>
      </c>
      <c r="K333" s="25" t="s">
        <v>1162</v>
      </c>
      <c r="L333" s="35">
        <f>Table8[[#This Row],[App Offer Date]]-Table8[[#This Row],[App Submission Date]]</f>
        <v>6</v>
      </c>
      <c r="M333" s="35" t="e">
        <f>Table8[[#This Row],[App Deposit Date]]-Table8[[#This Row],[App Offer Date]]</f>
        <v>#VALUE!</v>
      </c>
      <c r="N333" s="35" t="e">
        <f>Table8[[#This Row],[App Deposit Date]]-Table8[[#This Row],[App Submission Date]]</f>
        <v>#VALUE!</v>
      </c>
      <c r="O333" s="35">
        <f xml:space="preserve"> --(Table8[[#This Row],[App Submission Date]]&lt;&gt;"")</f>
        <v>1</v>
      </c>
      <c r="P333" s="35">
        <f>--(Table8[[#This Row],[App Offer Date]]&lt;&gt;"")</f>
        <v>1</v>
      </c>
      <c r="Q333" s="5" t="s">
        <v>37</v>
      </c>
      <c r="R333" s="4" t="s">
        <v>47</v>
      </c>
      <c r="S333" s="5" t="s">
        <v>309</v>
      </c>
      <c r="T333" s="4"/>
      <c r="U333" s="4" t="s">
        <v>110</v>
      </c>
      <c r="V333" s="7" t="s">
        <v>41</v>
      </c>
      <c r="W333" s="5"/>
      <c r="X333" s="22"/>
      <c r="Y333">
        <f>IF(Table8[[#This Row],[Highest Student Stage]]&lt;&gt;"",1,0)</f>
        <v>1</v>
      </c>
      <c r="Z333">
        <f t="shared" si="15"/>
        <v>1</v>
      </c>
      <c r="AA333">
        <f t="shared" si="16"/>
        <v>0</v>
      </c>
      <c r="AB333">
        <f t="shared" si="17"/>
        <v>0</v>
      </c>
    </row>
    <row r="334" spans="1:28" ht="14.4" thickBot="1" x14ac:dyDescent="0.3">
      <c r="A334" s="26" t="s">
        <v>661</v>
      </c>
      <c r="B334" s="4" t="s">
        <v>228</v>
      </c>
      <c r="C334" s="5" t="s">
        <v>21</v>
      </c>
      <c r="D334" s="4" t="s">
        <v>33</v>
      </c>
      <c r="E334" s="5" t="s">
        <v>64</v>
      </c>
      <c r="F334" s="5" t="s">
        <v>65</v>
      </c>
      <c r="G334" s="4" t="s">
        <v>77</v>
      </c>
      <c r="H334" s="4" t="s">
        <v>26</v>
      </c>
      <c r="I334" s="24">
        <v>45700</v>
      </c>
      <c r="J334" s="24">
        <v>45709</v>
      </c>
      <c r="K334" s="25" t="s">
        <v>1162</v>
      </c>
      <c r="L334" s="35">
        <f>Table8[[#This Row],[App Offer Date]]-Table8[[#This Row],[App Submission Date]]</f>
        <v>9</v>
      </c>
      <c r="M334" s="35" t="e">
        <f>Table8[[#This Row],[App Deposit Date]]-Table8[[#This Row],[App Offer Date]]</f>
        <v>#VALUE!</v>
      </c>
      <c r="N334" s="35" t="e">
        <f>Table8[[#This Row],[App Deposit Date]]-Table8[[#This Row],[App Submission Date]]</f>
        <v>#VALUE!</v>
      </c>
      <c r="O334" s="35">
        <f xml:space="preserve"> --(Table8[[#This Row],[App Submission Date]]&lt;&gt;"")</f>
        <v>1</v>
      </c>
      <c r="P334" s="35">
        <f>--(Table8[[#This Row],[App Offer Date]]&lt;&gt;"")</f>
        <v>1</v>
      </c>
      <c r="Q334" s="5" t="s">
        <v>37</v>
      </c>
      <c r="R334" s="4" t="s">
        <v>188</v>
      </c>
      <c r="S334" s="5" t="s">
        <v>64</v>
      </c>
      <c r="T334" s="4" t="s">
        <v>39</v>
      </c>
      <c r="U334" s="4" t="s">
        <v>662</v>
      </c>
      <c r="V334" s="5" t="s">
        <v>37</v>
      </c>
      <c r="W334" s="6">
        <v>45700</v>
      </c>
      <c r="X334" s="27">
        <v>45709</v>
      </c>
      <c r="Y334">
        <f>IF(Table8[[#This Row],[Highest Student Stage]]&lt;&gt;"",1,0)</f>
        <v>1</v>
      </c>
      <c r="Z334">
        <f t="shared" si="15"/>
        <v>1</v>
      </c>
      <c r="AA334">
        <f t="shared" si="16"/>
        <v>0</v>
      </c>
      <c r="AB334">
        <f t="shared" si="17"/>
        <v>0</v>
      </c>
    </row>
    <row r="335" spans="1:28" ht="14.4" thickBot="1" x14ac:dyDescent="0.3">
      <c r="A335" s="26" t="s">
        <v>663</v>
      </c>
      <c r="B335" s="4" t="s">
        <v>320</v>
      </c>
      <c r="C335" s="5" t="s">
        <v>664</v>
      </c>
      <c r="D335" s="4" t="s">
        <v>22</v>
      </c>
      <c r="E335" s="5" t="s">
        <v>665</v>
      </c>
      <c r="F335" s="5" t="s">
        <v>93</v>
      </c>
      <c r="G335" s="4" t="s">
        <v>103</v>
      </c>
      <c r="H335" s="4" t="s">
        <v>26</v>
      </c>
      <c r="I335" s="24">
        <v>45672</v>
      </c>
      <c r="J335" s="25" t="s">
        <v>1162</v>
      </c>
      <c r="K335" s="25" t="s">
        <v>1162</v>
      </c>
      <c r="L335" s="35" t="e">
        <f>Table8[[#This Row],[App Offer Date]]-Table8[[#This Row],[App Submission Date]]</f>
        <v>#VALUE!</v>
      </c>
      <c r="M335" s="35" t="e">
        <f>Table8[[#This Row],[App Deposit Date]]-Table8[[#This Row],[App Offer Date]]</f>
        <v>#VALUE!</v>
      </c>
      <c r="N335" s="35" t="e">
        <f>Table8[[#This Row],[App Deposit Date]]-Table8[[#This Row],[App Submission Date]]</f>
        <v>#VALUE!</v>
      </c>
      <c r="O335" s="35">
        <f xml:space="preserve"> --(Table8[[#This Row],[App Submission Date]]&lt;&gt;"")</f>
        <v>1</v>
      </c>
      <c r="P335" s="35">
        <f>--(Table8[[#This Row],[App Offer Date]]&lt;&gt;"")</f>
        <v>1</v>
      </c>
      <c r="Q335" s="5" t="s">
        <v>336</v>
      </c>
      <c r="R335" s="4" t="s">
        <v>47</v>
      </c>
      <c r="S335" s="5"/>
      <c r="T335" s="4"/>
      <c r="U335" s="4"/>
      <c r="V335" s="7" t="s">
        <v>52</v>
      </c>
      <c r="W335" s="5"/>
      <c r="X335" s="22"/>
      <c r="Y335">
        <f>IF(Table8[[#This Row],[Highest Student Stage]]&lt;&gt;"",1,0)</f>
        <v>1</v>
      </c>
      <c r="Z335">
        <f t="shared" si="15"/>
        <v>1</v>
      </c>
      <c r="AA335">
        <f t="shared" si="16"/>
        <v>0</v>
      </c>
      <c r="AB335">
        <f t="shared" si="17"/>
        <v>0</v>
      </c>
    </row>
    <row r="336" spans="1:28" ht="14.4" thickBot="1" x14ac:dyDescent="0.3">
      <c r="A336" s="26" t="s">
        <v>666</v>
      </c>
      <c r="B336" s="4" t="s">
        <v>76</v>
      </c>
      <c r="C336" s="5" t="s">
        <v>21</v>
      </c>
      <c r="D336" s="4" t="s">
        <v>33</v>
      </c>
      <c r="E336" s="5" t="s">
        <v>656</v>
      </c>
      <c r="F336" s="5" t="s">
        <v>65</v>
      </c>
      <c r="G336" s="4" t="s">
        <v>66</v>
      </c>
      <c r="H336" s="4" t="s">
        <v>26</v>
      </c>
      <c r="I336" s="24">
        <v>45666</v>
      </c>
      <c r="J336" s="25" t="s">
        <v>1162</v>
      </c>
      <c r="K336" s="25" t="s">
        <v>1162</v>
      </c>
      <c r="L336" s="35" t="e">
        <f>Table8[[#This Row],[App Offer Date]]-Table8[[#This Row],[App Submission Date]]</f>
        <v>#VALUE!</v>
      </c>
      <c r="M336" s="35" t="e">
        <f>Table8[[#This Row],[App Deposit Date]]-Table8[[#This Row],[App Offer Date]]</f>
        <v>#VALUE!</v>
      </c>
      <c r="N336" s="35" t="e">
        <f>Table8[[#This Row],[App Deposit Date]]-Table8[[#This Row],[App Submission Date]]</f>
        <v>#VALUE!</v>
      </c>
      <c r="O336" s="35">
        <f xml:space="preserve"> --(Table8[[#This Row],[App Submission Date]]&lt;&gt;"")</f>
        <v>1</v>
      </c>
      <c r="P336" s="35">
        <f>--(Table8[[#This Row],[App Offer Date]]&lt;&gt;"")</f>
        <v>1</v>
      </c>
      <c r="Q336" s="5" t="s">
        <v>37</v>
      </c>
      <c r="R336" s="4" t="s">
        <v>47</v>
      </c>
      <c r="S336" s="5"/>
      <c r="T336" s="4"/>
      <c r="U336" s="5"/>
      <c r="V336" s="7" t="s">
        <v>52</v>
      </c>
      <c r="W336" s="5"/>
      <c r="X336" s="22"/>
      <c r="Y336">
        <f>IF(Table8[[#This Row],[Highest Student Stage]]&lt;&gt;"",1,0)</f>
        <v>1</v>
      </c>
      <c r="Z336">
        <f t="shared" si="15"/>
        <v>1</v>
      </c>
      <c r="AA336">
        <f t="shared" si="16"/>
        <v>0</v>
      </c>
      <c r="AB336">
        <f t="shared" si="17"/>
        <v>0</v>
      </c>
    </row>
    <row r="337" spans="1:28" ht="14.4" thickBot="1" x14ac:dyDescent="0.3">
      <c r="A337" s="26" t="s">
        <v>667</v>
      </c>
      <c r="B337" s="4" t="s">
        <v>131</v>
      </c>
      <c r="C337" s="5" t="s">
        <v>21</v>
      </c>
      <c r="D337" s="4" t="s">
        <v>22</v>
      </c>
      <c r="E337" s="5" t="s">
        <v>55</v>
      </c>
      <c r="F337" s="5" t="s">
        <v>24</v>
      </c>
      <c r="G337" s="4" t="s">
        <v>191</v>
      </c>
      <c r="H337" s="4" t="s">
        <v>26</v>
      </c>
      <c r="I337" s="24">
        <v>45721</v>
      </c>
      <c r="J337" s="24">
        <v>45727</v>
      </c>
      <c r="K337" s="24">
        <v>45796</v>
      </c>
      <c r="L337" s="34">
        <f>Table8[[#This Row],[App Offer Date]]-Table8[[#This Row],[App Submission Date]]</f>
        <v>6</v>
      </c>
      <c r="M337" s="34">
        <f>Table8[[#This Row],[App Deposit Date]]-Table8[[#This Row],[App Offer Date]]</f>
        <v>69</v>
      </c>
      <c r="N337" s="34">
        <f>Table8[[#This Row],[App Deposit Date]]-Table8[[#This Row],[App Submission Date]]</f>
        <v>75</v>
      </c>
      <c r="O337" s="34">
        <f xml:space="preserve"> --(Table8[[#This Row],[App Submission Date]]&lt;&gt;"")</f>
        <v>1</v>
      </c>
      <c r="P337" s="34">
        <f>--(Table8[[#This Row],[App Offer Date]]&lt;&gt;"")</f>
        <v>1</v>
      </c>
      <c r="Q337" s="5" t="s">
        <v>27</v>
      </c>
      <c r="R337" s="4" t="s">
        <v>28</v>
      </c>
      <c r="S337" s="5" t="s">
        <v>55</v>
      </c>
      <c r="T337" s="4" t="s">
        <v>29</v>
      </c>
      <c r="U337" s="4" t="s">
        <v>668</v>
      </c>
      <c r="V337" s="5" t="s">
        <v>27</v>
      </c>
      <c r="W337" s="6">
        <v>45721</v>
      </c>
      <c r="X337" s="27">
        <v>45727</v>
      </c>
      <c r="Y337">
        <f>IF(Table8[[#This Row],[Highest Student Stage]]&lt;&gt;"",1,0)</f>
        <v>1</v>
      </c>
      <c r="Z337">
        <f t="shared" si="15"/>
        <v>1</v>
      </c>
      <c r="AA337">
        <f t="shared" si="16"/>
        <v>1</v>
      </c>
      <c r="AB337">
        <f t="shared" si="17"/>
        <v>0</v>
      </c>
    </row>
    <row r="338" spans="1:28" ht="14.4" thickBot="1" x14ac:dyDescent="0.3">
      <c r="A338" s="26" t="s">
        <v>669</v>
      </c>
      <c r="B338" s="4" t="s">
        <v>162</v>
      </c>
      <c r="C338" s="5" t="s">
        <v>21</v>
      </c>
      <c r="D338" s="4" t="s">
        <v>33</v>
      </c>
      <c r="E338" s="5" t="s">
        <v>44</v>
      </c>
      <c r="F338" s="5" t="s">
        <v>65</v>
      </c>
      <c r="G338" s="4" t="s">
        <v>66</v>
      </c>
      <c r="H338" s="4" t="s">
        <v>26</v>
      </c>
      <c r="I338" s="24">
        <v>45688</v>
      </c>
      <c r="J338" s="24">
        <v>45694</v>
      </c>
      <c r="K338" s="25" t="s">
        <v>1162</v>
      </c>
      <c r="L338" s="35">
        <f>Table8[[#This Row],[App Offer Date]]-Table8[[#This Row],[App Submission Date]]</f>
        <v>6</v>
      </c>
      <c r="M338" s="35" t="e">
        <f>Table8[[#This Row],[App Deposit Date]]-Table8[[#This Row],[App Offer Date]]</f>
        <v>#VALUE!</v>
      </c>
      <c r="N338" s="35" t="e">
        <f>Table8[[#This Row],[App Deposit Date]]-Table8[[#This Row],[App Submission Date]]</f>
        <v>#VALUE!</v>
      </c>
      <c r="O338" s="35">
        <f xml:space="preserve"> --(Table8[[#This Row],[App Submission Date]]&lt;&gt;"")</f>
        <v>1</v>
      </c>
      <c r="P338" s="35">
        <f>--(Table8[[#This Row],[App Offer Date]]&lt;&gt;"")</f>
        <v>1</v>
      </c>
      <c r="Q338" s="5" t="s">
        <v>37</v>
      </c>
      <c r="R338" s="4" t="s">
        <v>47</v>
      </c>
      <c r="S338" s="2" t="s">
        <v>44</v>
      </c>
      <c r="T338" s="4"/>
      <c r="U338" s="5"/>
      <c r="V338" s="5" t="s">
        <v>37</v>
      </c>
      <c r="W338" s="6">
        <v>45688</v>
      </c>
      <c r="X338" s="27">
        <v>45694</v>
      </c>
      <c r="Y338">
        <f>IF(Table8[[#This Row],[Highest Student Stage]]&lt;&gt;"",1,0)</f>
        <v>1</v>
      </c>
      <c r="Z338">
        <f t="shared" si="15"/>
        <v>1</v>
      </c>
      <c r="AA338">
        <f t="shared" si="16"/>
        <v>0</v>
      </c>
      <c r="AB338">
        <f t="shared" si="17"/>
        <v>0</v>
      </c>
    </row>
    <row r="339" spans="1:28" ht="14.4" thickBot="1" x14ac:dyDescent="0.3">
      <c r="A339" s="26" t="s">
        <v>670</v>
      </c>
      <c r="B339" s="4" t="s">
        <v>379</v>
      </c>
      <c r="C339" s="5" t="s">
        <v>21</v>
      </c>
      <c r="D339" s="4" t="s">
        <v>33</v>
      </c>
      <c r="E339" s="5" t="s">
        <v>64</v>
      </c>
      <c r="F339" s="5" t="s">
        <v>65</v>
      </c>
      <c r="G339" s="4" t="s">
        <v>246</v>
      </c>
      <c r="H339" s="4" t="s">
        <v>26</v>
      </c>
      <c r="I339" s="24">
        <v>45742</v>
      </c>
      <c r="J339" s="24">
        <v>45744</v>
      </c>
      <c r="K339" s="25" t="s">
        <v>1162</v>
      </c>
      <c r="L339" s="35">
        <f>Table8[[#This Row],[App Offer Date]]-Table8[[#This Row],[App Submission Date]]</f>
        <v>2</v>
      </c>
      <c r="M339" s="35" t="e">
        <f>Table8[[#This Row],[App Deposit Date]]-Table8[[#This Row],[App Offer Date]]</f>
        <v>#VALUE!</v>
      </c>
      <c r="N339" s="35" t="e">
        <f>Table8[[#This Row],[App Deposit Date]]-Table8[[#This Row],[App Submission Date]]</f>
        <v>#VALUE!</v>
      </c>
      <c r="O339" s="35">
        <f xml:space="preserve"> --(Table8[[#This Row],[App Submission Date]]&lt;&gt;"")</f>
        <v>1</v>
      </c>
      <c r="P339" s="35">
        <f>--(Table8[[#This Row],[App Offer Date]]&lt;&gt;"")</f>
        <v>1</v>
      </c>
      <c r="Q339" s="5" t="s">
        <v>37</v>
      </c>
      <c r="R339" s="4" t="s">
        <v>47</v>
      </c>
      <c r="S339" s="5"/>
      <c r="T339" s="4"/>
      <c r="U339" s="4"/>
      <c r="V339" s="7" t="s">
        <v>52</v>
      </c>
      <c r="W339" s="5"/>
      <c r="X339" s="22"/>
      <c r="Y339">
        <f>IF(Table8[[#This Row],[Highest Student Stage]]&lt;&gt;"",1,0)</f>
        <v>1</v>
      </c>
      <c r="Z339">
        <f t="shared" si="15"/>
        <v>1</v>
      </c>
      <c r="AA339">
        <f t="shared" si="16"/>
        <v>0</v>
      </c>
      <c r="AB339">
        <f t="shared" si="17"/>
        <v>0</v>
      </c>
    </row>
    <row r="340" spans="1:28" ht="14.4" thickBot="1" x14ac:dyDescent="0.3">
      <c r="A340" s="26" t="s">
        <v>671</v>
      </c>
      <c r="B340" s="4" t="s">
        <v>388</v>
      </c>
      <c r="C340" s="5" t="s">
        <v>21</v>
      </c>
      <c r="D340" s="4" t="s">
        <v>22</v>
      </c>
      <c r="E340" s="5" t="s">
        <v>55</v>
      </c>
      <c r="F340" s="5" t="s">
        <v>24</v>
      </c>
      <c r="G340" s="4" t="s">
        <v>191</v>
      </c>
      <c r="H340" s="4" t="s">
        <v>26</v>
      </c>
      <c r="I340" s="24">
        <v>45720</v>
      </c>
      <c r="J340" s="24">
        <v>45724</v>
      </c>
      <c r="K340" s="24">
        <v>45798</v>
      </c>
      <c r="L340" s="34">
        <f>Table8[[#This Row],[App Offer Date]]-Table8[[#This Row],[App Submission Date]]</f>
        <v>4</v>
      </c>
      <c r="M340" s="34">
        <f>Table8[[#This Row],[App Deposit Date]]-Table8[[#This Row],[App Offer Date]]</f>
        <v>74</v>
      </c>
      <c r="N340" s="34">
        <f>Table8[[#This Row],[App Deposit Date]]-Table8[[#This Row],[App Submission Date]]</f>
        <v>78</v>
      </c>
      <c r="O340" s="34">
        <f xml:space="preserve"> --(Table8[[#This Row],[App Submission Date]]&lt;&gt;"")</f>
        <v>1</v>
      </c>
      <c r="P340" s="34">
        <f>--(Table8[[#This Row],[App Offer Date]]&lt;&gt;"")</f>
        <v>1</v>
      </c>
      <c r="Q340" s="5" t="s">
        <v>27</v>
      </c>
      <c r="R340" s="4" t="s">
        <v>47</v>
      </c>
      <c r="S340" s="5" t="s">
        <v>55</v>
      </c>
      <c r="T340" s="4" t="s">
        <v>29</v>
      </c>
      <c r="U340" s="4" t="s">
        <v>672</v>
      </c>
      <c r="V340" s="5" t="s">
        <v>27</v>
      </c>
      <c r="W340" s="6">
        <v>45720</v>
      </c>
      <c r="X340" s="27">
        <v>45724</v>
      </c>
      <c r="Y340">
        <f>IF(Table8[[#This Row],[Highest Student Stage]]&lt;&gt;"",1,0)</f>
        <v>1</v>
      </c>
      <c r="Z340">
        <f t="shared" si="15"/>
        <v>1</v>
      </c>
      <c r="AA340">
        <f t="shared" si="16"/>
        <v>1</v>
      </c>
      <c r="AB340">
        <f t="shared" si="17"/>
        <v>0</v>
      </c>
    </row>
    <row r="341" spans="1:28" ht="14.4" thickBot="1" x14ac:dyDescent="0.3">
      <c r="A341" s="26" t="s">
        <v>673</v>
      </c>
      <c r="B341" s="4" t="s">
        <v>146</v>
      </c>
      <c r="C341" s="5" t="s">
        <v>21</v>
      </c>
      <c r="D341" s="4" t="s">
        <v>22</v>
      </c>
      <c r="E341" s="5" t="s">
        <v>55</v>
      </c>
      <c r="F341" s="5" t="s">
        <v>24</v>
      </c>
      <c r="G341" s="4" t="s">
        <v>94</v>
      </c>
      <c r="H341" s="4" t="s">
        <v>26</v>
      </c>
      <c r="I341" s="24">
        <v>45772</v>
      </c>
      <c r="J341" s="24">
        <v>45782</v>
      </c>
      <c r="K341" s="25" t="s">
        <v>1162</v>
      </c>
      <c r="L341" s="35">
        <f>Table8[[#This Row],[App Offer Date]]-Table8[[#This Row],[App Submission Date]]</f>
        <v>10</v>
      </c>
      <c r="M341" s="35" t="e">
        <f>Table8[[#This Row],[App Deposit Date]]-Table8[[#This Row],[App Offer Date]]</f>
        <v>#VALUE!</v>
      </c>
      <c r="N341" s="35" t="e">
        <f>Table8[[#This Row],[App Deposit Date]]-Table8[[#This Row],[App Submission Date]]</f>
        <v>#VALUE!</v>
      </c>
      <c r="O341" s="35">
        <f xml:space="preserve"> --(Table8[[#This Row],[App Submission Date]]&lt;&gt;"")</f>
        <v>1</v>
      </c>
      <c r="P341" s="35">
        <f>--(Table8[[#This Row],[App Offer Date]]&lt;&gt;"")</f>
        <v>1</v>
      </c>
      <c r="Q341" s="5" t="s">
        <v>37</v>
      </c>
      <c r="R341" s="4" t="s">
        <v>47</v>
      </c>
      <c r="S341" s="5"/>
      <c r="T341" s="4"/>
      <c r="U341" s="4"/>
      <c r="V341" s="7" t="s">
        <v>52</v>
      </c>
      <c r="W341" s="5"/>
      <c r="X341" s="22"/>
      <c r="Y341">
        <f>IF(Table8[[#This Row],[Highest Student Stage]]&lt;&gt;"",1,0)</f>
        <v>1</v>
      </c>
      <c r="Z341">
        <f t="shared" si="15"/>
        <v>1</v>
      </c>
      <c r="AA341">
        <f t="shared" si="16"/>
        <v>0</v>
      </c>
      <c r="AB341">
        <f t="shared" si="17"/>
        <v>0</v>
      </c>
    </row>
    <row r="342" spans="1:28" ht="14.4" thickBot="1" x14ac:dyDescent="0.3">
      <c r="A342" s="26" t="s">
        <v>674</v>
      </c>
      <c r="B342" s="4" t="s">
        <v>185</v>
      </c>
      <c r="C342" s="5" t="s">
        <v>21</v>
      </c>
      <c r="D342" s="4" t="s">
        <v>33</v>
      </c>
      <c r="E342" s="5" t="s">
        <v>69</v>
      </c>
      <c r="F342" s="5" t="s">
        <v>65</v>
      </c>
      <c r="G342" s="4" t="s">
        <v>246</v>
      </c>
      <c r="H342" s="4" t="s">
        <v>26</v>
      </c>
      <c r="I342" s="24">
        <v>45775</v>
      </c>
      <c r="J342" s="25" t="s">
        <v>1162</v>
      </c>
      <c r="K342" s="25" t="s">
        <v>1162</v>
      </c>
      <c r="L342" s="35" t="e">
        <f>Table8[[#This Row],[App Offer Date]]-Table8[[#This Row],[App Submission Date]]</f>
        <v>#VALUE!</v>
      </c>
      <c r="M342" s="35" t="e">
        <f>Table8[[#This Row],[App Deposit Date]]-Table8[[#This Row],[App Offer Date]]</f>
        <v>#VALUE!</v>
      </c>
      <c r="N342" s="35" t="e">
        <f>Table8[[#This Row],[App Deposit Date]]-Table8[[#This Row],[App Submission Date]]</f>
        <v>#VALUE!</v>
      </c>
      <c r="O342" s="35">
        <f xml:space="preserve"> --(Table8[[#This Row],[App Submission Date]]&lt;&gt;"")</f>
        <v>1</v>
      </c>
      <c r="P342" s="35">
        <f>--(Table8[[#This Row],[App Offer Date]]&lt;&gt;"")</f>
        <v>1</v>
      </c>
      <c r="Q342" s="5" t="s">
        <v>82</v>
      </c>
      <c r="R342" s="4" t="s">
        <v>47</v>
      </c>
      <c r="S342" s="5" t="s">
        <v>263</v>
      </c>
      <c r="T342" s="4" t="s">
        <v>137</v>
      </c>
      <c r="U342" s="4" t="s">
        <v>675</v>
      </c>
      <c r="V342" s="7" t="s">
        <v>41</v>
      </c>
      <c r="W342" s="5"/>
      <c r="X342" s="22"/>
      <c r="Y342">
        <f>IF(Table8[[#This Row],[Highest Student Stage]]&lt;&gt;"",1,0)</f>
        <v>1</v>
      </c>
      <c r="Z342">
        <f t="shared" si="15"/>
        <v>0</v>
      </c>
      <c r="AA342">
        <f t="shared" si="16"/>
        <v>0</v>
      </c>
      <c r="AB342">
        <f t="shared" si="17"/>
        <v>0</v>
      </c>
    </row>
    <row r="343" spans="1:28" ht="14.4" thickBot="1" x14ac:dyDescent="0.3">
      <c r="A343" s="26" t="s">
        <v>676</v>
      </c>
      <c r="B343" s="4" t="s">
        <v>172</v>
      </c>
      <c r="C343" s="5" t="s">
        <v>21</v>
      </c>
      <c r="D343" s="4" t="s">
        <v>22</v>
      </c>
      <c r="E343" s="5" t="s">
        <v>55</v>
      </c>
      <c r="F343" s="5" t="s">
        <v>24</v>
      </c>
      <c r="G343" s="4" t="s">
        <v>339</v>
      </c>
      <c r="H343" s="4" t="s">
        <v>26</v>
      </c>
      <c r="I343" s="24">
        <v>45699</v>
      </c>
      <c r="J343" s="24">
        <v>45705</v>
      </c>
      <c r="K343" s="24">
        <v>45764</v>
      </c>
      <c r="L343" s="34">
        <f>Table8[[#This Row],[App Offer Date]]-Table8[[#This Row],[App Submission Date]]</f>
        <v>6</v>
      </c>
      <c r="M343" s="34">
        <f>Table8[[#This Row],[App Deposit Date]]-Table8[[#This Row],[App Offer Date]]</f>
        <v>59</v>
      </c>
      <c r="N343" s="34">
        <f>Table8[[#This Row],[App Deposit Date]]-Table8[[#This Row],[App Submission Date]]</f>
        <v>65</v>
      </c>
      <c r="O343" s="34">
        <f xml:space="preserve"> --(Table8[[#This Row],[App Submission Date]]&lt;&gt;"")</f>
        <v>1</v>
      </c>
      <c r="P343" s="34">
        <f>--(Table8[[#This Row],[App Offer Date]]&lt;&gt;"")</f>
        <v>1</v>
      </c>
      <c r="Q343" s="5" t="s">
        <v>27</v>
      </c>
      <c r="R343" s="4" t="s">
        <v>28</v>
      </c>
      <c r="S343" s="5" t="s">
        <v>55</v>
      </c>
      <c r="T343" s="4" t="s">
        <v>29</v>
      </c>
      <c r="U343" s="5" t="s">
        <v>299</v>
      </c>
      <c r="V343" s="5" t="s">
        <v>27</v>
      </c>
      <c r="W343" s="6">
        <v>45699</v>
      </c>
      <c r="X343" s="27">
        <v>45705</v>
      </c>
      <c r="Y343">
        <f>IF(Table8[[#This Row],[Highest Student Stage]]&lt;&gt;"",1,0)</f>
        <v>1</v>
      </c>
      <c r="Z343">
        <f t="shared" si="15"/>
        <v>1</v>
      </c>
      <c r="AA343">
        <f t="shared" si="16"/>
        <v>1</v>
      </c>
      <c r="AB343">
        <f t="shared" si="17"/>
        <v>0</v>
      </c>
    </row>
    <row r="344" spans="1:28" ht="14.4" thickBot="1" x14ac:dyDescent="0.3">
      <c r="A344" s="26" t="s">
        <v>677</v>
      </c>
      <c r="B344" s="4" t="s">
        <v>200</v>
      </c>
      <c r="C344" s="5" t="s">
        <v>21</v>
      </c>
      <c r="D344" s="4" t="s">
        <v>33</v>
      </c>
      <c r="E344" s="5" t="s">
        <v>64</v>
      </c>
      <c r="F344" s="5" t="s">
        <v>65</v>
      </c>
      <c r="G344" s="4" t="s">
        <v>239</v>
      </c>
      <c r="H344" s="4" t="s">
        <v>26</v>
      </c>
      <c r="I344" s="24">
        <v>45756</v>
      </c>
      <c r="J344" s="24">
        <v>45758</v>
      </c>
      <c r="K344" s="24">
        <v>45769</v>
      </c>
      <c r="L344" s="34">
        <f>Table8[[#This Row],[App Offer Date]]-Table8[[#This Row],[App Submission Date]]</f>
        <v>2</v>
      </c>
      <c r="M344" s="34">
        <f>Table8[[#This Row],[App Deposit Date]]-Table8[[#This Row],[App Offer Date]]</f>
        <v>11</v>
      </c>
      <c r="N344" s="34">
        <f>Table8[[#This Row],[App Deposit Date]]-Table8[[#This Row],[App Submission Date]]</f>
        <v>13</v>
      </c>
      <c r="O344" s="34">
        <f xml:space="preserve"> --(Table8[[#This Row],[App Submission Date]]&lt;&gt;"")</f>
        <v>1</v>
      </c>
      <c r="P344" s="34">
        <f>--(Table8[[#This Row],[App Offer Date]]&lt;&gt;"")</f>
        <v>1</v>
      </c>
      <c r="Q344" s="5" t="s">
        <v>156</v>
      </c>
      <c r="R344" s="4" t="s">
        <v>28</v>
      </c>
      <c r="S344" s="5" t="s">
        <v>64</v>
      </c>
      <c r="T344" s="4" t="s">
        <v>29</v>
      </c>
      <c r="U344" s="4" t="s">
        <v>678</v>
      </c>
      <c r="V344" s="5" t="s">
        <v>156</v>
      </c>
      <c r="W344" s="6">
        <v>45756</v>
      </c>
      <c r="X344" s="27">
        <v>45758</v>
      </c>
      <c r="Y344">
        <f>IF(Table8[[#This Row],[Highest Student Stage]]&lt;&gt;"",1,0)</f>
        <v>1</v>
      </c>
      <c r="Z344">
        <f t="shared" si="15"/>
        <v>1</v>
      </c>
      <c r="AA344">
        <f t="shared" si="16"/>
        <v>1</v>
      </c>
      <c r="AB344">
        <f t="shared" si="17"/>
        <v>0</v>
      </c>
    </row>
    <row r="345" spans="1:28" ht="14.4" thickBot="1" x14ac:dyDescent="0.3">
      <c r="A345" s="26" t="s">
        <v>679</v>
      </c>
      <c r="B345" s="4" t="s">
        <v>208</v>
      </c>
      <c r="C345" s="5" t="s">
        <v>21</v>
      </c>
      <c r="D345" s="4" t="s">
        <v>33</v>
      </c>
      <c r="E345" s="5" t="s">
        <v>64</v>
      </c>
      <c r="F345" s="5" t="s">
        <v>35</v>
      </c>
      <c r="G345" s="4" t="s">
        <v>151</v>
      </c>
      <c r="H345" s="4" t="s">
        <v>26</v>
      </c>
      <c r="I345" s="24">
        <v>45756</v>
      </c>
      <c r="J345" s="24">
        <v>45757</v>
      </c>
      <c r="K345" s="25" t="s">
        <v>1162</v>
      </c>
      <c r="L345" s="35">
        <f>Table8[[#This Row],[App Offer Date]]-Table8[[#This Row],[App Submission Date]]</f>
        <v>1</v>
      </c>
      <c r="M345" s="35" t="e">
        <f>Table8[[#This Row],[App Deposit Date]]-Table8[[#This Row],[App Offer Date]]</f>
        <v>#VALUE!</v>
      </c>
      <c r="N345" s="35" t="e">
        <f>Table8[[#This Row],[App Deposit Date]]-Table8[[#This Row],[App Submission Date]]</f>
        <v>#VALUE!</v>
      </c>
      <c r="O345" s="35">
        <f xml:space="preserve"> --(Table8[[#This Row],[App Submission Date]]&lt;&gt;"")</f>
        <v>1</v>
      </c>
      <c r="P345" s="35">
        <f>--(Table8[[#This Row],[App Offer Date]]&lt;&gt;"")</f>
        <v>1</v>
      </c>
      <c r="Q345" s="5" t="s">
        <v>37</v>
      </c>
      <c r="R345" s="4" t="s">
        <v>47</v>
      </c>
      <c r="S345" s="5"/>
      <c r="T345" s="4"/>
      <c r="U345" s="4" t="s">
        <v>152</v>
      </c>
      <c r="V345" s="7" t="s">
        <v>52</v>
      </c>
      <c r="W345" s="5"/>
      <c r="X345" s="22"/>
      <c r="Y345">
        <f>IF(Table8[[#This Row],[Highest Student Stage]]&lt;&gt;"",1,0)</f>
        <v>1</v>
      </c>
      <c r="Z345">
        <f t="shared" si="15"/>
        <v>1</v>
      </c>
      <c r="AA345">
        <f t="shared" si="16"/>
        <v>0</v>
      </c>
      <c r="AB345">
        <f t="shared" si="17"/>
        <v>0</v>
      </c>
    </row>
    <row r="346" spans="1:28" ht="14.4" thickBot="1" x14ac:dyDescent="0.3">
      <c r="A346" s="26" t="s">
        <v>680</v>
      </c>
      <c r="B346" s="4" t="s">
        <v>357</v>
      </c>
      <c r="C346" s="5" t="s">
        <v>21</v>
      </c>
      <c r="D346" s="4" t="s">
        <v>22</v>
      </c>
      <c r="E346" s="5" t="s">
        <v>160</v>
      </c>
      <c r="F346" s="5" t="s">
        <v>24</v>
      </c>
      <c r="G346" s="4" t="s">
        <v>659</v>
      </c>
      <c r="H346" s="4" t="s">
        <v>26</v>
      </c>
      <c r="I346" s="24">
        <v>45676</v>
      </c>
      <c r="J346" s="24">
        <v>45749</v>
      </c>
      <c r="K346" s="25" t="s">
        <v>1162</v>
      </c>
      <c r="L346" s="35">
        <f>Table8[[#This Row],[App Offer Date]]-Table8[[#This Row],[App Submission Date]]</f>
        <v>73</v>
      </c>
      <c r="M346" s="35" t="e">
        <f>Table8[[#This Row],[App Deposit Date]]-Table8[[#This Row],[App Offer Date]]</f>
        <v>#VALUE!</v>
      </c>
      <c r="N346" s="35" t="e">
        <f>Table8[[#This Row],[App Deposit Date]]-Table8[[#This Row],[App Submission Date]]</f>
        <v>#VALUE!</v>
      </c>
      <c r="O346" s="35">
        <f xml:space="preserve"> --(Table8[[#This Row],[App Submission Date]]&lt;&gt;"")</f>
        <v>1</v>
      </c>
      <c r="P346" s="35">
        <f>--(Table8[[#This Row],[App Offer Date]]&lt;&gt;"")</f>
        <v>1</v>
      </c>
      <c r="Q346" s="5" t="s">
        <v>37</v>
      </c>
      <c r="R346" s="4" t="s">
        <v>47</v>
      </c>
      <c r="S346" s="5"/>
      <c r="T346" s="4" t="s">
        <v>29</v>
      </c>
      <c r="U346" s="4" t="s">
        <v>119</v>
      </c>
      <c r="V346" s="7" t="s">
        <v>52</v>
      </c>
      <c r="W346" s="5"/>
      <c r="X346" s="22"/>
      <c r="Y346">
        <f>IF(Table8[[#This Row],[Highest Student Stage]]&lt;&gt;"",1,0)</f>
        <v>1</v>
      </c>
      <c r="Z346">
        <f t="shared" si="15"/>
        <v>1</v>
      </c>
      <c r="AA346">
        <f t="shared" si="16"/>
        <v>0</v>
      </c>
      <c r="AB346">
        <f t="shared" si="17"/>
        <v>0</v>
      </c>
    </row>
    <row r="347" spans="1:28" ht="14.4" thickBot="1" x14ac:dyDescent="0.3">
      <c r="A347" s="26" t="s">
        <v>681</v>
      </c>
      <c r="B347" s="4" t="s">
        <v>505</v>
      </c>
      <c r="C347" s="5" t="s">
        <v>21</v>
      </c>
      <c r="D347" s="4" t="s">
        <v>22</v>
      </c>
      <c r="E347" s="5" t="s">
        <v>64</v>
      </c>
      <c r="F347" s="5" t="s">
        <v>93</v>
      </c>
      <c r="G347" s="4" t="s">
        <v>243</v>
      </c>
      <c r="H347" s="4" t="s">
        <v>26</v>
      </c>
      <c r="I347" s="24">
        <v>45670</v>
      </c>
      <c r="J347" s="24">
        <v>45677</v>
      </c>
      <c r="K347" s="25" t="s">
        <v>1162</v>
      </c>
      <c r="L347" s="35">
        <f>Table8[[#This Row],[App Offer Date]]-Table8[[#This Row],[App Submission Date]]</f>
        <v>7</v>
      </c>
      <c r="M347" s="35" t="e">
        <f>Table8[[#This Row],[App Deposit Date]]-Table8[[#This Row],[App Offer Date]]</f>
        <v>#VALUE!</v>
      </c>
      <c r="N347" s="35" t="e">
        <f>Table8[[#This Row],[App Deposit Date]]-Table8[[#This Row],[App Submission Date]]</f>
        <v>#VALUE!</v>
      </c>
      <c r="O347" s="35">
        <f xml:space="preserve"> --(Table8[[#This Row],[App Submission Date]]&lt;&gt;"")</f>
        <v>1</v>
      </c>
      <c r="P347" s="35">
        <f>--(Table8[[#This Row],[App Offer Date]]&lt;&gt;"")</f>
        <v>1</v>
      </c>
      <c r="Q347" s="5" t="s">
        <v>37</v>
      </c>
      <c r="R347" s="4" t="s">
        <v>47</v>
      </c>
      <c r="S347" s="5"/>
      <c r="T347" s="4"/>
      <c r="U347" s="4"/>
      <c r="V347" s="7" t="s">
        <v>52</v>
      </c>
      <c r="W347" s="5"/>
      <c r="X347" s="22"/>
      <c r="Y347">
        <f>IF(Table8[[#This Row],[Highest Student Stage]]&lt;&gt;"",1,0)</f>
        <v>1</v>
      </c>
      <c r="Z347">
        <f t="shared" si="15"/>
        <v>1</v>
      </c>
      <c r="AA347">
        <f t="shared" si="16"/>
        <v>0</v>
      </c>
      <c r="AB347">
        <f t="shared" si="17"/>
        <v>0</v>
      </c>
    </row>
    <row r="348" spans="1:28" ht="14.4" thickBot="1" x14ac:dyDescent="0.3">
      <c r="A348" s="26" t="s">
        <v>682</v>
      </c>
      <c r="B348" s="4" t="s">
        <v>20</v>
      </c>
      <c r="C348" s="5" t="s">
        <v>21</v>
      </c>
      <c r="D348" s="4" t="s">
        <v>22</v>
      </c>
      <c r="E348" s="5" t="s">
        <v>23</v>
      </c>
      <c r="F348" s="5" t="s">
        <v>24</v>
      </c>
      <c r="G348" s="4" t="s">
        <v>659</v>
      </c>
      <c r="H348" s="4" t="s">
        <v>26</v>
      </c>
      <c r="I348" s="24">
        <v>45702</v>
      </c>
      <c r="J348" s="25" t="s">
        <v>1162</v>
      </c>
      <c r="K348" s="25" t="s">
        <v>1162</v>
      </c>
      <c r="L348" s="35" t="e">
        <f>Table8[[#This Row],[App Offer Date]]-Table8[[#This Row],[App Submission Date]]</f>
        <v>#VALUE!</v>
      </c>
      <c r="M348" s="35" t="e">
        <f>Table8[[#This Row],[App Deposit Date]]-Table8[[#This Row],[App Offer Date]]</f>
        <v>#VALUE!</v>
      </c>
      <c r="N348" s="35" t="e">
        <f>Table8[[#This Row],[App Deposit Date]]-Table8[[#This Row],[App Submission Date]]</f>
        <v>#VALUE!</v>
      </c>
      <c r="O348" s="35">
        <f xml:space="preserve"> --(Table8[[#This Row],[App Submission Date]]&lt;&gt;"")</f>
        <v>1</v>
      </c>
      <c r="P348" s="35">
        <f>--(Table8[[#This Row],[App Offer Date]]&lt;&gt;"")</f>
        <v>1</v>
      </c>
      <c r="Q348" s="5" t="s">
        <v>37</v>
      </c>
      <c r="R348" s="4" t="s">
        <v>47</v>
      </c>
      <c r="S348" s="2" t="s">
        <v>129</v>
      </c>
      <c r="T348" s="4"/>
      <c r="U348" s="4" t="s">
        <v>152</v>
      </c>
      <c r="V348" s="7" t="s">
        <v>41</v>
      </c>
      <c r="W348" s="5"/>
      <c r="X348" s="22"/>
      <c r="Y348">
        <f>IF(Table8[[#This Row],[Highest Student Stage]]&lt;&gt;"",1,0)</f>
        <v>1</v>
      </c>
      <c r="Z348">
        <f t="shared" si="15"/>
        <v>1</v>
      </c>
      <c r="AA348">
        <f t="shared" si="16"/>
        <v>0</v>
      </c>
      <c r="AB348">
        <f t="shared" si="17"/>
        <v>0</v>
      </c>
    </row>
    <row r="349" spans="1:28" ht="14.4" thickBot="1" x14ac:dyDescent="0.3">
      <c r="A349" s="26" t="s">
        <v>683</v>
      </c>
      <c r="B349" s="4" t="s">
        <v>86</v>
      </c>
      <c r="C349" s="5" t="s">
        <v>21</v>
      </c>
      <c r="D349" s="4" t="s">
        <v>22</v>
      </c>
      <c r="E349" s="5" t="s">
        <v>55</v>
      </c>
      <c r="F349" s="5" t="s">
        <v>24</v>
      </c>
      <c r="G349" s="4" t="s">
        <v>94</v>
      </c>
      <c r="H349" s="4" t="s">
        <v>26</v>
      </c>
      <c r="I349" s="24">
        <v>45777</v>
      </c>
      <c r="J349" s="24">
        <v>45784</v>
      </c>
      <c r="K349" s="25" t="s">
        <v>1162</v>
      </c>
      <c r="L349" s="35">
        <f>Table8[[#This Row],[App Offer Date]]-Table8[[#This Row],[App Submission Date]]</f>
        <v>7</v>
      </c>
      <c r="M349" s="35" t="e">
        <f>Table8[[#This Row],[App Deposit Date]]-Table8[[#This Row],[App Offer Date]]</f>
        <v>#VALUE!</v>
      </c>
      <c r="N349" s="35" t="e">
        <f>Table8[[#This Row],[App Deposit Date]]-Table8[[#This Row],[App Submission Date]]</f>
        <v>#VALUE!</v>
      </c>
      <c r="O349" s="35">
        <f xml:space="preserve"> --(Table8[[#This Row],[App Submission Date]]&lt;&gt;"")</f>
        <v>1</v>
      </c>
      <c r="P349" s="35">
        <f>--(Table8[[#This Row],[App Offer Date]]&lt;&gt;"")</f>
        <v>1</v>
      </c>
      <c r="Q349" s="5" t="s">
        <v>37</v>
      </c>
      <c r="R349" s="4" t="s">
        <v>47</v>
      </c>
      <c r="S349" s="5" t="s">
        <v>55</v>
      </c>
      <c r="T349" s="4" t="s">
        <v>169</v>
      </c>
      <c r="U349" s="4" t="s">
        <v>684</v>
      </c>
      <c r="V349" s="5" t="s">
        <v>37</v>
      </c>
      <c r="W349" s="6">
        <v>45777</v>
      </c>
      <c r="X349" s="27">
        <v>45784</v>
      </c>
      <c r="Y349">
        <f>IF(Table8[[#This Row],[Highest Student Stage]]&lt;&gt;"",1,0)</f>
        <v>1</v>
      </c>
      <c r="Z349">
        <f t="shared" si="15"/>
        <v>1</v>
      </c>
      <c r="AA349">
        <f t="shared" si="16"/>
        <v>0</v>
      </c>
      <c r="AB349">
        <f t="shared" si="17"/>
        <v>0</v>
      </c>
    </row>
    <row r="350" spans="1:28" ht="14.4" thickBot="1" x14ac:dyDescent="0.3">
      <c r="A350" s="26" t="s">
        <v>685</v>
      </c>
      <c r="B350" s="4" t="s">
        <v>388</v>
      </c>
      <c r="C350" s="5" t="s">
        <v>21</v>
      </c>
      <c r="D350" s="4" t="s">
        <v>22</v>
      </c>
      <c r="E350" s="5" t="s">
        <v>64</v>
      </c>
      <c r="F350" s="5" t="s">
        <v>24</v>
      </c>
      <c r="G350" s="4" t="s">
        <v>292</v>
      </c>
      <c r="H350" s="4" t="s">
        <v>26</v>
      </c>
      <c r="I350" s="24">
        <v>45725</v>
      </c>
      <c r="J350" s="24">
        <v>45728</v>
      </c>
      <c r="K350" s="25" t="s">
        <v>1162</v>
      </c>
      <c r="L350" s="35">
        <f>Table8[[#This Row],[App Offer Date]]-Table8[[#This Row],[App Submission Date]]</f>
        <v>3</v>
      </c>
      <c r="M350" s="35" t="e">
        <f>Table8[[#This Row],[App Deposit Date]]-Table8[[#This Row],[App Offer Date]]</f>
        <v>#VALUE!</v>
      </c>
      <c r="N350" s="35" t="e">
        <f>Table8[[#This Row],[App Deposit Date]]-Table8[[#This Row],[App Submission Date]]</f>
        <v>#VALUE!</v>
      </c>
      <c r="O350" s="35">
        <f xml:space="preserve"> --(Table8[[#This Row],[App Submission Date]]&lt;&gt;"")</f>
        <v>1</v>
      </c>
      <c r="P350" s="35">
        <f>--(Table8[[#This Row],[App Offer Date]]&lt;&gt;"")</f>
        <v>1</v>
      </c>
      <c r="Q350" s="5" t="s">
        <v>37</v>
      </c>
      <c r="R350" s="4" t="s">
        <v>47</v>
      </c>
      <c r="S350" s="5"/>
      <c r="T350" s="4"/>
      <c r="U350" s="4"/>
      <c r="V350" s="7" t="s">
        <v>52</v>
      </c>
      <c r="W350" s="5"/>
      <c r="X350" s="22"/>
      <c r="Y350">
        <f>IF(Table8[[#This Row],[Highest Student Stage]]&lt;&gt;"",1,0)</f>
        <v>1</v>
      </c>
      <c r="Z350">
        <f t="shared" si="15"/>
        <v>1</v>
      </c>
      <c r="AA350">
        <f t="shared" si="16"/>
        <v>0</v>
      </c>
      <c r="AB350">
        <f t="shared" si="17"/>
        <v>0</v>
      </c>
    </row>
    <row r="351" spans="1:28" ht="14.4" thickBot="1" x14ac:dyDescent="0.3">
      <c r="A351" s="26" t="s">
        <v>686</v>
      </c>
      <c r="B351" s="4" t="s">
        <v>357</v>
      </c>
      <c r="C351" s="5" t="s">
        <v>21</v>
      </c>
      <c r="D351" s="4" t="s">
        <v>22</v>
      </c>
      <c r="E351" s="5" t="s">
        <v>59</v>
      </c>
      <c r="F351" s="5" t="s">
        <v>24</v>
      </c>
      <c r="G351" s="4" t="s">
        <v>211</v>
      </c>
      <c r="H351" s="4" t="s">
        <v>26</v>
      </c>
      <c r="I351" s="24">
        <v>45733</v>
      </c>
      <c r="J351" s="24">
        <v>45739</v>
      </c>
      <c r="K351" s="25" t="s">
        <v>1162</v>
      </c>
      <c r="L351" s="35">
        <f>Table8[[#This Row],[App Offer Date]]-Table8[[#This Row],[App Submission Date]]</f>
        <v>6</v>
      </c>
      <c r="M351" s="35" t="e">
        <f>Table8[[#This Row],[App Deposit Date]]-Table8[[#This Row],[App Offer Date]]</f>
        <v>#VALUE!</v>
      </c>
      <c r="N351" s="35" t="e">
        <f>Table8[[#This Row],[App Deposit Date]]-Table8[[#This Row],[App Submission Date]]</f>
        <v>#VALUE!</v>
      </c>
      <c r="O351" s="35">
        <f xml:space="preserve"> --(Table8[[#This Row],[App Submission Date]]&lt;&gt;"")</f>
        <v>1</v>
      </c>
      <c r="P351" s="35">
        <f>--(Table8[[#This Row],[App Offer Date]]&lt;&gt;"")</f>
        <v>1</v>
      </c>
      <c r="Q351" s="5" t="s">
        <v>37</v>
      </c>
      <c r="R351" s="4" t="s">
        <v>188</v>
      </c>
      <c r="S351" s="2" t="s">
        <v>59</v>
      </c>
      <c r="T351" s="4"/>
      <c r="U351" s="4"/>
      <c r="V351" s="5" t="s">
        <v>37</v>
      </c>
      <c r="W351" s="6">
        <v>45733</v>
      </c>
      <c r="X351" s="27">
        <v>45739</v>
      </c>
      <c r="Y351">
        <f>IF(Table8[[#This Row],[Highest Student Stage]]&lt;&gt;"",1,0)</f>
        <v>1</v>
      </c>
      <c r="Z351">
        <f t="shared" si="15"/>
        <v>1</v>
      </c>
      <c r="AA351">
        <f t="shared" si="16"/>
        <v>0</v>
      </c>
      <c r="AB351">
        <f t="shared" si="17"/>
        <v>0</v>
      </c>
    </row>
    <row r="352" spans="1:28" ht="14.4" thickBot="1" x14ac:dyDescent="0.3">
      <c r="A352" s="26" t="s">
        <v>687</v>
      </c>
      <c r="B352" s="4" t="s">
        <v>43</v>
      </c>
      <c r="C352" s="5" t="s">
        <v>21</v>
      </c>
      <c r="D352" s="4" t="s">
        <v>33</v>
      </c>
      <c r="E352" s="5" t="s">
        <v>59</v>
      </c>
      <c r="F352" s="5" t="s">
        <v>35</v>
      </c>
      <c r="G352" s="4" t="s">
        <v>60</v>
      </c>
      <c r="H352" s="4" t="s">
        <v>26</v>
      </c>
      <c r="I352" s="24">
        <v>45692</v>
      </c>
      <c r="J352" s="24">
        <v>45700</v>
      </c>
      <c r="K352" s="24">
        <v>45731</v>
      </c>
      <c r="L352" s="34">
        <f>Table8[[#This Row],[App Offer Date]]-Table8[[#This Row],[App Submission Date]]</f>
        <v>8</v>
      </c>
      <c r="M352" s="34">
        <f>Table8[[#This Row],[App Deposit Date]]-Table8[[#This Row],[App Offer Date]]</f>
        <v>31</v>
      </c>
      <c r="N352" s="34">
        <f>Table8[[#This Row],[App Deposit Date]]-Table8[[#This Row],[App Submission Date]]</f>
        <v>39</v>
      </c>
      <c r="O352" s="34">
        <f xml:space="preserve"> --(Table8[[#This Row],[App Submission Date]]&lt;&gt;"")</f>
        <v>1</v>
      </c>
      <c r="P352" s="34">
        <f>--(Table8[[#This Row],[App Offer Date]]&lt;&gt;"")</f>
        <v>1</v>
      </c>
      <c r="Q352" s="5" t="s">
        <v>156</v>
      </c>
      <c r="R352" s="4" t="s">
        <v>28</v>
      </c>
      <c r="S352" s="5" t="s">
        <v>59</v>
      </c>
      <c r="T352" s="4" t="s">
        <v>29</v>
      </c>
      <c r="U352" s="4" t="s">
        <v>61</v>
      </c>
      <c r="V352" s="5" t="s">
        <v>156</v>
      </c>
      <c r="W352" s="6">
        <v>45692</v>
      </c>
      <c r="X352" s="27">
        <v>45700</v>
      </c>
      <c r="Y352">
        <f>IF(Table8[[#This Row],[Highest Student Stage]]&lt;&gt;"",1,0)</f>
        <v>1</v>
      </c>
      <c r="Z352">
        <f t="shared" si="15"/>
        <v>1</v>
      </c>
      <c r="AA352">
        <f t="shared" si="16"/>
        <v>1</v>
      </c>
      <c r="AB352">
        <f t="shared" si="17"/>
        <v>0</v>
      </c>
    </row>
    <row r="353" spans="1:28" ht="14.4" thickBot="1" x14ac:dyDescent="0.3">
      <c r="A353" s="26" t="s">
        <v>688</v>
      </c>
      <c r="B353" s="4" t="s">
        <v>54</v>
      </c>
      <c r="C353" s="5" t="s">
        <v>21</v>
      </c>
      <c r="D353" s="4" t="s">
        <v>22</v>
      </c>
      <c r="E353" s="5" t="s">
        <v>55</v>
      </c>
      <c r="F353" s="5" t="s">
        <v>24</v>
      </c>
      <c r="G353" s="4" t="s">
        <v>94</v>
      </c>
      <c r="H353" s="4" t="s">
        <v>26</v>
      </c>
      <c r="I353" s="24">
        <v>45770</v>
      </c>
      <c r="J353" s="24">
        <v>45776</v>
      </c>
      <c r="K353" s="25" t="s">
        <v>1162</v>
      </c>
      <c r="L353" s="35">
        <f>Table8[[#This Row],[App Offer Date]]-Table8[[#This Row],[App Submission Date]]</f>
        <v>6</v>
      </c>
      <c r="M353" s="35" t="e">
        <f>Table8[[#This Row],[App Deposit Date]]-Table8[[#This Row],[App Offer Date]]</f>
        <v>#VALUE!</v>
      </c>
      <c r="N353" s="35" t="e">
        <f>Table8[[#This Row],[App Deposit Date]]-Table8[[#This Row],[App Submission Date]]</f>
        <v>#VALUE!</v>
      </c>
      <c r="O353" s="35">
        <f xml:space="preserve"> --(Table8[[#This Row],[App Submission Date]]&lt;&gt;"")</f>
        <v>1</v>
      </c>
      <c r="P353" s="35">
        <f>--(Table8[[#This Row],[App Offer Date]]&lt;&gt;"")</f>
        <v>1</v>
      </c>
      <c r="Q353" s="5" t="s">
        <v>37</v>
      </c>
      <c r="R353" s="4" t="s">
        <v>47</v>
      </c>
      <c r="S353" s="5" t="s">
        <v>55</v>
      </c>
      <c r="T353" s="4" t="s">
        <v>73</v>
      </c>
      <c r="U353" s="4" t="s">
        <v>689</v>
      </c>
      <c r="V353" s="5" t="s">
        <v>37</v>
      </c>
      <c r="W353" s="6">
        <v>45770</v>
      </c>
      <c r="X353" s="27">
        <v>45776</v>
      </c>
      <c r="Y353">
        <f>IF(Table8[[#This Row],[Highest Student Stage]]&lt;&gt;"",1,0)</f>
        <v>1</v>
      </c>
      <c r="Z353">
        <f t="shared" si="15"/>
        <v>1</v>
      </c>
      <c r="AA353">
        <f t="shared" si="16"/>
        <v>0</v>
      </c>
      <c r="AB353">
        <f t="shared" si="17"/>
        <v>0</v>
      </c>
    </row>
    <row r="354" spans="1:28" ht="14.4" thickBot="1" x14ac:dyDescent="0.3">
      <c r="A354" s="26" t="s">
        <v>690</v>
      </c>
      <c r="B354" s="4" t="s">
        <v>68</v>
      </c>
      <c r="C354" s="5" t="s">
        <v>21</v>
      </c>
      <c r="D354" s="4" t="s">
        <v>33</v>
      </c>
      <c r="E354" s="5" t="s">
        <v>64</v>
      </c>
      <c r="F354" s="5" t="s">
        <v>65</v>
      </c>
      <c r="G354" s="4" t="s">
        <v>77</v>
      </c>
      <c r="H354" s="4" t="s">
        <v>26</v>
      </c>
      <c r="I354" s="24">
        <v>45737</v>
      </c>
      <c r="J354" s="24">
        <v>45739</v>
      </c>
      <c r="K354" s="25" t="s">
        <v>1162</v>
      </c>
      <c r="L354" s="35">
        <f>Table8[[#This Row],[App Offer Date]]-Table8[[#This Row],[App Submission Date]]</f>
        <v>2</v>
      </c>
      <c r="M354" s="35" t="e">
        <f>Table8[[#This Row],[App Deposit Date]]-Table8[[#This Row],[App Offer Date]]</f>
        <v>#VALUE!</v>
      </c>
      <c r="N354" s="35" t="e">
        <f>Table8[[#This Row],[App Deposit Date]]-Table8[[#This Row],[App Submission Date]]</f>
        <v>#VALUE!</v>
      </c>
      <c r="O354" s="35">
        <f xml:space="preserve"> --(Table8[[#This Row],[App Submission Date]]&lt;&gt;"")</f>
        <v>1</v>
      </c>
      <c r="P354" s="35">
        <f>--(Table8[[#This Row],[App Offer Date]]&lt;&gt;"")</f>
        <v>1</v>
      </c>
      <c r="Q354" s="5" t="s">
        <v>37</v>
      </c>
      <c r="R354" s="4" t="s">
        <v>47</v>
      </c>
      <c r="S354" s="5"/>
      <c r="T354" s="4"/>
      <c r="U354" s="4"/>
      <c r="V354" s="7" t="s">
        <v>52</v>
      </c>
      <c r="W354" s="5"/>
      <c r="X354" s="22"/>
      <c r="Y354">
        <f>IF(Table8[[#This Row],[Highest Student Stage]]&lt;&gt;"",1,0)</f>
        <v>1</v>
      </c>
      <c r="Z354">
        <f t="shared" si="15"/>
        <v>1</v>
      </c>
      <c r="AA354">
        <f t="shared" si="16"/>
        <v>0</v>
      </c>
      <c r="AB354">
        <f t="shared" si="17"/>
        <v>0</v>
      </c>
    </row>
    <row r="355" spans="1:28" ht="14.4" thickBot="1" x14ac:dyDescent="0.3">
      <c r="A355" s="26" t="s">
        <v>691</v>
      </c>
      <c r="B355" s="4" t="s">
        <v>32</v>
      </c>
      <c r="C355" s="5" t="s">
        <v>21</v>
      </c>
      <c r="D355" s="4" t="s">
        <v>33</v>
      </c>
      <c r="E355" s="5" t="s">
        <v>64</v>
      </c>
      <c r="F355" s="5" t="s">
        <v>35</v>
      </c>
      <c r="G355" s="4" t="s">
        <v>151</v>
      </c>
      <c r="H355" s="4" t="s">
        <v>26</v>
      </c>
      <c r="I355" s="24">
        <v>45763</v>
      </c>
      <c r="J355" s="25" t="s">
        <v>1162</v>
      </c>
      <c r="K355" s="25" t="s">
        <v>1162</v>
      </c>
      <c r="L355" s="35" t="e">
        <f>Table8[[#This Row],[App Offer Date]]-Table8[[#This Row],[App Submission Date]]</f>
        <v>#VALUE!</v>
      </c>
      <c r="M355" s="35" t="e">
        <f>Table8[[#This Row],[App Deposit Date]]-Table8[[#This Row],[App Offer Date]]</f>
        <v>#VALUE!</v>
      </c>
      <c r="N355" s="35" t="e">
        <f>Table8[[#This Row],[App Deposit Date]]-Table8[[#This Row],[App Submission Date]]</f>
        <v>#VALUE!</v>
      </c>
      <c r="O355" s="35">
        <f xml:space="preserve"> --(Table8[[#This Row],[App Submission Date]]&lt;&gt;"")</f>
        <v>1</v>
      </c>
      <c r="P355" s="35">
        <f>--(Table8[[#This Row],[App Offer Date]]&lt;&gt;"")</f>
        <v>1</v>
      </c>
      <c r="Q355" s="5" t="s">
        <v>46</v>
      </c>
      <c r="R355" s="4" t="s">
        <v>188</v>
      </c>
      <c r="S355" s="5" t="s">
        <v>129</v>
      </c>
      <c r="T355" s="4" t="s">
        <v>189</v>
      </c>
      <c r="U355" s="4" t="s">
        <v>692</v>
      </c>
      <c r="V355" s="7" t="s">
        <v>41</v>
      </c>
      <c r="W355" s="5"/>
      <c r="X355" s="22"/>
      <c r="Y355">
        <f>IF(Table8[[#This Row],[Highest Student Stage]]&lt;&gt;"",1,0)</f>
        <v>1</v>
      </c>
      <c r="Z355">
        <f t="shared" si="15"/>
        <v>0</v>
      </c>
      <c r="AA355">
        <f t="shared" si="16"/>
        <v>0</v>
      </c>
      <c r="AB355">
        <f t="shared" si="17"/>
        <v>0</v>
      </c>
    </row>
    <row r="356" spans="1:28" ht="14.4" thickBot="1" x14ac:dyDescent="0.3">
      <c r="A356" s="26" t="s">
        <v>693</v>
      </c>
      <c r="B356" s="4" t="s">
        <v>357</v>
      </c>
      <c r="C356" s="5" t="s">
        <v>21</v>
      </c>
      <c r="D356" s="4" t="s">
        <v>22</v>
      </c>
      <c r="E356" s="5" t="s">
        <v>55</v>
      </c>
      <c r="F356" s="5" t="s">
        <v>24</v>
      </c>
      <c r="G356" s="4" t="s">
        <v>191</v>
      </c>
      <c r="H356" s="4" t="s">
        <v>26</v>
      </c>
      <c r="I356" s="24">
        <v>45637</v>
      </c>
      <c r="J356" s="24">
        <v>45642</v>
      </c>
      <c r="K356" s="24">
        <v>45777</v>
      </c>
      <c r="L356" s="34">
        <f>Table8[[#This Row],[App Offer Date]]-Table8[[#This Row],[App Submission Date]]</f>
        <v>5</v>
      </c>
      <c r="M356" s="34">
        <f>Table8[[#This Row],[App Deposit Date]]-Table8[[#This Row],[App Offer Date]]</f>
        <v>135</v>
      </c>
      <c r="N356" s="34">
        <f>Table8[[#This Row],[App Deposit Date]]-Table8[[#This Row],[App Submission Date]]</f>
        <v>140</v>
      </c>
      <c r="O356" s="34">
        <f xml:space="preserve"> --(Table8[[#This Row],[App Submission Date]]&lt;&gt;"")</f>
        <v>1</v>
      </c>
      <c r="P356" s="34">
        <f>--(Table8[[#This Row],[App Offer Date]]&lt;&gt;"")</f>
        <v>1</v>
      </c>
      <c r="Q356" s="5" t="s">
        <v>27</v>
      </c>
      <c r="R356" s="4" t="s">
        <v>28</v>
      </c>
      <c r="S356" s="5" t="s">
        <v>55</v>
      </c>
      <c r="T356" s="4" t="s">
        <v>29</v>
      </c>
      <c r="U356" s="4" t="s">
        <v>694</v>
      </c>
      <c r="V356" s="5" t="s">
        <v>27</v>
      </c>
      <c r="W356" s="6">
        <v>45637</v>
      </c>
      <c r="X356" s="27">
        <v>45642</v>
      </c>
      <c r="Y356">
        <f>IF(Table8[[#This Row],[Highest Student Stage]]&lt;&gt;"",1,0)</f>
        <v>1</v>
      </c>
      <c r="Z356">
        <f t="shared" si="15"/>
        <v>1</v>
      </c>
      <c r="AA356">
        <f t="shared" si="16"/>
        <v>1</v>
      </c>
      <c r="AB356">
        <f t="shared" si="17"/>
        <v>0</v>
      </c>
    </row>
    <row r="357" spans="1:28" ht="14.4" thickBot="1" x14ac:dyDescent="0.3">
      <c r="A357" s="26" t="s">
        <v>695</v>
      </c>
      <c r="B357" s="4" t="s">
        <v>182</v>
      </c>
      <c r="C357" s="5" t="s">
        <v>21</v>
      </c>
      <c r="D357" s="4" t="s">
        <v>22</v>
      </c>
      <c r="E357" s="5" t="s">
        <v>55</v>
      </c>
      <c r="F357" s="5" t="s">
        <v>24</v>
      </c>
      <c r="G357" s="4" t="s">
        <v>292</v>
      </c>
      <c r="H357" s="4" t="s">
        <v>26</v>
      </c>
      <c r="I357" s="24">
        <v>45775</v>
      </c>
      <c r="J357" s="24">
        <v>45780</v>
      </c>
      <c r="K357" s="25" t="s">
        <v>1162</v>
      </c>
      <c r="L357" s="35">
        <f>Table8[[#This Row],[App Offer Date]]-Table8[[#This Row],[App Submission Date]]</f>
        <v>5</v>
      </c>
      <c r="M357" s="35" t="e">
        <f>Table8[[#This Row],[App Deposit Date]]-Table8[[#This Row],[App Offer Date]]</f>
        <v>#VALUE!</v>
      </c>
      <c r="N357" s="35" t="e">
        <f>Table8[[#This Row],[App Deposit Date]]-Table8[[#This Row],[App Submission Date]]</f>
        <v>#VALUE!</v>
      </c>
      <c r="O357" s="35">
        <f xml:space="preserve"> --(Table8[[#This Row],[App Submission Date]]&lt;&gt;"")</f>
        <v>1</v>
      </c>
      <c r="P357" s="35">
        <f>--(Table8[[#This Row],[App Offer Date]]&lt;&gt;"")</f>
        <v>1</v>
      </c>
      <c r="Q357" s="5" t="s">
        <v>37</v>
      </c>
      <c r="R357" s="4" t="s">
        <v>47</v>
      </c>
      <c r="S357" s="5"/>
      <c r="T357" s="4"/>
      <c r="U357" s="4"/>
      <c r="V357" s="7" t="s">
        <v>52</v>
      </c>
      <c r="W357" s="5"/>
      <c r="X357" s="22"/>
      <c r="Y357">
        <f>IF(Table8[[#This Row],[Highest Student Stage]]&lt;&gt;"",1,0)</f>
        <v>1</v>
      </c>
      <c r="Z357">
        <f t="shared" si="15"/>
        <v>1</v>
      </c>
      <c r="AA357">
        <f t="shared" si="16"/>
        <v>0</v>
      </c>
      <c r="AB357">
        <f t="shared" si="17"/>
        <v>0</v>
      </c>
    </row>
    <row r="358" spans="1:28" ht="14.4" thickBot="1" x14ac:dyDescent="0.3">
      <c r="A358" s="26" t="s">
        <v>696</v>
      </c>
      <c r="B358" s="4" t="s">
        <v>208</v>
      </c>
      <c r="C358" s="5" t="s">
        <v>21</v>
      </c>
      <c r="D358" s="4" t="s">
        <v>33</v>
      </c>
      <c r="E358" s="5" t="s">
        <v>44</v>
      </c>
      <c r="F358" s="5" t="s">
        <v>35</v>
      </c>
      <c r="G358" s="4" t="s">
        <v>45</v>
      </c>
      <c r="H358" s="4" t="s">
        <v>26</v>
      </c>
      <c r="I358" s="24">
        <v>45680</v>
      </c>
      <c r="J358" s="24">
        <v>45688</v>
      </c>
      <c r="K358" s="25" t="s">
        <v>1162</v>
      </c>
      <c r="L358" s="35">
        <f>Table8[[#This Row],[App Offer Date]]-Table8[[#This Row],[App Submission Date]]</f>
        <v>8</v>
      </c>
      <c r="M358" s="35" t="e">
        <f>Table8[[#This Row],[App Deposit Date]]-Table8[[#This Row],[App Offer Date]]</f>
        <v>#VALUE!</v>
      </c>
      <c r="N358" s="35" t="e">
        <f>Table8[[#This Row],[App Deposit Date]]-Table8[[#This Row],[App Submission Date]]</f>
        <v>#VALUE!</v>
      </c>
      <c r="O358" s="35">
        <f xml:space="preserve"> --(Table8[[#This Row],[App Submission Date]]&lt;&gt;"")</f>
        <v>1</v>
      </c>
      <c r="P358" s="35">
        <f>--(Table8[[#This Row],[App Offer Date]]&lt;&gt;"")</f>
        <v>1</v>
      </c>
      <c r="Q358" s="5" t="s">
        <v>37</v>
      </c>
      <c r="R358" s="4" t="s">
        <v>47</v>
      </c>
      <c r="S358" s="5" t="s">
        <v>44</v>
      </c>
      <c r="T358" s="1" t="s">
        <v>137</v>
      </c>
      <c r="U358" s="4"/>
      <c r="V358" s="5" t="s">
        <v>37</v>
      </c>
      <c r="W358" s="6">
        <v>45680</v>
      </c>
      <c r="X358" s="27">
        <v>45688</v>
      </c>
      <c r="Y358">
        <f>IF(Table8[[#This Row],[Highest Student Stage]]&lt;&gt;"",1,0)</f>
        <v>1</v>
      </c>
      <c r="Z358">
        <f t="shared" si="15"/>
        <v>1</v>
      </c>
      <c r="AA358">
        <f t="shared" si="16"/>
        <v>0</v>
      </c>
      <c r="AB358">
        <f t="shared" si="17"/>
        <v>0</v>
      </c>
    </row>
    <row r="359" spans="1:28" ht="14.4" thickBot="1" x14ac:dyDescent="0.3">
      <c r="A359" s="26" t="s">
        <v>697</v>
      </c>
      <c r="B359" s="4" t="s">
        <v>115</v>
      </c>
      <c r="C359" s="5" t="s">
        <v>21</v>
      </c>
      <c r="D359" s="4" t="s">
        <v>33</v>
      </c>
      <c r="E359" s="5" t="s">
        <v>59</v>
      </c>
      <c r="F359" s="5" t="s">
        <v>35</v>
      </c>
      <c r="G359" s="4" t="s">
        <v>109</v>
      </c>
      <c r="H359" s="4" t="s">
        <v>26</v>
      </c>
      <c r="I359" s="24">
        <v>45662</v>
      </c>
      <c r="J359" s="24">
        <v>45688</v>
      </c>
      <c r="K359" s="25" t="s">
        <v>1162</v>
      </c>
      <c r="L359" s="35">
        <f>Table8[[#This Row],[App Offer Date]]-Table8[[#This Row],[App Submission Date]]</f>
        <v>26</v>
      </c>
      <c r="M359" s="35" t="e">
        <f>Table8[[#This Row],[App Deposit Date]]-Table8[[#This Row],[App Offer Date]]</f>
        <v>#VALUE!</v>
      </c>
      <c r="N359" s="35" t="e">
        <f>Table8[[#This Row],[App Deposit Date]]-Table8[[#This Row],[App Submission Date]]</f>
        <v>#VALUE!</v>
      </c>
      <c r="O359" s="35">
        <f xml:space="preserve"> --(Table8[[#This Row],[App Submission Date]]&lt;&gt;"")</f>
        <v>1</v>
      </c>
      <c r="P359" s="35">
        <f>--(Table8[[#This Row],[App Offer Date]]&lt;&gt;"")</f>
        <v>1</v>
      </c>
      <c r="Q359" s="5" t="s">
        <v>37</v>
      </c>
      <c r="R359" s="4" t="s">
        <v>47</v>
      </c>
      <c r="S359" s="2" t="s">
        <v>263</v>
      </c>
      <c r="T359" s="4"/>
      <c r="U359" s="4" t="s">
        <v>122</v>
      </c>
      <c r="V359" s="7" t="s">
        <v>41</v>
      </c>
      <c r="W359" s="5"/>
      <c r="X359" s="22"/>
      <c r="Y359">
        <f>IF(Table8[[#This Row],[Highest Student Stage]]&lt;&gt;"",1,0)</f>
        <v>1</v>
      </c>
      <c r="Z359">
        <f t="shared" si="15"/>
        <v>1</v>
      </c>
      <c r="AA359">
        <f t="shared" si="16"/>
        <v>0</v>
      </c>
      <c r="AB359">
        <f t="shared" si="17"/>
        <v>0</v>
      </c>
    </row>
    <row r="360" spans="1:28" ht="14.4" thickBot="1" x14ac:dyDescent="0.3">
      <c r="A360" s="26" t="s">
        <v>698</v>
      </c>
      <c r="B360" s="4" t="s">
        <v>71</v>
      </c>
      <c r="C360" s="5" t="s">
        <v>21</v>
      </c>
      <c r="D360" s="4" t="s">
        <v>33</v>
      </c>
      <c r="E360" s="5" t="s">
        <v>59</v>
      </c>
      <c r="F360" s="5" t="s">
        <v>35</v>
      </c>
      <c r="G360" s="4" t="s">
        <v>151</v>
      </c>
      <c r="H360" s="4" t="s">
        <v>26</v>
      </c>
      <c r="I360" s="24">
        <v>45733</v>
      </c>
      <c r="J360" s="24">
        <v>45736</v>
      </c>
      <c r="K360" s="25" t="s">
        <v>1162</v>
      </c>
      <c r="L360" s="35">
        <f>Table8[[#This Row],[App Offer Date]]-Table8[[#This Row],[App Submission Date]]</f>
        <v>3</v>
      </c>
      <c r="M360" s="35" t="e">
        <f>Table8[[#This Row],[App Deposit Date]]-Table8[[#This Row],[App Offer Date]]</f>
        <v>#VALUE!</v>
      </c>
      <c r="N360" s="35" t="e">
        <f>Table8[[#This Row],[App Deposit Date]]-Table8[[#This Row],[App Submission Date]]</f>
        <v>#VALUE!</v>
      </c>
      <c r="O360" s="35">
        <f xml:space="preserve"> --(Table8[[#This Row],[App Submission Date]]&lt;&gt;"")</f>
        <v>1</v>
      </c>
      <c r="P360" s="35">
        <f>--(Table8[[#This Row],[App Offer Date]]&lt;&gt;"")</f>
        <v>1</v>
      </c>
      <c r="Q360" s="5" t="s">
        <v>37</v>
      </c>
      <c r="R360" s="4" t="s">
        <v>188</v>
      </c>
      <c r="S360" s="5" t="s">
        <v>59</v>
      </c>
      <c r="T360" s="4" t="s">
        <v>73</v>
      </c>
      <c r="U360" s="4" t="s">
        <v>699</v>
      </c>
      <c r="V360" s="5" t="s">
        <v>37</v>
      </c>
      <c r="W360" s="6">
        <v>45733</v>
      </c>
      <c r="X360" s="27">
        <v>45736</v>
      </c>
      <c r="Y360">
        <f>IF(Table8[[#This Row],[Highest Student Stage]]&lt;&gt;"",1,0)</f>
        <v>1</v>
      </c>
      <c r="Z360">
        <f t="shared" si="15"/>
        <v>1</v>
      </c>
      <c r="AA360">
        <f t="shared" si="16"/>
        <v>0</v>
      </c>
      <c r="AB360">
        <f t="shared" si="17"/>
        <v>0</v>
      </c>
    </row>
    <row r="361" spans="1:28" ht="14.4" thickBot="1" x14ac:dyDescent="0.3">
      <c r="A361" s="26" t="s">
        <v>700</v>
      </c>
      <c r="B361" s="4" t="s">
        <v>131</v>
      </c>
      <c r="C361" s="5" t="s">
        <v>21</v>
      </c>
      <c r="D361" s="4" t="s">
        <v>22</v>
      </c>
      <c r="E361" s="5" t="s">
        <v>55</v>
      </c>
      <c r="F361" s="5" t="s">
        <v>24</v>
      </c>
      <c r="G361" s="4" t="s">
        <v>211</v>
      </c>
      <c r="H361" s="4" t="s">
        <v>26</v>
      </c>
      <c r="I361" s="24">
        <v>45778</v>
      </c>
      <c r="J361" s="24">
        <v>45787</v>
      </c>
      <c r="K361" s="25" t="s">
        <v>1162</v>
      </c>
      <c r="L361" s="35">
        <f>Table8[[#This Row],[App Offer Date]]-Table8[[#This Row],[App Submission Date]]</f>
        <v>9</v>
      </c>
      <c r="M361" s="35" t="e">
        <f>Table8[[#This Row],[App Deposit Date]]-Table8[[#This Row],[App Offer Date]]</f>
        <v>#VALUE!</v>
      </c>
      <c r="N361" s="35" t="e">
        <f>Table8[[#This Row],[App Deposit Date]]-Table8[[#This Row],[App Submission Date]]</f>
        <v>#VALUE!</v>
      </c>
      <c r="O361" s="35">
        <f xml:space="preserve"> --(Table8[[#This Row],[App Submission Date]]&lt;&gt;"")</f>
        <v>1</v>
      </c>
      <c r="P361" s="35">
        <f>--(Table8[[#This Row],[App Offer Date]]&lt;&gt;"")</f>
        <v>1</v>
      </c>
      <c r="Q361" s="5" t="s">
        <v>37</v>
      </c>
      <c r="R361" s="4" t="s">
        <v>47</v>
      </c>
      <c r="S361" s="5" t="s">
        <v>55</v>
      </c>
      <c r="T361" s="1" t="s">
        <v>137</v>
      </c>
      <c r="U361" s="4"/>
      <c r="V361" s="5" t="s">
        <v>37</v>
      </c>
      <c r="W361" s="6">
        <v>45778</v>
      </c>
      <c r="X361" s="27">
        <v>45787</v>
      </c>
      <c r="Y361">
        <f>IF(Table8[[#This Row],[Highest Student Stage]]&lt;&gt;"",1,0)</f>
        <v>1</v>
      </c>
      <c r="Z361">
        <f t="shared" si="15"/>
        <v>1</v>
      </c>
      <c r="AA361">
        <f t="shared" si="16"/>
        <v>0</v>
      </c>
      <c r="AB361">
        <f t="shared" si="17"/>
        <v>0</v>
      </c>
    </row>
    <row r="362" spans="1:28" ht="14.4" thickBot="1" x14ac:dyDescent="0.3">
      <c r="A362" s="26" t="s">
        <v>701</v>
      </c>
      <c r="B362" s="4" t="s">
        <v>90</v>
      </c>
      <c r="C362" s="5" t="s">
        <v>21</v>
      </c>
      <c r="D362" s="4" t="s">
        <v>22</v>
      </c>
      <c r="E362" s="5" t="s">
        <v>702</v>
      </c>
      <c r="F362" s="5" t="s">
        <v>93</v>
      </c>
      <c r="G362" s="4" t="s">
        <v>103</v>
      </c>
      <c r="H362" s="4" t="s">
        <v>26</v>
      </c>
      <c r="I362" s="24">
        <v>45742</v>
      </c>
      <c r="J362" s="25" t="s">
        <v>1162</v>
      </c>
      <c r="K362" s="25" t="s">
        <v>1162</v>
      </c>
      <c r="L362" s="35" t="e">
        <f>Table8[[#This Row],[App Offer Date]]-Table8[[#This Row],[App Submission Date]]</f>
        <v>#VALUE!</v>
      </c>
      <c r="M362" s="35" t="e">
        <f>Table8[[#This Row],[App Deposit Date]]-Table8[[#This Row],[App Offer Date]]</f>
        <v>#VALUE!</v>
      </c>
      <c r="N362" s="35" t="e">
        <f>Table8[[#This Row],[App Deposit Date]]-Table8[[#This Row],[App Submission Date]]</f>
        <v>#VALUE!</v>
      </c>
      <c r="O362" s="35">
        <f xml:space="preserve"> --(Table8[[#This Row],[App Submission Date]]&lt;&gt;"")</f>
        <v>1</v>
      </c>
      <c r="P362" s="35">
        <f>--(Table8[[#This Row],[App Offer Date]]&lt;&gt;"")</f>
        <v>1</v>
      </c>
      <c r="Q362" s="5" t="s">
        <v>82</v>
      </c>
      <c r="R362" s="4" t="s">
        <v>47</v>
      </c>
      <c r="S362" s="2" t="s">
        <v>506</v>
      </c>
      <c r="T362" s="4"/>
      <c r="U362" s="4" t="s">
        <v>82</v>
      </c>
      <c r="V362" s="7" t="s">
        <v>41</v>
      </c>
      <c r="W362" s="5"/>
      <c r="X362" s="22"/>
      <c r="Y362">
        <f>IF(Table8[[#This Row],[Highest Student Stage]]&lt;&gt;"",1,0)</f>
        <v>1</v>
      </c>
      <c r="Z362">
        <f t="shared" si="15"/>
        <v>0</v>
      </c>
      <c r="AA362">
        <f t="shared" si="16"/>
        <v>0</v>
      </c>
      <c r="AB362">
        <f t="shared" si="17"/>
        <v>0</v>
      </c>
    </row>
    <row r="363" spans="1:28" ht="14.4" thickBot="1" x14ac:dyDescent="0.3">
      <c r="A363" s="26" t="s">
        <v>703</v>
      </c>
      <c r="B363" s="4" t="s">
        <v>505</v>
      </c>
      <c r="C363" s="5" t="s">
        <v>21</v>
      </c>
      <c r="D363" s="4" t="s">
        <v>22</v>
      </c>
      <c r="E363" s="5" t="s">
        <v>23</v>
      </c>
      <c r="F363" s="5" t="s">
        <v>93</v>
      </c>
      <c r="G363" s="4" t="s">
        <v>296</v>
      </c>
      <c r="H363" s="4" t="s">
        <v>26</v>
      </c>
      <c r="I363" s="24">
        <v>45711</v>
      </c>
      <c r="J363" s="24">
        <v>45738</v>
      </c>
      <c r="K363" s="25" t="s">
        <v>1162</v>
      </c>
      <c r="L363" s="35">
        <f>Table8[[#This Row],[App Offer Date]]-Table8[[#This Row],[App Submission Date]]</f>
        <v>27</v>
      </c>
      <c r="M363" s="35" t="e">
        <f>Table8[[#This Row],[App Deposit Date]]-Table8[[#This Row],[App Offer Date]]</f>
        <v>#VALUE!</v>
      </c>
      <c r="N363" s="35" t="e">
        <f>Table8[[#This Row],[App Deposit Date]]-Table8[[#This Row],[App Submission Date]]</f>
        <v>#VALUE!</v>
      </c>
      <c r="O363" s="35">
        <f xml:space="preserve"> --(Table8[[#This Row],[App Submission Date]]&lt;&gt;"")</f>
        <v>1</v>
      </c>
      <c r="P363" s="35">
        <f>--(Table8[[#This Row],[App Offer Date]]&lt;&gt;"")</f>
        <v>1</v>
      </c>
      <c r="Q363" s="5" t="s">
        <v>37</v>
      </c>
      <c r="R363" s="4" t="s">
        <v>47</v>
      </c>
      <c r="S363" s="2" t="s">
        <v>23</v>
      </c>
      <c r="T363" s="4"/>
      <c r="U363" s="5" t="s">
        <v>704</v>
      </c>
      <c r="V363" s="5" t="s">
        <v>37</v>
      </c>
      <c r="W363" s="6">
        <v>45711</v>
      </c>
      <c r="X363" s="27">
        <v>45738</v>
      </c>
      <c r="Y363">
        <f>IF(Table8[[#This Row],[Highest Student Stage]]&lt;&gt;"",1,0)</f>
        <v>1</v>
      </c>
      <c r="Z363">
        <f t="shared" si="15"/>
        <v>1</v>
      </c>
      <c r="AA363">
        <f t="shared" si="16"/>
        <v>0</v>
      </c>
      <c r="AB363">
        <f t="shared" si="17"/>
        <v>0</v>
      </c>
    </row>
    <row r="364" spans="1:28" ht="14.4" thickBot="1" x14ac:dyDescent="0.3">
      <c r="A364" s="26" t="s">
        <v>705</v>
      </c>
      <c r="B364" s="4" t="s">
        <v>71</v>
      </c>
      <c r="C364" s="5" t="s">
        <v>21</v>
      </c>
      <c r="D364" s="4" t="s">
        <v>33</v>
      </c>
      <c r="E364" s="5" t="s">
        <v>64</v>
      </c>
      <c r="F364" s="5" t="s">
        <v>35</v>
      </c>
      <c r="G364" s="4" t="s">
        <v>118</v>
      </c>
      <c r="H364" s="4" t="s">
        <v>26</v>
      </c>
      <c r="I364" s="24">
        <v>45692</v>
      </c>
      <c r="J364" s="24">
        <v>45698</v>
      </c>
      <c r="K364" s="25" t="s">
        <v>1162</v>
      </c>
      <c r="L364" s="35">
        <f>Table8[[#This Row],[App Offer Date]]-Table8[[#This Row],[App Submission Date]]</f>
        <v>6</v>
      </c>
      <c r="M364" s="35" t="e">
        <f>Table8[[#This Row],[App Deposit Date]]-Table8[[#This Row],[App Offer Date]]</f>
        <v>#VALUE!</v>
      </c>
      <c r="N364" s="35" t="e">
        <f>Table8[[#This Row],[App Deposit Date]]-Table8[[#This Row],[App Submission Date]]</f>
        <v>#VALUE!</v>
      </c>
      <c r="O364" s="35">
        <f xml:space="preserve"> --(Table8[[#This Row],[App Submission Date]]&lt;&gt;"")</f>
        <v>1</v>
      </c>
      <c r="P364" s="35">
        <f>--(Table8[[#This Row],[App Offer Date]]&lt;&gt;"")</f>
        <v>1</v>
      </c>
      <c r="Q364" s="5" t="s">
        <v>37</v>
      </c>
      <c r="R364" s="4" t="s">
        <v>47</v>
      </c>
      <c r="S364" s="5"/>
      <c r="T364" s="4"/>
      <c r="U364" s="4" t="s">
        <v>206</v>
      </c>
      <c r="V364" s="7" t="s">
        <v>52</v>
      </c>
      <c r="W364" s="5"/>
      <c r="X364" s="22"/>
      <c r="Y364">
        <f>IF(Table8[[#This Row],[Highest Student Stage]]&lt;&gt;"",1,0)</f>
        <v>1</v>
      </c>
      <c r="Z364">
        <f t="shared" si="15"/>
        <v>1</v>
      </c>
      <c r="AA364">
        <f t="shared" si="16"/>
        <v>0</v>
      </c>
      <c r="AB364">
        <f t="shared" si="17"/>
        <v>0</v>
      </c>
    </row>
    <row r="365" spans="1:28" ht="14.4" thickBot="1" x14ac:dyDescent="0.3">
      <c r="A365" s="26" t="s">
        <v>706</v>
      </c>
      <c r="B365" s="4" t="s">
        <v>76</v>
      </c>
      <c r="C365" s="5" t="s">
        <v>21</v>
      </c>
      <c r="D365" s="4" t="s">
        <v>33</v>
      </c>
      <c r="E365" s="5" t="s">
        <v>55</v>
      </c>
      <c r="F365" s="5" t="s">
        <v>65</v>
      </c>
      <c r="G365" s="4" t="s">
        <v>66</v>
      </c>
      <c r="H365" s="4" t="s">
        <v>26</v>
      </c>
      <c r="I365" s="24">
        <v>45720</v>
      </c>
      <c r="J365" s="24">
        <v>45727</v>
      </c>
      <c r="K365" s="25" t="s">
        <v>1162</v>
      </c>
      <c r="L365" s="35">
        <f>Table8[[#This Row],[App Offer Date]]-Table8[[#This Row],[App Submission Date]]</f>
        <v>7</v>
      </c>
      <c r="M365" s="35" t="e">
        <f>Table8[[#This Row],[App Deposit Date]]-Table8[[#This Row],[App Offer Date]]</f>
        <v>#VALUE!</v>
      </c>
      <c r="N365" s="35" t="e">
        <f>Table8[[#This Row],[App Deposit Date]]-Table8[[#This Row],[App Submission Date]]</f>
        <v>#VALUE!</v>
      </c>
      <c r="O365" s="35">
        <f xml:space="preserve"> --(Table8[[#This Row],[App Submission Date]]&lt;&gt;"")</f>
        <v>1</v>
      </c>
      <c r="P365" s="35">
        <f>--(Table8[[#This Row],[App Offer Date]]&lt;&gt;"")</f>
        <v>1</v>
      </c>
      <c r="Q365" s="5" t="s">
        <v>37</v>
      </c>
      <c r="R365" s="4" t="s">
        <v>47</v>
      </c>
      <c r="S365" s="2" t="s">
        <v>129</v>
      </c>
      <c r="T365" s="4"/>
      <c r="U365" s="4"/>
      <c r="V365" s="7" t="s">
        <v>41</v>
      </c>
      <c r="W365" s="5"/>
      <c r="X365" s="22"/>
      <c r="Y365">
        <f>IF(Table8[[#This Row],[Highest Student Stage]]&lt;&gt;"",1,0)</f>
        <v>1</v>
      </c>
      <c r="Z365">
        <f t="shared" si="15"/>
        <v>1</v>
      </c>
      <c r="AA365">
        <f t="shared" si="16"/>
        <v>0</v>
      </c>
      <c r="AB365">
        <f t="shared" si="17"/>
        <v>0</v>
      </c>
    </row>
    <row r="366" spans="1:28" ht="14.4" thickBot="1" x14ac:dyDescent="0.3">
      <c r="A366" s="26" t="s">
        <v>707</v>
      </c>
      <c r="B366" s="4" t="s">
        <v>131</v>
      </c>
      <c r="C366" s="5" t="s">
        <v>21</v>
      </c>
      <c r="D366" s="4" t="s">
        <v>22</v>
      </c>
      <c r="E366" s="5" t="s">
        <v>69</v>
      </c>
      <c r="F366" s="5" t="s">
        <v>24</v>
      </c>
      <c r="G366" s="4" t="s">
        <v>56</v>
      </c>
      <c r="H366" s="4" t="s">
        <v>26</v>
      </c>
      <c r="I366" s="24">
        <v>45803</v>
      </c>
      <c r="J366" s="24">
        <v>45804</v>
      </c>
      <c r="K366" s="25" t="s">
        <v>1162</v>
      </c>
      <c r="L366" s="35">
        <f>Table8[[#This Row],[App Offer Date]]-Table8[[#This Row],[App Submission Date]]</f>
        <v>1</v>
      </c>
      <c r="M366" s="35" t="e">
        <f>Table8[[#This Row],[App Deposit Date]]-Table8[[#This Row],[App Offer Date]]</f>
        <v>#VALUE!</v>
      </c>
      <c r="N366" s="35" t="e">
        <f>Table8[[#This Row],[App Deposit Date]]-Table8[[#This Row],[App Submission Date]]</f>
        <v>#VALUE!</v>
      </c>
      <c r="O366" s="35">
        <f xml:space="preserve"> --(Table8[[#This Row],[App Submission Date]]&lt;&gt;"")</f>
        <v>1</v>
      </c>
      <c r="P366" s="35">
        <f>--(Table8[[#This Row],[App Offer Date]]&lt;&gt;"")</f>
        <v>1</v>
      </c>
      <c r="Q366" s="5" t="s">
        <v>37</v>
      </c>
      <c r="R366" s="4" t="s">
        <v>47</v>
      </c>
      <c r="S366" s="5"/>
      <c r="T366" s="4"/>
      <c r="U366" s="4"/>
      <c r="V366" s="7" t="s">
        <v>52</v>
      </c>
      <c r="W366" s="5"/>
      <c r="X366" s="22"/>
      <c r="Y366">
        <f>IF(Table8[[#This Row],[Highest Student Stage]]&lt;&gt;"",1,0)</f>
        <v>1</v>
      </c>
      <c r="Z366">
        <f t="shared" si="15"/>
        <v>1</v>
      </c>
      <c r="AA366">
        <f t="shared" si="16"/>
        <v>0</v>
      </c>
      <c r="AB366">
        <f t="shared" si="17"/>
        <v>0</v>
      </c>
    </row>
    <row r="367" spans="1:28" ht="14.4" thickBot="1" x14ac:dyDescent="0.3">
      <c r="A367" s="26" t="s">
        <v>708</v>
      </c>
      <c r="B367" s="4" t="s">
        <v>86</v>
      </c>
      <c r="C367" s="5" t="s">
        <v>21</v>
      </c>
      <c r="D367" s="4" t="s">
        <v>22</v>
      </c>
      <c r="E367" s="5" t="s">
        <v>55</v>
      </c>
      <c r="F367" s="5" t="s">
        <v>24</v>
      </c>
      <c r="G367" s="4" t="s">
        <v>94</v>
      </c>
      <c r="H367" s="4" t="s">
        <v>26</v>
      </c>
      <c r="I367" s="24">
        <v>45776</v>
      </c>
      <c r="J367" s="24">
        <v>45780</v>
      </c>
      <c r="K367" s="25" t="s">
        <v>1162</v>
      </c>
      <c r="L367" s="35">
        <f>Table8[[#This Row],[App Offer Date]]-Table8[[#This Row],[App Submission Date]]</f>
        <v>4</v>
      </c>
      <c r="M367" s="35" t="e">
        <f>Table8[[#This Row],[App Deposit Date]]-Table8[[#This Row],[App Offer Date]]</f>
        <v>#VALUE!</v>
      </c>
      <c r="N367" s="35" t="e">
        <f>Table8[[#This Row],[App Deposit Date]]-Table8[[#This Row],[App Submission Date]]</f>
        <v>#VALUE!</v>
      </c>
      <c r="O367" s="35">
        <f xml:space="preserve"> --(Table8[[#This Row],[App Submission Date]]&lt;&gt;"")</f>
        <v>1</v>
      </c>
      <c r="P367" s="35">
        <f>--(Table8[[#This Row],[App Offer Date]]&lt;&gt;"")</f>
        <v>1</v>
      </c>
      <c r="Q367" s="5" t="s">
        <v>37</v>
      </c>
      <c r="R367" s="4" t="s">
        <v>47</v>
      </c>
      <c r="S367" s="5"/>
      <c r="T367" s="4"/>
      <c r="U367" s="4"/>
      <c r="V367" s="7" t="s">
        <v>52</v>
      </c>
      <c r="W367" s="5"/>
      <c r="X367" s="22"/>
      <c r="Y367">
        <f>IF(Table8[[#This Row],[Highest Student Stage]]&lt;&gt;"",1,0)</f>
        <v>1</v>
      </c>
      <c r="Z367">
        <f t="shared" si="15"/>
        <v>1</v>
      </c>
      <c r="AA367">
        <f t="shared" si="16"/>
        <v>0</v>
      </c>
      <c r="AB367">
        <f t="shared" si="17"/>
        <v>0</v>
      </c>
    </row>
    <row r="368" spans="1:28" ht="14.4" thickBot="1" x14ac:dyDescent="0.3">
      <c r="A368" s="26" t="s">
        <v>709</v>
      </c>
      <c r="B368" s="4" t="s">
        <v>285</v>
      </c>
      <c r="C368" s="5" t="s">
        <v>710</v>
      </c>
      <c r="D368" s="4" t="s">
        <v>22</v>
      </c>
      <c r="E368" s="5" t="s">
        <v>711</v>
      </c>
      <c r="F368" s="5" t="s">
        <v>93</v>
      </c>
      <c r="G368" s="4" t="s">
        <v>103</v>
      </c>
      <c r="H368" s="4" t="s">
        <v>26</v>
      </c>
      <c r="I368" s="24">
        <v>45663</v>
      </c>
      <c r="J368" s="25" t="s">
        <v>1162</v>
      </c>
      <c r="K368" s="25" t="s">
        <v>1162</v>
      </c>
      <c r="L368" s="35" t="e">
        <f>Table8[[#This Row],[App Offer Date]]-Table8[[#This Row],[App Submission Date]]</f>
        <v>#VALUE!</v>
      </c>
      <c r="M368" s="35" t="e">
        <f>Table8[[#This Row],[App Deposit Date]]-Table8[[#This Row],[App Offer Date]]</f>
        <v>#VALUE!</v>
      </c>
      <c r="N368" s="35" t="e">
        <f>Table8[[#This Row],[App Deposit Date]]-Table8[[#This Row],[App Submission Date]]</f>
        <v>#VALUE!</v>
      </c>
      <c r="O368" s="35">
        <f xml:space="preserve"> --(Table8[[#This Row],[App Submission Date]]&lt;&gt;"")</f>
        <v>1</v>
      </c>
      <c r="P368" s="35">
        <f>--(Table8[[#This Row],[App Offer Date]]&lt;&gt;"")</f>
        <v>1</v>
      </c>
      <c r="Q368" s="5" t="s">
        <v>82</v>
      </c>
      <c r="R368" s="4" t="s">
        <v>47</v>
      </c>
      <c r="S368" s="5"/>
      <c r="T368" s="4"/>
      <c r="U368" s="4"/>
      <c r="V368" s="7" t="s">
        <v>52</v>
      </c>
      <c r="W368" s="5"/>
      <c r="X368" s="22"/>
      <c r="Y368">
        <f>IF(Table8[[#This Row],[Highest Student Stage]]&lt;&gt;"",1,0)</f>
        <v>1</v>
      </c>
      <c r="Z368">
        <f t="shared" si="15"/>
        <v>0</v>
      </c>
      <c r="AA368">
        <f t="shared" si="16"/>
        <v>0</v>
      </c>
      <c r="AB368">
        <f t="shared" si="17"/>
        <v>0</v>
      </c>
    </row>
    <row r="369" spans="1:28" ht="14.4" thickBot="1" x14ac:dyDescent="0.3">
      <c r="A369" s="26" t="s">
        <v>712</v>
      </c>
      <c r="B369" s="4" t="s">
        <v>182</v>
      </c>
      <c r="C369" s="5" t="s">
        <v>21</v>
      </c>
      <c r="D369" s="4" t="s">
        <v>22</v>
      </c>
      <c r="E369" s="5" t="s">
        <v>64</v>
      </c>
      <c r="F369" s="5" t="s">
        <v>24</v>
      </c>
      <c r="G369" s="4" t="s">
        <v>147</v>
      </c>
      <c r="H369" s="4" t="s">
        <v>26</v>
      </c>
      <c r="I369" s="24">
        <v>45735</v>
      </c>
      <c r="J369" s="24">
        <v>45738</v>
      </c>
      <c r="K369" s="25" t="s">
        <v>1162</v>
      </c>
      <c r="L369" s="35">
        <f>Table8[[#This Row],[App Offer Date]]-Table8[[#This Row],[App Submission Date]]</f>
        <v>3</v>
      </c>
      <c r="M369" s="35" t="e">
        <f>Table8[[#This Row],[App Deposit Date]]-Table8[[#This Row],[App Offer Date]]</f>
        <v>#VALUE!</v>
      </c>
      <c r="N369" s="35" t="e">
        <f>Table8[[#This Row],[App Deposit Date]]-Table8[[#This Row],[App Submission Date]]</f>
        <v>#VALUE!</v>
      </c>
      <c r="O369" s="35">
        <f xml:space="preserve"> --(Table8[[#This Row],[App Submission Date]]&lt;&gt;"")</f>
        <v>1</v>
      </c>
      <c r="P369" s="35">
        <f>--(Table8[[#This Row],[App Offer Date]]&lt;&gt;"")</f>
        <v>1</v>
      </c>
      <c r="Q369" s="5" t="s">
        <v>37</v>
      </c>
      <c r="R369" s="4" t="s">
        <v>47</v>
      </c>
      <c r="S369" s="2" t="s">
        <v>64</v>
      </c>
      <c r="T369" s="4"/>
      <c r="U369" s="4"/>
      <c r="V369" s="5" t="s">
        <v>37</v>
      </c>
      <c r="W369" s="6">
        <v>45735</v>
      </c>
      <c r="X369" s="27">
        <v>45738</v>
      </c>
      <c r="Y369">
        <f>IF(Table8[[#This Row],[Highest Student Stage]]&lt;&gt;"",1,0)</f>
        <v>1</v>
      </c>
      <c r="Z369">
        <f t="shared" si="15"/>
        <v>1</v>
      </c>
      <c r="AA369">
        <f t="shared" si="16"/>
        <v>0</v>
      </c>
      <c r="AB369">
        <f t="shared" si="17"/>
        <v>0</v>
      </c>
    </row>
    <row r="370" spans="1:28" ht="14.4" thickBot="1" x14ac:dyDescent="0.3">
      <c r="A370" s="26" t="s">
        <v>713</v>
      </c>
      <c r="B370" s="4" t="s">
        <v>71</v>
      </c>
      <c r="C370" s="5" t="s">
        <v>21</v>
      </c>
      <c r="D370" s="4" t="s">
        <v>33</v>
      </c>
      <c r="E370" s="5" t="s">
        <v>129</v>
      </c>
      <c r="F370" s="5" t="s">
        <v>35</v>
      </c>
      <c r="G370" s="4" t="s">
        <v>109</v>
      </c>
      <c r="H370" s="4" t="s">
        <v>26</v>
      </c>
      <c r="I370" s="24">
        <v>45687</v>
      </c>
      <c r="J370" s="24">
        <v>45699</v>
      </c>
      <c r="K370" s="24">
        <v>45716</v>
      </c>
      <c r="L370" s="34">
        <f>Table8[[#This Row],[App Offer Date]]-Table8[[#This Row],[App Submission Date]]</f>
        <v>12</v>
      </c>
      <c r="M370" s="34">
        <f>Table8[[#This Row],[App Deposit Date]]-Table8[[#This Row],[App Offer Date]]</f>
        <v>17</v>
      </c>
      <c r="N370" s="34">
        <f>Table8[[#This Row],[App Deposit Date]]-Table8[[#This Row],[App Submission Date]]</f>
        <v>29</v>
      </c>
      <c r="O370" s="34">
        <f xml:space="preserve"> --(Table8[[#This Row],[App Submission Date]]&lt;&gt;"")</f>
        <v>1</v>
      </c>
      <c r="P370" s="34">
        <f>--(Table8[[#This Row],[App Offer Date]]&lt;&gt;"")</f>
        <v>1</v>
      </c>
      <c r="Q370" s="5" t="s">
        <v>27</v>
      </c>
      <c r="R370" s="4" t="s">
        <v>28</v>
      </c>
      <c r="S370" s="5" t="s">
        <v>129</v>
      </c>
      <c r="T370" s="4" t="s">
        <v>29</v>
      </c>
      <c r="U370" s="4" t="s">
        <v>318</v>
      </c>
      <c r="V370" s="5" t="s">
        <v>27</v>
      </c>
      <c r="W370" s="6">
        <v>45687</v>
      </c>
      <c r="X370" s="27">
        <v>45699</v>
      </c>
      <c r="Y370">
        <f>IF(Table8[[#This Row],[Highest Student Stage]]&lt;&gt;"",1,0)</f>
        <v>1</v>
      </c>
      <c r="Z370">
        <f t="shared" si="15"/>
        <v>1</v>
      </c>
      <c r="AA370">
        <f t="shared" si="16"/>
        <v>1</v>
      </c>
      <c r="AB370">
        <f t="shared" si="17"/>
        <v>0</v>
      </c>
    </row>
    <row r="371" spans="1:28" ht="14.4" thickBot="1" x14ac:dyDescent="0.3">
      <c r="A371" s="26" t="s">
        <v>714</v>
      </c>
      <c r="B371" s="4" t="s">
        <v>96</v>
      </c>
      <c r="C371" s="5" t="s">
        <v>21</v>
      </c>
      <c r="D371" s="4" t="s">
        <v>33</v>
      </c>
      <c r="E371" s="5" t="s">
        <v>236</v>
      </c>
      <c r="F371" s="5" t="s">
        <v>65</v>
      </c>
      <c r="G371" s="4" t="s">
        <v>271</v>
      </c>
      <c r="H371" s="4" t="s">
        <v>26</v>
      </c>
      <c r="I371" s="24">
        <v>45693</v>
      </c>
      <c r="J371" s="25" t="s">
        <v>1162</v>
      </c>
      <c r="K371" s="25" t="s">
        <v>1162</v>
      </c>
      <c r="L371" s="35" t="e">
        <f>Table8[[#This Row],[App Offer Date]]-Table8[[#This Row],[App Submission Date]]</f>
        <v>#VALUE!</v>
      </c>
      <c r="M371" s="35" t="e">
        <f>Table8[[#This Row],[App Deposit Date]]-Table8[[#This Row],[App Offer Date]]</f>
        <v>#VALUE!</v>
      </c>
      <c r="N371" s="35" t="e">
        <f>Table8[[#This Row],[App Deposit Date]]-Table8[[#This Row],[App Submission Date]]</f>
        <v>#VALUE!</v>
      </c>
      <c r="O371" s="35">
        <f xml:space="preserve"> --(Table8[[#This Row],[App Submission Date]]&lt;&gt;"")</f>
        <v>1</v>
      </c>
      <c r="P371" s="35">
        <f>--(Table8[[#This Row],[App Offer Date]]&lt;&gt;"")</f>
        <v>1</v>
      </c>
      <c r="Q371" s="5" t="s">
        <v>336</v>
      </c>
      <c r="R371" s="4" t="s">
        <v>47</v>
      </c>
      <c r="S371" s="5"/>
      <c r="T371" s="4"/>
      <c r="U371" s="5"/>
      <c r="V371" s="7" t="s">
        <v>52</v>
      </c>
      <c r="W371" s="5"/>
      <c r="X371" s="22"/>
      <c r="Y371">
        <f>IF(Table8[[#This Row],[Highest Student Stage]]&lt;&gt;"",1,0)</f>
        <v>1</v>
      </c>
      <c r="Z371">
        <f t="shared" si="15"/>
        <v>1</v>
      </c>
      <c r="AA371">
        <f t="shared" si="16"/>
        <v>0</v>
      </c>
      <c r="AB371">
        <f t="shared" si="17"/>
        <v>0</v>
      </c>
    </row>
    <row r="372" spans="1:28" ht="14.4" thickBot="1" x14ac:dyDescent="0.3">
      <c r="A372" s="26" t="s">
        <v>715</v>
      </c>
      <c r="B372" s="4" t="s">
        <v>63</v>
      </c>
      <c r="C372" s="5" t="s">
        <v>21</v>
      </c>
      <c r="D372" s="4" t="s">
        <v>33</v>
      </c>
      <c r="E372" s="5" t="s">
        <v>64</v>
      </c>
      <c r="F372" s="5" t="s">
        <v>65</v>
      </c>
      <c r="G372" s="4" t="s">
        <v>66</v>
      </c>
      <c r="H372" s="4" t="s">
        <v>26</v>
      </c>
      <c r="I372" s="24">
        <v>45692</v>
      </c>
      <c r="J372" s="24">
        <v>45695</v>
      </c>
      <c r="K372" s="25" t="s">
        <v>1162</v>
      </c>
      <c r="L372" s="35">
        <f>Table8[[#This Row],[App Offer Date]]-Table8[[#This Row],[App Submission Date]]</f>
        <v>3</v>
      </c>
      <c r="M372" s="35" t="e">
        <f>Table8[[#This Row],[App Deposit Date]]-Table8[[#This Row],[App Offer Date]]</f>
        <v>#VALUE!</v>
      </c>
      <c r="N372" s="35" t="e">
        <f>Table8[[#This Row],[App Deposit Date]]-Table8[[#This Row],[App Submission Date]]</f>
        <v>#VALUE!</v>
      </c>
      <c r="O372" s="35">
        <f xml:space="preserve"> --(Table8[[#This Row],[App Submission Date]]&lt;&gt;"")</f>
        <v>1</v>
      </c>
      <c r="P372" s="35">
        <f>--(Table8[[#This Row],[App Offer Date]]&lt;&gt;"")</f>
        <v>1</v>
      </c>
      <c r="Q372" s="5" t="s">
        <v>37</v>
      </c>
      <c r="R372" s="4" t="s">
        <v>47</v>
      </c>
      <c r="S372" s="5"/>
      <c r="T372" s="4"/>
      <c r="U372" s="5"/>
      <c r="V372" s="7" t="s">
        <v>52</v>
      </c>
      <c r="W372" s="5"/>
      <c r="X372" s="22"/>
      <c r="Y372">
        <f>IF(Table8[[#This Row],[Highest Student Stage]]&lt;&gt;"",1,0)</f>
        <v>1</v>
      </c>
      <c r="Z372">
        <f t="shared" si="15"/>
        <v>1</v>
      </c>
      <c r="AA372">
        <f t="shared" si="16"/>
        <v>0</v>
      </c>
      <c r="AB372">
        <f t="shared" si="17"/>
        <v>0</v>
      </c>
    </row>
    <row r="373" spans="1:28" ht="14.4" thickBot="1" x14ac:dyDescent="0.3">
      <c r="A373" s="26" t="s">
        <v>716</v>
      </c>
      <c r="B373" s="4" t="s">
        <v>274</v>
      </c>
      <c r="C373" s="5" t="s">
        <v>21</v>
      </c>
      <c r="D373" s="4" t="s">
        <v>22</v>
      </c>
      <c r="E373" s="5" t="s">
        <v>64</v>
      </c>
      <c r="F373" s="5" t="s">
        <v>93</v>
      </c>
      <c r="G373" s="4" t="s">
        <v>243</v>
      </c>
      <c r="H373" s="4" t="s">
        <v>26</v>
      </c>
      <c r="I373" s="24">
        <v>45673</v>
      </c>
      <c r="J373" s="24">
        <v>45677</v>
      </c>
      <c r="K373" s="25" t="s">
        <v>1162</v>
      </c>
      <c r="L373" s="35">
        <f>Table8[[#This Row],[App Offer Date]]-Table8[[#This Row],[App Submission Date]]</f>
        <v>4</v>
      </c>
      <c r="M373" s="35" t="e">
        <f>Table8[[#This Row],[App Deposit Date]]-Table8[[#This Row],[App Offer Date]]</f>
        <v>#VALUE!</v>
      </c>
      <c r="N373" s="35" t="e">
        <f>Table8[[#This Row],[App Deposit Date]]-Table8[[#This Row],[App Submission Date]]</f>
        <v>#VALUE!</v>
      </c>
      <c r="O373" s="35">
        <f xml:space="preserve"> --(Table8[[#This Row],[App Submission Date]]&lt;&gt;"")</f>
        <v>1</v>
      </c>
      <c r="P373" s="35">
        <f>--(Table8[[#This Row],[App Offer Date]]&lt;&gt;"")</f>
        <v>1</v>
      </c>
      <c r="Q373" s="5" t="s">
        <v>37</v>
      </c>
      <c r="R373" s="4" t="s">
        <v>47</v>
      </c>
      <c r="S373" s="5"/>
      <c r="T373" s="4"/>
      <c r="U373" s="4" t="s">
        <v>589</v>
      </c>
      <c r="V373" s="7" t="s">
        <v>52</v>
      </c>
      <c r="W373" s="5"/>
      <c r="X373" s="22"/>
      <c r="Y373">
        <f>IF(Table8[[#This Row],[Highest Student Stage]]&lt;&gt;"",1,0)</f>
        <v>1</v>
      </c>
      <c r="Z373">
        <f t="shared" si="15"/>
        <v>1</v>
      </c>
      <c r="AA373">
        <f t="shared" si="16"/>
        <v>0</v>
      </c>
      <c r="AB373">
        <f t="shared" si="17"/>
        <v>0</v>
      </c>
    </row>
    <row r="374" spans="1:28" ht="14.4" thickBot="1" x14ac:dyDescent="0.3">
      <c r="A374" s="26" t="s">
        <v>717</v>
      </c>
      <c r="B374" s="4" t="s">
        <v>330</v>
      </c>
      <c r="C374" s="5" t="s">
        <v>21</v>
      </c>
      <c r="D374" s="4" t="s">
        <v>22</v>
      </c>
      <c r="E374" s="5" t="s">
        <v>55</v>
      </c>
      <c r="F374" s="5" t="s">
        <v>93</v>
      </c>
      <c r="G374" s="4" t="s">
        <v>103</v>
      </c>
      <c r="H374" s="4" t="s">
        <v>26</v>
      </c>
      <c r="I374" s="24">
        <v>45701</v>
      </c>
      <c r="J374" s="24">
        <v>45710</v>
      </c>
      <c r="K374" s="25" t="s">
        <v>1162</v>
      </c>
      <c r="L374" s="35">
        <f>Table8[[#This Row],[App Offer Date]]-Table8[[#This Row],[App Submission Date]]</f>
        <v>9</v>
      </c>
      <c r="M374" s="35" t="e">
        <f>Table8[[#This Row],[App Deposit Date]]-Table8[[#This Row],[App Offer Date]]</f>
        <v>#VALUE!</v>
      </c>
      <c r="N374" s="35" t="e">
        <f>Table8[[#This Row],[App Deposit Date]]-Table8[[#This Row],[App Submission Date]]</f>
        <v>#VALUE!</v>
      </c>
      <c r="O374" s="35">
        <f xml:space="preserve"> --(Table8[[#This Row],[App Submission Date]]&lt;&gt;"")</f>
        <v>1</v>
      </c>
      <c r="P374" s="35">
        <f>--(Table8[[#This Row],[App Offer Date]]&lt;&gt;"")</f>
        <v>1</v>
      </c>
      <c r="Q374" s="5" t="s">
        <v>37</v>
      </c>
      <c r="R374" s="4" t="s">
        <v>47</v>
      </c>
      <c r="S374" s="5"/>
      <c r="T374" s="4"/>
      <c r="U374" s="4"/>
      <c r="V374" s="7" t="s">
        <v>52</v>
      </c>
      <c r="W374" s="5"/>
      <c r="X374" s="22"/>
      <c r="Y374">
        <f>IF(Table8[[#This Row],[Highest Student Stage]]&lt;&gt;"",1,0)</f>
        <v>1</v>
      </c>
      <c r="Z374">
        <f t="shared" si="15"/>
        <v>1</v>
      </c>
      <c r="AA374">
        <f t="shared" si="16"/>
        <v>0</v>
      </c>
      <c r="AB374">
        <f t="shared" si="17"/>
        <v>0</v>
      </c>
    </row>
    <row r="375" spans="1:28" ht="14.4" thickBot="1" x14ac:dyDescent="0.3">
      <c r="A375" s="26" t="s">
        <v>718</v>
      </c>
      <c r="B375" s="4" t="s">
        <v>54</v>
      </c>
      <c r="C375" s="5" t="s">
        <v>21</v>
      </c>
      <c r="D375" s="4" t="s">
        <v>22</v>
      </c>
      <c r="E375" s="5" t="s">
        <v>87</v>
      </c>
      <c r="F375" s="5" t="s">
        <v>24</v>
      </c>
      <c r="G375" s="4" t="s">
        <v>191</v>
      </c>
      <c r="H375" s="4" t="s">
        <v>26</v>
      </c>
      <c r="I375" s="24">
        <v>45685</v>
      </c>
      <c r="J375" s="24">
        <v>45695</v>
      </c>
      <c r="K375" s="25" t="s">
        <v>1162</v>
      </c>
      <c r="L375" s="35">
        <f>Table8[[#This Row],[App Offer Date]]-Table8[[#This Row],[App Submission Date]]</f>
        <v>10</v>
      </c>
      <c r="M375" s="35" t="e">
        <f>Table8[[#This Row],[App Deposit Date]]-Table8[[#This Row],[App Offer Date]]</f>
        <v>#VALUE!</v>
      </c>
      <c r="N375" s="35" t="e">
        <f>Table8[[#This Row],[App Deposit Date]]-Table8[[#This Row],[App Submission Date]]</f>
        <v>#VALUE!</v>
      </c>
      <c r="O375" s="35">
        <f xml:space="preserve"> --(Table8[[#This Row],[App Submission Date]]&lt;&gt;"")</f>
        <v>1</v>
      </c>
      <c r="P375" s="35">
        <f>--(Table8[[#This Row],[App Offer Date]]&lt;&gt;"")</f>
        <v>1</v>
      </c>
      <c r="Q375" s="5" t="s">
        <v>37</v>
      </c>
      <c r="R375" s="4" t="s">
        <v>47</v>
      </c>
      <c r="S375" s="5"/>
      <c r="T375" s="4"/>
      <c r="U375" s="4"/>
      <c r="V375" s="7" t="s">
        <v>52</v>
      </c>
      <c r="W375" s="5"/>
      <c r="X375" s="22"/>
      <c r="Y375">
        <f>IF(Table8[[#This Row],[Highest Student Stage]]&lt;&gt;"",1,0)</f>
        <v>1</v>
      </c>
      <c r="Z375">
        <f t="shared" si="15"/>
        <v>1</v>
      </c>
      <c r="AA375">
        <f t="shared" si="16"/>
        <v>0</v>
      </c>
      <c r="AB375">
        <f t="shared" si="17"/>
        <v>0</v>
      </c>
    </row>
    <row r="376" spans="1:28" ht="14.4" thickBot="1" x14ac:dyDescent="0.3">
      <c r="A376" s="26" t="s">
        <v>719</v>
      </c>
      <c r="B376" s="4" t="s">
        <v>185</v>
      </c>
      <c r="C376" s="5" t="s">
        <v>21</v>
      </c>
      <c r="D376" s="4" t="s">
        <v>33</v>
      </c>
      <c r="E376" s="5" t="s">
        <v>80</v>
      </c>
      <c r="F376" s="5" t="s">
        <v>65</v>
      </c>
      <c r="G376" s="4" t="s">
        <v>720</v>
      </c>
      <c r="H376" s="4" t="s">
        <v>26</v>
      </c>
      <c r="I376" s="24">
        <v>45678</v>
      </c>
      <c r="J376" s="24">
        <v>45684</v>
      </c>
      <c r="K376" s="24">
        <v>45793</v>
      </c>
      <c r="L376" s="34">
        <f>Table8[[#This Row],[App Offer Date]]-Table8[[#This Row],[App Submission Date]]</f>
        <v>6</v>
      </c>
      <c r="M376" s="34">
        <f>Table8[[#This Row],[App Deposit Date]]-Table8[[#This Row],[App Offer Date]]</f>
        <v>109</v>
      </c>
      <c r="N376" s="34">
        <f>Table8[[#This Row],[App Deposit Date]]-Table8[[#This Row],[App Submission Date]]</f>
        <v>115</v>
      </c>
      <c r="O376" s="34">
        <f xml:space="preserve"> --(Table8[[#This Row],[App Submission Date]]&lt;&gt;"")</f>
        <v>1</v>
      </c>
      <c r="P376" s="34">
        <f>--(Table8[[#This Row],[App Offer Date]]&lt;&gt;"")</f>
        <v>1</v>
      </c>
      <c r="Q376" s="5" t="s">
        <v>27</v>
      </c>
      <c r="R376" s="4" t="s">
        <v>28</v>
      </c>
      <c r="S376" s="5" t="s">
        <v>80</v>
      </c>
      <c r="T376" s="4" t="s">
        <v>29</v>
      </c>
      <c r="U376" s="5" t="s">
        <v>78</v>
      </c>
      <c r="V376" s="5" t="s">
        <v>27</v>
      </c>
      <c r="W376" s="6">
        <v>45678</v>
      </c>
      <c r="X376" s="27">
        <v>45684</v>
      </c>
      <c r="Y376">
        <f>IF(Table8[[#This Row],[Highest Student Stage]]&lt;&gt;"",1,0)</f>
        <v>1</v>
      </c>
      <c r="Z376">
        <f t="shared" si="15"/>
        <v>1</v>
      </c>
      <c r="AA376">
        <f t="shared" si="16"/>
        <v>1</v>
      </c>
      <c r="AB376">
        <f t="shared" si="17"/>
        <v>0</v>
      </c>
    </row>
    <row r="377" spans="1:28" ht="14.4" thickBot="1" x14ac:dyDescent="0.3">
      <c r="A377" s="26" t="s">
        <v>721</v>
      </c>
      <c r="B377" s="4" t="s">
        <v>295</v>
      </c>
      <c r="C377" s="5" t="s">
        <v>275</v>
      </c>
      <c r="D377" s="4" t="s">
        <v>22</v>
      </c>
      <c r="E377" s="5" t="s">
        <v>465</v>
      </c>
      <c r="F377" s="5" t="s">
        <v>93</v>
      </c>
      <c r="G377" s="4" t="s">
        <v>307</v>
      </c>
      <c r="H377" s="4" t="s">
        <v>26</v>
      </c>
      <c r="I377" s="24">
        <v>45687</v>
      </c>
      <c r="J377" s="25" t="s">
        <v>1162</v>
      </c>
      <c r="K377" s="25" t="s">
        <v>1162</v>
      </c>
      <c r="L377" s="35" t="e">
        <f>Table8[[#This Row],[App Offer Date]]-Table8[[#This Row],[App Submission Date]]</f>
        <v>#VALUE!</v>
      </c>
      <c r="M377" s="35" t="e">
        <f>Table8[[#This Row],[App Deposit Date]]-Table8[[#This Row],[App Offer Date]]</f>
        <v>#VALUE!</v>
      </c>
      <c r="N377" s="35" t="e">
        <f>Table8[[#This Row],[App Deposit Date]]-Table8[[#This Row],[App Submission Date]]</f>
        <v>#VALUE!</v>
      </c>
      <c r="O377" s="35">
        <f xml:space="preserve"> --(Table8[[#This Row],[App Submission Date]]&lt;&gt;"")</f>
        <v>1</v>
      </c>
      <c r="P377" s="35">
        <f>--(Table8[[#This Row],[App Offer Date]]&lt;&gt;"")</f>
        <v>1</v>
      </c>
      <c r="Q377" s="5" t="s">
        <v>46</v>
      </c>
      <c r="R377" s="4" t="s">
        <v>47</v>
      </c>
      <c r="S377" s="5"/>
      <c r="T377" s="4"/>
      <c r="U377" s="4"/>
      <c r="V377" s="7" t="s">
        <v>52</v>
      </c>
      <c r="W377" s="5"/>
      <c r="X377" s="22"/>
      <c r="Y377">
        <f>IF(Table8[[#This Row],[Highest Student Stage]]&lt;&gt;"",1,0)</f>
        <v>1</v>
      </c>
      <c r="Z377">
        <f t="shared" si="15"/>
        <v>0</v>
      </c>
      <c r="AA377">
        <f t="shared" si="16"/>
        <v>0</v>
      </c>
      <c r="AB377">
        <f t="shared" si="17"/>
        <v>0</v>
      </c>
    </row>
    <row r="378" spans="1:28" ht="14.4" thickBot="1" x14ac:dyDescent="0.3">
      <c r="A378" s="26" t="s">
        <v>722</v>
      </c>
      <c r="B378" s="4" t="s">
        <v>32</v>
      </c>
      <c r="C378" s="5" t="s">
        <v>21</v>
      </c>
      <c r="D378" s="4" t="s">
        <v>33</v>
      </c>
      <c r="E378" s="5" t="s">
        <v>55</v>
      </c>
      <c r="F378" s="5" t="s">
        <v>35</v>
      </c>
      <c r="G378" s="4" t="s">
        <v>214</v>
      </c>
      <c r="H378" s="4" t="s">
        <v>26</v>
      </c>
      <c r="I378" s="24">
        <v>45684</v>
      </c>
      <c r="J378" s="24">
        <v>45689</v>
      </c>
      <c r="K378" s="25" t="s">
        <v>1162</v>
      </c>
      <c r="L378" s="35">
        <f>Table8[[#This Row],[App Offer Date]]-Table8[[#This Row],[App Submission Date]]</f>
        <v>5</v>
      </c>
      <c r="M378" s="35" t="e">
        <f>Table8[[#This Row],[App Deposit Date]]-Table8[[#This Row],[App Offer Date]]</f>
        <v>#VALUE!</v>
      </c>
      <c r="N378" s="35" t="e">
        <f>Table8[[#This Row],[App Deposit Date]]-Table8[[#This Row],[App Submission Date]]</f>
        <v>#VALUE!</v>
      </c>
      <c r="O378" s="35">
        <f xml:space="preserve"> --(Table8[[#This Row],[App Submission Date]]&lt;&gt;"")</f>
        <v>1</v>
      </c>
      <c r="P378" s="35">
        <f>--(Table8[[#This Row],[App Offer Date]]&lt;&gt;"")</f>
        <v>1</v>
      </c>
      <c r="Q378" s="5" t="s">
        <v>37</v>
      </c>
      <c r="R378" s="4" t="s">
        <v>188</v>
      </c>
      <c r="S378" s="5" t="s">
        <v>55</v>
      </c>
      <c r="T378" s="4" t="s">
        <v>39</v>
      </c>
      <c r="U378" s="4" t="s">
        <v>723</v>
      </c>
      <c r="V378" s="5" t="s">
        <v>37</v>
      </c>
      <c r="W378" s="6">
        <v>45684</v>
      </c>
      <c r="X378" s="27">
        <v>45689</v>
      </c>
      <c r="Y378">
        <f>IF(Table8[[#This Row],[Highest Student Stage]]&lt;&gt;"",1,0)</f>
        <v>1</v>
      </c>
      <c r="Z378">
        <f t="shared" si="15"/>
        <v>1</v>
      </c>
      <c r="AA378">
        <f t="shared" si="16"/>
        <v>0</v>
      </c>
      <c r="AB378">
        <f t="shared" si="17"/>
        <v>0</v>
      </c>
    </row>
    <row r="379" spans="1:28" ht="14.4" thickBot="1" x14ac:dyDescent="0.3">
      <c r="A379" s="26" t="s">
        <v>724</v>
      </c>
      <c r="B379" s="4" t="s">
        <v>505</v>
      </c>
      <c r="C379" s="5" t="s">
        <v>21</v>
      </c>
      <c r="D379" s="4" t="s">
        <v>22</v>
      </c>
      <c r="E379" s="5" t="s">
        <v>64</v>
      </c>
      <c r="F379" s="5" t="s">
        <v>93</v>
      </c>
      <c r="G379" s="4" t="s">
        <v>103</v>
      </c>
      <c r="H379" s="4" t="s">
        <v>26</v>
      </c>
      <c r="I379" s="24">
        <v>45631</v>
      </c>
      <c r="J379" s="25" t="s">
        <v>1162</v>
      </c>
      <c r="K379" s="25" t="s">
        <v>1162</v>
      </c>
      <c r="L379" s="35" t="e">
        <f>Table8[[#This Row],[App Offer Date]]-Table8[[#This Row],[App Submission Date]]</f>
        <v>#VALUE!</v>
      </c>
      <c r="M379" s="35" t="e">
        <f>Table8[[#This Row],[App Deposit Date]]-Table8[[#This Row],[App Offer Date]]</f>
        <v>#VALUE!</v>
      </c>
      <c r="N379" s="35" t="e">
        <f>Table8[[#This Row],[App Deposit Date]]-Table8[[#This Row],[App Submission Date]]</f>
        <v>#VALUE!</v>
      </c>
      <c r="O379" s="35">
        <f xml:space="preserve"> --(Table8[[#This Row],[App Submission Date]]&lt;&gt;"")</f>
        <v>1</v>
      </c>
      <c r="P379" s="35">
        <f>--(Table8[[#This Row],[App Offer Date]]&lt;&gt;"")</f>
        <v>1</v>
      </c>
      <c r="Q379" s="5" t="s">
        <v>37</v>
      </c>
      <c r="R379" s="4" t="s">
        <v>47</v>
      </c>
      <c r="S379" s="5"/>
      <c r="T379" s="4"/>
      <c r="U379" s="4" t="s">
        <v>725</v>
      </c>
      <c r="V379" s="7" t="s">
        <v>52</v>
      </c>
      <c r="W379" s="5"/>
      <c r="X379" s="22"/>
      <c r="Y379">
        <f>IF(Table8[[#This Row],[Highest Student Stage]]&lt;&gt;"",1,0)</f>
        <v>1</v>
      </c>
      <c r="Z379">
        <f t="shared" si="15"/>
        <v>1</v>
      </c>
      <c r="AA379">
        <f t="shared" si="16"/>
        <v>0</v>
      </c>
      <c r="AB379">
        <f t="shared" si="17"/>
        <v>0</v>
      </c>
    </row>
    <row r="380" spans="1:28" ht="14.4" thickBot="1" x14ac:dyDescent="0.3">
      <c r="A380" s="26" t="s">
        <v>726</v>
      </c>
      <c r="B380" s="4" t="s">
        <v>618</v>
      </c>
      <c r="C380" s="5" t="s">
        <v>21</v>
      </c>
      <c r="D380" s="4" t="s">
        <v>22</v>
      </c>
      <c r="E380" s="5" t="s">
        <v>429</v>
      </c>
      <c r="F380" s="5" t="s">
        <v>93</v>
      </c>
      <c r="G380" s="4" t="s">
        <v>179</v>
      </c>
      <c r="H380" s="4" t="s">
        <v>26</v>
      </c>
      <c r="I380" s="24">
        <v>45763</v>
      </c>
      <c r="J380" s="25" t="s">
        <v>1162</v>
      </c>
      <c r="K380" s="25" t="s">
        <v>1162</v>
      </c>
      <c r="L380" s="35" t="e">
        <f>Table8[[#This Row],[App Offer Date]]-Table8[[#This Row],[App Submission Date]]</f>
        <v>#VALUE!</v>
      </c>
      <c r="M380" s="35" t="e">
        <f>Table8[[#This Row],[App Deposit Date]]-Table8[[#This Row],[App Offer Date]]</f>
        <v>#VALUE!</v>
      </c>
      <c r="N380" s="35" t="e">
        <f>Table8[[#This Row],[App Deposit Date]]-Table8[[#This Row],[App Submission Date]]</f>
        <v>#VALUE!</v>
      </c>
      <c r="O380" s="35">
        <f xml:space="preserve"> --(Table8[[#This Row],[App Submission Date]]&lt;&gt;"")</f>
        <v>1</v>
      </c>
      <c r="P380" s="35">
        <f>--(Table8[[#This Row],[App Offer Date]]&lt;&gt;"")</f>
        <v>1</v>
      </c>
      <c r="Q380" s="5" t="s">
        <v>46</v>
      </c>
      <c r="R380" s="4" t="s">
        <v>47</v>
      </c>
      <c r="S380" s="5"/>
      <c r="T380" s="4"/>
      <c r="U380" s="4"/>
      <c r="V380" s="7" t="s">
        <v>52</v>
      </c>
      <c r="W380" s="5"/>
      <c r="X380" s="22"/>
      <c r="Y380">
        <f>IF(Table8[[#This Row],[Highest Student Stage]]&lt;&gt;"",1,0)</f>
        <v>1</v>
      </c>
      <c r="Z380">
        <f t="shared" si="15"/>
        <v>0</v>
      </c>
      <c r="AA380">
        <f t="shared" si="16"/>
        <v>0</v>
      </c>
      <c r="AB380">
        <f t="shared" si="17"/>
        <v>0</v>
      </c>
    </row>
    <row r="381" spans="1:28" ht="14.4" thickBot="1" x14ac:dyDescent="0.3">
      <c r="A381" s="26" t="s">
        <v>727</v>
      </c>
      <c r="B381" s="4" t="s">
        <v>86</v>
      </c>
      <c r="C381" s="5" t="s">
        <v>21</v>
      </c>
      <c r="D381" s="4" t="s">
        <v>22</v>
      </c>
      <c r="E381" s="5" t="s">
        <v>55</v>
      </c>
      <c r="F381" s="5" t="s">
        <v>24</v>
      </c>
      <c r="G381" s="4" t="s">
        <v>94</v>
      </c>
      <c r="H381" s="4" t="s">
        <v>26</v>
      </c>
      <c r="I381" s="24">
        <v>45776</v>
      </c>
      <c r="J381" s="25" t="s">
        <v>1162</v>
      </c>
      <c r="K381" s="25" t="s">
        <v>1162</v>
      </c>
      <c r="L381" s="35" t="e">
        <f>Table8[[#This Row],[App Offer Date]]-Table8[[#This Row],[App Submission Date]]</f>
        <v>#VALUE!</v>
      </c>
      <c r="M381" s="35" t="e">
        <f>Table8[[#This Row],[App Deposit Date]]-Table8[[#This Row],[App Offer Date]]</f>
        <v>#VALUE!</v>
      </c>
      <c r="N381" s="35" t="e">
        <f>Table8[[#This Row],[App Deposit Date]]-Table8[[#This Row],[App Submission Date]]</f>
        <v>#VALUE!</v>
      </c>
      <c r="O381" s="35">
        <f xml:space="preserve"> --(Table8[[#This Row],[App Submission Date]]&lt;&gt;"")</f>
        <v>1</v>
      </c>
      <c r="P381" s="35">
        <f>--(Table8[[#This Row],[App Offer Date]]&lt;&gt;"")</f>
        <v>1</v>
      </c>
      <c r="Q381" s="5" t="s">
        <v>46</v>
      </c>
      <c r="R381" s="4" t="s">
        <v>47</v>
      </c>
      <c r="S381" s="5" t="s">
        <v>55</v>
      </c>
      <c r="T381" s="1" t="s">
        <v>169</v>
      </c>
      <c r="U381" s="4"/>
      <c r="V381" s="5" t="s">
        <v>46</v>
      </c>
      <c r="W381" s="6">
        <v>45776</v>
      </c>
      <c r="X381" s="22"/>
      <c r="Y381">
        <f>IF(Table8[[#This Row],[Highest Student Stage]]&lt;&gt;"",1,0)</f>
        <v>1</v>
      </c>
      <c r="Z381">
        <f t="shared" si="15"/>
        <v>0</v>
      </c>
      <c r="AA381">
        <f t="shared" si="16"/>
        <v>0</v>
      </c>
      <c r="AB381">
        <f t="shared" si="17"/>
        <v>0</v>
      </c>
    </row>
    <row r="382" spans="1:28" ht="14.4" thickBot="1" x14ac:dyDescent="0.3">
      <c r="A382" s="26" t="s">
        <v>728</v>
      </c>
      <c r="B382" s="4" t="s">
        <v>68</v>
      </c>
      <c r="C382" s="5" t="s">
        <v>21</v>
      </c>
      <c r="D382" s="4" t="s">
        <v>33</v>
      </c>
      <c r="E382" s="5" t="s">
        <v>64</v>
      </c>
      <c r="F382" s="5" t="s">
        <v>65</v>
      </c>
      <c r="G382" s="4" t="s">
        <v>268</v>
      </c>
      <c r="H382" s="4" t="s">
        <v>26</v>
      </c>
      <c r="I382" s="24">
        <v>45681</v>
      </c>
      <c r="J382" s="25" t="s">
        <v>1162</v>
      </c>
      <c r="K382" s="25" t="s">
        <v>1162</v>
      </c>
      <c r="L382" s="35" t="e">
        <f>Table8[[#This Row],[App Offer Date]]-Table8[[#This Row],[App Submission Date]]</f>
        <v>#VALUE!</v>
      </c>
      <c r="M382" s="35" t="e">
        <f>Table8[[#This Row],[App Deposit Date]]-Table8[[#This Row],[App Offer Date]]</f>
        <v>#VALUE!</v>
      </c>
      <c r="N382" s="35" t="e">
        <f>Table8[[#This Row],[App Deposit Date]]-Table8[[#This Row],[App Submission Date]]</f>
        <v>#VALUE!</v>
      </c>
      <c r="O382" s="35">
        <f xml:space="preserve"> --(Table8[[#This Row],[App Submission Date]]&lt;&gt;"")</f>
        <v>1</v>
      </c>
      <c r="P382" s="35">
        <f>--(Table8[[#This Row],[App Offer Date]]&lt;&gt;"")</f>
        <v>1</v>
      </c>
      <c r="Q382" s="5" t="s">
        <v>46</v>
      </c>
      <c r="R382" s="4" t="s">
        <v>47</v>
      </c>
      <c r="S382" s="5" t="s">
        <v>129</v>
      </c>
      <c r="T382" s="4" t="s">
        <v>83</v>
      </c>
      <c r="U382" s="4" t="s">
        <v>729</v>
      </c>
      <c r="V382" s="7" t="s">
        <v>41</v>
      </c>
      <c r="W382" s="5"/>
      <c r="X382" s="22"/>
      <c r="Y382">
        <f>IF(Table8[[#This Row],[Highest Student Stage]]&lt;&gt;"",1,0)</f>
        <v>1</v>
      </c>
      <c r="Z382">
        <f t="shared" si="15"/>
        <v>0</v>
      </c>
      <c r="AA382">
        <f t="shared" si="16"/>
        <v>0</v>
      </c>
      <c r="AB382">
        <f t="shared" si="17"/>
        <v>0</v>
      </c>
    </row>
    <row r="383" spans="1:28" ht="14.4" thickBot="1" x14ac:dyDescent="0.3">
      <c r="A383" s="26" t="s">
        <v>730</v>
      </c>
      <c r="B383" s="4" t="s">
        <v>162</v>
      </c>
      <c r="C383" s="5" t="s">
        <v>21</v>
      </c>
      <c r="D383" s="4" t="s">
        <v>33</v>
      </c>
      <c r="E383" s="5" t="s">
        <v>55</v>
      </c>
      <c r="F383" s="5" t="s">
        <v>65</v>
      </c>
      <c r="G383" s="4" t="s">
        <v>66</v>
      </c>
      <c r="H383" s="4" t="s">
        <v>26</v>
      </c>
      <c r="I383" s="24">
        <v>45770</v>
      </c>
      <c r="J383" s="24">
        <v>45775</v>
      </c>
      <c r="K383" s="25" t="s">
        <v>1162</v>
      </c>
      <c r="L383" s="35">
        <f>Table8[[#This Row],[App Offer Date]]-Table8[[#This Row],[App Submission Date]]</f>
        <v>5</v>
      </c>
      <c r="M383" s="35" t="e">
        <f>Table8[[#This Row],[App Deposit Date]]-Table8[[#This Row],[App Offer Date]]</f>
        <v>#VALUE!</v>
      </c>
      <c r="N383" s="35" t="e">
        <f>Table8[[#This Row],[App Deposit Date]]-Table8[[#This Row],[App Submission Date]]</f>
        <v>#VALUE!</v>
      </c>
      <c r="O383" s="35">
        <f xml:space="preserve"> --(Table8[[#This Row],[App Submission Date]]&lt;&gt;"")</f>
        <v>1</v>
      </c>
      <c r="P383" s="35">
        <f>--(Table8[[#This Row],[App Offer Date]]&lt;&gt;"")</f>
        <v>1</v>
      </c>
      <c r="Q383" s="5" t="s">
        <v>37</v>
      </c>
      <c r="R383" s="4" t="s">
        <v>47</v>
      </c>
      <c r="S383" s="5"/>
      <c r="T383" s="4"/>
      <c r="U383" s="4"/>
      <c r="V383" s="7" t="s">
        <v>52</v>
      </c>
      <c r="W383" s="5"/>
      <c r="X383" s="22"/>
      <c r="Y383">
        <f>IF(Table8[[#This Row],[Highest Student Stage]]&lt;&gt;"",1,0)</f>
        <v>1</v>
      </c>
      <c r="Z383">
        <f t="shared" si="15"/>
        <v>1</v>
      </c>
      <c r="AA383">
        <f t="shared" si="16"/>
        <v>0</v>
      </c>
      <c r="AB383">
        <f t="shared" si="17"/>
        <v>0</v>
      </c>
    </row>
    <row r="384" spans="1:28" ht="14.4" thickBot="1" x14ac:dyDescent="0.3">
      <c r="A384" s="26" t="s">
        <v>731</v>
      </c>
      <c r="B384" s="4" t="s">
        <v>131</v>
      </c>
      <c r="C384" s="5" t="s">
        <v>21</v>
      </c>
      <c r="D384" s="4" t="s">
        <v>22</v>
      </c>
      <c r="E384" s="5" t="s">
        <v>55</v>
      </c>
      <c r="F384" s="5" t="s">
        <v>24</v>
      </c>
      <c r="G384" s="4" t="s">
        <v>191</v>
      </c>
      <c r="H384" s="4" t="s">
        <v>26</v>
      </c>
      <c r="I384" s="24">
        <v>45750</v>
      </c>
      <c r="J384" s="24">
        <v>45754</v>
      </c>
      <c r="K384" s="25" t="s">
        <v>1162</v>
      </c>
      <c r="L384" s="35">
        <f>Table8[[#This Row],[App Offer Date]]-Table8[[#This Row],[App Submission Date]]</f>
        <v>4</v>
      </c>
      <c r="M384" s="35" t="e">
        <f>Table8[[#This Row],[App Deposit Date]]-Table8[[#This Row],[App Offer Date]]</f>
        <v>#VALUE!</v>
      </c>
      <c r="N384" s="35" t="e">
        <f>Table8[[#This Row],[App Deposit Date]]-Table8[[#This Row],[App Submission Date]]</f>
        <v>#VALUE!</v>
      </c>
      <c r="O384" s="35">
        <f xml:space="preserve"> --(Table8[[#This Row],[App Submission Date]]&lt;&gt;"")</f>
        <v>1</v>
      </c>
      <c r="P384" s="35">
        <f>--(Table8[[#This Row],[App Offer Date]]&lt;&gt;"")</f>
        <v>1</v>
      </c>
      <c r="Q384" s="5" t="s">
        <v>37</v>
      </c>
      <c r="R384" s="4" t="s">
        <v>47</v>
      </c>
      <c r="S384" s="5" t="s">
        <v>55</v>
      </c>
      <c r="T384" s="4" t="s">
        <v>29</v>
      </c>
      <c r="U384" s="4" t="s">
        <v>119</v>
      </c>
      <c r="V384" s="5" t="s">
        <v>37</v>
      </c>
      <c r="W384" s="6">
        <v>45750</v>
      </c>
      <c r="X384" s="27">
        <v>45754</v>
      </c>
      <c r="Y384">
        <f>IF(Table8[[#This Row],[Highest Student Stage]]&lt;&gt;"",1,0)</f>
        <v>1</v>
      </c>
      <c r="Z384">
        <f t="shared" si="15"/>
        <v>1</v>
      </c>
      <c r="AA384">
        <f t="shared" si="16"/>
        <v>0</v>
      </c>
      <c r="AB384">
        <f t="shared" si="17"/>
        <v>0</v>
      </c>
    </row>
    <row r="385" spans="1:28" ht="14.4" thickBot="1" x14ac:dyDescent="0.3">
      <c r="A385" s="26" t="s">
        <v>732</v>
      </c>
      <c r="B385" s="4" t="s">
        <v>86</v>
      </c>
      <c r="C385" s="5" t="s">
        <v>21</v>
      </c>
      <c r="D385" s="4" t="s">
        <v>22</v>
      </c>
      <c r="E385" s="5" t="s">
        <v>55</v>
      </c>
      <c r="F385" s="5" t="s">
        <v>24</v>
      </c>
      <c r="G385" s="4" t="s">
        <v>733</v>
      </c>
      <c r="H385" s="4" t="s">
        <v>26</v>
      </c>
      <c r="I385" s="24">
        <v>45777</v>
      </c>
      <c r="J385" s="24">
        <v>45782</v>
      </c>
      <c r="K385" s="25" t="s">
        <v>1162</v>
      </c>
      <c r="L385" s="35">
        <f>Table8[[#This Row],[App Offer Date]]-Table8[[#This Row],[App Submission Date]]</f>
        <v>5</v>
      </c>
      <c r="M385" s="35" t="e">
        <f>Table8[[#This Row],[App Deposit Date]]-Table8[[#This Row],[App Offer Date]]</f>
        <v>#VALUE!</v>
      </c>
      <c r="N385" s="35" t="e">
        <f>Table8[[#This Row],[App Deposit Date]]-Table8[[#This Row],[App Submission Date]]</f>
        <v>#VALUE!</v>
      </c>
      <c r="O385" s="35">
        <f xml:space="preserve"> --(Table8[[#This Row],[App Submission Date]]&lt;&gt;"")</f>
        <v>1</v>
      </c>
      <c r="P385" s="35">
        <f>--(Table8[[#This Row],[App Offer Date]]&lt;&gt;"")</f>
        <v>1</v>
      </c>
      <c r="Q385" s="5" t="s">
        <v>37</v>
      </c>
      <c r="R385" s="4" t="s">
        <v>47</v>
      </c>
      <c r="S385" s="5" t="s">
        <v>55</v>
      </c>
      <c r="T385" s="4" t="s">
        <v>137</v>
      </c>
      <c r="U385" s="4" t="s">
        <v>734</v>
      </c>
      <c r="V385" s="5" t="s">
        <v>37</v>
      </c>
      <c r="W385" s="6">
        <v>45777</v>
      </c>
      <c r="X385" s="27">
        <v>45782</v>
      </c>
      <c r="Y385">
        <f>IF(Table8[[#This Row],[Highest Student Stage]]&lt;&gt;"",1,0)</f>
        <v>1</v>
      </c>
      <c r="Z385">
        <f t="shared" si="15"/>
        <v>1</v>
      </c>
      <c r="AA385">
        <f t="shared" si="16"/>
        <v>0</v>
      </c>
      <c r="AB385">
        <f t="shared" si="17"/>
        <v>0</v>
      </c>
    </row>
    <row r="386" spans="1:28" ht="14.4" thickBot="1" x14ac:dyDescent="0.3">
      <c r="A386" s="26" t="s">
        <v>735</v>
      </c>
      <c r="B386" s="4" t="s">
        <v>71</v>
      </c>
      <c r="C386" s="5" t="s">
        <v>21</v>
      </c>
      <c r="D386" s="4" t="s">
        <v>33</v>
      </c>
      <c r="E386" s="5" t="s">
        <v>656</v>
      </c>
      <c r="F386" s="5" t="s">
        <v>35</v>
      </c>
      <c r="G386" s="4" t="s">
        <v>151</v>
      </c>
      <c r="H386" s="4" t="s">
        <v>26</v>
      </c>
      <c r="I386" s="24">
        <v>45692</v>
      </c>
      <c r="J386" s="25" t="s">
        <v>1162</v>
      </c>
      <c r="K386" s="25" t="s">
        <v>1162</v>
      </c>
      <c r="L386" s="35" t="e">
        <f>Table8[[#This Row],[App Offer Date]]-Table8[[#This Row],[App Submission Date]]</f>
        <v>#VALUE!</v>
      </c>
      <c r="M386" s="35" t="e">
        <f>Table8[[#This Row],[App Deposit Date]]-Table8[[#This Row],[App Offer Date]]</f>
        <v>#VALUE!</v>
      </c>
      <c r="N386" s="35" t="e">
        <f>Table8[[#This Row],[App Deposit Date]]-Table8[[#This Row],[App Submission Date]]</f>
        <v>#VALUE!</v>
      </c>
      <c r="O386" s="35">
        <f xml:space="preserve"> --(Table8[[#This Row],[App Submission Date]]&lt;&gt;"")</f>
        <v>1</v>
      </c>
      <c r="P386" s="35">
        <f>--(Table8[[#This Row],[App Offer Date]]&lt;&gt;"")</f>
        <v>1</v>
      </c>
      <c r="Q386" s="5" t="s">
        <v>46</v>
      </c>
      <c r="R386" s="4" t="s">
        <v>47</v>
      </c>
      <c r="S386" s="5"/>
      <c r="T386" s="4"/>
      <c r="U386" s="4" t="s">
        <v>152</v>
      </c>
      <c r="V386" s="7" t="s">
        <v>52</v>
      </c>
      <c r="W386" s="5"/>
      <c r="X386" s="22"/>
      <c r="Y386">
        <f>IF(Table8[[#This Row],[Highest Student Stage]]&lt;&gt;"",1,0)</f>
        <v>1</v>
      </c>
      <c r="Z386">
        <f t="shared" ref="Z386:Z449" si="18">IF(OR(Q386="Offer Received (Conditional)",Q386="Offer Received (Unconditional)",Q386="Deposit Made (Conditional)",Q386="Deposit Made (Unconditional)",Q386="Registered at University"),1,0)</f>
        <v>0</v>
      </c>
      <c r="AA386">
        <f t="shared" ref="AA386:AA449" si="19">IF(OR(Q386="Deposit Made (Conditional)",Q386="Deposit Made (Unconditional)",Q386="Registered at University"),1,0)</f>
        <v>0</v>
      </c>
      <c r="AB386">
        <f t="shared" ref="AB386:AB449" si="20">IF(Q386="Registered at University",1,0)</f>
        <v>0</v>
      </c>
    </row>
    <row r="387" spans="1:28" ht="14.4" thickBot="1" x14ac:dyDescent="0.3">
      <c r="A387" s="26" t="s">
        <v>736</v>
      </c>
      <c r="B387" s="4" t="s">
        <v>182</v>
      </c>
      <c r="C387" s="5" t="s">
        <v>21</v>
      </c>
      <c r="D387" s="4" t="s">
        <v>22</v>
      </c>
      <c r="E387" s="5" t="s">
        <v>64</v>
      </c>
      <c r="F387" s="5" t="s">
        <v>24</v>
      </c>
      <c r="G387" s="4" t="s">
        <v>143</v>
      </c>
      <c r="H387" s="4" t="s">
        <v>26</v>
      </c>
      <c r="I387" s="24">
        <v>45714</v>
      </c>
      <c r="J387" s="24">
        <v>45719</v>
      </c>
      <c r="K387" s="25" t="s">
        <v>1162</v>
      </c>
      <c r="L387" s="35">
        <f>Table8[[#This Row],[App Offer Date]]-Table8[[#This Row],[App Submission Date]]</f>
        <v>5</v>
      </c>
      <c r="M387" s="35" t="e">
        <f>Table8[[#This Row],[App Deposit Date]]-Table8[[#This Row],[App Offer Date]]</f>
        <v>#VALUE!</v>
      </c>
      <c r="N387" s="35" t="e">
        <f>Table8[[#This Row],[App Deposit Date]]-Table8[[#This Row],[App Submission Date]]</f>
        <v>#VALUE!</v>
      </c>
      <c r="O387" s="35">
        <f xml:space="preserve"> --(Table8[[#This Row],[App Submission Date]]&lt;&gt;"")</f>
        <v>1</v>
      </c>
      <c r="P387" s="35">
        <f>--(Table8[[#This Row],[App Offer Date]]&lt;&gt;"")</f>
        <v>1</v>
      </c>
      <c r="Q387" s="5" t="s">
        <v>37</v>
      </c>
      <c r="R387" s="4" t="s">
        <v>47</v>
      </c>
      <c r="S387" s="5"/>
      <c r="T387" s="4"/>
      <c r="U387" s="4"/>
      <c r="V387" s="7" t="s">
        <v>52</v>
      </c>
      <c r="W387" s="5"/>
      <c r="X387" s="22"/>
      <c r="Y387">
        <f>IF(Table8[[#This Row],[Highest Student Stage]]&lt;&gt;"",1,0)</f>
        <v>1</v>
      </c>
      <c r="Z387">
        <f t="shared" si="18"/>
        <v>1</v>
      </c>
      <c r="AA387">
        <f t="shared" si="19"/>
        <v>0</v>
      </c>
      <c r="AB387">
        <f t="shared" si="20"/>
        <v>0</v>
      </c>
    </row>
    <row r="388" spans="1:28" ht="14.4" thickBot="1" x14ac:dyDescent="0.3">
      <c r="A388" s="26" t="s">
        <v>737</v>
      </c>
      <c r="B388" s="4" t="s">
        <v>20</v>
      </c>
      <c r="C388" s="5" t="s">
        <v>21</v>
      </c>
      <c r="D388" s="4" t="s">
        <v>22</v>
      </c>
      <c r="E388" s="5" t="s">
        <v>160</v>
      </c>
      <c r="F388" s="5" t="s">
        <v>24</v>
      </c>
      <c r="G388" s="4" t="s">
        <v>25</v>
      </c>
      <c r="H388" s="4" t="s">
        <v>26</v>
      </c>
      <c r="I388" s="24">
        <v>45643</v>
      </c>
      <c r="J388" s="24">
        <v>45740</v>
      </c>
      <c r="K388" s="25" t="s">
        <v>1162</v>
      </c>
      <c r="L388" s="35">
        <f>Table8[[#This Row],[App Offer Date]]-Table8[[#This Row],[App Submission Date]]</f>
        <v>97</v>
      </c>
      <c r="M388" s="35" t="e">
        <f>Table8[[#This Row],[App Deposit Date]]-Table8[[#This Row],[App Offer Date]]</f>
        <v>#VALUE!</v>
      </c>
      <c r="N388" s="35" t="e">
        <f>Table8[[#This Row],[App Deposit Date]]-Table8[[#This Row],[App Submission Date]]</f>
        <v>#VALUE!</v>
      </c>
      <c r="O388" s="35">
        <f xml:space="preserve"> --(Table8[[#This Row],[App Submission Date]]&lt;&gt;"")</f>
        <v>1</v>
      </c>
      <c r="P388" s="35">
        <f>--(Table8[[#This Row],[App Offer Date]]&lt;&gt;"")</f>
        <v>1</v>
      </c>
      <c r="Q388" s="5" t="s">
        <v>37</v>
      </c>
      <c r="R388" s="4" t="s">
        <v>47</v>
      </c>
      <c r="S388" s="5"/>
      <c r="T388" s="5"/>
      <c r="U388" s="4"/>
      <c r="V388" s="7" t="s">
        <v>52</v>
      </c>
      <c r="W388" s="5"/>
      <c r="X388" s="22"/>
      <c r="Y388">
        <f>IF(Table8[[#This Row],[Highest Student Stage]]&lt;&gt;"",1,0)</f>
        <v>1</v>
      </c>
      <c r="Z388">
        <f t="shared" si="18"/>
        <v>1</v>
      </c>
      <c r="AA388">
        <f t="shared" si="19"/>
        <v>0</v>
      </c>
      <c r="AB388">
        <f t="shared" si="20"/>
        <v>0</v>
      </c>
    </row>
    <row r="389" spans="1:28" ht="14.4" thickBot="1" x14ac:dyDescent="0.3">
      <c r="A389" s="26" t="s">
        <v>738</v>
      </c>
      <c r="B389" s="4" t="s">
        <v>162</v>
      </c>
      <c r="C389" s="5" t="s">
        <v>21</v>
      </c>
      <c r="D389" s="4" t="s">
        <v>33</v>
      </c>
      <c r="E389" s="5" t="s">
        <v>55</v>
      </c>
      <c r="F389" s="5" t="s">
        <v>65</v>
      </c>
      <c r="G389" s="4" t="s">
        <v>135</v>
      </c>
      <c r="H389" s="4" t="s">
        <v>26</v>
      </c>
      <c r="I389" s="24">
        <v>45743</v>
      </c>
      <c r="J389" s="24">
        <v>45746</v>
      </c>
      <c r="K389" s="25" t="s">
        <v>1162</v>
      </c>
      <c r="L389" s="35">
        <f>Table8[[#This Row],[App Offer Date]]-Table8[[#This Row],[App Submission Date]]</f>
        <v>3</v>
      </c>
      <c r="M389" s="35" t="e">
        <f>Table8[[#This Row],[App Deposit Date]]-Table8[[#This Row],[App Offer Date]]</f>
        <v>#VALUE!</v>
      </c>
      <c r="N389" s="35" t="e">
        <f>Table8[[#This Row],[App Deposit Date]]-Table8[[#This Row],[App Submission Date]]</f>
        <v>#VALUE!</v>
      </c>
      <c r="O389" s="35">
        <f xml:space="preserve"> --(Table8[[#This Row],[App Submission Date]]&lt;&gt;"")</f>
        <v>1</v>
      </c>
      <c r="P389" s="35">
        <f>--(Table8[[#This Row],[App Offer Date]]&lt;&gt;"")</f>
        <v>1</v>
      </c>
      <c r="Q389" s="5" t="s">
        <v>37</v>
      </c>
      <c r="R389" s="4" t="s">
        <v>47</v>
      </c>
      <c r="S389" s="5"/>
      <c r="T389" s="4"/>
      <c r="U389" s="4"/>
      <c r="V389" s="7" t="s">
        <v>52</v>
      </c>
      <c r="W389" s="5"/>
      <c r="X389" s="22"/>
      <c r="Y389">
        <f>IF(Table8[[#This Row],[Highest Student Stage]]&lt;&gt;"",1,0)</f>
        <v>1</v>
      </c>
      <c r="Z389">
        <f t="shared" si="18"/>
        <v>1</v>
      </c>
      <c r="AA389">
        <f t="shared" si="19"/>
        <v>0</v>
      </c>
      <c r="AB389">
        <f t="shared" si="20"/>
        <v>0</v>
      </c>
    </row>
    <row r="390" spans="1:28" ht="14.4" thickBot="1" x14ac:dyDescent="0.3">
      <c r="A390" s="26" t="s">
        <v>739</v>
      </c>
      <c r="B390" s="4" t="s">
        <v>505</v>
      </c>
      <c r="C390" s="5" t="s">
        <v>21</v>
      </c>
      <c r="D390" s="4" t="s">
        <v>22</v>
      </c>
      <c r="E390" s="5" t="s">
        <v>59</v>
      </c>
      <c r="F390" s="5" t="s">
        <v>93</v>
      </c>
      <c r="G390" s="4" t="s">
        <v>277</v>
      </c>
      <c r="H390" s="4" t="s">
        <v>26</v>
      </c>
      <c r="I390" s="24">
        <v>45694</v>
      </c>
      <c r="J390" s="24">
        <v>45700</v>
      </c>
      <c r="K390" s="25" t="s">
        <v>1162</v>
      </c>
      <c r="L390" s="35">
        <f>Table8[[#This Row],[App Offer Date]]-Table8[[#This Row],[App Submission Date]]</f>
        <v>6</v>
      </c>
      <c r="M390" s="35" t="e">
        <f>Table8[[#This Row],[App Deposit Date]]-Table8[[#This Row],[App Offer Date]]</f>
        <v>#VALUE!</v>
      </c>
      <c r="N390" s="35" t="e">
        <f>Table8[[#This Row],[App Deposit Date]]-Table8[[#This Row],[App Submission Date]]</f>
        <v>#VALUE!</v>
      </c>
      <c r="O390" s="35">
        <f xml:space="preserve"> --(Table8[[#This Row],[App Submission Date]]&lt;&gt;"")</f>
        <v>1</v>
      </c>
      <c r="P390" s="35">
        <f>--(Table8[[#This Row],[App Offer Date]]&lt;&gt;"")</f>
        <v>1</v>
      </c>
      <c r="Q390" s="5" t="s">
        <v>37</v>
      </c>
      <c r="R390" s="4" t="s">
        <v>47</v>
      </c>
      <c r="S390" s="5" t="s">
        <v>740</v>
      </c>
      <c r="T390" s="4" t="s">
        <v>29</v>
      </c>
      <c r="U390" s="5" t="s">
        <v>741</v>
      </c>
      <c r="V390" s="7" t="s">
        <v>41</v>
      </c>
      <c r="W390" s="5"/>
      <c r="X390" s="22"/>
      <c r="Y390">
        <f>IF(Table8[[#This Row],[Highest Student Stage]]&lt;&gt;"",1,0)</f>
        <v>1</v>
      </c>
      <c r="Z390">
        <f t="shared" si="18"/>
        <v>1</v>
      </c>
      <c r="AA390">
        <f t="shared" si="19"/>
        <v>0</v>
      </c>
      <c r="AB390">
        <f t="shared" si="20"/>
        <v>0</v>
      </c>
    </row>
    <row r="391" spans="1:28" ht="14.4" thickBot="1" x14ac:dyDescent="0.3">
      <c r="A391" s="26" t="s">
        <v>742</v>
      </c>
      <c r="B391" s="4" t="s">
        <v>76</v>
      </c>
      <c r="C391" s="5" t="s">
        <v>21</v>
      </c>
      <c r="D391" s="4" t="s">
        <v>33</v>
      </c>
      <c r="E391" s="5" t="s">
        <v>59</v>
      </c>
      <c r="F391" s="5" t="s">
        <v>65</v>
      </c>
      <c r="G391" s="4" t="s">
        <v>246</v>
      </c>
      <c r="H391" s="4" t="s">
        <v>26</v>
      </c>
      <c r="I391" s="24">
        <v>45738</v>
      </c>
      <c r="J391" s="24">
        <v>45742</v>
      </c>
      <c r="K391" s="25" t="s">
        <v>1162</v>
      </c>
      <c r="L391" s="35">
        <f>Table8[[#This Row],[App Offer Date]]-Table8[[#This Row],[App Submission Date]]</f>
        <v>4</v>
      </c>
      <c r="M391" s="35" t="e">
        <f>Table8[[#This Row],[App Deposit Date]]-Table8[[#This Row],[App Offer Date]]</f>
        <v>#VALUE!</v>
      </c>
      <c r="N391" s="35" t="e">
        <f>Table8[[#This Row],[App Deposit Date]]-Table8[[#This Row],[App Submission Date]]</f>
        <v>#VALUE!</v>
      </c>
      <c r="O391" s="35">
        <f xml:space="preserve"> --(Table8[[#This Row],[App Submission Date]]&lt;&gt;"")</f>
        <v>1</v>
      </c>
      <c r="P391" s="35">
        <f>--(Table8[[#This Row],[App Offer Date]]&lt;&gt;"")</f>
        <v>1</v>
      </c>
      <c r="Q391" s="5" t="s">
        <v>336</v>
      </c>
      <c r="R391" s="4" t="s">
        <v>28</v>
      </c>
      <c r="S391" s="5" t="s">
        <v>59</v>
      </c>
      <c r="T391" s="4" t="s">
        <v>29</v>
      </c>
      <c r="U391" s="4"/>
      <c r="V391" s="7" t="s">
        <v>41</v>
      </c>
      <c r="W391" s="5"/>
      <c r="X391" s="22"/>
      <c r="Y391">
        <f>IF(Table8[[#This Row],[Highest Student Stage]]&lt;&gt;"",1,0)</f>
        <v>1</v>
      </c>
      <c r="Z391">
        <f t="shared" si="18"/>
        <v>1</v>
      </c>
      <c r="AA391">
        <f t="shared" si="19"/>
        <v>0</v>
      </c>
      <c r="AB391">
        <f t="shared" si="20"/>
        <v>0</v>
      </c>
    </row>
    <row r="392" spans="1:28" ht="14.4" thickBot="1" x14ac:dyDescent="0.3">
      <c r="A392" s="26" t="s">
        <v>743</v>
      </c>
      <c r="B392" s="4" t="s">
        <v>32</v>
      </c>
      <c r="C392" s="5" t="s">
        <v>21</v>
      </c>
      <c r="D392" s="4" t="s">
        <v>33</v>
      </c>
      <c r="E392" s="5" t="s">
        <v>64</v>
      </c>
      <c r="F392" s="5" t="s">
        <v>35</v>
      </c>
      <c r="G392" s="4" t="s">
        <v>60</v>
      </c>
      <c r="H392" s="4" t="s">
        <v>26</v>
      </c>
      <c r="I392" s="24">
        <v>45737</v>
      </c>
      <c r="J392" s="25" t="s">
        <v>1162</v>
      </c>
      <c r="K392" s="25" t="s">
        <v>1162</v>
      </c>
      <c r="L392" s="35" t="e">
        <f>Table8[[#This Row],[App Offer Date]]-Table8[[#This Row],[App Submission Date]]</f>
        <v>#VALUE!</v>
      </c>
      <c r="M392" s="35" t="e">
        <f>Table8[[#This Row],[App Deposit Date]]-Table8[[#This Row],[App Offer Date]]</f>
        <v>#VALUE!</v>
      </c>
      <c r="N392" s="35" t="e">
        <f>Table8[[#This Row],[App Deposit Date]]-Table8[[#This Row],[App Submission Date]]</f>
        <v>#VALUE!</v>
      </c>
      <c r="O392" s="35">
        <f xml:space="preserve"> --(Table8[[#This Row],[App Submission Date]]&lt;&gt;"")</f>
        <v>1</v>
      </c>
      <c r="P392" s="35">
        <f>--(Table8[[#This Row],[App Offer Date]]&lt;&gt;"")</f>
        <v>1</v>
      </c>
      <c r="Q392" s="5" t="s">
        <v>37</v>
      </c>
      <c r="R392" s="4" t="s">
        <v>47</v>
      </c>
      <c r="S392" s="5"/>
      <c r="T392" s="4" t="s">
        <v>39</v>
      </c>
      <c r="U392" s="4" t="s">
        <v>744</v>
      </c>
      <c r="V392" s="7" t="s">
        <v>52</v>
      </c>
      <c r="W392" s="5"/>
      <c r="X392" s="22"/>
      <c r="Y392">
        <f>IF(Table8[[#This Row],[Highest Student Stage]]&lt;&gt;"",1,0)</f>
        <v>1</v>
      </c>
      <c r="Z392">
        <f t="shared" si="18"/>
        <v>1</v>
      </c>
      <c r="AA392">
        <f t="shared" si="19"/>
        <v>0</v>
      </c>
      <c r="AB392">
        <f t="shared" si="20"/>
        <v>0</v>
      </c>
    </row>
    <row r="393" spans="1:28" ht="14.4" thickBot="1" x14ac:dyDescent="0.3">
      <c r="A393" s="26" t="s">
        <v>745</v>
      </c>
      <c r="B393" s="4" t="s">
        <v>20</v>
      </c>
      <c r="C393" s="5" t="s">
        <v>21</v>
      </c>
      <c r="D393" s="4" t="s">
        <v>22</v>
      </c>
      <c r="E393" s="5" t="s">
        <v>55</v>
      </c>
      <c r="F393" s="5" t="s">
        <v>24</v>
      </c>
      <c r="G393" s="4" t="s">
        <v>94</v>
      </c>
      <c r="H393" s="4" t="s">
        <v>26</v>
      </c>
      <c r="I393" s="24">
        <v>45764</v>
      </c>
      <c r="J393" s="25" t="s">
        <v>1162</v>
      </c>
      <c r="K393" s="25" t="s">
        <v>1162</v>
      </c>
      <c r="L393" s="35" t="e">
        <f>Table8[[#This Row],[App Offer Date]]-Table8[[#This Row],[App Submission Date]]</f>
        <v>#VALUE!</v>
      </c>
      <c r="M393" s="35" t="e">
        <f>Table8[[#This Row],[App Deposit Date]]-Table8[[#This Row],[App Offer Date]]</f>
        <v>#VALUE!</v>
      </c>
      <c r="N393" s="35" t="e">
        <f>Table8[[#This Row],[App Deposit Date]]-Table8[[#This Row],[App Submission Date]]</f>
        <v>#VALUE!</v>
      </c>
      <c r="O393" s="35">
        <f xml:space="preserve"> --(Table8[[#This Row],[App Submission Date]]&lt;&gt;"")</f>
        <v>1</v>
      </c>
      <c r="P393" s="35">
        <f>--(Table8[[#This Row],[App Offer Date]]&lt;&gt;"")</f>
        <v>1</v>
      </c>
      <c r="Q393" s="5" t="s">
        <v>46</v>
      </c>
      <c r="R393" s="4" t="s">
        <v>47</v>
      </c>
      <c r="S393" s="5"/>
      <c r="T393" s="4"/>
      <c r="U393" s="4"/>
      <c r="V393" s="7" t="s">
        <v>52</v>
      </c>
      <c r="W393" s="5"/>
      <c r="X393" s="22"/>
      <c r="Y393">
        <f>IF(Table8[[#This Row],[Highest Student Stage]]&lt;&gt;"",1,0)</f>
        <v>1</v>
      </c>
      <c r="Z393">
        <f t="shared" si="18"/>
        <v>0</v>
      </c>
      <c r="AA393">
        <f t="shared" si="19"/>
        <v>0</v>
      </c>
      <c r="AB393">
        <f t="shared" si="20"/>
        <v>0</v>
      </c>
    </row>
    <row r="394" spans="1:28" ht="14.4" thickBot="1" x14ac:dyDescent="0.3">
      <c r="A394" s="26" t="s">
        <v>746</v>
      </c>
      <c r="B394" s="4" t="s">
        <v>357</v>
      </c>
      <c r="C394" s="5" t="s">
        <v>21</v>
      </c>
      <c r="D394" s="4" t="s">
        <v>22</v>
      </c>
      <c r="E394" s="5" t="s">
        <v>160</v>
      </c>
      <c r="F394" s="5" t="s">
        <v>24</v>
      </c>
      <c r="G394" s="4" t="s">
        <v>56</v>
      </c>
      <c r="H394" s="4" t="s">
        <v>26</v>
      </c>
      <c r="I394" s="24">
        <v>45659</v>
      </c>
      <c r="J394" s="24">
        <v>45695</v>
      </c>
      <c r="K394" s="25" t="s">
        <v>1162</v>
      </c>
      <c r="L394" s="35">
        <f>Table8[[#This Row],[App Offer Date]]-Table8[[#This Row],[App Submission Date]]</f>
        <v>36</v>
      </c>
      <c r="M394" s="35" t="e">
        <f>Table8[[#This Row],[App Deposit Date]]-Table8[[#This Row],[App Offer Date]]</f>
        <v>#VALUE!</v>
      </c>
      <c r="N394" s="35" t="e">
        <f>Table8[[#This Row],[App Deposit Date]]-Table8[[#This Row],[App Submission Date]]</f>
        <v>#VALUE!</v>
      </c>
      <c r="O394" s="35">
        <f xml:space="preserve"> --(Table8[[#This Row],[App Submission Date]]&lt;&gt;"")</f>
        <v>1</v>
      </c>
      <c r="P394" s="35">
        <f>--(Table8[[#This Row],[App Offer Date]]&lt;&gt;"")</f>
        <v>1</v>
      </c>
      <c r="Q394" s="5" t="s">
        <v>37</v>
      </c>
      <c r="R394" s="4" t="s">
        <v>47</v>
      </c>
      <c r="S394" s="5"/>
      <c r="T394" s="4"/>
      <c r="U394" s="4"/>
      <c r="V394" s="7" t="s">
        <v>52</v>
      </c>
      <c r="W394" s="5"/>
      <c r="X394" s="22"/>
      <c r="Y394">
        <f>IF(Table8[[#This Row],[Highest Student Stage]]&lt;&gt;"",1,0)</f>
        <v>1</v>
      </c>
      <c r="Z394">
        <f t="shared" si="18"/>
        <v>1</v>
      </c>
      <c r="AA394">
        <f t="shared" si="19"/>
        <v>0</v>
      </c>
      <c r="AB394">
        <f t="shared" si="20"/>
        <v>0</v>
      </c>
    </row>
    <row r="395" spans="1:28" ht="14.4" thickBot="1" x14ac:dyDescent="0.3">
      <c r="A395" s="26" t="s">
        <v>747</v>
      </c>
      <c r="B395" s="4" t="s">
        <v>124</v>
      </c>
      <c r="C395" s="5" t="s">
        <v>21</v>
      </c>
      <c r="D395" s="4" t="s">
        <v>33</v>
      </c>
      <c r="E395" s="5" t="s">
        <v>80</v>
      </c>
      <c r="F395" s="5" t="s">
        <v>65</v>
      </c>
      <c r="G395" s="4" t="s">
        <v>77</v>
      </c>
      <c r="H395" s="4" t="s">
        <v>26</v>
      </c>
      <c r="I395" s="24">
        <v>45731</v>
      </c>
      <c r="J395" s="25" t="s">
        <v>1162</v>
      </c>
      <c r="K395" s="25" t="s">
        <v>1162</v>
      </c>
      <c r="L395" s="35" t="e">
        <f>Table8[[#This Row],[App Offer Date]]-Table8[[#This Row],[App Submission Date]]</f>
        <v>#VALUE!</v>
      </c>
      <c r="M395" s="35" t="e">
        <f>Table8[[#This Row],[App Deposit Date]]-Table8[[#This Row],[App Offer Date]]</f>
        <v>#VALUE!</v>
      </c>
      <c r="N395" s="35" t="e">
        <f>Table8[[#This Row],[App Deposit Date]]-Table8[[#This Row],[App Submission Date]]</f>
        <v>#VALUE!</v>
      </c>
      <c r="O395" s="35">
        <f xml:space="preserve"> --(Table8[[#This Row],[App Submission Date]]&lt;&gt;"")</f>
        <v>1</v>
      </c>
      <c r="P395" s="35">
        <f>--(Table8[[#This Row],[App Offer Date]]&lt;&gt;"")</f>
        <v>1</v>
      </c>
      <c r="Q395" s="5" t="s">
        <v>46</v>
      </c>
      <c r="R395" s="4" t="s">
        <v>47</v>
      </c>
      <c r="S395" s="5" t="s">
        <v>38</v>
      </c>
      <c r="T395" s="4" t="s">
        <v>189</v>
      </c>
      <c r="U395" s="4"/>
      <c r="V395" s="7" t="s">
        <v>41</v>
      </c>
      <c r="W395" s="5"/>
      <c r="X395" s="22"/>
      <c r="Y395">
        <f>IF(Table8[[#This Row],[Highest Student Stage]]&lt;&gt;"",1,0)</f>
        <v>1</v>
      </c>
      <c r="Z395">
        <f t="shared" si="18"/>
        <v>0</v>
      </c>
      <c r="AA395">
        <f t="shared" si="19"/>
        <v>0</v>
      </c>
      <c r="AB395">
        <f t="shared" si="20"/>
        <v>0</v>
      </c>
    </row>
    <row r="396" spans="1:28" ht="14.4" thickBot="1" x14ac:dyDescent="0.3">
      <c r="A396" s="26" t="s">
        <v>748</v>
      </c>
      <c r="B396" s="4" t="s">
        <v>235</v>
      </c>
      <c r="C396" s="5" t="s">
        <v>21</v>
      </c>
      <c r="D396" s="4" t="s">
        <v>33</v>
      </c>
      <c r="E396" s="5" t="s">
        <v>64</v>
      </c>
      <c r="F396" s="5" t="s">
        <v>35</v>
      </c>
      <c r="G396" s="4" t="s">
        <v>749</v>
      </c>
      <c r="H396" s="4" t="s">
        <v>26</v>
      </c>
      <c r="I396" s="24">
        <v>45765</v>
      </c>
      <c r="J396" s="24">
        <v>45775</v>
      </c>
      <c r="K396" s="25" t="s">
        <v>1162</v>
      </c>
      <c r="L396" s="35">
        <f>Table8[[#This Row],[App Offer Date]]-Table8[[#This Row],[App Submission Date]]</f>
        <v>10</v>
      </c>
      <c r="M396" s="35" t="e">
        <f>Table8[[#This Row],[App Deposit Date]]-Table8[[#This Row],[App Offer Date]]</f>
        <v>#VALUE!</v>
      </c>
      <c r="N396" s="35" t="e">
        <f>Table8[[#This Row],[App Deposit Date]]-Table8[[#This Row],[App Submission Date]]</f>
        <v>#VALUE!</v>
      </c>
      <c r="O396" s="35">
        <f xml:space="preserve"> --(Table8[[#This Row],[App Submission Date]]&lt;&gt;"")</f>
        <v>1</v>
      </c>
      <c r="P396" s="35">
        <f>--(Table8[[#This Row],[App Offer Date]]&lt;&gt;"")</f>
        <v>1</v>
      </c>
      <c r="Q396" s="5" t="s">
        <v>37</v>
      </c>
      <c r="R396" s="4" t="s">
        <v>47</v>
      </c>
      <c r="S396" s="5"/>
      <c r="T396" s="4" t="s">
        <v>29</v>
      </c>
      <c r="U396" s="4" t="s">
        <v>750</v>
      </c>
      <c r="V396" s="7" t="s">
        <v>52</v>
      </c>
      <c r="W396" s="5"/>
      <c r="X396" s="22"/>
      <c r="Y396">
        <f>IF(Table8[[#This Row],[Highest Student Stage]]&lt;&gt;"",1,0)</f>
        <v>1</v>
      </c>
      <c r="Z396">
        <f t="shared" si="18"/>
        <v>1</v>
      </c>
      <c r="AA396">
        <f t="shared" si="19"/>
        <v>0</v>
      </c>
      <c r="AB396">
        <f t="shared" si="20"/>
        <v>0</v>
      </c>
    </row>
    <row r="397" spans="1:28" ht="14.4" thickBot="1" x14ac:dyDescent="0.3">
      <c r="A397" s="26" t="s">
        <v>751</v>
      </c>
      <c r="B397" s="4" t="s">
        <v>320</v>
      </c>
      <c r="C397" s="5" t="s">
        <v>21</v>
      </c>
      <c r="D397" s="4" t="s">
        <v>22</v>
      </c>
      <c r="E397" s="5" t="s">
        <v>506</v>
      </c>
      <c r="F397" s="5" t="s">
        <v>93</v>
      </c>
      <c r="G397" s="4" t="s">
        <v>608</v>
      </c>
      <c r="H397" s="4" t="s">
        <v>26</v>
      </c>
      <c r="I397" s="24">
        <v>45716</v>
      </c>
      <c r="J397" s="24">
        <v>45722</v>
      </c>
      <c r="K397" s="24">
        <v>45734</v>
      </c>
      <c r="L397" s="34">
        <f>Table8[[#This Row],[App Offer Date]]-Table8[[#This Row],[App Submission Date]]</f>
        <v>6</v>
      </c>
      <c r="M397" s="34">
        <f>Table8[[#This Row],[App Deposit Date]]-Table8[[#This Row],[App Offer Date]]</f>
        <v>12</v>
      </c>
      <c r="N397" s="34">
        <f>Table8[[#This Row],[App Deposit Date]]-Table8[[#This Row],[App Submission Date]]</f>
        <v>18</v>
      </c>
      <c r="O397" s="34">
        <f xml:space="preserve"> --(Table8[[#This Row],[App Submission Date]]&lt;&gt;"")</f>
        <v>1</v>
      </c>
      <c r="P397" s="34">
        <f>--(Table8[[#This Row],[App Offer Date]]&lt;&gt;"")</f>
        <v>1</v>
      </c>
      <c r="Q397" s="5" t="s">
        <v>27</v>
      </c>
      <c r="R397" s="4" t="s">
        <v>28</v>
      </c>
      <c r="S397" s="5" t="s">
        <v>443</v>
      </c>
      <c r="T397" s="4" t="s">
        <v>29</v>
      </c>
      <c r="U397" s="4" t="s">
        <v>104</v>
      </c>
      <c r="V397" s="7" t="s">
        <v>41</v>
      </c>
      <c r="W397" s="5"/>
      <c r="X397" s="22"/>
      <c r="Y397">
        <f>IF(Table8[[#This Row],[Highest Student Stage]]&lt;&gt;"",1,0)</f>
        <v>1</v>
      </c>
      <c r="Z397">
        <f t="shared" si="18"/>
        <v>1</v>
      </c>
      <c r="AA397">
        <f t="shared" si="19"/>
        <v>1</v>
      </c>
      <c r="AB397">
        <f t="shared" si="20"/>
        <v>0</v>
      </c>
    </row>
    <row r="398" spans="1:28" ht="14.4" thickBot="1" x14ac:dyDescent="0.3">
      <c r="A398" s="26" t="s">
        <v>752</v>
      </c>
      <c r="B398" s="4" t="s">
        <v>208</v>
      </c>
      <c r="C398" s="5" t="s">
        <v>21</v>
      </c>
      <c r="D398" s="4" t="s">
        <v>33</v>
      </c>
      <c r="E398" s="5" t="s">
        <v>59</v>
      </c>
      <c r="F398" s="5" t="s">
        <v>35</v>
      </c>
      <c r="G398" s="4" t="s">
        <v>109</v>
      </c>
      <c r="H398" s="4" t="s">
        <v>26</v>
      </c>
      <c r="I398" s="24">
        <v>45686</v>
      </c>
      <c r="J398" s="24">
        <v>45695</v>
      </c>
      <c r="K398" s="25" t="s">
        <v>1162</v>
      </c>
      <c r="L398" s="35">
        <f>Table8[[#This Row],[App Offer Date]]-Table8[[#This Row],[App Submission Date]]</f>
        <v>9</v>
      </c>
      <c r="M398" s="35" t="e">
        <f>Table8[[#This Row],[App Deposit Date]]-Table8[[#This Row],[App Offer Date]]</f>
        <v>#VALUE!</v>
      </c>
      <c r="N398" s="35" t="e">
        <f>Table8[[#This Row],[App Deposit Date]]-Table8[[#This Row],[App Submission Date]]</f>
        <v>#VALUE!</v>
      </c>
      <c r="O398" s="35">
        <f xml:space="preserve"> --(Table8[[#This Row],[App Submission Date]]&lt;&gt;"")</f>
        <v>1</v>
      </c>
      <c r="P398" s="35">
        <f>--(Table8[[#This Row],[App Offer Date]]&lt;&gt;"")</f>
        <v>1</v>
      </c>
      <c r="Q398" s="5" t="s">
        <v>37</v>
      </c>
      <c r="R398" s="4" t="s">
        <v>47</v>
      </c>
      <c r="S398" s="5" t="s">
        <v>59</v>
      </c>
      <c r="T398" s="4" t="s">
        <v>83</v>
      </c>
      <c r="U398" s="4" t="s">
        <v>753</v>
      </c>
      <c r="V398" s="5" t="s">
        <v>37</v>
      </c>
      <c r="W398" s="6">
        <v>45686</v>
      </c>
      <c r="X398" s="27">
        <v>45695</v>
      </c>
      <c r="Y398">
        <f>IF(Table8[[#This Row],[Highest Student Stage]]&lt;&gt;"",1,0)</f>
        <v>1</v>
      </c>
      <c r="Z398">
        <f t="shared" si="18"/>
        <v>1</v>
      </c>
      <c r="AA398">
        <f t="shared" si="19"/>
        <v>0</v>
      </c>
      <c r="AB398">
        <f t="shared" si="20"/>
        <v>0</v>
      </c>
    </row>
    <row r="399" spans="1:28" ht="14.4" thickBot="1" x14ac:dyDescent="0.3">
      <c r="A399" s="26" t="s">
        <v>754</v>
      </c>
      <c r="B399" s="4" t="s">
        <v>50</v>
      </c>
      <c r="C399" s="5" t="s">
        <v>21</v>
      </c>
      <c r="D399" s="4" t="s">
        <v>33</v>
      </c>
      <c r="E399" s="5" t="s">
        <v>64</v>
      </c>
      <c r="F399" s="5" t="s">
        <v>35</v>
      </c>
      <c r="G399" s="4" t="s">
        <v>118</v>
      </c>
      <c r="H399" s="4" t="s">
        <v>26</v>
      </c>
      <c r="I399" s="24">
        <v>45759</v>
      </c>
      <c r="J399" s="24">
        <v>45762</v>
      </c>
      <c r="K399" s="25" t="s">
        <v>1162</v>
      </c>
      <c r="L399" s="35">
        <f>Table8[[#This Row],[App Offer Date]]-Table8[[#This Row],[App Submission Date]]</f>
        <v>3</v>
      </c>
      <c r="M399" s="35" t="e">
        <f>Table8[[#This Row],[App Deposit Date]]-Table8[[#This Row],[App Offer Date]]</f>
        <v>#VALUE!</v>
      </c>
      <c r="N399" s="35" t="e">
        <f>Table8[[#This Row],[App Deposit Date]]-Table8[[#This Row],[App Submission Date]]</f>
        <v>#VALUE!</v>
      </c>
      <c r="O399" s="35">
        <f xml:space="preserve"> --(Table8[[#This Row],[App Submission Date]]&lt;&gt;"")</f>
        <v>1</v>
      </c>
      <c r="P399" s="35">
        <f>--(Table8[[#This Row],[App Offer Date]]&lt;&gt;"")</f>
        <v>1</v>
      </c>
      <c r="Q399" s="5" t="s">
        <v>37</v>
      </c>
      <c r="R399" s="4" t="s">
        <v>47</v>
      </c>
      <c r="S399" s="5" t="s">
        <v>755</v>
      </c>
      <c r="T399" s="4" t="s">
        <v>39</v>
      </c>
      <c r="U399" s="4" t="s">
        <v>119</v>
      </c>
      <c r="V399" s="7" t="s">
        <v>41</v>
      </c>
      <c r="W399" s="5"/>
      <c r="X399" s="22"/>
      <c r="Y399">
        <f>IF(Table8[[#This Row],[Highest Student Stage]]&lt;&gt;"",1,0)</f>
        <v>1</v>
      </c>
      <c r="Z399">
        <f t="shared" si="18"/>
        <v>1</v>
      </c>
      <c r="AA399">
        <f t="shared" si="19"/>
        <v>0</v>
      </c>
      <c r="AB399">
        <f t="shared" si="20"/>
        <v>0</v>
      </c>
    </row>
    <row r="400" spans="1:28" ht="14.4" thickBot="1" x14ac:dyDescent="0.3">
      <c r="A400" s="26" t="s">
        <v>756</v>
      </c>
      <c r="B400" s="4" t="s">
        <v>50</v>
      </c>
      <c r="C400" s="5" t="s">
        <v>21</v>
      </c>
      <c r="D400" s="4" t="s">
        <v>33</v>
      </c>
      <c r="E400" s="5" t="s">
        <v>64</v>
      </c>
      <c r="F400" s="5" t="s">
        <v>35</v>
      </c>
      <c r="G400" s="4" t="s">
        <v>109</v>
      </c>
      <c r="H400" s="4" t="s">
        <v>26</v>
      </c>
      <c r="I400" s="24">
        <v>45722</v>
      </c>
      <c r="J400" s="24">
        <v>45727</v>
      </c>
      <c r="K400" s="25" t="s">
        <v>1162</v>
      </c>
      <c r="L400" s="35">
        <f>Table8[[#This Row],[App Offer Date]]-Table8[[#This Row],[App Submission Date]]</f>
        <v>5</v>
      </c>
      <c r="M400" s="35" t="e">
        <f>Table8[[#This Row],[App Deposit Date]]-Table8[[#This Row],[App Offer Date]]</f>
        <v>#VALUE!</v>
      </c>
      <c r="N400" s="35" t="e">
        <f>Table8[[#This Row],[App Deposit Date]]-Table8[[#This Row],[App Submission Date]]</f>
        <v>#VALUE!</v>
      </c>
      <c r="O400" s="35">
        <f xml:space="preserve"> --(Table8[[#This Row],[App Submission Date]]&lt;&gt;"")</f>
        <v>1</v>
      </c>
      <c r="P400" s="35">
        <f>--(Table8[[#This Row],[App Offer Date]]&lt;&gt;"")</f>
        <v>1</v>
      </c>
      <c r="Q400" s="5" t="s">
        <v>37</v>
      </c>
      <c r="R400" s="4" t="s">
        <v>47</v>
      </c>
      <c r="S400" s="2" t="s">
        <v>64</v>
      </c>
      <c r="T400" s="4"/>
      <c r="U400" s="4" t="s">
        <v>757</v>
      </c>
      <c r="V400" s="5" t="s">
        <v>37</v>
      </c>
      <c r="W400" s="6">
        <v>45722</v>
      </c>
      <c r="X400" s="27">
        <v>45727</v>
      </c>
      <c r="Y400">
        <f>IF(Table8[[#This Row],[Highest Student Stage]]&lt;&gt;"",1,0)</f>
        <v>1</v>
      </c>
      <c r="Z400">
        <f t="shared" si="18"/>
        <v>1</v>
      </c>
      <c r="AA400">
        <f t="shared" si="19"/>
        <v>0</v>
      </c>
      <c r="AB400">
        <f t="shared" si="20"/>
        <v>0</v>
      </c>
    </row>
    <row r="401" spans="1:28" ht="14.4" thickBot="1" x14ac:dyDescent="0.3">
      <c r="A401" s="26" t="s">
        <v>758</v>
      </c>
      <c r="B401" s="4" t="s">
        <v>208</v>
      </c>
      <c r="C401" s="5" t="s">
        <v>21</v>
      </c>
      <c r="D401" s="4" t="s">
        <v>33</v>
      </c>
      <c r="E401" s="5" t="s">
        <v>250</v>
      </c>
      <c r="F401" s="5" t="s">
        <v>35</v>
      </c>
      <c r="G401" s="4" t="s">
        <v>72</v>
      </c>
      <c r="H401" s="4" t="s">
        <v>26</v>
      </c>
      <c r="I401" s="24">
        <v>45574</v>
      </c>
      <c r="J401" s="24">
        <v>45583</v>
      </c>
      <c r="K401" s="24">
        <v>45689</v>
      </c>
      <c r="L401" s="34">
        <f>Table8[[#This Row],[App Offer Date]]-Table8[[#This Row],[App Submission Date]]</f>
        <v>9</v>
      </c>
      <c r="M401" s="34">
        <f>Table8[[#This Row],[App Deposit Date]]-Table8[[#This Row],[App Offer Date]]</f>
        <v>106</v>
      </c>
      <c r="N401" s="34">
        <f>Table8[[#This Row],[App Deposit Date]]-Table8[[#This Row],[App Submission Date]]</f>
        <v>115</v>
      </c>
      <c r="O401" s="34">
        <f xml:space="preserve"> --(Table8[[#This Row],[App Submission Date]]&lt;&gt;"")</f>
        <v>1</v>
      </c>
      <c r="P401" s="34">
        <f>--(Table8[[#This Row],[App Offer Date]]&lt;&gt;"")</f>
        <v>1</v>
      </c>
      <c r="Q401" s="5" t="s">
        <v>27</v>
      </c>
      <c r="R401" s="4" t="s">
        <v>28</v>
      </c>
      <c r="S401" s="5" t="s">
        <v>250</v>
      </c>
      <c r="T401" s="4" t="s">
        <v>29</v>
      </c>
      <c r="U401" s="4" t="s">
        <v>759</v>
      </c>
      <c r="V401" s="5" t="s">
        <v>27</v>
      </c>
      <c r="W401" s="6">
        <v>45574</v>
      </c>
      <c r="X401" s="27">
        <v>45583</v>
      </c>
      <c r="Y401">
        <f>IF(Table8[[#This Row],[Highest Student Stage]]&lt;&gt;"",1,0)</f>
        <v>1</v>
      </c>
      <c r="Z401">
        <f t="shared" si="18"/>
        <v>1</v>
      </c>
      <c r="AA401">
        <f t="shared" si="19"/>
        <v>1</v>
      </c>
      <c r="AB401">
        <f t="shared" si="20"/>
        <v>0</v>
      </c>
    </row>
    <row r="402" spans="1:28" ht="14.4" thickBot="1" x14ac:dyDescent="0.3">
      <c r="A402" s="26" t="s">
        <v>760</v>
      </c>
      <c r="B402" s="4" t="s">
        <v>235</v>
      </c>
      <c r="C402" s="5" t="s">
        <v>21</v>
      </c>
      <c r="D402" s="4" t="s">
        <v>33</v>
      </c>
      <c r="E402" s="5" t="s">
        <v>44</v>
      </c>
      <c r="F402" s="5" t="s">
        <v>35</v>
      </c>
      <c r="G402" s="4" t="s">
        <v>103</v>
      </c>
      <c r="H402" s="4" t="s">
        <v>26</v>
      </c>
      <c r="I402" s="24">
        <v>45762</v>
      </c>
      <c r="J402" s="24">
        <v>45766</v>
      </c>
      <c r="K402" s="25" t="s">
        <v>1162</v>
      </c>
      <c r="L402" s="35">
        <f>Table8[[#This Row],[App Offer Date]]-Table8[[#This Row],[App Submission Date]]</f>
        <v>4</v>
      </c>
      <c r="M402" s="35" t="e">
        <f>Table8[[#This Row],[App Deposit Date]]-Table8[[#This Row],[App Offer Date]]</f>
        <v>#VALUE!</v>
      </c>
      <c r="N402" s="35" t="e">
        <f>Table8[[#This Row],[App Deposit Date]]-Table8[[#This Row],[App Submission Date]]</f>
        <v>#VALUE!</v>
      </c>
      <c r="O402" s="35">
        <f xml:space="preserve"> --(Table8[[#This Row],[App Submission Date]]&lt;&gt;"")</f>
        <v>1</v>
      </c>
      <c r="P402" s="35">
        <f>--(Table8[[#This Row],[App Offer Date]]&lt;&gt;"")</f>
        <v>1</v>
      </c>
      <c r="Q402" s="5" t="s">
        <v>37</v>
      </c>
      <c r="R402" s="4" t="s">
        <v>47</v>
      </c>
      <c r="S402" s="2" t="s">
        <v>44</v>
      </c>
      <c r="T402" s="4"/>
      <c r="U402" s="4"/>
      <c r="V402" s="5" t="s">
        <v>37</v>
      </c>
      <c r="W402" s="6">
        <v>45762</v>
      </c>
      <c r="X402" s="27">
        <v>45766</v>
      </c>
      <c r="Y402">
        <f>IF(Table8[[#This Row],[Highest Student Stage]]&lt;&gt;"",1,0)</f>
        <v>1</v>
      </c>
      <c r="Z402">
        <f t="shared" si="18"/>
        <v>1</v>
      </c>
      <c r="AA402">
        <f t="shared" si="19"/>
        <v>0</v>
      </c>
      <c r="AB402">
        <f t="shared" si="20"/>
        <v>0</v>
      </c>
    </row>
    <row r="403" spans="1:28" ht="14.4" thickBot="1" x14ac:dyDescent="0.3">
      <c r="A403" s="26" t="s">
        <v>761</v>
      </c>
      <c r="B403" s="4" t="s">
        <v>76</v>
      </c>
      <c r="C403" s="5" t="s">
        <v>21</v>
      </c>
      <c r="D403" s="4" t="s">
        <v>33</v>
      </c>
      <c r="E403" s="5" t="s">
        <v>64</v>
      </c>
      <c r="F403" s="5" t="s">
        <v>65</v>
      </c>
      <c r="G403" s="4" t="s">
        <v>135</v>
      </c>
      <c r="H403" s="4" t="s">
        <v>26</v>
      </c>
      <c r="I403" s="24">
        <v>45706</v>
      </c>
      <c r="J403" s="24">
        <v>45709</v>
      </c>
      <c r="K403" s="25" t="s">
        <v>1162</v>
      </c>
      <c r="L403" s="35">
        <f>Table8[[#This Row],[App Offer Date]]-Table8[[#This Row],[App Submission Date]]</f>
        <v>3</v>
      </c>
      <c r="M403" s="35" t="e">
        <f>Table8[[#This Row],[App Deposit Date]]-Table8[[#This Row],[App Offer Date]]</f>
        <v>#VALUE!</v>
      </c>
      <c r="N403" s="35" t="e">
        <f>Table8[[#This Row],[App Deposit Date]]-Table8[[#This Row],[App Submission Date]]</f>
        <v>#VALUE!</v>
      </c>
      <c r="O403" s="35">
        <f xml:space="preserve"> --(Table8[[#This Row],[App Submission Date]]&lt;&gt;"")</f>
        <v>1</v>
      </c>
      <c r="P403" s="35">
        <f>--(Table8[[#This Row],[App Offer Date]]&lt;&gt;"")</f>
        <v>1</v>
      </c>
      <c r="Q403" s="5" t="s">
        <v>37</v>
      </c>
      <c r="R403" s="4" t="s">
        <v>47</v>
      </c>
      <c r="S403" s="5"/>
      <c r="T403" s="4"/>
      <c r="U403" s="4"/>
      <c r="V403" s="7" t="s">
        <v>52</v>
      </c>
      <c r="W403" s="5"/>
      <c r="X403" s="22"/>
      <c r="Y403">
        <f>IF(Table8[[#This Row],[Highest Student Stage]]&lt;&gt;"",1,0)</f>
        <v>1</v>
      </c>
      <c r="Z403">
        <f t="shared" si="18"/>
        <v>1</v>
      </c>
      <c r="AA403">
        <f t="shared" si="19"/>
        <v>0</v>
      </c>
      <c r="AB403">
        <f t="shared" si="20"/>
        <v>0</v>
      </c>
    </row>
    <row r="404" spans="1:28" ht="14.4" thickBot="1" x14ac:dyDescent="0.3">
      <c r="A404" s="26" t="s">
        <v>762</v>
      </c>
      <c r="B404" s="4" t="s">
        <v>228</v>
      </c>
      <c r="C404" s="5" t="s">
        <v>21</v>
      </c>
      <c r="D404" s="4" t="s">
        <v>33</v>
      </c>
      <c r="E404" s="5" t="s">
        <v>64</v>
      </c>
      <c r="F404" s="5" t="s">
        <v>65</v>
      </c>
      <c r="G404" s="4" t="s">
        <v>140</v>
      </c>
      <c r="H404" s="4" t="s">
        <v>26</v>
      </c>
      <c r="I404" s="24">
        <v>45727</v>
      </c>
      <c r="J404" s="24">
        <v>45729</v>
      </c>
      <c r="K404" s="25" t="s">
        <v>1162</v>
      </c>
      <c r="L404" s="35">
        <f>Table8[[#This Row],[App Offer Date]]-Table8[[#This Row],[App Submission Date]]</f>
        <v>2</v>
      </c>
      <c r="M404" s="35" t="e">
        <f>Table8[[#This Row],[App Deposit Date]]-Table8[[#This Row],[App Offer Date]]</f>
        <v>#VALUE!</v>
      </c>
      <c r="N404" s="35" t="e">
        <f>Table8[[#This Row],[App Deposit Date]]-Table8[[#This Row],[App Submission Date]]</f>
        <v>#VALUE!</v>
      </c>
      <c r="O404" s="35">
        <f xml:space="preserve"> --(Table8[[#This Row],[App Submission Date]]&lt;&gt;"")</f>
        <v>1</v>
      </c>
      <c r="P404" s="35">
        <f>--(Table8[[#This Row],[App Offer Date]]&lt;&gt;"")</f>
        <v>1</v>
      </c>
      <c r="Q404" s="5" t="s">
        <v>37</v>
      </c>
      <c r="R404" s="4" t="s">
        <v>47</v>
      </c>
      <c r="S404" s="2" t="s">
        <v>64</v>
      </c>
      <c r="T404" s="4"/>
      <c r="U404" s="4"/>
      <c r="V404" s="5" t="s">
        <v>37</v>
      </c>
      <c r="W404" s="6">
        <v>45727</v>
      </c>
      <c r="X404" s="27">
        <v>45729</v>
      </c>
      <c r="Y404">
        <f>IF(Table8[[#This Row],[Highest Student Stage]]&lt;&gt;"",1,0)</f>
        <v>1</v>
      </c>
      <c r="Z404">
        <f t="shared" si="18"/>
        <v>1</v>
      </c>
      <c r="AA404">
        <f t="shared" si="19"/>
        <v>0</v>
      </c>
      <c r="AB404">
        <f t="shared" si="20"/>
        <v>0</v>
      </c>
    </row>
    <row r="405" spans="1:28" ht="14.4" thickBot="1" x14ac:dyDescent="0.3">
      <c r="A405" s="26" t="s">
        <v>763</v>
      </c>
      <c r="B405" s="4" t="s">
        <v>131</v>
      </c>
      <c r="C405" s="5" t="s">
        <v>21</v>
      </c>
      <c r="D405" s="4" t="s">
        <v>22</v>
      </c>
      <c r="E405" s="5" t="s">
        <v>55</v>
      </c>
      <c r="F405" s="5" t="s">
        <v>24</v>
      </c>
      <c r="G405" s="4" t="s">
        <v>94</v>
      </c>
      <c r="H405" s="4" t="s">
        <v>26</v>
      </c>
      <c r="I405" s="24">
        <v>45784</v>
      </c>
      <c r="J405" s="24">
        <v>45797</v>
      </c>
      <c r="K405" s="25" t="s">
        <v>1162</v>
      </c>
      <c r="L405" s="35">
        <f>Table8[[#This Row],[App Offer Date]]-Table8[[#This Row],[App Submission Date]]</f>
        <v>13</v>
      </c>
      <c r="M405" s="35" t="e">
        <f>Table8[[#This Row],[App Deposit Date]]-Table8[[#This Row],[App Offer Date]]</f>
        <v>#VALUE!</v>
      </c>
      <c r="N405" s="35" t="e">
        <f>Table8[[#This Row],[App Deposit Date]]-Table8[[#This Row],[App Submission Date]]</f>
        <v>#VALUE!</v>
      </c>
      <c r="O405" s="35">
        <f xml:space="preserve"> --(Table8[[#This Row],[App Submission Date]]&lt;&gt;"")</f>
        <v>1</v>
      </c>
      <c r="P405" s="35">
        <f>--(Table8[[#This Row],[App Offer Date]]&lt;&gt;"")</f>
        <v>1</v>
      </c>
      <c r="Q405" s="5" t="s">
        <v>37</v>
      </c>
      <c r="R405" s="4" t="s">
        <v>47</v>
      </c>
      <c r="S405" s="5" t="s">
        <v>55</v>
      </c>
      <c r="T405" s="4" t="s">
        <v>73</v>
      </c>
      <c r="U405" s="4" t="s">
        <v>764</v>
      </c>
      <c r="V405" s="5" t="s">
        <v>37</v>
      </c>
      <c r="W405" s="6">
        <v>45784</v>
      </c>
      <c r="X405" s="27">
        <v>45797</v>
      </c>
      <c r="Y405">
        <f>IF(Table8[[#This Row],[Highest Student Stage]]&lt;&gt;"",1,0)</f>
        <v>1</v>
      </c>
      <c r="Z405">
        <f t="shared" si="18"/>
        <v>1</v>
      </c>
      <c r="AA405">
        <f t="shared" si="19"/>
        <v>0</v>
      </c>
      <c r="AB405">
        <f t="shared" si="20"/>
        <v>0</v>
      </c>
    </row>
    <row r="406" spans="1:28" ht="14.4" thickBot="1" x14ac:dyDescent="0.3">
      <c r="A406" s="26" t="s">
        <v>765</v>
      </c>
      <c r="B406" s="4" t="s">
        <v>124</v>
      </c>
      <c r="C406" s="5" t="s">
        <v>21</v>
      </c>
      <c r="D406" s="4" t="s">
        <v>33</v>
      </c>
      <c r="E406" s="5" t="s">
        <v>766</v>
      </c>
      <c r="F406" s="5" t="s">
        <v>65</v>
      </c>
      <c r="G406" s="4" t="s">
        <v>135</v>
      </c>
      <c r="H406" s="4" t="s">
        <v>26</v>
      </c>
      <c r="I406" s="24">
        <v>45710</v>
      </c>
      <c r="J406" s="25" t="s">
        <v>1162</v>
      </c>
      <c r="K406" s="25" t="s">
        <v>1162</v>
      </c>
      <c r="L406" s="35" t="e">
        <f>Table8[[#This Row],[App Offer Date]]-Table8[[#This Row],[App Submission Date]]</f>
        <v>#VALUE!</v>
      </c>
      <c r="M406" s="35" t="e">
        <f>Table8[[#This Row],[App Deposit Date]]-Table8[[#This Row],[App Offer Date]]</f>
        <v>#VALUE!</v>
      </c>
      <c r="N406" s="35" t="e">
        <f>Table8[[#This Row],[App Deposit Date]]-Table8[[#This Row],[App Submission Date]]</f>
        <v>#VALUE!</v>
      </c>
      <c r="O406" s="35">
        <f xml:space="preserve"> --(Table8[[#This Row],[App Submission Date]]&lt;&gt;"")</f>
        <v>1</v>
      </c>
      <c r="P406" s="35">
        <f>--(Table8[[#This Row],[App Offer Date]]&lt;&gt;"")</f>
        <v>1</v>
      </c>
      <c r="Q406" s="5" t="s">
        <v>82</v>
      </c>
      <c r="R406" s="4" t="s">
        <v>47</v>
      </c>
      <c r="S406" s="5"/>
      <c r="T406" s="4"/>
      <c r="U406" s="4"/>
      <c r="V406" s="7" t="s">
        <v>52</v>
      </c>
      <c r="W406" s="5"/>
      <c r="X406" s="22"/>
      <c r="Y406">
        <f>IF(Table8[[#This Row],[Highest Student Stage]]&lt;&gt;"",1,0)</f>
        <v>1</v>
      </c>
      <c r="Z406">
        <f t="shared" si="18"/>
        <v>0</v>
      </c>
      <c r="AA406">
        <f t="shared" si="19"/>
        <v>0</v>
      </c>
      <c r="AB406">
        <f t="shared" si="20"/>
        <v>0</v>
      </c>
    </row>
    <row r="407" spans="1:28" ht="14.4" thickBot="1" x14ac:dyDescent="0.3">
      <c r="A407" s="26" t="s">
        <v>767</v>
      </c>
      <c r="B407" s="4" t="s">
        <v>43</v>
      </c>
      <c r="C407" s="5" t="s">
        <v>21</v>
      </c>
      <c r="D407" s="4" t="s">
        <v>33</v>
      </c>
      <c r="E407" s="5" t="s">
        <v>768</v>
      </c>
      <c r="F407" s="5" t="s">
        <v>35</v>
      </c>
      <c r="G407" s="4" t="s">
        <v>60</v>
      </c>
      <c r="H407" s="4" t="s">
        <v>26</v>
      </c>
      <c r="I407" s="24">
        <v>45776</v>
      </c>
      <c r="J407" s="24">
        <v>45785</v>
      </c>
      <c r="K407" s="25" t="s">
        <v>1162</v>
      </c>
      <c r="L407" s="37">
        <f>Table8[[#This Row],[App Offer Date]]-Table8[[#This Row],[App Submission Date]]</f>
        <v>9</v>
      </c>
      <c r="M407" s="37" t="e">
        <f>Table8[[#This Row],[App Deposit Date]]-Table8[[#This Row],[App Offer Date]]</f>
        <v>#VALUE!</v>
      </c>
      <c r="N407" s="37" t="e">
        <f>Table8[[#This Row],[App Deposit Date]]-Table8[[#This Row],[App Submission Date]]</f>
        <v>#VALUE!</v>
      </c>
      <c r="O407" s="37">
        <f xml:space="preserve"> --(Table8[[#This Row],[App Submission Date]]&lt;&gt;"")</f>
        <v>1</v>
      </c>
      <c r="P407" s="37">
        <f>--(Table8[[#This Row],[App Offer Date]]&lt;&gt;"")</f>
        <v>1</v>
      </c>
      <c r="Q407" s="2" t="s">
        <v>156</v>
      </c>
      <c r="R407" s="4"/>
      <c r="S407" s="5"/>
      <c r="T407" s="4"/>
      <c r="U407" s="4" t="s">
        <v>769</v>
      </c>
      <c r="V407" s="7" t="s">
        <v>52</v>
      </c>
      <c r="W407" s="5"/>
      <c r="X407" s="22"/>
      <c r="Y407">
        <f>IF(Table8[[#This Row],[Highest Student Stage]]&lt;&gt;"",1,0)</f>
        <v>1</v>
      </c>
      <c r="Z407">
        <f t="shared" si="18"/>
        <v>1</v>
      </c>
      <c r="AA407">
        <f t="shared" si="19"/>
        <v>1</v>
      </c>
      <c r="AB407">
        <f t="shared" si="20"/>
        <v>0</v>
      </c>
    </row>
    <row r="408" spans="1:28" ht="14.4" thickBot="1" x14ac:dyDescent="0.3">
      <c r="A408" s="26" t="s">
        <v>770</v>
      </c>
      <c r="B408" s="4" t="s">
        <v>182</v>
      </c>
      <c r="C408" s="5" t="s">
        <v>21</v>
      </c>
      <c r="D408" s="4" t="s">
        <v>22</v>
      </c>
      <c r="E408" s="5" t="s">
        <v>55</v>
      </c>
      <c r="F408" s="5" t="s">
        <v>24</v>
      </c>
      <c r="G408" s="4" t="s">
        <v>56</v>
      </c>
      <c r="H408" s="4" t="s">
        <v>26</v>
      </c>
      <c r="I408" s="24">
        <v>45716</v>
      </c>
      <c r="J408" s="24">
        <v>45723</v>
      </c>
      <c r="K408" s="25" t="s">
        <v>1162</v>
      </c>
      <c r="L408" s="35">
        <f>Table8[[#This Row],[App Offer Date]]-Table8[[#This Row],[App Submission Date]]</f>
        <v>7</v>
      </c>
      <c r="M408" s="35" t="e">
        <f>Table8[[#This Row],[App Deposit Date]]-Table8[[#This Row],[App Offer Date]]</f>
        <v>#VALUE!</v>
      </c>
      <c r="N408" s="35" t="e">
        <f>Table8[[#This Row],[App Deposit Date]]-Table8[[#This Row],[App Submission Date]]</f>
        <v>#VALUE!</v>
      </c>
      <c r="O408" s="35">
        <f xml:space="preserve"> --(Table8[[#This Row],[App Submission Date]]&lt;&gt;"")</f>
        <v>1</v>
      </c>
      <c r="P408" s="35">
        <f>--(Table8[[#This Row],[App Offer Date]]&lt;&gt;"")</f>
        <v>1</v>
      </c>
      <c r="Q408" s="5" t="s">
        <v>37</v>
      </c>
      <c r="R408" s="4" t="s">
        <v>47</v>
      </c>
      <c r="S408" s="5"/>
      <c r="T408" s="4"/>
      <c r="U408" s="4"/>
      <c r="V408" s="7" t="s">
        <v>52</v>
      </c>
      <c r="W408" s="5"/>
      <c r="X408" s="22"/>
      <c r="Y408">
        <f>IF(Table8[[#This Row],[Highest Student Stage]]&lt;&gt;"",1,0)</f>
        <v>1</v>
      </c>
      <c r="Z408">
        <f t="shared" si="18"/>
        <v>1</v>
      </c>
      <c r="AA408">
        <f t="shared" si="19"/>
        <v>0</v>
      </c>
      <c r="AB408">
        <f t="shared" si="20"/>
        <v>0</v>
      </c>
    </row>
    <row r="409" spans="1:28" ht="14.4" thickBot="1" x14ac:dyDescent="0.3">
      <c r="A409" s="26" t="s">
        <v>771</v>
      </c>
      <c r="B409" s="4" t="s">
        <v>68</v>
      </c>
      <c r="C409" s="5" t="s">
        <v>21</v>
      </c>
      <c r="D409" s="4" t="s">
        <v>33</v>
      </c>
      <c r="E409" s="5" t="s">
        <v>160</v>
      </c>
      <c r="F409" s="5" t="s">
        <v>65</v>
      </c>
      <c r="G409" s="4" t="s">
        <v>66</v>
      </c>
      <c r="H409" s="4" t="s">
        <v>26</v>
      </c>
      <c r="I409" s="24">
        <v>45788</v>
      </c>
      <c r="J409" s="24">
        <v>45791</v>
      </c>
      <c r="K409" s="25" t="s">
        <v>1162</v>
      </c>
      <c r="L409" s="35">
        <f>Table8[[#This Row],[App Offer Date]]-Table8[[#This Row],[App Submission Date]]</f>
        <v>3</v>
      </c>
      <c r="M409" s="35" t="e">
        <f>Table8[[#This Row],[App Deposit Date]]-Table8[[#This Row],[App Offer Date]]</f>
        <v>#VALUE!</v>
      </c>
      <c r="N409" s="35" t="e">
        <f>Table8[[#This Row],[App Deposit Date]]-Table8[[#This Row],[App Submission Date]]</f>
        <v>#VALUE!</v>
      </c>
      <c r="O409" s="35">
        <f xml:space="preserve"> --(Table8[[#This Row],[App Submission Date]]&lt;&gt;"")</f>
        <v>1</v>
      </c>
      <c r="P409" s="35">
        <f>--(Table8[[#This Row],[App Offer Date]]&lt;&gt;"")</f>
        <v>1</v>
      </c>
      <c r="Q409" s="5" t="s">
        <v>37</v>
      </c>
      <c r="R409" s="4" t="s">
        <v>47</v>
      </c>
      <c r="S409" s="5" t="s">
        <v>160</v>
      </c>
      <c r="T409" s="1" t="s">
        <v>137</v>
      </c>
      <c r="U409" s="4"/>
      <c r="V409" s="5" t="s">
        <v>37</v>
      </c>
      <c r="W409" s="6">
        <v>45788</v>
      </c>
      <c r="X409" s="27">
        <v>45791</v>
      </c>
      <c r="Y409">
        <f>IF(Table8[[#This Row],[Highest Student Stage]]&lt;&gt;"",1,0)</f>
        <v>1</v>
      </c>
      <c r="Z409">
        <f t="shared" si="18"/>
        <v>1</v>
      </c>
      <c r="AA409">
        <f t="shared" si="19"/>
        <v>0</v>
      </c>
      <c r="AB409">
        <f t="shared" si="20"/>
        <v>0</v>
      </c>
    </row>
    <row r="410" spans="1:28" ht="14.4" thickBot="1" x14ac:dyDescent="0.3">
      <c r="A410" s="26" t="s">
        <v>772</v>
      </c>
      <c r="B410" s="4" t="s">
        <v>185</v>
      </c>
      <c r="C410" s="5" t="s">
        <v>21</v>
      </c>
      <c r="D410" s="4" t="s">
        <v>33</v>
      </c>
      <c r="E410" s="5" t="s">
        <v>64</v>
      </c>
      <c r="F410" s="5" t="s">
        <v>65</v>
      </c>
      <c r="G410" s="4" t="s">
        <v>66</v>
      </c>
      <c r="H410" s="4" t="s">
        <v>26</v>
      </c>
      <c r="I410" s="24">
        <v>45722</v>
      </c>
      <c r="J410" s="24">
        <v>45726</v>
      </c>
      <c r="K410" s="25" t="s">
        <v>1162</v>
      </c>
      <c r="L410" s="35">
        <f>Table8[[#This Row],[App Offer Date]]-Table8[[#This Row],[App Submission Date]]</f>
        <v>4</v>
      </c>
      <c r="M410" s="35" t="e">
        <f>Table8[[#This Row],[App Deposit Date]]-Table8[[#This Row],[App Offer Date]]</f>
        <v>#VALUE!</v>
      </c>
      <c r="N410" s="35" t="e">
        <f>Table8[[#This Row],[App Deposit Date]]-Table8[[#This Row],[App Submission Date]]</f>
        <v>#VALUE!</v>
      </c>
      <c r="O410" s="35">
        <f xml:space="preserve"> --(Table8[[#This Row],[App Submission Date]]&lt;&gt;"")</f>
        <v>1</v>
      </c>
      <c r="P410" s="35">
        <f>--(Table8[[#This Row],[App Offer Date]]&lt;&gt;"")</f>
        <v>1</v>
      </c>
      <c r="Q410" s="5" t="s">
        <v>37</v>
      </c>
      <c r="R410" s="4" t="s">
        <v>47</v>
      </c>
      <c r="S410" s="2" t="s">
        <v>64</v>
      </c>
      <c r="T410" s="4"/>
      <c r="U410" s="4"/>
      <c r="V410" s="5" t="s">
        <v>37</v>
      </c>
      <c r="W410" s="6">
        <v>45722</v>
      </c>
      <c r="X410" s="27">
        <v>45726</v>
      </c>
      <c r="Y410">
        <f>IF(Table8[[#This Row],[Highest Student Stage]]&lt;&gt;"",1,0)</f>
        <v>1</v>
      </c>
      <c r="Z410">
        <f t="shared" si="18"/>
        <v>1</v>
      </c>
      <c r="AA410">
        <f t="shared" si="19"/>
        <v>0</v>
      </c>
      <c r="AB410">
        <f t="shared" si="20"/>
        <v>0</v>
      </c>
    </row>
    <row r="411" spans="1:28" ht="14.4" thickBot="1" x14ac:dyDescent="0.3">
      <c r="A411" s="26" t="s">
        <v>773</v>
      </c>
      <c r="B411" s="4" t="s">
        <v>202</v>
      </c>
      <c r="C411" s="5" t="s">
        <v>21</v>
      </c>
      <c r="D411" s="4" t="s">
        <v>33</v>
      </c>
      <c r="E411" s="5" t="s">
        <v>44</v>
      </c>
      <c r="F411" s="5" t="s">
        <v>35</v>
      </c>
      <c r="G411" s="4" t="s">
        <v>217</v>
      </c>
      <c r="H411" s="4" t="s">
        <v>26</v>
      </c>
      <c r="I411" s="24">
        <v>45857</v>
      </c>
      <c r="J411" s="24">
        <v>45861</v>
      </c>
      <c r="K411" s="24">
        <v>45861</v>
      </c>
      <c r="L411" s="34">
        <f>Table8[[#This Row],[App Offer Date]]-Table8[[#This Row],[App Submission Date]]</f>
        <v>4</v>
      </c>
      <c r="M411" s="34">
        <f>Table8[[#This Row],[App Deposit Date]]-Table8[[#This Row],[App Offer Date]]</f>
        <v>0</v>
      </c>
      <c r="N411" s="34">
        <f>Table8[[#This Row],[App Deposit Date]]-Table8[[#This Row],[App Submission Date]]</f>
        <v>4</v>
      </c>
      <c r="O411" s="34">
        <f xml:space="preserve"> --(Table8[[#This Row],[App Submission Date]]&lt;&gt;"")</f>
        <v>1</v>
      </c>
      <c r="P411" s="34">
        <f>--(Table8[[#This Row],[App Offer Date]]&lt;&gt;"")</f>
        <v>1</v>
      </c>
      <c r="Q411" s="5" t="s">
        <v>156</v>
      </c>
      <c r="R411" s="4" t="s">
        <v>28</v>
      </c>
      <c r="S411" s="5"/>
      <c r="T411" s="4"/>
      <c r="U411" s="4"/>
      <c r="V411" s="7" t="s">
        <v>52</v>
      </c>
      <c r="W411" s="5"/>
      <c r="X411" s="22"/>
      <c r="Y411">
        <f>IF(Table8[[#This Row],[Highest Student Stage]]&lt;&gt;"",1,0)</f>
        <v>1</v>
      </c>
      <c r="Z411">
        <f t="shared" si="18"/>
        <v>1</v>
      </c>
      <c r="AA411">
        <f t="shared" si="19"/>
        <v>1</v>
      </c>
      <c r="AB411">
        <f t="shared" si="20"/>
        <v>0</v>
      </c>
    </row>
    <row r="412" spans="1:28" ht="14.4" thickBot="1" x14ac:dyDescent="0.3">
      <c r="A412" s="26" t="s">
        <v>774</v>
      </c>
      <c r="B412" s="4" t="s">
        <v>86</v>
      </c>
      <c r="C412" s="5" t="s">
        <v>21</v>
      </c>
      <c r="D412" s="4" t="s">
        <v>22</v>
      </c>
      <c r="E412" s="5" t="s">
        <v>64</v>
      </c>
      <c r="F412" s="5" t="s">
        <v>24</v>
      </c>
      <c r="G412" s="4" t="s">
        <v>56</v>
      </c>
      <c r="H412" s="4" t="s">
        <v>26</v>
      </c>
      <c r="I412" s="24">
        <v>45736</v>
      </c>
      <c r="J412" s="24">
        <v>45739</v>
      </c>
      <c r="K412" s="25" t="s">
        <v>1162</v>
      </c>
      <c r="L412" s="35">
        <f>Table8[[#This Row],[App Offer Date]]-Table8[[#This Row],[App Submission Date]]</f>
        <v>3</v>
      </c>
      <c r="M412" s="35" t="e">
        <f>Table8[[#This Row],[App Deposit Date]]-Table8[[#This Row],[App Offer Date]]</f>
        <v>#VALUE!</v>
      </c>
      <c r="N412" s="35" t="e">
        <f>Table8[[#This Row],[App Deposit Date]]-Table8[[#This Row],[App Submission Date]]</f>
        <v>#VALUE!</v>
      </c>
      <c r="O412" s="35">
        <f xml:space="preserve"> --(Table8[[#This Row],[App Submission Date]]&lt;&gt;"")</f>
        <v>1</v>
      </c>
      <c r="P412" s="35">
        <f>--(Table8[[#This Row],[App Offer Date]]&lt;&gt;"")</f>
        <v>1</v>
      </c>
      <c r="Q412" s="5" t="s">
        <v>37</v>
      </c>
      <c r="R412" s="4" t="s">
        <v>47</v>
      </c>
      <c r="S412" s="5"/>
      <c r="T412" s="4"/>
      <c r="U412" s="4"/>
      <c r="V412" s="7" t="s">
        <v>52</v>
      </c>
      <c r="W412" s="5"/>
      <c r="X412" s="22"/>
      <c r="Y412">
        <f>IF(Table8[[#This Row],[Highest Student Stage]]&lt;&gt;"",1,0)</f>
        <v>1</v>
      </c>
      <c r="Z412">
        <f t="shared" si="18"/>
        <v>1</v>
      </c>
      <c r="AA412">
        <f t="shared" si="19"/>
        <v>0</v>
      </c>
      <c r="AB412">
        <f t="shared" si="20"/>
        <v>0</v>
      </c>
    </row>
    <row r="413" spans="1:28" ht="14.4" thickBot="1" x14ac:dyDescent="0.3">
      <c r="A413" s="26" t="s">
        <v>775</v>
      </c>
      <c r="B413" s="4" t="s">
        <v>253</v>
      </c>
      <c r="C413" s="5" t="s">
        <v>21</v>
      </c>
      <c r="D413" s="4" t="s">
        <v>22</v>
      </c>
      <c r="E413" s="5" t="s">
        <v>59</v>
      </c>
      <c r="F413" s="5" t="s">
        <v>93</v>
      </c>
      <c r="G413" s="4" t="s">
        <v>243</v>
      </c>
      <c r="H413" s="4" t="s">
        <v>26</v>
      </c>
      <c r="I413" s="24">
        <v>45671</v>
      </c>
      <c r="J413" s="24">
        <v>45686</v>
      </c>
      <c r="K413" s="25" t="s">
        <v>1162</v>
      </c>
      <c r="L413" s="35">
        <f>Table8[[#This Row],[App Offer Date]]-Table8[[#This Row],[App Submission Date]]</f>
        <v>15</v>
      </c>
      <c r="M413" s="35" t="e">
        <f>Table8[[#This Row],[App Deposit Date]]-Table8[[#This Row],[App Offer Date]]</f>
        <v>#VALUE!</v>
      </c>
      <c r="N413" s="35" t="e">
        <f>Table8[[#This Row],[App Deposit Date]]-Table8[[#This Row],[App Submission Date]]</f>
        <v>#VALUE!</v>
      </c>
      <c r="O413" s="35">
        <f xml:space="preserve"> --(Table8[[#This Row],[App Submission Date]]&lt;&gt;"")</f>
        <v>1</v>
      </c>
      <c r="P413" s="35">
        <f>--(Table8[[#This Row],[App Offer Date]]&lt;&gt;"")</f>
        <v>1</v>
      </c>
      <c r="Q413" s="5" t="s">
        <v>37</v>
      </c>
      <c r="R413" s="4" t="s">
        <v>47</v>
      </c>
      <c r="S413" s="5"/>
      <c r="T413" s="4"/>
      <c r="U413" s="4"/>
      <c r="V413" s="7" t="s">
        <v>52</v>
      </c>
      <c r="W413" s="5"/>
      <c r="X413" s="22"/>
      <c r="Y413">
        <f>IF(Table8[[#This Row],[Highest Student Stage]]&lt;&gt;"",1,0)</f>
        <v>1</v>
      </c>
      <c r="Z413">
        <f t="shared" si="18"/>
        <v>1</v>
      </c>
      <c r="AA413">
        <f t="shared" si="19"/>
        <v>0</v>
      </c>
      <c r="AB413">
        <f t="shared" si="20"/>
        <v>0</v>
      </c>
    </row>
    <row r="414" spans="1:28" ht="14.4" thickBot="1" x14ac:dyDescent="0.3">
      <c r="A414" s="26" t="s">
        <v>776</v>
      </c>
      <c r="B414" s="4" t="s">
        <v>330</v>
      </c>
      <c r="C414" s="5" t="s">
        <v>21</v>
      </c>
      <c r="D414" s="4" t="s">
        <v>22</v>
      </c>
      <c r="E414" s="5" t="s">
        <v>44</v>
      </c>
      <c r="F414" s="5" t="s">
        <v>93</v>
      </c>
      <c r="G414" s="4" t="s">
        <v>296</v>
      </c>
      <c r="H414" s="4" t="s">
        <v>26</v>
      </c>
      <c r="I414" s="24">
        <v>45629</v>
      </c>
      <c r="J414" s="25" t="s">
        <v>1162</v>
      </c>
      <c r="K414" s="25" t="s">
        <v>1162</v>
      </c>
      <c r="L414" s="35" t="e">
        <f>Table8[[#This Row],[App Offer Date]]-Table8[[#This Row],[App Submission Date]]</f>
        <v>#VALUE!</v>
      </c>
      <c r="M414" s="35" t="e">
        <f>Table8[[#This Row],[App Deposit Date]]-Table8[[#This Row],[App Offer Date]]</f>
        <v>#VALUE!</v>
      </c>
      <c r="N414" s="35" t="e">
        <f>Table8[[#This Row],[App Deposit Date]]-Table8[[#This Row],[App Submission Date]]</f>
        <v>#VALUE!</v>
      </c>
      <c r="O414" s="35">
        <f xml:space="preserve"> --(Table8[[#This Row],[App Submission Date]]&lt;&gt;"")</f>
        <v>1</v>
      </c>
      <c r="P414" s="35">
        <f>--(Table8[[#This Row],[App Offer Date]]&lt;&gt;"")</f>
        <v>1</v>
      </c>
      <c r="Q414" s="5" t="s">
        <v>82</v>
      </c>
      <c r="R414" s="4" t="s">
        <v>47</v>
      </c>
      <c r="S414" s="5"/>
      <c r="T414" s="4"/>
      <c r="U414" s="5"/>
      <c r="V414" s="7" t="s">
        <v>52</v>
      </c>
      <c r="W414" s="5"/>
      <c r="X414" s="22"/>
      <c r="Y414">
        <f>IF(Table8[[#This Row],[Highest Student Stage]]&lt;&gt;"",1,0)</f>
        <v>1</v>
      </c>
      <c r="Z414">
        <f t="shared" si="18"/>
        <v>0</v>
      </c>
      <c r="AA414">
        <f t="shared" si="19"/>
        <v>0</v>
      </c>
      <c r="AB414">
        <f t="shared" si="20"/>
        <v>0</v>
      </c>
    </row>
    <row r="415" spans="1:28" ht="14.4" thickBot="1" x14ac:dyDescent="0.3">
      <c r="A415" s="26" t="s">
        <v>777</v>
      </c>
      <c r="B415" s="4" t="s">
        <v>185</v>
      </c>
      <c r="C415" s="5" t="s">
        <v>21</v>
      </c>
      <c r="D415" s="4" t="s">
        <v>33</v>
      </c>
      <c r="E415" s="5" t="s">
        <v>64</v>
      </c>
      <c r="F415" s="5" t="s">
        <v>65</v>
      </c>
      <c r="G415" s="4" t="s">
        <v>135</v>
      </c>
      <c r="H415" s="4" t="s">
        <v>26</v>
      </c>
      <c r="I415" s="24">
        <v>45692</v>
      </c>
      <c r="J415" s="24">
        <v>45695</v>
      </c>
      <c r="K415" s="25" t="s">
        <v>1162</v>
      </c>
      <c r="L415" s="35">
        <f>Table8[[#This Row],[App Offer Date]]-Table8[[#This Row],[App Submission Date]]</f>
        <v>3</v>
      </c>
      <c r="M415" s="35" t="e">
        <f>Table8[[#This Row],[App Deposit Date]]-Table8[[#This Row],[App Offer Date]]</f>
        <v>#VALUE!</v>
      </c>
      <c r="N415" s="35" t="e">
        <f>Table8[[#This Row],[App Deposit Date]]-Table8[[#This Row],[App Submission Date]]</f>
        <v>#VALUE!</v>
      </c>
      <c r="O415" s="35">
        <f xml:space="preserve"> --(Table8[[#This Row],[App Submission Date]]&lt;&gt;"")</f>
        <v>1</v>
      </c>
      <c r="P415" s="35">
        <f>--(Table8[[#This Row],[App Offer Date]]&lt;&gt;"")</f>
        <v>1</v>
      </c>
      <c r="Q415" s="5" t="s">
        <v>37</v>
      </c>
      <c r="R415" s="4" t="s">
        <v>47</v>
      </c>
      <c r="S415" s="5" t="s">
        <v>69</v>
      </c>
      <c r="T415" s="4"/>
      <c r="U415" s="4"/>
      <c r="V415" s="7" t="s">
        <v>41</v>
      </c>
      <c r="W415" s="5"/>
      <c r="X415" s="22"/>
      <c r="Y415">
        <f>IF(Table8[[#This Row],[Highest Student Stage]]&lt;&gt;"",1,0)</f>
        <v>1</v>
      </c>
      <c r="Z415">
        <f t="shared" si="18"/>
        <v>1</v>
      </c>
      <c r="AA415">
        <f t="shared" si="19"/>
        <v>0</v>
      </c>
      <c r="AB415">
        <f t="shared" si="20"/>
        <v>0</v>
      </c>
    </row>
    <row r="416" spans="1:28" ht="14.4" thickBot="1" x14ac:dyDescent="0.3">
      <c r="A416" s="26" t="s">
        <v>778</v>
      </c>
      <c r="B416" s="4" t="s">
        <v>146</v>
      </c>
      <c r="C416" s="5" t="s">
        <v>21</v>
      </c>
      <c r="D416" s="4" t="s">
        <v>22</v>
      </c>
      <c r="E416" s="5" t="s">
        <v>80</v>
      </c>
      <c r="F416" s="5" t="s">
        <v>24</v>
      </c>
      <c r="G416" s="4" t="s">
        <v>733</v>
      </c>
      <c r="H416" s="4" t="s">
        <v>26</v>
      </c>
      <c r="I416" s="24">
        <v>45770</v>
      </c>
      <c r="J416" s="24">
        <v>45775</v>
      </c>
      <c r="K416" s="25" t="s">
        <v>1162</v>
      </c>
      <c r="L416" s="35">
        <f>Table8[[#This Row],[App Offer Date]]-Table8[[#This Row],[App Submission Date]]</f>
        <v>5</v>
      </c>
      <c r="M416" s="35" t="e">
        <f>Table8[[#This Row],[App Deposit Date]]-Table8[[#This Row],[App Offer Date]]</f>
        <v>#VALUE!</v>
      </c>
      <c r="N416" s="35" t="e">
        <f>Table8[[#This Row],[App Deposit Date]]-Table8[[#This Row],[App Submission Date]]</f>
        <v>#VALUE!</v>
      </c>
      <c r="O416" s="35">
        <f xml:space="preserve"> --(Table8[[#This Row],[App Submission Date]]&lt;&gt;"")</f>
        <v>1</v>
      </c>
      <c r="P416" s="35">
        <f>--(Table8[[#This Row],[App Offer Date]]&lt;&gt;"")</f>
        <v>1</v>
      </c>
      <c r="Q416" s="5" t="s">
        <v>37</v>
      </c>
      <c r="R416" s="4" t="s">
        <v>188</v>
      </c>
      <c r="S416" s="2" t="s">
        <v>80</v>
      </c>
      <c r="T416" s="4"/>
      <c r="U416" s="4" t="s">
        <v>779</v>
      </c>
      <c r="V416" s="5" t="s">
        <v>37</v>
      </c>
      <c r="W416" s="6">
        <v>45770</v>
      </c>
      <c r="X416" s="27">
        <v>45775</v>
      </c>
      <c r="Y416">
        <f>IF(Table8[[#This Row],[Highest Student Stage]]&lt;&gt;"",1,0)</f>
        <v>1</v>
      </c>
      <c r="Z416">
        <f t="shared" si="18"/>
        <v>1</v>
      </c>
      <c r="AA416">
        <f t="shared" si="19"/>
        <v>0</v>
      </c>
      <c r="AB416">
        <f t="shared" si="20"/>
        <v>0</v>
      </c>
    </row>
    <row r="417" spans="1:28" ht="14.4" thickBot="1" x14ac:dyDescent="0.3">
      <c r="A417" s="26" t="s">
        <v>780</v>
      </c>
      <c r="B417" s="4" t="s">
        <v>320</v>
      </c>
      <c r="C417" s="5" t="s">
        <v>254</v>
      </c>
      <c r="D417" s="4" t="s">
        <v>22</v>
      </c>
      <c r="E417" s="5" t="s">
        <v>255</v>
      </c>
      <c r="F417" s="5" t="s">
        <v>93</v>
      </c>
      <c r="G417" s="4" t="s">
        <v>256</v>
      </c>
      <c r="H417" s="4" t="s">
        <v>26</v>
      </c>
      <c r="I417" s="24">
        <v>45750</v>
      </c>
      <c r="J417" s="24">
        <v>45776</v>
      </c>
      <c r="K417" s="25" t="s">
        <v>1162</v>
      </c>
      <c r="L417" s="35">
        <f>Table8[[#This Row],[App Offer Date]]-Table8[[#This Row],[App Submission Date]]</f>
        <v>26</v>
      </c>
      <c r="M417" s="35" t="e">
        <f>Table8[[#This Row],[App Deposit Date]]-Table8[[#This Row],[App Offer Date]]</f>
        <v>#VALUE!</v>
      </c>
      <c r="N417" s="35" t="e">
        <f>Table8[[#This Row],[App Deposit Date]]-Table8[[#This Row],[App Submission Date]]</f>
        <v>#VALUE!</v>
      </c>
      <c r="O417" s="35">
        <f xml:space="preserve"> --(Table8[[#This Row],[App Submission Date]]&lt;&gt;"")</f>
        <v>1</v>
      </c>
      <c r="P417" s="35">
        <f>--(Table8[[#This Row],[App Offer Date]]&lt;&gt;"")</f>
        <v>1</v>
      </c>
      <c r="Q417" s="5" t="s">
        <v>37</v>
      </c>
      <c r="R417" s="4" t="s">
        <v>47</v>
      </c>
      <c r="S417" s="5" t="s">
        <v>781</v>
      </c>
      <c r="T417" s="4" t="s">
        <v>39</v>
      </c>
      <c r="U417" s="4" t="s">
        <v>782</v>
      </c>
      <c r="V417" s="7" t="s">
        <v>41</v>
      </c>
      <c r="W417" s="5"/>
      <c r="X417" s="22"/>
      <c r="Y417">
        <f>IF(Table8[[#This Row],[Highest Student Stage]]&lt;&gt;"",1,0)</f>
        <v>1</v>
      </c>
      <c r="Z417">
        <f t="shared" si="18"/>
        <v>1</v>
      </c>
      <c r="AA417">
        <f t="shared" si="19"/>
        <v>0</v>
      </c>
      <c r="AB417">
        <f t="shared" si="20"/>
        <v>0</v>
      </c>
    </row>
    <row r="418" spans="1:28" ht="14.4" thickBot="1" x14ac:dyDescent="0.3">
      <c r="A418" s="26" t="s">
        <v>783</v>
      </c>
      <c r="B418" s="4" t="s">
        <v>131</v>
      </c>
      <c r="C418" s="5" t="s">
        <v>21</v>
      </c>
      <c r="D418" s="4" t="s">
        <v>22</v>
      </c>
      <c r="E418" s="5" t="s">
        <v>55</v>
      </c>
      <c r="F418" s="5" t="s">
        <v>24</v>
      </c>
      <c r="G418" s="4" t="s">
        <v>292</v>
      </c>
      <c r="H418" s="4" t="s">
        <v>26</v>
      </c>
      <c r="I418" s="24">
        <v>45747</v>
      </c>
      <c r="J418" s="24">
        <v>45751</v>
      </c>
      <c r="K418" s="25" t="s">
        <v>1162</v>
      </c>
      <c r="L418" s="35">
        <f>Table8[[#This Row],[App Offer Date]]-Table8[[#This Row],[App Submission Date]]</f>
        <v>4</v>
      </c>
      <c r="M418" s="35" t="e">
        <f>Table8[[#This Row],[App Deposit Date]]-Table8[[#This Row],[App Offer Date]]</f>
        <v>#VALUE!</v>
      </c>
      <c r="N418" s="35" t="e">
        <f>Table8[[#This Row],[App Deposit Date]]-Table8[[#This Row],[App Submission Date]]</f>
        <v>#VALUE!</v>
      </c>
      <c r="O418" s="35">
        <f xml:space="preserve"> --(Table8[[#This Row],[App Submission Date]]&lt;&gt;"")</f>
        <v>1</v>
      </c>
      <c r="P418" s="35">
        <f>--(Table8[[#This Row],[App Offer Date]]&lt;&gt;"")</f>
        <v>1</v>
      </c>
      <c r="Q418" s="5" t="s">
        <v>37</v>
      </c>
      <c r="R418" s="4" t="s">
        <v>47</v>
      </c>
      <c r="S418" s="5"/>
      <c r="T418" s="4"/>
      <c r="U418" s="4"/>
      <c r="V418" s="7" t="s">
        <v>52</v>
      </c>
      <c r="W418" s="5"/>
      <c r="X418" s="22"/>
      <c r="Y418">
        <f>IF(Table8[[#This Row],[Highest Student Stage]]&lt;&gt;"",1,0)</f>
        <v>1</v>
      </c>
      <c r="Z418">
        <f t="shared" si="18"/>
        <v>1</v>
      </c>
      <c r="AA418">
        <f t="shared" si="19"/>
        <v>0</v>
      </c>
      <c r="AB418">
        <f t="shared" si="20"/>
        <v>0</v>
      </c>
    </row>
    <row r="419" spans="1:28" ht="14.4" thickBot="1" x14ac:dyDescent="0.3">
      <c r="A419" s="26" t="s">
        <v>784</v>
      </c>
      <c r="B419" s="4" t="s">
        <v>253</v>
      </c>
      <c r="C419" s="5" t="s">
        <v>21</v>
      </c>
      <c r="D419" s="4" t="s">
        <v>22</v>
      </c>
      <c r="E419" s="5" t="s">
        <v>429</v>
      </c>
      <c r="F419" s="5" t="s">
        <v>93</v>
      </c>
      <c r="G419" s="4" t="s">
        <v>608</v>
      </c>
      <c r="H419" s="4" t="s">
        <v>26</v>
      </c>
      <c r="I419" s="24">
        <v>45695</v>
      </c>
      <c r="J419" s="24">
        <v>45708</v>
      </c>
      <c r="K419" s="25" t="s">
        <v>1162</v>
      </c>
      <c r="L419" s="35">
        <f>Table8[[#This Row],[App Offer Date]]-Table8[[#This Row],[App Submission Date]]</f>
        <v>13</v>
      </c>
      <c r="M419" s="35" t="e">
        <f>Table8[[#This Row],[App Deposit Date]]-Table8[[#This Row],[App Offer Date]]</f>
        <v>#VALUE!</v>
      </c>
      <c r="N419" s="35" t="e">
        <f>Table8[[#This Row],[App Deposit Date]]-Table8[[#This Row],[App Submission Date]]</f>
        <v>#VALUE!</v>
      </c>
      <c r="O419" s="35">
        <f xml:space="preserve"> --(Table8[[#This Row],[App Submission Date]]&lt;&gt;"")</f>
        <v>1</v>
      </c>
      <c r="P419" s="35">
        <f>--(Table8[[#This Row],[App Offer Date]]&lt;&gt;"")</f>
        <v>1</v>
      </c>
      <c r="Q419" s="5" t="s">
        <v>37</v>
      </c>
      <c r="R419" s="4" t="s">
        <v>47</v>
      </c>
      <c r="S419" s="5"/>
      <c r="T419" s="4"/>
      <c r="U419" s="5"/>
      <c r="V419" s="7" t="s">
        <v>52</v>
      </c>
      <c r="W419" s="5"/>
      <c r="X419" s="22"/>
      <c r="Y419">
        <f>IF(Table8[[#This Row],[Highest Student Stage]]&lt;&gt;"",1,0)</f>
        <v>1</v>
      </c>
      <c r="Z419">
        <f t="shared" si="18"/>
        <v>1</v>
      </c>
      <c r="AA419">
        <f t="shared" si="19"/>
        <v>0</v>
      </c>
      <c r="AB419">
        <f t="shared" si="20"/>
        <v>0</v>
      </c>
    </row>
    <row r="420" spans="1:28" ht="14.4" thickBot="1" x14ac:dyDescent="0.3">
      <c r="A420" s="26" t="s">
        <v>785</v>
      </c>
      <c r="B420" s="4" t="s">
        <v>102</v>
      </c>
      <c r="C420" s="5" t="s">
        <v>21</v>
      </c>
      <c r="D420" s="4" t="s">
        <v>22</v>
      </c>
      <c r="E420" s="5" t="s">
        <v>23</v>
      </c>
      <c r="F420" s="5" t="s">
        <v>93</v>
      </c>
      <c r="G420" s="4" t="s">
        <v>243</v>
      </c>
      <c r="H420" s="4" t="s">
        <v>26</v>
      </c>
      <c r="I420" s="24">
        <v>45684</v>
      </c>
      <c r="J420" s="24">
        <v>45690</v>
      </c>
      <c r="K420" s="25" t="s">
        <v>1162</v>
      </c>
      <c r="L420" s="35">
        <f>Table8[[#This Row],[App Offer Date]]-Table8[[#This Row],[App Submission Date]]</f>
        <v>6</v>
      </c>
      <c r="M420" s="35" t="e">
        <f>Table8[[#This Row],[App Deposit Date]]-Table8[[#This Row],[App Offer Date]]</f>
        <v>#VALUE!</v>
      </c>
      <c r="N420" s="35" t="e">
        <f>Table8[[#This Row],[App Deposit Date]]-Table8[[#This Row],[App Submission Date]]</f>
        <v>#VALUE!</v>
      </c>
      <c r="O420" s="35">
        <f xml:space="preserve"> --(Table8[[#This Row],[App Submission Date]]&lt;&gt;"")</f>
        <v>1</v>
      </c>
      <c r="P420" s="35">
        <f>--(Table8[[#This Row],[App Offer Date]]&lt;&gt;"")</f>
        <v>1</v>
      </c>
      <c r="Q420" s="5" t="s">
        <v>37</v>
      </c>
      <c r="R420" s="4" t="s">
        <v>47</v>
      </c>
      <c r="S420" s="5"/>
      <c r="T420" s="4"/>
      <c r="U420" s="4"/>
      <c r="V420" s="7" t="s">
        <v>52</v>
      </c>
      <c r="W420" s="5"/>
      <c r="X420" s="22"/>
      <c r="Y420">
        <f>IF(Table8[[#This Row],[Highest Student Stage]]&lt;&gt;"",1,0)</f>
        <v>1</v>
      </c>
      <c r="Z420">
        <f t="shared" si="18"/>
        <v>1</v>
      </c>
      <c r="AA420">
        <f t="shared" si="19"/>
        <v>0</v>
      </c>
      <c r="AB420">
        <f t="shared" si="20"/>
        <v>0</v>
      </c>
    </row>
    <row r="421" spans="1:28" ht="14.4" thickBot="1" x14ac:dyDescent="0.3">
      <c r="A421" s="26" t="s">
        <v>786</v>
      </c>
      <c r="B421" s="4" t="s">
        <v>182</v>
      </c>
      <c r="C421" s="5" t="s">
        <v>21</v>
      </c>
      <c r="D421" s="4" t="s">
        <v>22</v>
      </c>
      <c r="E421" s="5" t="s">
        <v>87</v>
      </c>
      <c r="F421" s="5" t="s">
        <v>24</v>
      </c>
      <c r="G421" s="4" t="s">
        <v>25</v>
      </c>
      <c r="H421" s="4" t="s">
        <v>26</v>
      </c>
      <c r="I421" s="24">
        <v>45618</v>
      </c>
      <c r="J421" s="24">
        <v>45621</v>
      </c>
      <c r="K421" s="24">
        <v>45630</v>
      </c>
      <c r="L421" s="34">
        <f>Table8[[#This Row],[App Offer Date]]-Table8[[#This Row],[App Submission Date]]</f>
        <v>3</v>
      </c>
      <c r="M421" s="34">
        <f>Table8[[#This Row],[App Deposit Date]]-Table8[[#This Row],[App Offer Date]]</f>
        <v>9</v>
      </c>
      <c r="N421" s="34">
        <f>Table8[[#This Row],[App Deposit Date]]-Table8[[#This Row],[App Submission Date]]</f>
        <v>12</v>
      </c>
      <c r="O421" s="34">
        <f xml:space="preserve"> --(Table8[[#This Row],[App Submission Date]]&lt;&gt;"")</f>
        <v>1</v>
      </c>
      <c r="P421" s="34">
        <f>--(Table8[[#This Row],[App Offer Date]]&lt;&gt;"")</f>
        <v>1</v>
      </c>
      <c r="Q421" s="5" t="s">
        <v>27</v>
      </c>
      <c r="R421" s="4" t="s">
        <v>28</v>
      </c>
      <c r="S421" s="5" t="s">
        <v>87</v>
      </c>
      <c r="T421" s="4" t="s">
        <v>29</v>
      </c>
      <c r="U421" s="4" t="s">
        <v>88</v>
      </c>
      <c r="V421" s="5" t="s">
        <v>27</v>
      </c>
      <c r="W421" s="6">
        <v>45618</v>
      </c>
      <c r="X421" s="27">
        <v>45621</v>
      </c>
      <c r="Y421">
        <f>IF(Table8[[#This Row],[Highest Student Stage]]&lt;&gt;"",1,0)</f>
        <v>1</v>
      </c>
      <c r="Z421">
        <f t="shared" si="18"/>
        <v>1</v>
      </c>
      <c r="AA421">
        <f t="shared" si="19"/>
        <v>1</v>
      </c>
      <c r="AB421">
        <f t="shared" si="20"/>
        <v>0</v>
      </c>
    </row>
    <row r="422" spans="1:28" ht="14.4" thickBot="1" x14ac:dyDescent="0.3">
      <c r="A422" s="26" t="s">
        <v>787</v>
      </c>
      <c r="B422" s="4" t="s">
        <v>618</v>
      </c>
      <c r="C422" s="5" t="s">
        <v>21</v>
      </c>
      <c r="D422" s="4" t="s">
        <v>22</v>
      </c>
      <c r="E422" s="5" t="s">
        <v>59</v>
      </c>
      <c r="F422" s="5" t="s">
        <v>93</v>
      </c>
      <c r="G422" s="4" t="s">
        <v>243</v>
      </c>
      <c r="H422" s="4" t="s">
        <v>26</v>
      </c>
      <c r="I422" s="24">
        <v>45671</v>
      </c>
      <c r="J422" s="24">
        <v>45686</v>
      </c>
      <c r="K422" s="25" t="s">
        <v>1162</v>
      </c>
      <c r="L422" s="35">
        <f>Table8[[#This Row],[App Offer Date]]-Table8[[#This Row],[App Submission Date]]</f>
        <v>15</v>
      </c>
      <c r="M422" s="35" t="e">
        <f>Table8[[#This Row],[App Deposit Date]]-Table8[[#This Row],[App Offer Date]]</f>
        <v>#VALUE!</v>
      </c>
      <c r="N422" s="35" t="e">
        <f>Table8[[#This Row],[App Deposit Date]]-Table8[[#This Row],[App Submission Date]]</f>
        <v>#VALUE!</v>
      </c>
      <c r="O422" s="35">
        <f xml:space="preserve"> --(Table8[[#This Row],[App Submission Date]]&lt;&gt;"")</f>
        <v>1</v>
      </c>
      <c r="P422" s="35">
        <f>--(Table8[[#This Row],[App Offer Date]]&lt;&gt;"")</f>
        <v>1</v>
      </c>
      <c r="Q422" s="5" t="s">
        <v>37</v>
      </c>
      <c r="R422" s="4" t="s">
        <v>47</v>
      </c>
      <c r="S422" s="2" t="s">
        <v>59</v>
      </c>
      <c r="T422" s="4"/>
      <c r="U422" s="4"/>
      <c r="V422" s="5" t="s">
        <v>37</v>
      </c>
      <c r="W422" s="6">
        <v>45671</v>
      </c>
      <c r="X422" s="27">
        <v>45686</v>
      </c>
      <c r="Y422">
        <f>IF(Table8[[#This Row],[Highest Student Stage]]&lt;&gt;"",1,0)</f>
        <v>1</v>
      </c>
      <c r="Z422">
        <f t="shared" si="18"/>
        <v>1</v>
      </c>
      <c r="AA422">
        <f t="shared" si="19"/>
        <v>0</v>
      </c>
      <c r="AB422">
        <f t="shared" si="20"/>
        <v>0</v>
      </c>
    </row>
    <row r="423" spans="1:28" ht="14.4" thickBot="1" x14ac:dyDescent="0.3">
      <c r="A423" s="26" t="s">
        <v>788</v>
      </c>
      <c r="B423" s="4" t="s">
        <v>146</v>
      </c>
      <c r="C423" s="5" t="s">
        <v>21</v>
      </c>
      <c r="D423" s="4" t="s">
        <v>22</v>
      </c>
      <c r="E423" s="5" t="s">
        <v>55</v>
      </c>
      <c r="F423" s="5" t="s">
        <v>24</v>
      </c>
      <c r="G423" s="4" t="s">
        <v>56</v>
      </c>
      <c r="H423" s="4" t="s">
        <v>26</v>
      </c>
      <c r="I423" s="24">
        <v>45665</v>
      </c>
      <c r="J423" s="24">
        <v>45670</v>
      </c>
      <c r="K423" s="24">
        <v>45709</v>
      </c>
      <c r="L423" s="34">
        <f>Table8[[#This Row],[App Offer Date]]-Table8[[#This Row],[App Submission Date]]</f>
        <v>5</v>
      </c>
      <c r="M423" s="34">
        <f>Table8[[#This Row],[App Deposit Date]]-Table8[[#This Row],[App Offer Date]]</f>
        <v>39</v>
      </c>
      <c r="N423" s="34">
        <f>Table8[[#This Row],[App Deposit Date]]-Table8[[#This Row],[App Submission Date]]</f>
        <v>44</v>
      </c>
      <c r="O423" s="34">
        <f xml:space="preserve"> --(Table8[[#This Row],[App Submission Date]]&lt;&gt;"")</f>
        <v>1</v>
      </c>
      <c r="P423" s="34">
        <f>--(Table8[[#This Row],[App Offer Date]]&lt;&gt;"")</f>
        <v>1</v>
      </c>
      <c r="Q423" s="5" t="s">
        <v>27</v>
      </c>
      <c r="R423" s="4" t="s">
        <v>28</v>
      </c>
      <c r="S423" s="5" t="s">
        <v>55</v>
      </c>
      <c r="T423" s="4" t="s">
        <v>29</v>
      </c>
      <c r="U423" s="4" t="s">
        <v>157</v>
      </c>
      <c r="V423" s="7" t="s">
        <v>41</v>
      </c>
      <c r="W423" s="5"/>
      <c r="X423" s="22"/>
      <c r="Y423">
        <f>IF(Table8[[#This Row],[Highest Student Stage]]&lt;&gt;"",1,0)</f>
        <v>1</v>
      </c>
      <c r="Z423">
        <f t="shared" si="18"/>
        <v>1</v>
      </c>
      <c r="AA423">
        <f t="shared" si="19"/>
        <v>1</v>
      </c>
      <c r="AB423">
        <f t="shared" si="20"/>
        <v>0</v>
      </c>
    </row>
    <row r="424" spans="1:28" ht="14.4" thickBot="1" x14ac:dyDescent="0.3">
      <c r="A424" s="26" t="s">
        <v>789</v>
      </c>
      <c r="B424" s="4" t="s">
        <v>235</v>
      </c>
      <c r="C424" s="5" t="s">
        <v>21</v>
      </c>
      <c r="D424" s="4" t="s">
        <v>33</v>
      </c>
      <c r="E424" s="5" t="s">
        <v>44</v>
      </c>
      <c r="F424" s="5" t="s">
        <v>35</v>
      </c>
      <c r="G424" s="4" t="s">
        <v>217</v>
      </c>
      <c r="H424" s="4" t="s">
        <v>26</v>
      </c>
      <c r="I424" s="24">
        <v>45735</v>
      </c>
      <c r="J424" s="24">
        <v>45741</v>
      </c>
      <c r="K424" s="24">
        <v>45742</v>
      </c>
      <c r="L424" s="34">
        <f>Table8[[#This Row],[App Offer Date]]-Table8[[#This Row],[App Submission Date]]</f>
        <v>6</v>
      </c>
      <c r="M424" s="34">
        <f>Table8[[#This Row],[App Deposit Date]]-Table8[[#This Row],[App Offer Date]]</f>
        <v>1</v>
      </c>
      <c r="N424" s="34">
        <f>Table8[[#This Row],[App Deposit Date]]-Table8[[#This Row],[App Submission Date]]</f>
        <v>7</v>
      </c>
      <c r="O424" s="34">
        <f xml:space="preserve"> --(Table8[[#This Row],[App Submission Date]]&lt;&gt;"")</f>
        <v>1</v>
      </c>
      <c r="P424" s="34">
        <f>--(Table8[[#This Row],[App Offer Date]]&lt;&gt;"")</f>
        <v>1</v>
      </c>
      <c r="Q424" s="5" t="s">
        <v>156</v>
      </c>
      <c r="R424" s="4" t="s">
        <v>28</v>
      </c>
      <c r="S424" s="5"/>
      <c r="T424" s="4"/>
      <c r="U424" s="4" t="s">
        <v>318</v>
      </c>
      <c r="V424" s="7" t="s">
        <v>52</v>
      </c>
      <c r="W424" s="5"/>
      <c r="X424" s="22"/>
      <c r="Y424">
        <f>IF(Table8[[#This Row],[Highest Student Stage]]&lt;&gt;"",1,0)</f>
        <v>1</v>
      </c>
      <c r="Z424">
        <f t="shared" si="18"/>
        <v>1</v>
      </c>
      <c r="AA424">
        <f t="shared" si="19"/>
        <v>1</v>
      </c>
      <c r="AB424">
        <f t="shared" si="20"/>
        <v>0</v>
      </c>
    </row>
    <row r="425" spans="1:28" ht="14.4" thickBot="1" x14ac:dyDescent="0.3">
      <c r="A425" s="26" t="s">
        <v>790</v>
      </c>
      <c r="B425" s="4" t="s">
        <v>63</v>
      </c>
      <c r="C425" s="5" t="s">
        <v>21</v>
      </c>
      <c r="D425" s="4" t="s">
        <v>33</v>
      </c>
      <c r="E425" s="5" t="s">
        <v>383</v>
      </c>
      <c r="F425" s="5" t="s">
        <v>65</v>
      </c>
      <c r="G425" s="4" t="s">
        <v>66</v>
      </c>
      <c r="H425" s="4" t="s">
        <v>26</v>
      </c>
      <c r="I425" s="24">
        <v>45573</v>
      </c>
      <c r="J425" s="25" t="s">
        <v>1162</v>
      </c>
      <c r="K425" s="25" t="s">
        <v>1162</v>
      </c>
      <c r="L425" s="35" t="e">
        <f>Table8[[#This Row],[App Offer Date]]-Table8[[#This Row],[App Submission Date]]</f>
        <v>#VALUE!</v>
      </c>
      <c r="M425" s="35" t="e">
        <f>Table8[[#This Row],[App Deposit Date]]-Table8[[#This Row],[App Offer Date]]</f>
        <v>#VALUE!</v>
      </c>
      <c r="N425" s="35" t="e">
        <f>Table8[[#This Row],[App Deposit Date]]-Table8[[#This Row],[App Submission Date]]</f>
        <v>#VALUE!</v>
      </c>
      <c r="O425" s="35">
        <f xml:space="preserve"> --(Table8[[#This Row],[App Submission Date]]&lt;&gt;"")</f>
        <v>1</v>
      </c>
      <c r="P425" s="35">
        <f>--(Table8[[#This Row],[App Offer Date]]&lt;&gt;"")</f>
        <v>1</v>
      </c>
      <c r="Q425" s="5" t="s">
        <v>82</v>
      </c>
      <c r="R425" s="4" t="s">
        <v>47</v>
      </c>
      <c r="S425" s="5"/>
      <c r="T425" s="4"/>
      <c r="U425" s="4"/>
      <c r="V425" s="7" t="s">
        <v>52</v>
      </c>
      <c r="W425" s="5"/>
      <c r="X425" s="22"/>
      <c r="Y425">
        <f>IF(Table8[[#This Row],[Highest Student Stage]]&lt;&gt;"",1,0)</f>
        <v>1</v>
      </c>
      <c r="Z425">
        <f t="shared" si="18"/>
        <v>0</v>
      </c>
      <c r="AA425">
        <f t="shared" si="19"/>
        <v>0</v>
      </c>
      <c r="AB425">
        <f t="shared" si="20"/>
        <v>0</v>
      </c>
    </row>
    <row r="426" spans="1:28" ht="14.4" thickBot="1" x14ac:dyDescent="0.3">
      <c r="A426" s="26" t="s">
        <v>791</v>
      </c>
      <c r="B426" s="4" t="s">
        <v>96</v>
      </c>
      <c r="C426" s="5" t="s">
        <v>21</v>
      </c>
      <c r="D426" s="4" t="s">
        <v>33</v>
      </c>
      <c r="E426" s="5" t="s">
        <v>64</v>
      </c>
      <c r="F426" s="5" t="s">
        <v>65</v>
      </c>
      <c r="G426" s="4" t="s">
        <v>66</v>
      </c>
      <c r="H426" s="4" t="s">
        <v>26</v>
      </c>
      <c r="I426" s="24">
        <v>45758</v>
      </c>
      <c r="J426" s="24">
        <v>45759</v>
      </c>
      <c r="K426" s="25" t="s">
        <v>1162</v>
      </c>
      <c r="L426" s="35">
        <f>Table8[[#This Row],[App Offer Date]]-Table8[[#This Row],[App Submission Date]]</f>
        <v>1</v>
      </c>
      <c r="M426" s="35" t="e">
        <f>Table8[[#This Row],[App Deposit Date]]-Table8[[#This Row],[App Offer Date]]</f>
        <v>#VALUE!</v>
      </c>
      <c r="N426" s="35" t="e">
        <f>Table8[[#This Row],[App Deposit Date]]-Table8[[#This Row],[App Submission Date]]</f>
        <v>#VALUE!</v>
      </c>
      <c r="O426" s="35">
        <f xml:space="preserve"> --(Table8[[#This Row],[App Submission Date]]&lt;&gt;"")</f>
        <v>1</v>
      </c>
      <c r="P426" s="35">
        <f>--(Table8[[#This Row],[App Offer Date]]&lt;&gt;"")</f>
        <v>1</v>
      </c>
      <c r="Q426" s="5" t="s">
        <v>37</v>
      </c>
      <c r="R426" s="4" t="s">
        <v>47</v>
      </c>
      <c r="S426" s="5" t="s">
        <v>64</v>
      </c>
      <c r="T426" s="1" t="s">
        <v>137</v>
      </c>
      <c r="U426" s="4"/>
      <c r="V426" s="5" t="s">
        <v>37</v>
      </c>
      <c r="W426" s="6">
        <v>45758</v>
      </c>
      <c r="X426" s="27">
        <v>45759</v>
      </c>
      <c r="Y426">
        <f>IF(Table8[[#This Row],[Highest Student Stage]]&lt;&gt;"",1,0)</f>
        <v>1</v>
      </c>
      <c r="Z426">
        <f t="shared" si="18"/>
        <v>1</v>
      </c>
      <c r="AA426">
        <f t="shared" si="19"/>
        <v>0</v>
      </c>
      <c r="AB426">
        <f t="shared" si="20"/>
        <v>0</v>
      </c>
    </row>
    <row r="427" spans="1:28" ht="14.4" thickBot="1" x14ac:dyDescent="0.3">
      <c r="A427" s="26" t="s">
        <v>792</v>
      </c>
      <c r="B427" s="4" t="s">
        <v>182</v>
      </c>
      <c r="C427" s="5" t="s">
        <v>21</v>
      </c>
      <c r="D427" s="4" t="s">
        <v>22</v>
      </c>
      <c r="E427" s="5" t="s">
        <v>69</v>
      </c>
      <c r="F427" s="5" t="s">
        <v>24</v>
      </c>
      <c r="G427" s="4" t="s">
        <v>211</v>
      </c>
      <c r="H427" s="4" t="s">
        <v>26</v>
      </c>
      <c r="I427" s="24">
        <v>45733</v>
      </c>
      <c r="J427" s="24">
        <v>45740</v>
      </c>
      <c r="K427" s="25" t="s">
        <v>1162</v>
      </c>
      <c r="L427" s="35">
        <f>Table8[[#This Row],[App Offer Date]]-Table8[[#This Row],[App Submission Date]]</f>
        <v>7</v>
      </c>
      <c r="M427" s="35" t="e">
        <f>Table8[[#This Row],[App Deposit Date]]-Table8[[#This Row],[App Offer Date]]</f>
        <v>#VALUE!</v>
      </c>
      <c r="N427" s="35" t="e">
        <f>Table8[[#This Row],[App Deposit Date]]-Table8[[#This Row],[App Submission Date]]</f>
        <v>#VALUE!</v>
      </c>
      <c r="O427" s="35">
        <f xml:space="preserve"> --(Table8[[#This Row],[App Submission Date]]&lt;&gt;"")</f>
        <v>1</v>
      </c>
      <c r="P427" s="35">
        <f>--(Table8[[#This Row],[App Offer Date]]&lt;&gt;"")</f>
        <v>1</v>
      </c>
      <c r="Q427" s="5" t="s">
        <v>37</v>
      </c>
      <c r="R427" s="4" t="s">
        <v>47</v>
      </c>
      <c r="S427" s="5" t="s">
        <v>69</v>
      </c>
      <c r="T427" s="4" t="s">
        <v>48</v>
      </c>
      <c r="U427" s="4" t="s">
        <v>793</v>
      </c>
      <c r="V427" s="5" t="s">
        <v>37</v>
      </c>
      <c r="W427" s="6">
        <v>45733</v>
      </c>
      <c r="X427" s="27">
        <v>45740</v>
      </c>
      <c r="Y427">
        <f>IF(Table8[[#This Row],[Highest Student Stage]]&lt;&gt;"",1,0)</f>
        <v>1</v>
      </c>
      <c r="Z427">
        <f t="shared" si="18"/>
        <v>1</v>
      </c>
      <c r="AA427">
        <f t="shared" si="19"/>
        <v>0</v>
      </c>
      <c r="AB427">
        <f t="shared" si="20"/>
        <v>0</v>
      </c>
    </row>
    <row r="428" spans="1:28" ht="14.4" thickBot="1" x14ac:dyDescent="0.3">
      <c r="A428" s="26" t="s">
        <v>794</v>
      </c>
      <c r="B428" s="4" t="s">
        <v>115</v>
      </c>
      <c r="C428" s="5" t="s">
        <v>21</v>
      </c>
      <c r="D428" s="4" t="s">
        <v>33</v>
      </c>
      <c r="E428" s="5" t="s">
        <v>64</v>
      </c>
      <c r="F428" s="5" t="s">
        <v>35</v>
      </c>
      <c r="G428" s="4" t="s">
        <v>109</v>
      </c>
      <c r="H428" s="4" t="s">
        <v>26</v>
      </c>
      <c r="I428" s="24">
        <v>45758</v>
      </c>
      <c r="J428" s="24">
        <v>45763</v>
      </c>
      <c r="K428" s="25" t="s">
        <v>1162</v>
      </c>
      <c r="L428" s="35">
        <f>Table8[[#This Row],[App Offer Date]]-Table8[[#This Row],[App Submission Date]]</f>
        <v>5</v>
      </c>
      <c r="M428" s="35" t="e">
        <f>Table8[[#This Row],[App Deposit Date]]-Table8[[#This Row],[App Offer Date]]</f>
        <v>#VALUE!</v>
      </c>
      <c r="N428" s="35" t="e">
        <f>Table8[[#This Row],[App Deposit Date]]-Table8[[#This Row],[App Submission Date]]</f>
        <v>#VALUE!</v>
      </c>
      <c r="O428" s="35">
        <f xml:space="preserve"> --(Table8[[#This Row],[App Submission Date]]&lt;&gt;"")</f>
        <v>1</v>
      </c>
      <c r="P428" s="35">
        <f>--(Table8[[#This Row],[App Offer Date]]&lt;&gt;"")</f>
        <v>1</v>
      </c>
      <c r="Q428" s="5" t="s">
        <v>156</v>
      </c>
      <c r="R428" s="4" t="s">
        <v>28</v>
      </c>
      <c r="S428" s="5" t="s">
        <v>64</v>
      </c>
      <c r="T428" s="4" t="s">
        <v>29</v>
      </c>
      <c r="U428" s="4" t="s">
        <v>318</v>
      </c>
      <c r="V428" s="5" t="s">
        <v>37</v>
      </c>
      <c r="W428" s="6">
        <v>45758</v>
      </c>
      <c r="X428" s="27">
        <v>45763</v>
      </c>
      <c r="Y428">
        <f>IF(Table8[[#This Row],[Highest Student Stage]]&lt;&gt;"",1,0)</f>
        <v>1</v>
      </c>
      <c r="Z428">
        <f t="shared" si="18"/>
        <v>1</v>
      </c>
      <c r="AA428">
        <f t="shared" si="19"/>
        <v>1</v>
      </c>
      <c r="AB428">
        <f t="shared" si="20"/>
        <v>0</v>
      </c>
    </row>
    <row r="429" spans="1:28" ht="14.4" thickBot="1" x14ac:dyDescent="0.3">
      <c r="A429" s="26" t="s">
        <v>795</v>
      </c>
      <c r="B429" s="4" t="s">
        <v>112</v>
      </c>
      <c r="C429" s="5" t="s">
        <v>21</v>
      </c>
      <c r="D429" s="4" t="s">
        <v>33</v>
      </c>
      <c r="E429" s="5" t="s">
        <v>129</v>
      </c>
      <c r="F429" s="5" t="s">
        <v>35</v>
      </c>
      <c r="G429" s="4" t="s">
        <v>106</v>
      </c>
      <c r="H429" s="4" t="s">
        <v>26</v>
      </c>
      <c r="I429" s="24">
        <v>45779</v>
      </c>
      <c r="J429" s="25" t="s">
        <v>1162</v>
      </c>
      <c r="K429" s="25" t="s">
        <v>1162</v>
      </c>
      <c r="L429" s="35" t="e">
        <f>Table8[[#This Row],[App Offer Date]]-Table8[[#This Row],[App Submission Date]]</f>
        <v>#VALUE!</v>
      </c>
      <c r="M429" s="35" t="e">
        <f>Table8[[#This Row],[App Deposit Date]]-Table8[[#This Row],[App Offer Date]]</f>
        <v>#VALUE!</v>
      </c>
      <c r="N429" s="35" t="e">
        <f>Table8[[#This Row],[App Deposit Date]]-Table8[[#This Row],[App Submission Date]]</f>
        <v>#VALUE!</v>
      </c>
      <c r="O429" s="35">
        <f xml:space="preserve"> --(Table8[[#This Row],[App Submission Date]]&lt;&gt;"")</f>
        <v>1</v>
      </c>
      <c r="P429" s="35">
        <f>--(Table8[[#This Row],[App Offer Date]]&lt;&gt;"")</f>
        <v>1</v>
      </c>
      <c r="Q429" s="5" t="s">
        <v>46</v>
      </c>
      <c r="R429" s="4" t="s">
        <v>47</v>
      </c>
      <c r="S429" s="5" t="s">
        <v>129</v>
      </c>
      <c r="T429" s="4" t="s">
        <v>83</v>
      </c>
      <c r="U429" s="4" t="s">
        <v>796</v>
      </c>
      <c r="V429" s="5" t="s">
        <v>46</v>
      </c>
      <c r="W429" s="6">
        <v>45779</v>
      </c>
      <c r="X429" s="22"/>
      <c r="Y429">
        <f>IF(Table8[[#This Row],[Highest Student Stage]]&lt;&gt;"",1,0)</f>
        <v>1</v>
      </c>
      <c r="Z429">
        <f t="shared" si="18"/>
        <v>0</v>
      </c>
      <c r="AA429">
        <f t="shared" si="19"/>
        <v>0</v>
      </c>
      <c r="AB429">
        <f t="shared" si="20"/>
        <v>0</v>
      </c>
    </row>
    <row r="430" spans="1:28" ht="14.4" thickBot="1" x14ac:dyDescent="0.3">
      <c r="A430" s="26" t="s">
        <v>797</v>
      </c>
      <c r="B430" s="4" t="s">
        <v>90</v>
      </c>
      <c r="C430" s="5" t="s">
        <v>21</v>
      </c>
      <c r="D430" s="4" t="s">
        <v>22</v>
      </c>
      <c r="E430" s="5" t="s">
        <v>335</v>
      </c>
      <c r="F430" s="5" t="s">
        <v>93</v>
      </c>
      <c r="G430" s="4" t="s">
        <v>103</v>
      </c>
      <c r="H430" s="4" t="s">
        <v>26</v>
      </c>
      <c r="I430" s="24">
        <v>45670</v>
      </c>
      <c r="J430" s="25" t="s">
        <v>1162</v>
      </c>
      <c r="K430" s="25" t="s">
        <v>1162</v>
      </c>
      <c r="L430" s="35" t="e">
        <f>Table8[[#This Row],[App Offer Date]]-Table8[[#This Row],[App Submission Date]]</f>
        <v>#VALUE!</v>
      </c>
      <c r="M430" s="35" t="e">
        <f>Table8[[#This Row],[App Deposit Date]]-Table8[[#This Row],[App Offer Date]]</f>
        <v>#VALUE!</v>
      </c>
      <c r="N430" s="35" t="e">
        <f>Table8[[#This Row],[App Deposit Date]]-Table8[[#This Row],[App Submission Date]]</f>
        <v>#VALUE!</v>
      </c>
      <c r="O430" s="35">
        <f xml:space="preserve"> --(Table8[[#This Row],[App Submission Date]]&lt;&gt;"")</f>
        <v>1</v>
      </c>
      <c r="P430" s="35">
        <f>--(Table8[[#This Row],[App Offer Date]]&lt;&gt;"")</f>
        <v>1</v>
      </c>
      <c r="Q430" s="5" t="s">
        <v>82</v>
      </c>
      <c r="R430" s="4" t="s">
        <v>47</v>
      </c>
      <c r="S430" s="5"/>
      <c r="T430" s="4"/>
      <c r="U430" s="4"/>
      <c r="V430" s="7" t="s">
        <v>52</v>
      </c>
      <c r="W430" s="5"/>
      <c r="X430" s="22"/>
      <c r="Y430">
        <f>IF(Table8[[#This Row],[Highest Student Stage]]&lt;&gt;"",1,0)</f>
        <v>1</v>
      </c>
      <c r="Z430">
        <f t="shared" si="18"/>
        <v>0</v>
      </c>
      <c r="AA430">
        <f t="shared" si="19"/>
        <v>0</v>
      </c>
      <c r="AB430">
        <f t="shared" si="20"/>
        <v>0</v>
      </c>
    </row>
    <row r="431" spans="1:28" ht="14.4" thickBot="1" x14ac:dyDescent="0.3">
      <c r="A431" s="26" t="s">
        <v>798</v>
      </c>
      <c r="B431" s="4" t="s">
        <v>274</v>
      </c>
      <c r="C431" s="5" t="s">
        <v>21</v>
      </c>
      <c r="D431" s="4" t="s">
        <v>22</v>
      </c>
      <c r="E431" s="5" t="s">
        <v>799</v>
      </c>
      <c r="F431" s="5" t="s">
        <v>93</v>
      </c>
      <c r="G431" s="4" t="s">
        <v>360</v>
      </c>
      <c r="H431" s="4" t="s">
        <v>26</v>
      </c>
      <c r="I431" s="24">
        <v>45823</v>
      </c>
      <c r="J431" s="25" t="s">
        <v>1162</v>
      </c>
      <c r="K431" s="25" t="s">
        <v>1162</v>
      </c>
      <c r="L431" s="35" t="e">
        <f>Table8[[#This Row],[App Offer Date]]-Table8[[#This Row],[App Submission Date]]</f>
        <v>#VALUE!</v>
      </c>
      <c r="M431" s="35" t="e">
        <f>Table8[[#This Row],[App Deposit Date]]-Table8[[#This Row],[App Offer Date]]</f>
        <v>#VALUE!</v>
      </c>
      <c r="N431" s="35" t="e">
        <f>Table8[[#This Row],[App Deposit Date]]-Table8[[#This Row],[App Submission Date]]</f>
        <v>#VALUE!</v>
      </c>
      <c r="O431" s="35">
        <f xml:space="preserve"> --(Table8[[#This Row],[App Submission Date]]&lt;&gt;"")</f>
        <v>1</v>
      </c>
      <c r="P431" s="35">
        <f>--(Table8[[#This Row],[App Offer Date]]&lt;&gt;"")</f>
        <v>1</v>
      </c>
      <c r="Q431" s="5" t="s">
        <v>82</v>
      </c>
      <c r="R431" s="4" t="s">
        <v>47</v>
      </c>
      <c r="S431" s="5" t="s">
        <v>799</v>
      </c>
      <c r="T431" s="4" t="s">
        <v>73</v>
      </c>
      <c r="U431" s="4" t="s">
        <v>800</v>
      </c>
      <c r="V431" s="5" t="s">
        <v>82</v>
      </c>
      <c r="W431" s="6">
        <v>45810</v>
      </c>
      <c r="X431" s="22"/>
      <c r="Y431">
        <f>IF(Table8[[#This Row],[Highest Student Stage]]&lt;&gt;"",1,0)</f>
        <v>1</v>
      </c>
      <c r="Z431">
        <f t="shared" si="18"/>
        <v>0</v>
      </c>
      <c r="AA431">
        <f t="shared" si="19"/>
        <v>0</v>
      </c>
      <c r="AB431">
        <f t="shared" si="20"/>
        <v>0</v>
      </c>
    </row>
    <row r="432" spans="1:28" ht="14.4" thickBot="1" x14ac:dyDescent="0.3">
      <c r="A432" s="26" t="s">
        <v>801</v>
      </c>
      <c r="B432" s="4" t="s">
        <v>131</v>
      </c>
      <c r="C432" s="5" t="s">
        <v>21</v>
      </c>
      <c r="D432" s="4" t="s">
        <v>22</v>
      </c>
      <c r="E432" s="5" t="s">
        <v>69</v>
      </c>
      <c r="F432" s="5" t="s">
        <v>24</v>
      </c>
      <c r="G432" s="4" t="s">
        <v>25</v>
      </c>
      <c r="H432" s="4" t="s">
        <v>26</v>
      </c>
      <c r="I432" s="24">
        <v>45787</v>
      </c>
      <c r="J432" s="24">
        <v>45790</v>
      </c>
      <c r="K432" s="25" t="s">
        <v>1162</v>
      </c>
      <c r="L432" s="35">
        <f>Table8[[#This Row],[App Offer Date]]-Table8[[#This Row],[App Submission Date]]</f>
        <v>3</v>
      </c>
      <c r="M432" s="35" t="e">
        <f>Table8[[#This Row],[App Deposit Date]]-Table8[[#This Row],[App Offer Date]]</f>
        <v>#VALUE!</v>
      </c>
      <c r="N432" s="35" t="e">
        <f>Table8[[#This Row],[App Deposit Date]]-Table8[[#This Row],[App Submission Date]]</f>
        <v>#VALUE!</v>
      </c>
      <c r="O432" s="35">
        <f xml:space="preserve"> --(Table8[[#This Row],[App Submission Date]]&lt;&gt;"")</f>
        <v>1</v>
      </c>
      <c r="P432" s="35">
        <f>--(Table8[[#This Row],[App Offer Date]]&lt;&gt;"")</f>
        <v>1</v>
      </c>
      <c r="Q432" s="5" t="s">
        <v>37</v>
      </c>
      <c r="R432" s="4" t="s">
        <v>47</v>
      </c>
      <c r="S432" s="5" t="s">
        <v>69</v>
      </c>
      <c r="T432" s="4" t="s">
        <v>48</v>
      </c>
      <c r="U432" s="4" t="s">
        <v>802</v>
      </c>
      <c r="V432" s="5" t="s">
        <v>37</v>
      </c>
      <c r="W432" s="6">
        <v>45787</v>
      </c>
      <c r="X432" s="27">
        <v>45790</v>
      </c>
      <c r="Y432">
        <f>IF(Table8[[#This Row],[Highest Student Stage]]&lt;&gt;"",1,0)</f>
        <v>1</v>
      </c>
      <c r="Z432">
        <f t="shared" si="18"/>
        <v>1</v>
      </c>
      <c r="AA432">
        <f t="shared" si="19"/>
        <v>0</v>
      </c>
      <c r="AB432">
        <f t="shared" si="20"/>
        <v>0</v>
      </c>
    </row>
    <row r="433" spans="1:28" ht="14.4" thickBot="1" x14ac:dyDescent="0.3">
      <c r="A433" s="26" t="s">
        <v>803</v>
      </c>
      <c r="B433" s="4" t="s">
        <v>618</v>
      </c>
      <c r="C433" s="5" t="s">
        <v>91</v>
      </c>
      <c r="D433" s="4" t="s">
        <v>22</v>
      </c>
      <c r="E433" s="5" t="s">
        <v>92</v>
      </c>
      <c r="F433" s="5" t="s">
        <v>93</v>
      </c>
      <c r="G433" s="4" t="s">
        <v>307</v>
      </c>
      <c r="H433" s="4" t="s">
        <v>26</v>
      </c>
      <c r="I433" s="24">
        <v>45390</v>
      </c>
      <c r="J433" s="24">
        <v>45416</v>
      </c>
      <c r="K433" s="24">
        <v>45468</v>
      </c>
      <c r="L433" s="34">
        <f>Table8[[#This Row],[App Offer Date]]-Table8[[#This Row],[App Submission Date]]</f>
        <v>26</v>
      </c>
      <c r="M433" s="34">
        <f>Table8[[#This Row],[App Deposit Date]]-Table8[[#This Row],[App Offer Date]]</f>
        <v>52</v>
      </c>
      <c r="N433" s="34">
        <f>Table8[[#This Row],[App Deposit Date]]-Table8[[#This Row],[App Submission Date]]</f>
        <v>78</v>
      </c>
      <c r="O433" s="34">
        <f xml:space="preserve"> --(Table8[[#This Row],[App Submission Date]]&lt;&gt;"")</f>
        <v>1</v>
      </c>
      <c r="P433" s="34">
        <f>--(Table8[[#This Row],[App Offer Date]]&lt;&gt;"")</f>
        <v>1</v>
      </c>
      <c r="Q433" s="5" t="s">
        <v>156</v>
      </c>
      <c r="R433" s="4" t="s">
        <v>28</v>
      </c>
      <c r="S433" s="2" t="s">
        <v>92</v>
      </c>
      <c r="T433" s="4"/>
      <c r="U433" s="4" t="s">
        <v>804</v>
      </c>
      <c r="V433" s="5" t="s">
        <v>156</v>
      </c>
      <c r="W433" s="6">
        <v>45390</v>
      </c>
      <c r="X433" s="27">
        <v>45416</v>
      </c>
      <c r="Y433">
        <f>IF(Table8[[#This Row],[Highest Student Stage]]&lt;&gt;"",1,0)</f>
        <v>1</v>
      </c>
      <c r="Z433">
        <f t="shared" si="18"/>
        <v>1</v>
      </c>
      <c r="AA433">
        <f t="shared" si="19"/>
        <v>1</v>
      </c>
      <c r="AB433">
        <f t="shared" si="20"/>
        <v>0</v>
      </c>
    </row>
    <row r="434" spans="1:28" ht="14.4" thickBot="1" x14ac:dyDescent="0.3">
      <c r="A434" s="26" t="s">
        <v>805</v>
      </c>
      <c r="B434" s="4" t="s">
        <v>185</v>
      </c>
      <c r="C434" s="5" t="s">
        <v>21</v>
      </c>
      <c r="D434" s="4" t="s">
        <v>33</v>
      </c>
      <c r="E434" s="5" t="s">
        <v>64</v>
      </c>
      <c r="F434" s="5" t="s">
        <v>65</v>
      </c>
      <c r="G434" s="4" t="s">
        <v>140</v>
      </c>
      <c r="H434" s="4" t="s">
        <v>26</v>
      </c>
      <c r="I434" s="24">
        <v>45723</v>
      </c>
      <c r="J434" s="24">
        <v>45727</v>
      </c>
      <c r="K434" s="25" t="s">
        <v>1162</v>
      </c>
      <c r="L434" s="35">
        <f>Table8[[#This Row],[App Offer Date]]-Table8[[#This Row],[App Submission Date]]</f>
        <v>4</v>
      </c>
      <c r="M434" s="35" t="e">
        <f>Table8[[#This Row],[App Deposit Date]]-Table8[[#This Row],[App Offer Date]]</f>
        <v>#VALUE!</v>
      </c>
      <c r="N434" s="35" t="e">
        <f>Table8[[#This Row],[App Deposit Date]]-Table8[[#This Row],[App Submission Date]]</f>
        <v>#VALUE!</v>
      </c>
      <c r="O434" s="35">
        <f xml:space="preserve"> --(Table8[[#This Row],[App Submission Date]]&lt;&gt;"")</f>
        <v>1</v>
      </c>
      <c r="P434" s="35">
        <f>--(Table8[[#This Row],[App Offer Date]]&lt;&gt;"")</f>
        <v>1</v>
      </c>
      <c r="Q434" s="5" t="s">
        <v>37</v>
      </c>
      <c r="R434" s="4" t="s">
        <v>28</v>
      </c>
      <c r="S434" s="5" t="s">
        <v>64</v>
      </c>
      <c r="T434" s="1" t="s">
        <v>137</v>
      </c>
      <c r="U434" s="4"/>
      <c r="V434" s="5" t="s">
        <v>37</v>
      </c>
      <c r="W434" s="6">
        <v>45723</v>
      </c>
      <c r="X434" s="27">
        <v>45727</v>
      </c>
      <c r="Y434">
        <f>IF(Table8[[#This Row],[Highest Student Stage]]&lt;&gt;"",1,0)</f>
        <v>1</v>
      </c>
      <c r="Z434">
        <f t="shared" si="18"/>
        <v>1</v>
      </c>
      <c r="AA434">
        <f t="shared" si="19"/>
        <v>0</v>
      </c>
      <c r="AB434">
        <f t="shared" si="20"/>
        <v>0</v>
      </c>
    </row>
    <row r="435" spans="1:28" ht="14.4" thickBot="1" x14ac:dyDescent="0.3">
      <c r="A435" s="26" t="s">
        <v>806</v>
      </c>
      <c r="B435" s="4" t="s">
        <v>618</v>
      </c>
      <c r="C435" s="5" t="s">
        <v>21</v>
      </c>
      <c r="D435" s="4" t="s">
        <v>22</v>
      </c>
      <c r="E435" s="5" t="s">
        <v>807</v>
      </c>
      <c r="F435" s="5" t="s">
        <v>93</v>
      </c>
      <c r="G435" s="4" t="s">
        <v>243</v>
      </c>
      <c r="H435" s="4" t="s">
        <v>26</v>
      </c>
      <c r="I435" s="24">
        <v>45790</v>
      </c>
      <c r="J435" s="24">
        <v>45791</v>
      </c>
      <c r="K435" s="25" t="s">
        <v>1162</v>
      </c>
      <c r="L435" s="35">
        <f>Table8[[#This Row],[App Offer Date]]-Table8[[#This Row],[App Submission Date]]</f>
        <v>1</v>
      </c>
      <c r="M435" s="35" t="e">
        <f>Table8[[#This Row],[App Deposit Date]]-Table8[[#This Row],[App Offer Date]]</f>
        <v>#VALUE!</v>
      </c>
      <c r="N435" s="35" t="e">
        <f>Table8[[#This Row],[App Deposit Date]]-Table8[[#This Row],[App Submission Date]]</f>
        <v>#VALUE!</v>
      </c>
      <c r="O435" s="35">
        <f xml:space="preserve"> --(Table8[[#This Row],[App Submission Date]]&lt;&gt;"")</f>
        <v>1</v>
      </c>
      <c r="P435" s="35">
        <f>--(Table8[[#This Row],[App Offer Date]]&lt;&gt;"")</f>
        <v>1</v>
      </c>
      <c r="Q435" s="5" t="s">
        <v>37</v>
      </c>
      <c r="R435" s="4" t="s">
        <v>47</v>
      </c>
      <c r="S435" s="5"/>
      <c r="T435" s="4"/>
      <c r="U435" s="4"/>
      <c r="V435" s="7" t="s">
        <v>52</v>
      </c>
      <c r="W435" s="5"/>
      <c r="X435" s="22"/>
      <c r="Y435">
        <f>IF(Table8[[#This Row],[Highest Student Stage]]&lt;&gt;"",1,0)</f>
        <v>1</v>
      </c>
      <c r="Z435">
        <f t="shared" si="18"/>
        <v>1</v>
      </c>
      <c r="AA435">
        <f t="shared" si="19"/>
        <v>0</v>
      </c>
      <c r="AB435">
        <f t="shared" si="20"/>
        <v>0</v>
      </c>
    </row>
    <row r="436" spans="1:28" ht="14.4" thickBot="1" x14ac:dyDescent="0.3">
      <c r="A436" s="26" t="s">
        <v>808</v>
      </c>
      <c r="B436" s="4" t="s">
        <v>379</v>
      </c>
      <c r="C436" s="5" t="s">
        <v>21</v>
      </c>
      <c r="D436" s="4" t="s">
        <v>33</v>
      </c>
      <c r="E436" s="5" t="s">
        <v>250</v>
      </c>
      <c r="F436" s="5" t="s">
        <v>65</v>
      </c>
      <c r="G436" s="4" t="s">
        <v>345</v>
      </c>
      <c r="H436" s="4" t="s">
        <v>26</v>
      </c>
      <c r="I436" s="24">
        <v>45764</v>
      </c>
      <c r="J436" s="24">
        <v>45794</v>
      </c>
      <c r="K436" s="25" t="s">
        <v>1162</v>
      </c>
      <c r="L436" s="35">
        <f>Table8[[#This Row],[App Offer Date]]-Table8[[#This Row],[App Submission Date]]</f>
        <v>30</v>
      </c>
      <c r="M436" s="35" t="e">
        <f>Table8[[#This Row],[App Deposit Date]]-Table8[[#This Row],[App Offer Date]]</f>
        <v>#VALUE!</v>
      </c>
      <c r="N436" s="35" t="e">
        <f>Table8[[#This Row],[App Deposit Date]]-Table8[[#This Row],[App Submission Date]]</f>
        <v>#VALUE!</v>
      </c>
      <c r="O436" s="35">
        <f xml:space="preserve"> --(Table8[[#This Row],[App Submission Date]]&lt;&gt;"")</f>
        <v>1</v>
      </c>
      <c r="P436" s="35">
        <f>--(Table8[[#This Row],[App Offer Date]]&lt;&gt;"")</f>
        <v>1</v>
      </c>
      <c r="Q436" s="5" t="s">
        <v>37</v>
      </c>
      <c r="R436" s="4" t="s">
        <v>47</v>
      </c>
      <c r="S436" s="5" t="s">
        <v>250</v>
      </c>
      <c r="T436" s="4" t="s">
        <v>83</v>
      </c>
      <c r="U436" s="4"/>
      <c r="V436" s="5" t="s">
        <v>37</v>
      </c>
      <c r="W436" s="6">
        <v>45764</v>
      </c>
      <c r="X436" s="27">
        <v>45794</v>
      </c>
      <c r="Y436">
        <f>IF(Table8[[#This Row],[Highest Student Stage]]&lt;&gt;"",1,0)</f>
        <v>1</v>
      </c>
      <c r="Z436">
        <f t="shared" si="18"/>
        <v>1</v>
      </c>
      <c r="AA436">
        <f t="shared" si="19"/>
        <v>0</v>
      </c>
      <c r="AB436">
        <f t="shared" si="20"/>
        <v>0</v>
      </c>
    </row>
    <row r="437" spans="1:28" ht="14.4" thickBot="1" x14ac:dyDescent="0.3">
      <c r="A437" s="26" t="s">
        <v>809</v>
      </c>
      <c r="B437" s="4" t="s">
        <v>20</v>
      </c>
      <c r="C437" s="5" t="s">
        <v>21</v>
      </c>
      <c r="D437" s="4" t="s">
        <v>22</v>
      </c>
      <c r="E437" s="5" t="s">
        <v>69</v>
      </c>
      <c r="F437" s="5" t="s">
        <v>24</v>
      </c>
      <c r="G437" s="4" t="s">
        <v>25</v>
      </c>
      <c r="H437" s="4" t="s">
        <v>26</v>
      </c>
      <c r="I437" s="24">
        <v>45768</v>
      </c>
      <c r="J437" s="24">
        <v>45784</v>
      </c>
      <c r="K437" s="25" t="s">
        <v>1162</v>
      </c>
      <c r="L437" s="35">
        <f>Table8[[#This Row],[App Offer Date]]-Table8[[#This Row],[App Submission Date]]</f>
        <v>16</v>
      </c>
      <c r="M437" s="35" t="e">
        <f>Table8[[#This Row],[App Deposit Date]]-Table8[[#This Row],[App Offer Date]]</f>
        <v>#VALUE!</v>
      </c>
      <c r="N437" s="35" t="e">
        <f>Table8[[#This Row],[App Deposit Date]]-Table8[[#This Row],[App Submission Date]]</f>
        <v>#VALUE!</v>
      </c>
      <c r="O437" s="35">
        <f xml:space="preserve"> --(Table8[[#This Row],[App Submission Date]]&lt;&gt;"")</f>
        <v>1</v>
      </c>
      <c r="P437" s="35">
        <f>--(Table8[[#This Row],[App Offer Date]]&lt;&gt;"")</f>
        <v>1</v>
      </c>
      <c r="Q437" s="5" t="s">
        <v>37</v>
      </c>
      <c r="R437" s="4" t="s">
        <v>28</v>
      </c>
      <c r="S437" s="5" t="s">
        <v>69</v>
      </c>
      <c r="T437" s="4" t="s">
        <v>137</v>
      </c>
      <c r="U437" s="4" t="s">
        <v>165</v>
      </c>
      <c r="V437" s="5" t="s">
        <v>37</v>
      </c>
      <c r="W437" s="6">
        <v>45768</v>
      </c>
      <c r="X437" s="27">
        <v>45784</v>
      </c>
      <c r="Y437">
        <f>IF(Table8[[#This Row],[Highest Student Stage]]&lt;&gt;"",1,0)</f>
        <v>1</v>
      </c>
      <c r="Z437">
        <f t="shared" si="18"/>
        <v>1</v>
      </c>
      <c r="AA437">
        <f t="shared" si="19"/>
        <v>0</v>
      </c>
      <c r="AB437">
        <f t="shared" si="20"/>
        <v>0</v>
      </c>
    </row>
    <row r="438" spans="1:28" ht="14.4" thickBot="1" x14ac:dyDescent="0.3">
      <c r="A438" s="26" t="s">
        <v>810</v>
      </c>
      <c r="B438" s="4" t="s">
        <v>146</v>
      </c>
      <c r="C438" s="5" t="s">
        <v>21</v>
      </c>
      <c r="D438" s="4" t="s">
        <v>22</v>
      </c>
      <c r="E438" s="5" t="s">
        <v>55</v>
      </c>
      <c r="F438" s="5" t="s">
        <v>24</v>
      </c>
      <c r="G438" s="4" t="s">
        <v>25</v>
      </c>
      <c r="H438" s="4" t="s">
        <v>26</v>
      </c>
      <c r="I438" s="24">
        <v>45740</v>
      </c>
      <c r="J438" s="24">
        <v>45744</v>
      </c>
      <c r="K438" s="24">
        <v>45786</v>
      </c>
      <c r="L438" s="34">
        <f>Table8[[#This Row],[App Offer Date]]-Table8[[#This Row],[App Submission Date]]</f>
        <v>4</v>
      </c>
      <c r="M438" s="34">
        <f>Table8[[#This Row],[App Deposit Date]]-Table8[[#This Row],[App Offer Date]]</f>
        <v>42</v>
      </c>
      <c r="N438" s="34">
        <f>Table8[[#This Row],[App Deposit Date]]-Table8[[#This Row],[App Submission Date]]</f>
        <v>46</v>
      </c>
      <c r="O438" s="34">
        <f xml:space="preserve"> --(Table8[[#This Row],[App Submission Date]]&lt;&gt;"")</f>
        <v>1</v>
      </c>
      <c r="P438" s="34">
        <f>--(Table8[[#This Row],[App Offer Date]]&lt;&gt;"")</f>
        <v>1</v>
      </c>
      <c r="Q438" s="5" t="s">
        <v>27</v>
      </c>
      <c r="R438" s="4" t="s">
        <v>28</v>
      </c>
      <c r="S438" s="5" t="s">
        <v>55</v>
      </c>
      <c r="T438" s="4" t="s">
        <v>29</v>
      </c>
      <c r="U438" s="4" t="s">
        <v>88</v>
      </c>
      <c r="V438" s="5" t="s">
        <v>27</v>
      </c>
      <c r="W438" s="6">
        <v>45740</v>
      </c>
      <c r="X438" s="27">
        <v>45744</v>
      </c>
      <c r="Y438">
        <f>IF(Table8[[#This Row],[Highest Student Stage]]&lt;&gt;"",1,0)</f>
        <v>1</v>
      </c>
      <c r="Z438">
        <f t="shared" si="18"/>
        <v>1</v>
      </c>
      <c r="AA438">
        <f t="shared" si="19"/>
        <v>1</v>
      </c>
      <c r="AB438">
        <f t="shared" si="20"/>
        <v>0</v>
      </c>
    </row>
    <row r="439" spans="1:28" ht="14.4" thickBot="1" x14ac:dyDescent="0.3">
      <c r="A439" s="26" t="s">
        <v>811</v>
      </c>
      <c r="B439" s="4" t="s">
        <v>202</v>
      </c>
      <c r="C439" s="5" t="s">
        <v>21</v>
      </c>
      <c r="D439" s="4" t="s">
        <v>33</v>
      </c>
      <c r="E439" s="5" t="s">
        <v>236</v>
      </c>
      <c r="F439" s="5" t="s">
        <v>35</v>
      </c>
      <c r="G439" s="4" t="s">
        <v>749</v>
      </c>
      <c r="H439" s="4" t="s">
        <v>26</v>
      </c>
      <c r="I439" s="24">
        <v>45778</v>
      </c>
      <c r="J439" s="25" t="s">
        <v>1162</v>
      </c>
      <c r="K439" s="25" t="s">
        <v>1162</v>
      </c>
      <c r="L439" s="35" t="e">
        <f>Table8[[#This Row],[App Offer Date]]-Table8[[#This Row],[App Submission Date]]</f>
        <v>#VALUE!</v>
      </c>
      <c r="M439" s="35" t="e">
        <f>Table8[[#This Row],[App Deposit Date]]-Table8[[#This Row],[App Offer Date]]</f>
        <v>#VALUE!</v>
      </c>
      <c r="N439" s="35" t="e">
        <f>Table8[[#This Row],[App Deposit Date]]-Table8[[#This Row],[App Submission Date]]</f>
        <v>#VALUE!</v>
      </c>
      <c r="O439" s="35">
        <f xml:space="preserve"> --(Table8[[#This Row],[App Submission Date]]&lt;&gt;"")</f>
        <v>1</v>
      </c>
      <c r="P439" s="35">
        <f>--(Table8[[#This Row],[App Offer Date]]&lt;&gt;"")</f>
        <v>1</v>
      </c>
      <c r="Q439" s="5" t="s">
        <v>46</v>
      </c>
      <c r="R439" s="4" t="s">
        <v>47</v>
      </c>
      <c r="S439" s="5" t="s">
        <v>236</v>
      </c>
      <c r="T439" s="4" t="s">
        <v>29</v>
      </c>
      <c r="U439" s="4" t="s">
        <v>812</v>
      </c>
      <c r="V439" s="5" t="s">
        <v>46</v>
      </c>
      <c r="W439" s="6">
        <v>45778</v>
      </c>
      <c r="X439" s="22"/>
      <c r="Y439">
        <f>IF(Table8[[#This Row],[Highest Student Stage]]&lt;&gt;"",1,0)</f>
        <v>1</v>
      </c>
      <c r="Z439">
        <f t="shared" si="18"/>
        <v>0</v>
      </c>
      <c r="AA439">
        <f t="shared" si="19"/>
        <v>0</v>
      </c>
      <c r="AB439">
        <f t="shared" si="20"/>
        <v>0</v>
      </c>
    </row>
    <row r="440" spans="1:28" ht="14.4" thickBot="1" x14ac:dyDescent="0.3">
      <c r="A440" s="26" t="s">
        <v>813</v>
      </c>
      <c r="B440" s="4" t="s">
        <v>54</v>
      </c>
      <c r="C440" s="5" t="s">
        <v>21</v>
      </c>
      <c r="D440" s="4" t="s">
        <v>22</v>
      </c>
      <c r="E440" s="5" t="s">
        <v>64</v>
      </c>
      <c r="F440" s="5" t="s">
        <v>24</v>
      </c>
      <c r="G440" s="4" t="s">
        <v>814</v>
      </c>
      <c r="H440" s="4" t="s">
        <v>26</v>
      </c>
      <c r="I440" s="24">
        <v>45805</v>
      </c>
      <c r="J440" s="25" t="s">
        <v>1162</v>
      </c>
      <c r="K440" s="25" t="s">
        <v>1162</v>
      </c>
      <c r="L440" s="35" t="e">
        <f>Table8[[#This Row],[App Offer Date]]-Table8[[#This Row],[App Submission Date]]</f>
        <v>#VALUE!</v>
      </c>
      <c r="M440" s="35" t="e">
        <f>Table8[[#This Row],[App Deposit Date]]-Table8[[#This Row],[App Offer Date]]</f>
        <v>#VALUE!</v>
      </c>
      <c r="N440" s="35" t="e">
        <f>Table8[[#This Row],[App Deposit Date]]-Table8[[#This Row],[App Submission Date]]</f>
        <v>#VALUE!</v>
      </c>
      <c r="O440" s="35">
        <f xml:space="preserve"> --(Table8[[#This Row],[App Submission Date]]&lt;&gt;"")</f>
        <v>1</v>
      </c>
      <c r="P440" s="35">
        <f>--(Table8[[#This Row],[App Offer Date]]&lt;&gt;"")</f>
        <v>1</v>
      </c>
      <c r="Q440" s="5" t="s">
        <v>46</v>
      </c>
      <c r="R440" s="4" t="s">
        <v>188</v>
      </c>
      <c r="S440" s="5"/>
      <c r="T440" s="4"/>
      <c r="U440" s="4"/>
      <c r="V440" s="7" t="s">
        <v>52</v>
      </c>
      <c r="W440" s="5"/>
      <c r="X440" s="22"/>
      <c r="Y440">
        <f>IF(Table8[[#This Row],[Highest Student Stage]]&lt;&gt;"",1,0)</f>
        <v>1</v>
      </c>
      <c r="Z440">
        <f t="shared" si="18"/>
        <v>0</v>
      </c>
      <c r="AA440">
        <f t="shared" si="19"/>
        <v>0</v>
      </c>
      <c r="AB440">
        <f t="shared" si="20"/>
        <v>0</v>
      </c>
    </row>
    <row r="441" spans="1:28" ht="14.4" thickBot="1" x14ac:dyDescent="0.3">
      <c r="A441" s="26" t="s">
        <v>815</v>
      </c>
      <c r="B441" s="4" t="s">
        <v>159</v>
      </c>
      <c r="C441" s="5" t="s">
        <v>21</v>
      </c>
      <c r="D441" s="4" t="s">
        <v>22</v>
      </c>
      <c r="E441" s="5" t="s">
        <v>55</v>
      </c>
      <c r="F441" s="5" t="s">
        <v>24</v>
      </c>
      <c r="G441" s="4" t="s">
        <v>191</v>
      </c>
      <c r="H441" s="4" t="s">
        <v>26</v>
      </c>
      <c r="I441" s="24">
        <v>45769</v>
      </c>
      <c r="J441" s="24">
        <v>45776</v>
      </c>
      <c r="K441" s="25" t="s">
        <v>1162</v>
      </c>
      <c r="L441" s="35">
        <f>Table8[[#This Row],[App Offer Date]]-Table8[[#This Row],[App Submission Date]]</f>
        <v>7</v>
      </c>
      <c r="M441" s="35" t="e">
        <f>Table8[[#This Row],[App Deposit Date]]-Table8[[#This Row],[App Offer Date]]</f>
        <v>#VALUE!</v>
      </c>
      <c r="N441" s="35" t="e">
        <f>Table8[[#This Row],[App Deposit Date]]-Table8[[#This Row],[App Submission Date]]</f>
        <v>#VALUE!</v>
      </c>
      <c r="O441" s="35">
        <f xml:space="preserve"> --(Table8[[#This Row],[App Submission Date]]&lt;&gt;"")</f>
        <v>1</v>
      </c>
      <c r="P441" s="35">
        <f>--(Table8[[#This Row],[App Offer Date]]&lt;&gt;"")</f>
        <v>1</v>
      </c>
      <c r="Q441" s="5" t="s">
        <v>37</v>
      </c>
      <c r="R441" s="4" t="s">
        <v>47</v>
      </c>
      <c r="S441" s="5"/>
      <c r="T441" s="4"/>
      <c r="U441" s="4" t="s">
        <v>192</v>
      </c>
      <c r="V441" s="7" t="s">
        <v>52</v>
      </c>
      <c r="W441" s="5"/>
      <c r="X441" s="22"/>
      <c r="Y441">
        <f>IF(Table8[[#This Row],[Highest Student Stage]]&lt;&gt;"",1,0)</f>
        <v>1</v>
      </c>
      <c r="Z441">
        <f t="shared" si="18"/>
        <v>1</v>
      </c>
      <c r="AA441">
        <f t="shared" si="19"/>
        <v>0</v>
      </c>
      <c r="AB441">
        <f t="shared" si="20"/>
        <v>0</v>
      </c>
    </row>
    <row r="442" spans="1:28" ht="14.4" thickBot="1" x14ac:dyDescent="0.3">
      <c r="A442" s="26" t="s">
        <v>816</v>
      </c>
      <c r="B442" s="4" t="s">
        <v>20</v>
      </c>
      <c r="C442" s="5" t="s">
        <v>21</v>
      </c>
      <c r="D442" s="4" t="s">
        <v>22</v>
      </c>
      <c r="E442" s="5" t="s">
        <v>55</v>
      </c>
      <c r="F442" s="5" t="s">
        <v>24</v>
      </c>
      <c r="G442" s="4" t="s">
        <v>56</v>
      </c>
      <c r="H442" s="4" t="s">
        <v>26</v>
      </c>
      <c r="I442" s="24">
        <v>45740</v>
      </c>
      <c r="J442" s="24">
        <v>45744</v>
      </c>
      <c r="K442" s="24">
        <v>45799</v>
      </c>
      <c r="L442" s="34">
        <f>Table8[[#This Row],[App Offer Date]]-Table8[[#This Row],[App Submission Date]]</f>
        <v>4</v>
      </c>
      <c r="M442" s="34">
        <f>Table8[[#This Row],[App Deposit Date]]-Table8[[#This Row],[App Offer Date]]</f>
        <v>55</v>
      </c>
      <c r="N442" s="34">
        <f>Table8[[#This Row],[App Deposit Date]]-Table8[[#This Row],[App Submission Date]]</f>
        <v>59</v>
      </c>
      <c r="O442" s="34">
        <f xml:space="preserve"> --(Table8[[#This Row],[App Submission Date]]&lt;&gt;"")</f>
        <v>1</v>
      </c>
      <c r="P442" s="34">
        <f>--(Table8[[#This Row],[App Offer Date]]&lt;&gt;"")</f>
        <v>1</v>
      </c>
      <c r="Q442" s="5" t="s">
        <v>27</v>
      </c>
      <c r="R442" s="4" t="s">
        <v>28</v>
      </c>
      <c r="S442" s="5" t="s">
        <v>55</v>
      </c>
      <c r="T442" s="4" t="s">
        <v>29</v>
      </c>
      <c r="U442" s="4" t="s">
        <v>157</v>
      </c>
      <c r="V442" s="5" t="s">
        <v>27</v>
      </c>
      <c r="W442" s="6">
        <v>45740</v>
      </c>
      <c r="X442" s="27">
        <v>45744</v>
      </c>
      <c r="Y442">
        <f>IF(Table8[[#This Row],[Highest Student Stage]]&lt;&gt;"",1,0)</f>
        <v>1</v>
      </c>
      <c r="Z442">
        <f t="shared" si="18"/>
        <v>1</v>
      </c>
      <c r="AA442">
        <f t="shared" si="19"/>
        <v>1</v>
      </c>
      <c r="AB442">
        <f t="shared" si="20"/>
        <v>0</v>
      </c>
    </row>
    <row r="443" spans="1:28" ht="14.4" thickBot="1" x14ac:dyDescent="0.3">
      <c r="A443" s="26" t="s">
        <v>817</v>
      </c>
      <c r="B443" s="4" t="s">
        <v>379</v>
      </c>
      <c r="C443" s="5" t="s">
        <v>21</v>
      </c>
      <c r="D443" s="4" t="s">
        <v>33</v>
      </c>
      <c r="E443" s="5" t="s">
        <v>69</v>
      </c>
      <c r="F443" s="5" t="s">
        <v>65</v>
      </c>
      <c r="G443" s="4" t="s">
        <v>135</v>
      </c>
      <c r="H443" s="4" t="s">
        <v>26</v>
      </c>
      <c r="I443" s="24">
        <v>45584</v>
      </c>
      <c r="J443" s="24">
        <v>45598</v>
      </c>
      <c r="K443" s="24">
        <v>45776</v>
      </c>
      <c r="L443" s="34">
        <f>Table8[[#This Row],[App Offer Date]]-Table8[[#This Row],[App Submission Date]]</f>
        <v>14</v>
      </c>
      <c r="M443" s="34">
        <f>Table8[[#This Row],[App Deposit Date]]-Table8[[#This Row],[App Offer Date]]</f>
        <v>178</v>
      </c>
      <c r="N443" s="34">
        <f>Table8[[#This Row],[App Deposit Date]]-Table8[[#This Row],[App Submission Date]]</f>
        <v>192</v>
      </c>
      <c r="O443" s="34">
        <f xml:space="preserve"> --(Table8[[#This Row],[App Submission Date]]&lt;&gt;"")</f>
        <v>1</v>
      </c>
      <c r="P443" s="34">
        <f>--(Table8[[#This Row],[App Offer Date]]&lt;&gt;"")</f>
        <v>1</v>
      </c>
      <c r="Q443" s="5" t="s">
        <v>27</v>
      </c>
      <c r="R443" s="4" t="s">
        <v>28</v>
      </c>
      <c r="S443" s="5" t="s">
        <v>69</v>
      </c>
      <c r="T443" s="4" t="s">
        <v>29</v>
      </c>
      <c r="U443" s="4" t="s">
        <v>818</v>
      </c>
      <c r="V443" s="5" t="s">
        <v>27</v>
      </c>
      <c r="W443" s="6">
        <v>45584</v>
      </c>
      <c r="X443" s="27">
        <v>45598</v>
      </c>
      <c r="Y443">
        <f>IF(Table8[[#This Row],[Highest Student Stage]]&lt;&gt;"",1,0)</f>
        <v>1</v>
      </c>
      <c r="Z443">
        <f t="shared" si="18"/>
        <v>1</v>
      </c>
      <c r="AA443">
        <f t="shared" si="19"/>
        <v>1</v>
      </c>
      <c r="AB443">
        <f t="shared" si="20"/>
        <v>0</v>
      </c>
    </row>
    <row r="444" spans="1:28" ht="14.4" thickBot="1" x14ac:dyDescent="0.3">
      <c r="A444" s="26" t="s">
        <v>819</v>
      </c>
      <c r="B444" s="4" t="s">
        <v>63</v>
      </c>
      <c r="C444" s="5" t="s">
        <v>21</v>
      </c>
      <c r="D444" s="4" t="s">
        <v>33</v>
      </c>
      <c r="E444" s="5" t="s">
        <v>38</v>
      </c>
      <c r="F444" s="5" t="s">
        <v>65</v>
      </c>
      <c r="G444" s="4" t="s">
        <v>268</v>
      </c>
      <c r="H444" s="4" t="s">
        <v>26</v>
      </c>
      <c r="I444" s="24">
        <v>45660</v>
      </c>
      <c r="J444" s="24">
        <v>45664</v>
      </c>
      <c r="K444" s="25" t="s">
        <v>1162</v>
      </c>
      <c r="L444" s="35">
        <f>Table8[[#This Row],[App Offer Date]]-Table8[[#This Row],[App Submission Date]]</f>
        <v>4</v>
      </c>
      <c r="M444" s="35" t="e">
        <f>Table8[[#This Row],[App Deposit Date]]-Table8[[#This Row],[App Offer Date]]</f>
        <v>#VALUE!</v>
      </c>
      <c r="N444" s="35" t="e">
        <f>Table8[[#This Row],[App Deposit Date]]-Table8[[#This Row],[App Submission Date]]</f>
        <v>#VALUE!</v>
      </c>
      <c r="O444" s="35">
        <f xml:space="preserve"> --(Table8[[#This Row],[App Submission Date]]&lt;&gt;"")</f>
        <v>1</v>
      </c>
      <c r="P444" s="35">
        <f>--(Table8[[#This Row],[App Offer Date]]&lt;&gt;"")</f>
        <v>1</v>
      </c>
      <c r="Q444" s="5" t="s">
        <v>37</v>
      </c>
      <c r="R444" s="4" t="s">
        <v>47</v>
      </c>
      <c r="S444" s="5" t="s">
        <v>38</v>
      </c>
      <c r="T444" s="4" t="s">
        <v>73</v>
      </c>
      <c r="U444" s="4" t="s">
        <v>119</v>
      </c>
      <c r="V444" s="5" t="s">
        <v>37</v>
      </c>
      <c r="W444" s="6">
        <v>45660</v>
      </c>
      <c r="X444" s="27">
        <v>45664</v>
      </c>
      <c r="Y444">
        <f>IF(Table8[[#This Row],[Highest Student Stage]]&lt;&gt;"",1,0)</f>
        <v>1</v>
      </c>
      <c r="Z444">
        <f t="shared" si="18"/>
        <v>1</v>
      </c>
      <c r="AA444">
        <f t="shared" si="19"/>
        <v>0</v>
      </c>
      <c r="AB444">
        <f t="shared" si="20"/>
        <v>0</v>
      </c>
    </row>
    <row r="445" spans="1:28" ht="14.4" thickBot="1" x14ac:dyDescent="0.3">
      <c r="A445" s="26" t="s">
        <v>820</v>
      </c>
      <c r="B445" s="4" t="s">
        <v>228</v>
      </c>
      <c r="C445" s="5" t="s">
        <v>21</v>
      </c>
      <c r="D445" s="4" t="s">
        <v>33</v>
      </c>
      <c r="E445" s="5" t="s">
        <v>64</v>
      </c>
      <c r="F445" s="5" t="s">
        <v>65</v>
      </c>
      <c r="G445" s="4" t="s">
        <v>720</v>
      </c>
      <c r="H445" s="4" t="s">
        <v>26</v>
      </c>
      <c r="I445" s="24">
        <v>45770</v>
      </c>
      <c r="J445" s="25" t="s">
        <v>1162</v>
      </c>
      <c r="K445" s="25" t="s">
        <v>1162</v>
      </c>
      <c r="L445" s="35" t="e">
        <f>Table8[[#This Row],[App Offer Date]]-Table8[[#This Row],[App Submission Date]]</f>
        <v>#VALUE!</v>
      </c>
      <c r="M445" s="35" t="e">
        <f>Table8[[#This Row],[App Deposit Date]]-Table8[[#This Row],[App Offer Date]]</f>
        <v>#VALUE!</v>
      </c>
      <c r="N445" s="35" t="e">
        <f>Table8[[#This Row],[App Deposit Date]]-Table8[[#This Row],[App Submission Date]]</f>
        <v>#VALUE!</v>
      </c>
      <c r="O445" s="35">
        <f xml:space="preserve"> --(Table8[[#This Row],[App Submission Date]]&lt;&gt;"")</f>
        <v>1</v>
      </c>
      <c r="P445" s="35">
        <f>--(Table8[[#This Row],[App Offer Date]]&lt;&gt;"")</f>
        <v>1</v>
      </c>
      <c r="Q445" s="5" t="s">
        <v>46</v>
      </c>
      <c r="R445" s="4" t="s">
        <v>188</v>
      </c>
      <c r="S445" s="5" t="s">
        <v>64</v>
      </c>
      <c r="T445" s="4" t="s">
        <v>83</v>
      </c>
      <c r="U445" s="5" t="s">
        <v>821</v>
      </c>
      <c r="V445" s="5" t="s">
        <v>46</v>
      </c>
      <c r="W445" s="6">
        <v>45770</v>
      </c>
      <c r="X445" s="22"/>
      <c r="Y445">
        <f>IF(Table8[[#This Row],[Highest Student Stage]]&lt;&gt;"",1,0)</f>
        <v>1</v>
      </c>
      <c r="Z445">
        <f t="shared" si="18"/>
        <v>0</v>
      </c>
      <c r="AA445">
        <f t="shared" si="19"/>
        <v>0</v>
      </c>
      <c r="AB445">
        <f t="shared" si="20"/>
        <v>0</v>
      </c>
    </row>
    <row r="446" spans="1:28" ht="14.4" thickBot="1" x14ac:dyDescent="0.3">
      <c r="A446" s="26" t="s">
        <v>822</v>
      </c>
      <c r="B446" s="4" t="s">
        <v>54</v>
      </c>
      <c r="C446" s="5" t="s">
        <v>21</v>
      </c>
      <c r="D446" s="4" t="s">
        <v>22</v>
      </c>
      <c r="E446" s="5" t="s">
        <v>55</v>
      </c>
      <c r="F446" s="5" t="s">
        <v>24</v>
      </c>
      <c r="G446" s="4" t="s">
        <v>292</v>
      </c>
      <c r="H446" s="4" t="s">
        <v>26</v>
      </c>
      <c r="I446" s="24">
        <v>45733</v>
      </c>
      <c r="J446" s="24">
        <v>45738</v>
      </c>
      <c r="K446" s="24">
        <v>45798</v>
      </c>
      <c r="L446" s="34">
        <f>Table8[[#This Row],[App Offer Date]]-Table8[[#This Row],[App Submission Date]]</f>
        <v>5</v>
      </c>
      <c r="M446" s="34">
        <f>Table8[[#This Row],[App Deposit Date]]-Table8[[#This Row],[App Offer Date]]</f>
        <v>60</v>
      </c>
      <c r="N446" s="34">
        <f>Table8[[#This Row],[App Deposit Date]]-Table8[[#This Row],[App Submission Date]]</f>
        <v>65</v>
      </c>
      <c r="O446" s="34">
        <f xml:space="preserve"> --(Table8[[#This Row],[App Submission Date]]&lt;&gt;"")</f>
        <v>1</v>
      </c>
      <c r="P446" s="34">
        <f>--(Table8[[#This Row],[App Offer Date]]&lt;&gt;"")</f>
        <v>1</v>
      </c>
      <c r="Q446" s="5" t="s">
        <v>27</v>
      </c>
      <c r="R446" s="4" t="s">
        <v>28</v>
      </c>
      <c r="S446" s="5" t="s">
        <v>55</v>
      </c>
      <c r="T446" s="4" t="s">
        <v>29</v>
      </c>
      <c r="U446" s="4" t="s">
        <v>823</v>
      </c>
      <c r="V446" s="5" t="s">
        <v>27</v>
      </c>
      <c r="W446" s="6">
        <v>45733</v>
      </c>
      <c r="X446" s="27">
        <v>45738</v>
      </c>
      <c r="Y446">
        <f>IF(Table8[[#This Row],[Highest Student Stage]]&lt;&gt;"",1,0)</f>
        <v>1</v>
      </c>
      <c r="Z446">
        <f t="shared" si="18"/>
        <v>1</v>
      </c>
      <c r="AA446">
        <f t="shared" si="19"/>
        <v>1</v>
      </c>
      <c r="AB446">
        <f t="shared" si="20"/>
        <v>0</v>
      </c>
    </row>
    <row r="447" spans="1:28" ht="14.4" thickBot="1" x14ac:dyDescent="0.3">
      <c r="A447" s="26" t="s">
        <v>824</v>
      </c>
      <c r="B447" s="4" t="s">
        <v>182</v>
      </c>
      <c r="C447" s="5" t="s">
        <v>21</v>
      </c>
      <c r="D447" s="4" t="s">
        <v>22</v>
      </c>
      <c r="E447" s="5" t="s">
        <v>55</v>
      </c>
      <c r="F447" s="5" t="s">
        <v>24</v>
      </c>
      <c r="G447" s="4" t="s">
        <v>339</v>
      </c>
      <c r="H447" s="4" t="s">
        <v>26</v>
      </c>
      <c r="I447" s="24">
        <v>45754</v>
      </c>
      <c r="J447" s="24">
        <v>45759</v>
      </c>
      <c r="K447" s="25" t="s">
        <v>1162</v>
      </c>
      <c r="L447" s="35">
        <f>Table8[[#This Row],[App Offer Date]]-Table8[[#This Row],[App Submission Date]]</f>
        <v>5</v>
      </c>
      <c r="M447" s="35" t="e">
        <f>Table8[[#This Row],[App Deposit Date]]-Table8[[#This Row],[App Offer Date]]</f>
        <v>#VALUE!</v>
      </c>
      <c r="N447" s="35" t="e">
        <f>Table8[[#This Row],[App Deposit Date]]-Table8[[#This Row],[App Submission Date]]</f>
        <v>#VALUE!</v>
      </c>
      <c r="O447" s="35">
        <f xml:space="preserve"> --(Table8[[#This Row],[App Submission Date]]&lt;&gt;"")</f>
        <v>1</v>
      </c>
      <c r="P447" s="35">
        <f>--(Table8[[#This Row],[App Offer Date]]&lt;&gt;"")</f>
        <v>1</v>
      </c>
      <c r="Q447" s="5" t="s">
        <v>37</v>
      </c>
      <c r="R447" s="4" t="s">
        <v>47</v>
      </c>
      <c r="S447" s="2" t="s">
        <v>55</v>
      </c>
      <c r="T447" s="4"/>
      <c r="U447" s="4" t="s">
        <v>119</v>
      </c>
      <c r="V447" s="5" t="s">
        <v>37</v>
      </c>
      <c r="W447" s="6">
        <v>45754</v>
      </c>
      <c r="X447" s="27">
        <v>45759</v>
      </c>
      <c r="Y447">
        <f>IF(Table8[[#This Row],[Highest Student Stage]]&lt;&gt;"",1,0)</f>
        <v>1</v>
      </c>
      <c r="Z447">
        <f t="shared" si="18"/>
        <v>1</v>
      </c>
      <c r="AA447">
        <f t="shared" si="19"/>
        <v>0</v>
      </c>
      <c r="AB447">
        <f t="shared" si="20"/>
        <v>0</v>
      </c>
    </row>
    <row r="448" spans="1:28" ht="14.4" thickBot="1" x14ac:dyDescent="0.3">
      <c r="A448" s="26" t="s">
        <v>825</v>
      </c>
      <c r="B448" s="4" t="s">
        <v>618</v>
      </c>
      <c r="C448" s="5" t="s">
        <v>21</v>
      </c>
      <c r="D448" s="4" t="s">
        <v>22</v>
      </c>
      <c r="E448" s="5" t="s">
        <v>23</v>
      </c>
      <c r="F448" s="5" t="s">
        <v>93</v>
      </c>
      <c r="G448" s="4" t="s">
        <v>94</v>
      </c>
      <c r="H448" s="4" t="s">
        <v>26</v>
      </c>
      <c r="I448" s="24">
        <v>45712</v>
      </c>
      <c r="J448" s="25" t="s">
        <v>1162</v>
      </c>
      <c r="K448" s="25" t="s">
        <v>1162</v>
      </c>
      <c r="L448" s="35" t="e">
        <f>Table8[[#This Row],[App Offer Date]]-Table8[[#This Row],[App Submission Date]]</f>
        <v>#VALUE!</v>
      </c>
      <c r="M448" s="35" t="e">
        <f>Table8[[#This Row],[App Deposit Date]]-Table8[[#This Row],[App Offer Date]]</f>
        <v>#VALUE!</v>
      </c>
      <c r="N448" s="35" t="e">
        <f>Table8[[#This Row],[App Deposit Date]]-Table8[[#This Row],[App Submission Date]]</f>
        <v>#VALUE!</v>
      </c>
      <c r="O448" s="35">
        <f xml:space="preserve"> --(Table8[[#This Row],[App Submission Date]]&lt;&gt;"")</f>
        <v>1</v>
      </c>
      <c r="P448" s="35">
        <f>--(Table8[[#This Row],[App Offer Date]]&lt;&gt;"")</f>
        <v>1</v>
      </c>
      <c r="Q448" s="5" t="s">
        <v>46</v>
      </c>
      <c r="R448" s="4" t="s">
        <v>47</v>
      </c>
      <c r="S448" s="5"/>
      <c r="T448" s="4"/>
      <c r="U448" s="4"/>
      <c r="V448" s="7" t="s">
        <v>52</v>
      </c>
      <c r="W448" s="5"/>
      <c r="X448" s="22"/>
      <c r="Y448">
        <f>IF(Table8[[#This Row],[Highest Student Stage]]&lt;&gt;"",1,0)</f>
        <v>1</v>
      </c>
      <c r="Z448">
        <f t="shared" si="18"/>
        <v>0</v>
      </c>
      <c r="AA448">
        <f t="shared" si="19"/>
        <v>0</v>
      </c>
      <c r="AB448">
        <f t="shared" si="20"/>
        <v>0</v>
      </c>
    </row>
    <row r="449" spans="1:28" ht="14.4" thickBot="1" x14ac:dyDescent="0.3">
      <c r="A449" s="26" t="s">
        <v>826</v>
      </c>
      <c r="B449" s="4" t="s">
        <v>63</v>
      </c>
      <c r="C449" s="5" t="s">
        <v>21</v>
      </c>
      <c r="D449" s="4" t="s">
        <v>33</v>
      </c>
      <c r="E449" s="5" t="s">
        <v>64</v>
      </c>
      <c r="F449" s="5" t="s">
        <v>65</v>
      </c>
      <c r="G449" s="4" t="s">
        <v>246</v>
      </c>
      <c r="H449" s="4" t="s">
        <v>26</v>
      </c>
      <c r="I449" s="24">
        <v>45742</v>
      </c>
      <c r="J449" s="24">
        <v>45744</v>
      </c>
      <c r="K449" s="25" t="s">
        <v>1162</v>
      </c>
      <c r="L449" s="35">
        <f>Table8[[#This Row],[App Offer Date]]-Table8[[#This Row],[App Submission Date]]</f>
        <v>2</v>
      </c>
      <c r="M449" s="35" t="e">
        <f>Table8[[#This Row],[App Deposit Date]]-Table8[[#This Row],[App Offer Date]]</f>
        <v>#VALUE!</v>
      </c>
      <c r="N449" s="35" t="e">
        <f>Table8[[#This Row],[App Deposit Date]]-Table8[[#This Row],[App Submission Date]]</f>
        <v>#VALUE!</v>
      </c>
      <c r="O449" s="35">
        <f xml:space="preserve"> --(Table8[[#This Row],[App Submission Date]]&lt;&gt;"")</f>
        <v>1</v>
      </c>
      <c r="P449" s="35">
        <f>--(Table8[[#This Row],[App Offer Date]]&lt;&gt;"")</f>
        <v>1</v>
      </c>
      <c r="Q449" s="5" t="s">
        <v>37</v>
      </c>
      <c r="R449" s="4" t="s">
        <v>47</v>
      </c>
      <c r="S449" s="5" t="s">
        <v>64</v>
      </c>
      <c r="T449" s="4" t="s">
        <v>137</v>
      </c>
      <c r="U449" s="4" t="s">
        <v>827</v>
      </c>
      <c r="V449" s="5" t="s">
        <v>37</v>
      </c>
      <c r="W449" s="6">
        <v>45742</v>
      </c>
      <c r="X449" s="27">
        <v>45744</v>
      </c>
      <c r="Y449">
        <f>IF(Table8[[#This Row],[Highest Student Stage]]&lt;&gt;"",1,0)</f>
        <v>1</v>
      </c>
      <c r="Z449">
        <f t="shared" si="18"/>
        <v>1</v>
      </c>
      <c r="AA449">
        <f t="shared" si="19"/>
        <v>0</v>
      </c>
      <c r="AB449">
        <f t="shared" si="20"/>
        <v>0</v>
      </c>
    </row>
    <row r="450" spans="1:28" ht="14.4" thickBot="1" x14ac:dyDescent="0.3">
      <c r="A450" s="26" t="s">
        <v>828</v>
      </c>
      <c r="B450" s="4" t="s">
        <v>96</v>
      </c>
      <c r="C450" s="5" t="s">
        <v>21</v>
      </c>
      <c r="D450" s="4" t="s">
        <v>33</v>
      </c>
      <c r="E450" s="5" t="s">
        <v>69</v>
      </c>
      <c r="F450" s="5" t="s">
        <v>65</v>
      </c>
      <c r="G450" s="4" t="s">
        <v>77</v>
      </c>
      <c r="H450" s="4" t="s">
        <v>26</v>
      </c>
      <c r="I450" s="24">
        <v>45800</v>
      </c>
      <c r="J450" s="24">
        <v>45803</v>
      </c>
      <c r="K450" s="25" t="s">
        <v>1162</v>
      </c>
      <c r="L450" s="35">
        <f>Table8[[#This Row],[App Offer Date]]-Table8[[#This Row],[App Submission Date]]</f>
        <v>3</v>
      </c>
      <c r="M450" s="35" t="e">
        <f>Table8[[#This Row],[App Deposit Date]]-Table8[[#This Row],[App Offer Date]]</f>
        <v>#VALUE!</v>
      </c>
      <c r="N450" s="35" t="e">
        <f>Table8[[#This Row],[App Deposit Date]]-Table8[[#This Row],[App Submission Date]]</f>
        <v>#VALUE!</v>
      </c>
      <c r="O450" s="35">
        <f xml:space="preserve"> --(Table8[[#This Row],[App Submission Date]]&lt;&gt;"")</f>
        <v>1</v>
      </c>
      <c r="P450" s="35">
        <f>--(Table8[[#This Row],[App Offer Date]]&lt;&gt;"")</f>
        <v>1</v>
      </c>
      <c r="Q450" s="5" t="s">
        <v>37</v>
      </c>
      <c r="R450" s="4" t="s">
        <v>47</v>
      </c>
      <c r="S450" s="5" t="s">
        <v>69</v>
      </c>
      <c r="T450" s="4" t="s">
        <v>137</v>
      </c>
      <c r="U450" s="4" t="s">
        <v>829</v>
      </c>
      <c r="V450" s="5" t="s">
        <v>37</v>
      </c>
      <c r="W450" s="6">
        <v>45800</v>
      </c>
      <c r="X450" s="27">
        <v>45803</v>
      </c>
      <c r="Y450">
        <f>IF(Table8[[#This Row],[Highest Student Stage]]&lt;&gt;"",1,0)</f>
        <v>1</v>
      </c>
      <c r="Z450">
        <f t="shared" ref="Z450:Z513" si="21">IF(OR(Q450="Offer Received (Conditional)",Q450="Offer Received (Unconditional)",Q450="Deposit Made (Conditional)",Q450="Deposit Made (Unconditional)",Q450="Registered at University"),1,0)</f>
        <v>1</v>
      </c>
      <c r="AA450">
        <f t="shared" ref="AA450:AA513" si="22">IF(OR(Q450="Deposit Made (Conditional)",Q450="Deposit Made (Unconditional)",Q450="Registered at University"),1,0)</f>
        <v>0</v>
      </c>
      <c r="AB450">
        <f t="shared" ref="AB450:AB513" si="23">IF(Q450="Registered at University",1,0)</f>
        <v>0</v>
      </c>
    </row>
    <row r="451" spans="1:28" ht="14.4" thickBot="1" x14ac:dyDescent="0.3">
      <c r="A451" s="26" t="s">
        <v>830</v>
      </c>
      <c r="B451" s="4" t="s">
        <v>202</v>
      </c>
      <c r="C451" s="5" t="s">
        <v>21</v>
      </c>
      <c r="D451" s="4" t="s">
        <v>33</v>
      </c>
      <c r="E451" s="5" t="s">
        <v>64</v>
      </c>
      <c r="F451" s="5" t="s">
        <v>35</v>
      </c>
      <c r="G451" s="4" t="s">
        <v>214</v>
      </c>
      <c r="H451" s="4" t="s">
        <v>26</v>
      </c>
      <c r="I451" s="24">
        <v>45680</v>
      </c>
      <c r="J451" s="25" t="s">
        <v>1162</v>
      </c>
      <c r="K451" s="25" t="s">
        <v>1162</v>
      </c>
      <c r="L451" s="35" t="e">
        <f>Table8[[#This Row],[App Offer Date]]-Table8[[#This Row],[App Submission Date]]</f>
        <v>#VALUE!</v>
      </c>
      <c r="M451" s="35" t="e">
        <f>Table8[[#This Row],[App Deposit Date]]-Table8[[#This Row],[App Offer Date]]</f>
        <v>#VALUE!</v>
      </c>
      <c r="N451" s="35" t="e">
        <f>Table8[[#This Row],[App Deposit Date]]-Table8[[#This Row],[App Submission Date]]</f>
        <v>#VALUE!</v>
      </c>
      <c r="O451" s="35">
        <f xml:space="preserve"> --(Table8[[#This Row],[App Submission Date]]&lt;&gt;"")</f>
        <v>1</v>
      </c>
      <c r="P451" s="35">
        <f>--(Table8[[#This Row],[App Offer Date]]&lt;&gt;"")</f>
        <v>1</v>
      </c>
      <c r="Q451" s="5" t="s">
        <v>46</v>
      </c>
      <c r="R451" s="4" t="s">
        <v>47</v>
      </c>
      <c r="S451" s="5" t="s">
        <v>64</v>
      </c>
      <c r="T451" s="4" t="s">
        <v>83</v>
      </c>
      <c r="U451" s="4"/>
      <c r="V451" s="5" t="s">
        <v>46</v>
      </c>
      <c r="W451" s="6">
        <v>45680</v>
      </c>
      <c r="X451" s="22"/>
      <c r="Y451">
        <f>IF(Table8[[#This Row],[Highest Student Stage]]&lt;&gt;"",1,0)</f>
        <v>1</v>
      </c>
      <c r="Z451">
        <f t="shared" si="21"/>
        <v>0</v>
      </c>
      <c r="AA451">
        <f t="shared" si="22"/>
        <v>0</v>
      </c>
      <c r="AB451">
        <f t="shared" si="23"/>
        <v>0</v>
      </c>
    </row>
    <row r="452" spans="1:28" ht="14.4" thickBot="1" x14ac:dyDescent="0.3">
      <c r="A452" s="26" t="s">
        <v>831</v>
      </c>
      <c r="B452" s="4" t="s">
        <v>86</v>
      </c>
      <c r="C452" s="5" t="s">
        <v>21</v>
      </c>
      <c r="D452" s="4" t="s">
        <v>22</v>
      </c>
      <c r="E452" s="5" t="s">
        <v>69</v>
      </c>
      <c r="F452" s="5" t="s">
        <v>24</v>
      </c>
      <c r="G452" s="4" t="s">
        <v>191</v>
      </c>
      <c r="H452" s="4" t="s">
        <v>26</v>
      </c>
      <c r="I452" s="24">
        <v>45752</v>
      </c>
      <c r="J452" s="24">
        <v>45819</v>
      </c>
      <c r="K452" s="24">
        <v>45821</v>
      </c>
      <c r="L452" s="34">
        <f>Table8[[#This Row],[App Offer Date]]-Table8[[#This Row],[App Submission Date]]</f>
        <v>67</v>
      </c>
      <c r="M452" s="34">
        <f>Table8[[#This Row],[App Deposit Date]]-Table8[[#This Row],[App Offer Date]]</f>
        <v>2</v>
      </c>
      <c r="N452" s="34">
        <f>Table8[[#This Row],[App Deposit Date]]-Table8[[#This Row],[App Submission Date]]</f>
        <v>69</v>
      </c>
      <c r="O452" s="34">
        <f xml:space="preserve"> --(Table8[[#This Row],[App Submission Date]]&lt;&gt;"")</f>
        <v>1</v>
      </c>
      <c r="P452" s="34">
        <f>--(Table8[[#This Row],[App Offer Date]]&lt;&gt;"")</f>
        <v>1</v>
      </c>
      <c r="Q452" s="5" t="s">
        <v>27</v>
      </c>
      <c r="R452" s="4" t="s">
        <v>28</v>
      </c>
      <c r="S452" s="5" t="s">
        <v>69</v>
      </c>
      <c r="T452" s="4" t="s">
        <v>29</v>
      </c>
      <c r="U452" s="4" t="s">
        <v>668</v>
      </c>
      <c r="V452" s="5" t="s">
        <v>27</v>
      </c>
      <c r="W452" s="6">
        <v>45752</v>
      </c>
      <c r="X452" s="27">
        <v>45819</v>
      </c>
      <c r="Y452">
        <f>IF(Table8[[#This Row],[Highest Student Stage]]&lt;&gt;"",1,0)</f>
        <v>1</v>
      </c>
      <c r="Z452">
        <f t="shared" si="21"/>
        <v>1</v>
      </c>
      <c r="AA452">
        <f t="shared" si="22"/>
        <v>1</v>
      </c>
      <c r="AB452">
        <f t="shared" si="23"/>
        <v>0</v>
      </c>
    </row>
    <row r="453" spans="1:28" ht="14.4" thickBot="1" x14ac:dyDescent="0.3">
      <c r="A453" s="26" t="s">
        <v>832</v>
      </c>
      <c r="B453" s="4" t="s">
        <v>43</v>
      </c>
      <c r="C453" s="5" t="s">
        <v>21</v>
      </c>
      <c r="D453" s="4" t="s">
        <v>33</v>
      </c>
      <c r="E453" s="5" t="s">
        <v>59</v>
      </c>
      <c r="F453" s="5" t="s">
        <v>35</v>
      </c>
      <c r="G453" s="4" t="s">
        <v>109</v>
      </c>
      <c r="H453" s="4" t="s">
        <v>26</v>
      </c>
      <c r="I453" s="24">
        <v>45662</v>
      </c>
      <c r="J453" s="24">
        <v>45688</v>
      </c>
      <c r="K453" s="25" t="s">
        <v>1162</v>
      </c>
      <c r="L453" s="35">
        <f>Table8[[#This Row],[App Offer Date]]-Table8[[#This Row],[App Submission Date]]</f>
        <v>26</v>
      </c>
      <c r="M453" s="35" t="e">
        <f>Table8[[#This Row],[App Deposit Date]]-Table8[[#This Row],[App Offer Date]]</f>
        <v>#VALUE!</v>
      </c>
      <c r="N453" s="35" t="e">
        <f>Table8[[#This Row],[App Deposit Date]]-Table8[[#This Row],[App Submission Date]]</f>
        <v>#VALUE!</v>
      </c>
      <c r="O453" s="35">
        <f xml:space="preserve"> --(Table8[[#This Row],[App Submission Date]]&lt;&gt;"")</f>
        <v>1</v>
      </c>
      <c r="P453" s="35">
        <f>--(Table8[[#This Row],[App Offer Date]]&lt;&gt;"")</f>
        <v>1</v>
      </c>
      <c r="Q453" s="5" t="s">
        <v>336</v>
      </c>
      <c r="R453" s="4" t="s">
        <v>47</v>
      </c>
      <c r="S453" s="5"/>
      <c r="T453" s="4"/>
      <c r="U453" s="4" t="s">
        <v>206</v>
      </c>
      <c r="V453" s="7" t="s">
        <v>52</v>
      </c>
      <c r="W453" s="5"/>
      <c r="X453" s="22"/>
      <c r="Y453">
        <f>IF(Table8[[#This Row],[Highest Student Stage]]&lt;&gt;"",1,0)</f>
        <v>1</v>
      </c>
      <c r="Z453">
        <f t="shared" si="21"/>
        <v>1</v>
      </c>
      <c r="AA453">
        <f t="shared" si="22"/>
        <v>0</v>
      </c>
      <c r="AB453">
        <f t="shared" si="23"/>
        <v>0</v>
      </c>
    </row>
    <row r="454" spans="1:28" ht="14.4" thickBot="1" x14ac:dyDescent="0.3">
      <c r="A454" s="26" t="s">
        <v>833</v>
      </c>
      <c r="B454" s="4" t="s">
        <v>618</v>
      </c>
      <c r="C454" s="5" t="s">
        <v>598</v>
      </c>
      <c r="D454" s="4" t="s">
        <v>22</v>
      </c>
      <c r="E454" s="5" t="s">
        <v>599</v>
      </c>
      <c r="F454" s="5" t="s">
        <v>93</v>
      </c>
      <c r="G454" s="4" t="s">
        <v>256</v>
      </c>
      <c r="H454" s="4" t="s">
        <v>26</v>
      </c>
      <c r="I454" s="24">
        <v>45833</v>
      </c>
      <c r="J454" s="25" t="s">
        <v>1162</v>
      </c>
      <c r="K454" s="25" t="s">
        <v>1162</v>
      </c>
      <c r="L454" s="35" t="e">
        <f>Table8[[#This Row],[App Offer Date]]-Table8[[#This Row],[App Submission Date]]</f>
        <v>#VALUE!</v>
      </c>
      <c r="M454" s="35" t="e">
        <f>Table8[[#This Row],[App Deposit Date]]-Table8[[#This Row],[App Offer Date]]</f>
        <v>#VALUE!</v>
      </c>
      <c r="N454" s="35" t="e">
        <f>Table8[[#This Row],[App Deposit Date]]-Table8[[#This Row],[App Submission Date]]</f>
        <v>#VALUE!</v>
      </c>
      <c r="O454" s="35">
        <f xml:space="preserve"> --(Table8[[#This Row],[App Submission Date]]&lt;&gt;"")</f>
        <v>1</v>
      </c>
      <c r="P454" s="35">
        <f>--(Table8[[#This Row],[App Offer Date]]&lt;&gt;"")</f>
        <v>1</v>
      </c>
      <c r="Q454" s="5" t="s">
        <v>46</v>
      </c>
      <c r="R454" s="4" t="s">
        <v>47</v>
      </c>
      <c r="S454" s="5" t="s">
        <v>599</v>
      </c>
      <c r="T454" s="4" t="s">
        <v>73</v>
      </c>
      <c r="U454" s="4" t="s">
        <v>834</v>
      </c>
      <c r="V454" s="5" t="s">
        <v>46</v>
      </c>
      <c r="W454" s="6">
        <v>45833</v>
      </c>
      <c r="X454" s="22"/>
      <c r="Y454">
        <f>IF(Table8[[#This Row],[Highest Student Stage]]&lt;&gt;"",1,0)</f>
        <v>1</v>
      </c>
      <c r="Z454">
        <f t="shared" si="21"/>
        <v>0</v>
      </c>
      <c r="AA454">
        <f t="shared" si="22"/>
        <v>0</v>
      </c>
      <c r="AB454">
        <f t="shared" si="23"/>
        <v>0</v>
      </c>
    </row>
    <row r="455" spans="1:28" ht="14.4" thickBot="1" x14ac:dyDescent="0.3">
      <c r="A455" s="26" t="s">
        <v>835</v>
      </c>
      <c r="B455" s="4" t="s">
        <v>102</v>
      </c>
      <c r="C455" s="5" t="s">
        <v>21</v>
      </c>
      <c r="D455" s="4" t="s">
        <v>22</v>
      </c>
      <c r="E455" s="5" t="s">
        <v>59</v>
      </c>
      <c r="F455" s="5" t="s">
        <v>93</v>
      </c>
      <c r="G455" s="4" t="s">
        <v>296</v>
      </c>
      <c r="H455" s="4" t="s">
        <v>26</v>
      </c>
      <c r="I455" s="24">
        <v>45700</v>
      </c>
      <c r="J455" s="24">
        <v>45712</v>
      </c>
      <c r="K455" s="25" t="s">
        <v>1162</v>
      </c>
      <c r="L455" s="35">
        <f>Table8[[#This Row],[App Offer Date]]-Table8[[#This Row],[App Submission Date]]</f>
        <v>12</v>
      </c>
      <c r="M455" s="35" t="e">
        <f>Table8[[#This Row],[App Deposit Date]]-Table8[[#This Row],[App Offer Date]]</f>
        <v>#VALUE!</v>
      </c>
      <c r="N455" s="35" t="e">
        <f>Table8[[#This Row],[App Deposit Date]]-Table8[[#This Row],[App Submission Date]]</f>
        <v>#VALUE!</v>
      </c>
      <c r="O455" s="35">
        <f xml:space="preserve"> --(Table8[[#This Row],[App Submission Date]]&lt;&gt;"")</f>
        <v>1</v>
      </c>
      <c r="P455" s="35">
        <f>--(Table8[[#This Row],[App Offer Date]]&lt;&gt;"")</f>
        <v>1</v>
      </c>
      <c r="Q455" s="5" t="s">
        <v>37</v>
      </c>
      <c r="R455" s="4" t="s">
        <v>47</v>
      </c>
      <c r="S455" s="5"/>
      <c r="T455" s="4"/>
      <c r="U455" s="4" t="s">
        <v>836</v>
      </c>
      <c r="V455" s="7" t="s">
        <v>52</v>
      </c>
      <c r="W455" s="5"/>
      <c r="X455" s="22"/>
      <c r="Y455">
        <f>IF(Table8[[#This Row],[Highest Student Stage]]&lt;&gt;"",1,0)</f>
        <v>1</v>
      </c>
      <c r="Z455">
        <f t="shared" si="21"/>
        <v>1</v>
      </c>
      <c r="AA455">
        <f t="shared" si="22"/>
        <v>0</v>
      </c>
      <c r="AB455">
        <f t="shared" si="23"/>
        <v>0</v>
      </c>
    </row>
    <row r="456" spans="1:28" ht="14.4" thickBot="1" x14ac:dyDescent="0.3">
      <c r="A456" s="26" t="s">
        <v>837</v>
      </c>
      <c r="B456" s="4" t="s">
        <v>172</v>
      </c>
      <c r="C456" s="5" t="s">
        <v>21</v>
      </c>
      <c r="D456" s="4" t="s">
        <v>22</v>
      </c>
      <c r="E456" s="5" t="s">
        <v>69</v>
      </c>
      <c r="F456" s="5" t="s">
        <v>24</v>
      </c>
      <c r="G456" s="4" t="s">
        <v>56</v>
      </c>
      <c r="H456" s="4" t="s">
        <v>26</v>
      </c>
      <c r="I456" s="24">
        <v>45796</v>
      </c>
      <c r="J456" s="24">
        <v>45796</v>
      </c>
      <c r="K456" s="25" t="s">
        <v>1162</v>
      </c>
      <c r="L456" s="35">
        <f>Table8[[#This Row],[App Offer Date]]-Table8[[#This Row],[App Submission Date]]</f>
        <v>0</v>
      </c>
      <c r="M456" s="35" t="e">
        <f>Table8[[#This Row],[App Deposit Date]]-Table8[[#This Row],[App Offer Date]]</f>
        <v>#VALUE!</v>
      </c>
      <c r="N456" s="35" t="e">
        <f>Table8[[#This Row],[App Deposit Date]]-Table8[[#This Row],[App Submission Date]]</f>
        <v>#VALUE!</v>
      </c>
      <c r="O456" s="35">
        <f xml:space="preserve"> --(Table8[[#This Row],[App Submission Date]]&lt;&gt;"")</f>
        <v>1</v>
      </c>
      <c r="P456" s="35">
        <f>--(Table8[[#This Row],[App Offer Date]]&lt;&gt;"")</f>
        <v>1</v>
      </c>
      <c r="Q456" s="5" t="s">
        <v>336</v>
      </c>
      <c r="R456" s="4" t="s">
        <v>47</v>
      </c>
      <c r="S456" s="5"/>
      <c r="T456" s="4"/>
      <c r="U456" s="4"/>
      <c r="V456" s="7" t="s">
        <v>52</v>
      </c>
      <c r="W456" s="5"/>
      <c r="X456" s="22"/>
      <c r="Y456">
        <f>IF(Table8[[#This Row],[Highest Student Stage]]&lt;&gt;"",1,0)</f>
        <v>1</v>
      </c>
      <c r="Z456">
        <f t="shared" si="21"/>
        <v>1</v>
      </c>
      <c r="AA456">
        <f t="shared" si="22"/>
        <v>0</v>
      </c>
      <c r="AB456">
        <f t="shared" si="23"/>
        <v>0</v>
      </c>
    </row>
    <row r="457" spans="1:28" ht="14.4" thickBot="1" x14ac:dyDescent="0.3">
      <c r="A457" s="26" t="s">
        <v>838</v>
      </c>
      <c r="B457" s="4" t="s">
        <v>202</v>
      </c>
      <c r="C457" s="5" t="s">
        <v>21</v>
      </c>
      <c r="D457" s="4" t="s">
        <v>33</v>
      </c>
      <c r="E457" s="5" t="s">
        <v>64</v>
      </c>
      <c r="F457" s="5" t="s">
        <v>35</v>
      </c>
      <c r="G457" s="4" t="s">
        <v>109</v>
      </c>
      <c r="H457" s="4" t="s">
        <v>26</v>
      </c>
      <c r="I457" s="24">
        <v>45727</v>
      </c>
      <c r="J457" s="24">
        <v>45733</v>
      </c>
      <c r="K457" s="25" t="s">
        <v>1162</v>
      </c>
      <c r="L457" s="35">
        <f>Table8[[#This Row],[App Offer Date]]-Table8[[#This Row],[App Submission Date]]</f>
        <v>6</v>
      </c>
      <c r="M457" s="35" t="e">
        <f>Table8[[#This Row],[App Deposit Date]]-Table8[[#This Row],[App Offer Date]]</f>
        <v>#VALUE!</v>
      </c>
      <c r="N457" s="35" t="e">
        <f>Table8[[#This Row],[App Deposit Date]]-Table8[[#This Row],[App Submission Date]]</f>
        <v>#VALUE!</v>
      </c>
      <c r="O457" s="35">
        <f xml:space="preserve"> --(Table8[[#This Row],[App Submission Date]]&lt;&gt;"")</f>
        <v>1</v>
      </c>
      <c r="P457" s="35">
        <f>--(Table8[[#This Row],[App Offer Date]]&lt;&gt;"")</f>
        <v>1</v>
      </c>
      <c r="Q457" s="5" t="s">
        <v>37</v>
      </c>
      <c r="R457" s="4" t="s">
        <v>47</v>
      </c>
      <c r="S457" s="2" t="s">
        <v>263</v>
      </c>
      <c r="T457" s="4"/>
      <c r="U457" s="4" t="s">
        <v>839</v>
      </c>
      <c r="V457" s="7" t="s">
        <v>41</v>
      </c>
      <c r="W457" s="5"/>
      <c r="X457" s="22"/>
      <c r="Y457">
        <f>IF(Table8[[#This Row],[Highest Student Stage]]&lt;&gt;"",1,0)</f>
        <v>1</v>
      </c>
      <c r="Z457">
        <f t="shared" si="21"/>
        <v>1</v>
      </c>
      <c r="AA457">
        <f t="shared" si="22"/>
        <v>0</v>
      </c>
      <c r="AB457">
        <f t="shared" si="23"/>
        <v>0</v>
      </c>
    </row>
    <row r="458" spans="1:28" ht="14.4" thickBot="1" x14ac:dyDescent="0.3">
      <c r="A458" s="26" t="s">
        <v>840</v>
      </c>
      <c r="B458" s="4" t="s">
        <v>200</v>
      </c>
      <c r="C458" s="5" t="s">
        <v>21</v>
      </c>
      <c r="D458" s="4" t="s">
        <v>33</v>
      </c>
      <c r="E458" s="5" t="s">
        <v>64</v>
      </c>
      <c r="F458" s="5" t="s">
        <v>65</v>
      </c>
      <c r="G458" s="4" t="s">
        <v>99</v>
      </c>
      <c r="H458" s="4" t="s">
        <v>26</v>
      </c>
      <c r="I458" s="24">
        <v>45668</v>
      </c>
      <c r="J458" s="25" t="s">
        <v>1162</v>
      </c>
      <c r="K458" s="25" t="s">
        <v>1162</v>
      </c>
      <c r="L458" s="35" t="e">
        <f>Table8[[#This Row],[App Offer Date]]-Table8[[#This Row],[App Submission Date]]</f>
        <v>#VALUE!</v>
      </c>
      <c r="M458" s="35" t="e">
        <f>Table8[[#This Row],[App Deposit Date]]-Table8[[#This Row],[App Offer Date]]</f>
        <v>#VALUE!</v>
      </c>
      <c r="N458" s="35" t="e">
        <f>Table8[[#This Row],[App Deposit Date]]-Table8[[#This Row],[App Submission Date]]</f>
        <v>#VALUE!</v>
      </c>
      <c r="O458" s="35">
        <f xml:space="preserve"> --(Table8[[#This Row],[App Submission Date]]&lt;&gt;"")</f>
        <v>1</v>
      </c>
      <c r="P458" s="35">
        <f>--(Table8[[#This Row],[App Offer Date]]&lt;&gt;"")</f>
        <v>1</v>
      </c>
      <c r="Q458" s="5" t="s">
        <v>82</v>
      </c>
      <c r="R458" s="4" t="s">
        <v>47</v>
      </c>
      <c r="S458" s="5"/>
      <c r="T458" s="4"/>
      <c r="U458" s="4" t="s">
        <v>119</v>
      </c>
      <c r="V458" s="7" t="s">
        <v>52</v>
      </c>
      <c r="W458" s="5"/>
      <c r="X458" s="22"/>
      <c r="Y458">
        <f>IF(Table8[[#This Row],[Highest Student Stage]]&lt;&gt;"",1,0)</f>
        <v>1</v>
      </c>
      <c r="Z458">
        <f t="shared" si="21"/>
        <v>0</v>
      </c>
      <c r="AA458">
        <f t="shared" si="22"/>
        <v>0</v>
      </c>
      <c r="AB458">
        <f t="shared" si="23"/>
        <v>0</v>
      </c>
    </row>
    <row r="459" spans="1:28" ht="14.4" thickBot="1" x14ac:dyDescent="0.3">
      <c r="A459" s="26" t="s">
        <v>841</v>
      </c>
      <c r="B459" s="4" t="s">
        <v>505</v>
      </c>
      <c r="C459" s="5" t="s">
        <v>21</v>
      </c>
      <c r="D459" s="4" t="s">
        <v>22</v>
      </c>
      <c r="E459" s="5" t="s">
        <v>69</v>
      </c>
      <c r="F459" s="5" t="s">
        <v>93</v>
      </c>
      <c r="G459" s="4" t="s">
        <v>94</v>
      </c>
      <c r="H459" s="4" t="s">
        <v>26</v>
      </c>
      <c r="I459" s="24">
        <v>45827</v>
      </c>
      <c r="J459" s="24">
        <v>45859</v>
      </c>
      <c r="K459" s="25" t="s">
        <v>1162</v>
      </c>
      <c r="L459" s="35">
        <f>Table8[[#This Row],[App Offer Date]]-Table8[[#This Row],[App Submission Date]]</f>
        <v>32</v>
      </c>
      <c r="M459" s="35" t="e">
        <f>Table8[[#This Row],[App Deposit Date]]-Table8[[#This Row],[App Offer Date]]</f>
        <v>#VALUE!</v>
      </c>
      <c r="N459" s="35" t="e">
        <f>Table8[[#This Row],[App Deposit Date]]-Table8[[#This Row],[App Submission Date]]</f>
        <v>#VALUE!</v>
      </c>
      <c r="O459" s="35">
        <f xml:space="preserve"> --(Table8[[#This Row],[App Submission Date]]&lt;&gt;"")</f>
        <v>1</v>
      </c>
      <c r="P459" s="35">
        <f>--(Table8[[#This Row],[App Offer Date]]&lt;&gt;"")</f>
        <v>1</v>
      </c>
      <c r="Q459" s="5" t="s">
        <v>37</v>
      </c>
      <c r="R459" s="4" t="s">
        <v>47</v>
      </c>
      <c r="S459" s="5" t="s">
        <v>69</v>
      </c>
      <c r="T459" s="4" t="s">
        <v>83</v>
      </c>
      <c r="U459" s="4" t="s">
        <v>842</v>
      </c>
      <c r="V459" s="5" t="s">
        <v>37</v>
      </c>
      <c r="W459" s="6">
        <v>45827</v>
      </c>
      <c r="X459" s="27">
        <v>45859</v>
      </c>
      <c r="Y459">
        <f>IF(Table8[[#This Row],[Highest Student Stage]]&lt;&gt;"",1,0)</f>
        <v>1</v>
      </c>
      <c r="Z459">
        <f t="shared" si="21"/>
        <v>1</v>
      </c>
      <c r="AA459">
        <f t="shared" si="22"/>
        <v>0</v>
      </c>
      <c r="AB459">
        <f t="shared" si="23"/>
        <v>0</v>
      </c>
    </row>
    <row r="460" spans="1:28" ht="14.4" thickBot="1" x14ac:dyDescent="0.3">
      <c r="A460" s="26" t="s">
        <v>843</v>
      </c>
      <c r="B460" s="4" t="s">
        <v>20</v>
      </c>
      <c r="C460" s="5" t="s">
        <v>21</v>
      </c>
      <c r="D460" s="4" t="s">
        <v>22</v>
      </c>
      <c r="E460" s="5" t="s">
        <v>55</v>
      </c>
      <c r="F460" s="5" t="s">
        <v>24</v>
      </c>
      <c r="G460" s="4" t="s">
        <v>292</v>
      </c>
      <c r="H460" s="4" t="s">
        <v>26</v>
      </c>
      <c r="I460" s="24">
        <v>45703</v>
      </c>
      <c r="J460" s="24">
        <v>45722</v>
      </c>
      <c r="K460" s="25" t="s">
        <v>1162</v>
      </c>
      <c r="L460" s="35">
        <f>Table8[[#This Row],[App Offer Date]]-Table8[[#This Row],[App Submission Date]]</f>
        <v>19</v>
      </c>
      <c r="M460" s="35" t="e">
        <f>Table8[[#This Row],[App Deposit Date]]-Table8[[#This Row],[App Offer Date]]</f>
        <v>#VALUE!</v>
      </c>
      <c r="N460" s="35" t="e">
        <f>Table8[[#This Row],[App Deposit Date]]-Table8[[#This Row],[App Submission Date]]</f>
        <v>#VALUE!</v>
      </c>
      <c r="O460" s="35">
        <f xml:space="preserve"> --(Table8[[#This Row],[App Submission Date]]&lt;&gt;"")</f>
        <v>1</v>
      </c>
      <c r="P460" s="35">
        <f>--(Table8[[#This Row],[App Offer Date]]&lt;&gt;"")</f>
        <v>1</v>
      </c>
      <c r="Q460" s="5" t="s">
        <v>37</v>
      </c>
      <c r="R460" s="4" t="s">
        <v>47</v>
      </c>
      <c r="S460" s="5" t="s">
        <v>55</v>
      </c>
      <c r="T460" s="4" t="s">
        <v>420</v>
      </c>
      <c r="U460" s="4" t="s">
        <v>844</v>
      </c>
      <c r="V460" s="5" t="s">
        <v>37</v>
      </c>
      <c r="W460" s="6">
        <v>45703</v>
      </c>
      <c r="X460" s="27">
        <v>45722</v>
      </c>
      <c r="Y460">
        <f>IF(Table8[[#This Row],[Highest Student Stage]]&lt;&gt;"",1,0)</f>
        <v>1</v>
      </c>
      <c r="Z460">
        <f t="shared" si="21"/>
        <v>1</v>
      </c>
      <c r="AA460">
        <f t="shared" si="22"/>
        <v>0</v>
      </c>
      <c r="AB460">
        <f t="shared" si="23"/>
        <v>0</v>
      </c>
    </row>
    <row r="461" spans="1:28" ht="14.4" thickBot="1" x14ac:dyDescent="0.3">
      <c r="A461" s="26" t="s">
        <v>845</v>
      </c>
      <c r="B461" s="4" t="s">
        <v>202</v>
      </c>
      <c r="C461" s="5" t="s">
        <v>21</v>
      </c>
      <c r="D461" s="4" t="s">
        <v>33</v>
      </c>
      <c r="E461" s="5" t="s">
        <v>64</v>
      </c>
      <c r="F461" s="5" t="s">
        <v>35</v>
      </c>
      <c r="G461" s="4" t="s">
        <v>60</v>
      </c>
      <c r="H461" s="4" t="s">
        <v>26</v>
      </c>
      <c r="I461" s="24">
        <v>45755</v>
      </c>
      <c r="J461" s="24">
        <v>45757</v>
      </c>
      <c r="K461" s="25" t="s">
        <v>1162</v>
      </c>
      <c r="L461" s="35">
        <f>Table8[[#This Row],[App Offer Date]]-Table8[[#This Row],[App Submission Date]]</f>
        <v>2</v>
      </c>
      <c r="M461" s="35" t="e">
        <f>Table8[[#This Row],[App Deposit Date]]-Table8[[#This Row],[App Offer Date]]</f>
        <v>#VALUE!</v>
      </c>
      <c r="N461" s="35" t="e">
        <f>Table8[[#This Row],[App Deposit Date]]-Table8[[#This Row],[App Submission Date]]</f>
        <v>#VALUE!</v>
      </c>
      <c r="O461" s="35">
        <f xml:space="preserve"> --(Table8[[#This Row],[App Submission Date]]&lt;&gt;"")</f>
        <v>1</v>
      </c>
      <c r="P461" s="35">
        <f>--(Table8[[#This Row],[App Offer Date]]&lt;&gt;"")</f>
        <v>1</v>
      </c>
      <c r="Q461" s="5" t="s">
        <v>156</v>
      </c>
      <c r="R461" s="4" t="s">
        <v>47</v>
      </c>
      <c r="S461" s="5"/>
      <c r="T461" s="4"/>
      <c r="U461" s="4" t="s">
        <v>846</v>
      </c>
      <c r="V461" s="7" t="s">
        <v>52</v>
      </c>
      <c r="W461" s="5"/>
      <c r="X461" s="22"/>
      <c r="Y461">
        <f>IF(Table8[[#This Row],[Highest Student Stage]]&lt;&gt;"",1,0)</f>
        <v>1</v>
      </c>
      <c r="Z461">
        <f t="shared" si="21"/>
        <v>1</v>
      </c>
      <c r="AA461">
        <f t="shared" si="22"/>
        <v>1</v>
      </c>
      <c r="AB461">
        <f t="shared" si="23"/>
        <v>0</v>
      </c>
    </row>
    <row r="462" spans="1:28" ht="14.4" thickBot="1" x14ac:dyDescent="0.3">
      <c r="A462" s="26" t="s">
        <v>847</v>
      </c>
      <c r="B462" s="4" t="s">
        <v>200</v>
      </c>
      <c r="C462" s="5" t="s">
        <v>21</v>
      </c>
      <c r="D462" s="4" t="s">
        <v>33</v>
      </c>
      <c r="E462" s="5" t="s">
        <v>64</v>
      </c>
      <c r="F462" s="5" t="s">
        <v>65</v>
      </c>
      <c r="G462" s="4" t="s">
        <v>720</v>
      </c>
      <c r="H462" s="4" t="s">
        <v>26</v>
      </c>
      <c r="I462" s="24">
        <v>45702</v>
      </c>
      <c r="J462" s="24">
        <v>45727</v>
      </c>
      <c r="K462" s="25" t="s">
        <v>1162</v>
      </c>
      <c r="L462" s="35">
        <f>Table8[[#This Row],[App Offer Date]]-Table8[[#This Row],[App Submission Date]]</f>
        <v>25</v>
      </c>
      <c r="M462" s="35" t="e">
        <f>Table8[[#This Row],[App Deposit Date]]-Table8[[#This Row],[App Offer Date]]</f>
        <v>#VALUE!</v>
      </c>
      <c r="N462" s="35" t="e">
        <f>Table8[[#This Row],[App Deposit Date]]-Table8[[#This Row],[App Submission Date]]</f>
        <v>#VALUE!</v>
      </c>
      <c r="O462" s="35">
        <f xml:space="preserve"> --(Table8[[#This Row],[App Submission Date]]&lt;&gt;"")</f>
        <v>1</v>
      </c>
      <c r="P462" s="35">
        <f>--(Table8[[#This Row],[App Offer Date]]&lt;&gt;"")</f>
        <v>1</v>
      </c>
      <c r="Q462" s="5" t="s">
        <v>37</v>
      </c>
      <c r="R462" s="4" t="s">
        <v>47</v>
      </c>
      <c r="S462" s="5"/>
      <c r="T462" s="4"/>
      <c r="U462" s="5"/>
      <c r="V462" s="7" t="s">
        <v>52</v>
      </c>
      <c r="W462" s="5"/>
      <c r="X462" s="22"/>
      <c r="Y462">
        <f>IF(Table8[[#This Row],[Highest Student Stage]]&lt;&gt;"",1,0)</f>
        <v>1</v>
      </c>
      <c r="Z462">
        <f t="shared" si="21"/>
        <v>1</v>
      </c>
      <c r="AA462">
        <f t="shared" si="22"/>
        <v>0</v>
      </c>
      <c r="AB462">
        <f t="shared" si="23"/>
        <v>0</v>
      </c>
    </row>
    <row r="463" spans="1:28" ht="14.4" thickBot="1" x14ac:dyDescent="0.3">
      <c r="A463" s="26" t="s">
        <v>848</v>
      </c>
      <c r="B463" s="4" t="s">
        <v>54</v>
      </c>
      <c r="C463" s="5" t="s">
        <v>21</v>
      </c>
      <c r="D463" s="4" t="s">
        <v>22</v>
      </c>
      <c r="E463" s="5" t="s">
        <v>69</v>
      </c>
      <c r="F463" s="5" t="s">
        <v>24</v>
      </c>
      <c r="G463" s="4" t="s">
        <v>143</v>
      </c>
      <c r="H463" s="4" t="s">
        <v>26</v>
      </c>
      <c r="I463" s="24">
        <v>45723</v>
      </c>
      <c r="J463" s="24">
        <v>45740</v>
      </c>
      <c r="K463" s="24">
        <v>45821</v>
      </c>
      <c r="L463" s="34">
        <f>Table8[[#This Row],[App Offer Date]]-Table8[[#This Row],[App Submission Date]]</f>
        <v>17</v>
      </c>
      <c r="M463" s="34">
        <f>Table8[[#This Row],[App Deposit Date]]-Table8[[#This Row],[App Offer Date]]</f>
        <v>81</v>
      </c>
      <c r="N463" s="34">
        <f>Table8[[#This Row],[App Deposit Date]]-Table8[[#This Row],[App Submission Date]]</f>
        <v>98</v>
      </c>
      <c r="O463" s="34">
        <f xml:space="preserve"> --(Table8[[#This Row],[App Submission Date]]&lt;&gt;"")</f>
        <v>1</v>
      </c>
      <c r="P463" s="34">
        <f>--(Table8[[#This Row],[App Offer Date]]&lt;&gt;"")</f>
        <v>1</v>
      </c>
      <c r="Q463" s="5" t="s">
        <v>27</v>
      </c>
      <c r="R463" s="4" t="s">
        <v>28</v>
      </c>
      <c r="S463" s="5"/>
      <c r="T463" s="4" t="s">
        <v>29</v>
      </c>
      <c r="U463" s="4"/>
      <c r="V463" s="7" t="s">
        <v>52</v>
      </c>
      <c r="W463" s="5"/>
      <c r="X463" s="22"/>
      <c r="Y463">
        <f>IF(Table8[[#This Row],[Highest Student Stage]]&lt;&gt;"",1,0)</f>
        <v>1</v>
      </c>
      <c r="Z463">
        <f t="shared" si="21"/>
        <v>1</v>
      </c>
      <c r="AA463">
        <f t="shared" si="22"/>
        <v>1</v>
      </c>
      <c r="AB463">
        <f t="shared" si="23"/>
        <v>0</v>
      </c>
    </row>
    <row r="464" spans="1:28" ht="14.4" thickBot="1" x14ac:dyDescent="0.3">
      <c r="A464" s="26" t="s">
        <v>849</v>
      </c>
      <c r="B464" s="4" t="s">
        <v>379</v>
      </c>
      <c r="C464" s="5" t="s">
        <v>21</v>
      </c>
      <c r="D464" s="4" t="s">
        <v>33</v>
      </c>
      <c r="E464" s="5" t="s">
        <v>69</v>
      </c>
      <c r="F464" s="5" t="s">
        <v>65</v>
      </c>
      <c r="G464" s="4" t="s">
        <v>720</v>
      </c>
      <c r="H464" s="4" t="s">
        <v>26</v>
      </c>
      <c r="I464" s="24">
        <v>45689</v>
      </c>
      <c r="J464" s="24">
        <v>45691</v>
      </c>
      <c r="K464" s="24">
        <v>45832</v>
      </c>
      <c r="L464" s="34">
        <f>Table8[[#This Row],[App Offer Date]]-Table8[[#This Row],[App Submission Date]]</f>
        <v>2</v>
      </c>
      <c r="M464" s="34">
        <f>Table8[[#This Row],[App Deposit Date]]-Table8[[#This Row],[App Offer Date]]</f>
        <v>141</v>
      </c>
      <c r="N464" s="34">
        <f>Table8[[#This Row],[App Deposit Date]]-Table8[[#This Row],[App Submission Date]]</f>
        <v>143</v>
      </c>
      <c r="O464" s="34">
        <f xml:space="preserve"> --(Table8[[#This Row],[App Submission Date]]&lt;&gt;"")</f>
        <v>1</v>
      </c>
      <c r="P464" s="34">
        <f>--(Table8[[#This Row],[App Offer Date]]&lt;&gt;"")</f>
        <v>1</v>
      </c>
      <c r="Q464" s="5" t="s">
        <v>156</v>
      </c>
      <c r="R464" s="4" t="s">
        <v>28</v>
      </c>
      <c r="S464" s="5" t="s">
        <v>69</v>
      </c>
      <c r="T464" s="4" t="s">
        <v>29</v>
      </c>
      <c r="U464" s="4" t="s">
        <v>850</v>
      </c>
      <c r="V464" s="5" t="s">
        <v>156</v>
      </c>
      <c r="W464" s="6">
        <v>45689</v>
      </c>
      <c r="X464" s="27">
        <v>45691</v>
      </c>
      <c r="Y464">
        <f>IF(Table8[[#This Row],[Highest Student Stage]]&lt;&gt;"",1,0)</f>
        <v>1</v>
      </c>
      <c r="Z464">
        <f t="shared" si="21"/>
        <v>1</v>
      </c>
      <c r="AA464">
        <f t="shared" si="22"/>
        <v>1</v>
      </c>
      <c r="AB464">
        <f t="shared" si="23"/>
        <v>0</v>
      </c>
    </row>
    <row r="465" spans="1:28" ht="14.4" thickBot="1" x14ac:dyDescent="0.3">
      <c r="A465" s="26" t="s">
        <v>851</v>
      </c>
      <c r="B465" s="4" t="s">
        <v>235</v>
      </c>
      <c r="C465" s="5" t="s">
        <v>21</v>
      </c>
      <c r="D465" s="4" t="s">
        <v>33</v>
      </c>
      <c r="E465" s="5" t="s">
        <v>312</v>
      </c>
      <c r="F465" s="5" t="s">
        <v>35</v>
      </c>
      <c r="G465" s="4" t="s">
        <v>60</v>
      </c>
      <c r="H465" s="4" t="s">
        <v>26</v>
      </c>
      <c r="I465" s="24">
        <v>45762</v>
      </c>
      <c r="J465" s="24">
        <v>45765</v>
      </c>
      <c r="K465" s="24">
        <v>45797</v>
      </c>
      <c r="L465" s="34">
        <f>Table8[[#This Row],[App Offer Date]]-Table8[[#This Row],[App Submission Date]]</f>
        <v>3</v>
      </c>
      <c r="M465" s="34">
        <f>Table8[[#This Row],[App Deposit Date]]-Table8[[#This Row],[App Offer Date]]</f>
        <v>32</v>
      </c>
      <c r="N465" s="34">
        <f>Table8[[#This Row],[App Deposit Date]]-Table8[[#This Row],[App Submission Date]]</f>
        <v>35</v>
      </c>
      <c r="O465" s="34">
        <f xml:space="preserve"> --(Table8[[#This Row],[App Submission Date]]&lt;&gt;"")</f>
        <v>1</v>
      </c>
      <c r="P465" s="34">
        <f>--(Table8[[#This Row],[App Offer Date]]&lt;&gt;"")</f>
        <v>1</v>
      </c>
      <c r="Q465" s="5" t="s">
        <v>27</v>
      </c>
      <c r="R465" s="4" t="s">
        <v>28</v>
      </c>
      <c r="S465" s="2" t="s">
        <v>312</v>
      </c>
      <c r="T465" s="4"/>
      <c r="U465" s="4" t="s">
        <v>852</v>
      </c>
      <c r="V465" s="5" t="s">
        <v>27</v>
      </c>
      <c r="W465" s="6">
        <v>45762</v>
      </c>
      <c r="X465" s="27">
        <v>45765</v>
      </c>
      <c r="Y465">
        <f>IF(Table8[[#This Row],[Highest Student Stage]]&lt;&gt;"",1,0)</f>
        <v>1</v>
      </c>
      <c r="Z465">
        <f t="shared" si="21"/>
        <v>1</v>
      </c>
      <c r="AA465">
        <f t="shared" si="22"/>
        <v>1</v>
      </c>
      <c r="AB465">
        <f t="shared" si="23"/>
        <v>0</v>
      </c>
    </row>
    <row r="466" spans="1:28" ht="14.4" thickBot="1" x14ac:dyDescent="0.3">
      <c r="A466" s="26" t="s">
        <v>853</v>
      </c>
      <c r="B466" s="4" t="s">
        <v>228</v>
      </c>
      <c r="C466" s="5" t="s">
        <v>21</v>
      </c>
      <c r="D466" s="4" t="s">
        <v>33</v>
      </c>
      <c r="E466" s="5" t="s">
        <v>59</v>
      </c>
      <c r="F466" s="5" t="s">
        <v>65</v>
      </c>
      <c r="G466" s="4" t="s">
        <v>66</v>
      </c>
      <c r="H466" s="4" t="s">
        <v>26</v>
      </c>
      <c r="I466" s="24">
        <v>45776</v>
      </c>
      <c r="J466" s="24">
        <v>45786</v>
      </c>
      <c r="K466" s="25" t="s">
        <v>1162</v>
      </c>
      <c r="L466" s="35">
        <f>Table8[[#This Row],[App Offer Date]]-Table8[[#This Row],[App Submission Date]]</f>
        <v>10</v>
      </c>
      <c r="M466" s="35" t="e">
        <f>Table8[[#This Row],[App Deposit Date]]-Table8[[#This Row],[App Offer Date]]</f>
        <v>#VALUE!</v>
      </c>
      <c r="N466" s="35" t="e">
        <f>Table8[[#This Row],[App Deposit Date]]-Table8[[#This Row],[App Submission Date]]</f>
        <v>#VALUE!</v>
      </c>
      <c r="O466" s="35">
        <f xml:space="preserve"> --(Table8[[#This Row],[App Submission Date]]&lt;&gt;"")</f>
        <v>1</v>
      </c>
      <c r="P466" s="35">
        <f>--(Table8[[#This Row],[App Offer Date]]&lt;&gt;"")</f>
        <v>1</v>
      </c>
      <c r="Q466" s="5" t="s">
        <v>336</v>
      </c>
      <c r="R466" s="4" t="s">
        <v>47</v>
      </c>
      <c r="S466" s="5"/>
      <c r="T466" s="4"/>
      <c r="U466" s="4"/>
      <c r="V466" s="7" t="s">
        <v>52</v>
      </c>
      <c r="W466" s="5"/>
      <c r="X466" s="22"/>
      <c r="Y466">
        <f>IF(Table8[[#This Row],[Highest Student Stage]]&lt;&gt;"",1,0)</f>
        <v>1</v>
      </c>
      <c r="Z466">
        <f t="shared" si="21"/>
        <v>1</v>
      </c>
      <c r="AA466">
        <f t="shared" si="22"/>
        <v>0</v>
      </c>
      <c r="AB466">
        <f t="shared" si="23"/>
        <v>0</v>
      </c>
    </row>
    <row r="467" spans="1:28" ht="14.4" thickBot="1" x14ac:dyDescent="0.3">
      <c r="A467" s="26" t="s">
        <v>854</v>
      </c>
      <c r="B467" s="4" t="s">
        <v>115</v>
      </c>
      <c r="C467" s="5" t="s">
        <v>21</v>
      </c>
      <c r="D467" s="4" t="s">
        <v>33</v>
      </c>
      <c r="E467" s="5" t="s">
        <v>64</v>
      </c>
      <c r="F467" s="5" t="s">
        <v>35</v>
      </c>
      <c r="G467" s="4" t="s">
        <v>151</v>
      </c>
      <c r="H467" s="4" t="s">
        <v>26</v>
      </c>
      <c r="I467" s="24">
        <v>45671</v>
      </c>
      <c r="J467" s="24">
        <v>45677</v>
      </c>
      <c r="K467" s="25" t="s">
        <v>1162</v>
      </c>
      <c r="L467" s="35">
        <f>Table8[[#This Row],[App Offer Date]]-Table8[[#This Row],[App Submission Date]]</f>
        <v>6</v>
      </c>
      <c r="M467" s="35" t="e">
        <f>Table8[[#This Row],[App Deposit Date]]-Table8[[#This Row],[App Offer Date]]</f>
        <v>#VALUE!</v>
      </c>
      <c r="N467" s="35" t="e">
        <f>Table8[[#This Row],[App Deposit Date]]-Table8[[#This Row],[App Submission Date]]</f>
        <v>#VALUE!</v>
      </c>
      <c r="O467" s="35">
        <f xml:space="preserve"> --(Table8[[#This Row],[App Submission Date]]&lt;&gt;"")</f>
        <v>1</v>
      </c>
      <c r="P467" s="35">
        <f>--(Table8[[#This Row],[App Offer Date]]&lt;&gt;"")</f>
        <v>1</v>
      </c>
      <c r="Q467" s="5" t="s">
        <v>37</v>
      </c>
      <c r="R467" s="4" t="s">
        <v>188</v>
      </c>
      <c r="S467" s="5" t="s">
        <v>129</v>
      </c>
      <c r="T467" s="4" t="s">
        <v>83</v>
      </c>
      <c r="U467" s="4" t="s">
        <v>855</v>
      </c>
      <c r="V467" s="7" t="s">
        <v>41</v>
      </c>
      <c r="W467" s="5"/>
      <c r="X467" s="22"/>
      <c r="Y467">
        <f>IF(Table8[[#This Row],[Highest Student Stage]]&lt;&gt;"",1,0)</f>
        <v>1</v>
      </c>
      <c r="Z467">
        <f t="shared" si="21"/>
        <v>1</v>
      </c>
      <c r="AA467">
        <f t="shared" si="22"/>
        <v>0</v>
      </c>
      <c r="AB467">
        <f t="shared" si="23"/>
        <v>0</v>
      </c>
    </row>
    <row r="468" spans="1:28" ht="14.4" thickBot="1" x14ac:dyDescent="0.3">
      <c r="A468" s="26" t="s">
        <v>856</v>
      </c>
      <c r="B468" s="4" t="s">
        <v>357</v>
      </c>
      <c r="C468" s="5" t="s">
        <v>21</v>
      </c>
      <c r="D468" s="4" t="s">
        <v>22</v>
      </c>
      <c r="E468" s="5" t="s">
        <v>55</v>
      </c>
      <c r="F468" s="5" t="s">
        <v>24</v>
      </c>
      <c r="G468" s="4" t="s">
        <v>292</v>
      </c>
      <c r="H468" s="4" t="s">
        <v>26</v>
      </c>
      <c r="I468" s="24">
        <v>45750</v>
      </c>
      <c r="J468" s="24">
        <v>45757</v>
      </c>
      <c r="K468" s="25" t="s">
        <v>1162</v>
      </c>
      <c r="L468" s="35">
        <f>Table8[[#This Row],[App Offer Date]]-Table8[[#This Row],[App Submission Date]]</f>
        <v>7</v>
      </c>
      <c r="M468" s="35" t="e">
        <f>Table8[[#This Row],[App Deposit Date]]-Table8[[#This Row],[App Offer Date]]</f>
        <v>#VALUE!</v>
      </c>
      <c r="N468" s="35" t="e">
        <f>Table8[[#This Row],[App Deposit Date]]-Table8[[#This Row],[App Submission Date]]</f>
        <v>#VALUE!</v>
      </c>
      <c r="O468" s="35">
        <f xml:space="preserve"> --(Table8[[#This Row],[App Submission Date]]&lt;&gt;"")</f>
        <v>1</v>
      </c>
      <c r="P468" s="35">
        <f>--(Table8[[#This Row],[App Offer Date]]&lt;&gt;"")</f>
        <v>1</v>
      </c>
      <c r="Q468" s="5" t="s">
        <v>37</v>
      </c>
      <c r="R468" s="4" t="s">
        <v>47</v>
      </c>
      <c r="S468" s="5"/>
      <c r="T468" s="4"/>
      <c r="U468" s="4"/>
      <c r="V468" s="7" t="s">
        <v>52</v>
      </c>
      <c r="W468" s="5"/>
      <c r="X468" s="22"/>
      <c r="Y468">
        <f>IF(Table8[[#This Row],[Highest Student Stage]]&lt;&gt;"",1,0)</f>
        <v>1</v>
      </c>
      <c r="Z468">
        <f t="shared" si="21"/>
        <v>1</v>
      </c>
      <c r="AA468">
        <f t="shared" si="22"/>
        <v>0</v>
      </c>
      <c r="AB468">
        <f t="shared" si="23"/>
        <v>0</v>
      </c>
    </row>
    <row r="469" spans="1:28" ht="14.4" thickBot="1" x14ac:dyDescent="0.3">
      <c r="A469" s="26" t="s">
        <v>857</v>
      </c>
      <c r="B469" s="4" t="s">
        <v>228</v>
      </c>
      <c r="C469" s="5" t="s">
        <v>21</v>
      </c>
      <c r="D469" s="4" t="s">
        <v>33</v>
      </c>
      <c r="E469" s="5" t="s">
        <v>64</v>
      </c>
      <c r="F469" s="5" t="s">
        <v>65</v>
      </c>
      <c r="G469" s="4" t="s">
        <v>140</v>
      </c>
      <c r="H469" s="4" t="s">
        <v>26</v>
      </c>
      <c r="I469" s="24">
        <v>45743</v>
      </c>
      <c r="J469" s="24">
        <v>45745</v>
      </c>
      <c r="K469" s="25" t="s">
        <v>1162</v>
      </c>
      <c r="L469" s="35">
        <f>Table8[[#This Row],[App Offer Date]]-Table8[[#This Row],[App Submission Date]]</f>
        <v>2</v>
      </c>
      <c r="M469" s="35" t="e">
        <f>Table8[[#This Row],[App Deposit Date]]-Table8[[#This Row],[App Offer Date]]</f>
        <v>#VALUE!</v>
      </c>
      <c r="N469" s="35" t="e">
        <f>Table8[[#This Row],[App Deposit Date]]-Table8[[#This Row],[App Submission Date]]</f>
        <v>#VALUE!</v>
      </c>
      <c r="O469" s="35">
        <f xml:space="preserve"> --(Table8[[#This Row],[App Submission Date]]&lt;&gt;"")</f>
        <v>1</v>
      </c>
      <c r="P469" s="35">
        <f>--(Table8[[#This Row],[App Offer Date]]&lt;&gt;"")</f>
        <v>1</v>
      </c>
      <c r="Q469" s="5" t="s">
        <v>37</v>
      </c>
      <c r="R469" s="4" t="s">
        <v>47</v>
      </c>
      <c r="S469" s="2" t="s">
        <v>64</v>
      </c>
      <c r="T469" s="4"/>
      <c r="U469" s="4" t="s">
        <v>141</v>
      </c>
      <c r="V469" s="5" t="s">
        <v>37</v>
      </c>
      <c r="W469" s="6">
        <v>45743</v>
      </c>
      <c r="X469" s="27">
        <v>45745</v>
      </c>
      <c r="Y469">
        <f>IF(Table8[[#This Row],[Highest Student Stage]]&lt;&gt;"",1,0)</f>
        <v>1</v>
      </c>
      <c r="Z469">
        <f t="shared" si="21"/>
        <v>1</v>
      </c>
      <c r="AA469">
        <f t="shared" si="22"/>
        <v>0</v>
      </c>
      <c r="AB469">
        <f t="shared" si="23"/>
        <v>0</v>
      </c>
    </row>
    <row r="470" spans="1:28" ht="14.4" thickBot="1" x14ac:dyDescent="0.3">
      <c r="A470" s="26" t="s">
        <v>858</v>
      </c>
      <c r="B470" s="4" t="s">
        <v>159</v>
      </c>
      <c r="C470" s="5" t="s">
        <v>21</v>
      </c>
      <c r="D470" s="4" t="s">
        <v>22</v>
      </c>
      <c r="E470" s="5" t="s">
        <v>55</v>
      </c>
      <c r="F470" s="5" t="s">
        <v>24</v>
      </c>
      <c r="G470" s="4" t="s">
        <v>292</v>
      </c>
      <c r="H470" s="4" t="s">
        <v>26</v>
      </c>
      <c r="I470" s="24">
        <v>45757</v>
      </c>
      <c r="J470" s="24">
        <v>45764</v>
      </c>
      <c r="K470" s="25" t="s">
        <v>1162</v>
      </c>
      <c r="L470" s="35">
        <f>Table8[[#This Row],[App Offer Date]]-Table8[[#This Row],[App Submission Date]]</f>
        <v>7</v>
      </c>
      <c r="M470" s="35" t="e">
        <f>Table8[[#This Row],[App Deposit Date]]-Table8[[#This Row],[App Offer Date]]</f>
        <v>#VALUE!</v>
      </c>
      <c r="N470" s="35" t="e">
        <f>Table8[[#This Row],[App Deposit Date]]-Table8[[#This Row],[App Submission Date]]</f>
        <v>#VALUE!</v>
      </c>
      <c r="O470" s="35">
        <f xml:space="preserve"> --(Table8[[#This Row],[App Submission Date]]&lt;&gt;"")</f>
        <v>1</v>
      </c>
      <c r="P470" s="35">
        <f>--(Table8[[#This Row],[App Offer Date]]&lt;&gt;"")</f>
        <v>1</v>
      </c>
      <c r="Q470" s="5" t="s">
        <v>37</v>
      </c>
      <c r="R470" s="4" t="s">
        <v>47</v>
      </c>
      <c r="S470" s="5"/>
      <c r="T470" s="4"/>
      <c r="U470" s="4"/>
      <c r="V470" s="7" t="s">
        <v>52</v>
      </c>
      <c r="W470" s="5"/>
      <c r="X470" s="22"/>
      <c r="Y470">
        <f>IF(Table8[[#This Row],[Highest Student Stage]]&lt;&gt;"",1,0)</f>
        <v>1</v>
      </c>
      <c r="Z470">
        <f t="shared" si="21"/>
        <v>1</v>
      </c>
      <c r="AA470">
        <f t="shared" si="22"/>
        <v>0</v>
      </c>
      <c r="AB470">
        <f t="shared" si="23"/>
        <v>0</v>
      </c>
    </row>
    <row r="471" spans="1:28" ht="14.4" thickBot="1" x14ac:dyDescent="0.3">
      <c r="A471" s="26" t="s">
        <v>859</v>
      </c>
      <c r="B471" s="4" t="s">
        <v>320</v>
      </c>
      <c r="C471" s="5" t="s">
        <v>21</v>
      </c>
      <c r="D471" s="4" t="s">
        <v>22</v>
      </c>
      <c r="E471" s="5" t="s">
        <v>44</v>
      </c>
      <c r="F471" s="5" t="s">
        <v>93</v>
      </c>
      <c r="G471" s="4" t="s">
        <v>179</v>
      </c>
      <c r="H471" s="4" t="s">
        <v>26</v>
      </c>
      <c r="I471" s="24">
        <v>45722</v>
      </c>
      <c r="J471" s="24">
        <v>45772</v>
      </c>
      <c r="K471" s="25" t="s">
        <v>1162</v>
      </c>
      <c r="L471" s="35">
        <f>Table8[[#This Row],[App Offer Date]]-Table8[[#This Row],[App Submission Date]]</f>
        <v>50</v>
      </c>
      <c r="M471" s="35" t="e">
        <f>Table8[[#This Row],[App Deposit Date]]-Table8[[#This Row],[App Offer Date]]</f>
        <v>#VALUE!</v>
      </c>
      <c r="N471" s="35" t="e">
        <f>Table8[[#This Row],[App Deposit Date]]-Table8[[#This Row],[App Submission Date]]</f>
        <v>#VALUE!</v>
      </c>
      <c r="O471" s="35">
        <f xml:space="preserve"> --(Table8[[#This Row],[App Submission Date]]&lt;&gt;"")</f>
        <v>1</v>
      </c>
      <c r="P471" s="35">
        <f>--(Table8[[#This Row],[App Offer Date]]&lt;&gt;"")</f>
        <v>1</v>
      </c>
      <c r="Q471" s="5" t="s">
        <v>37</v>
      </c>
      <c r="R471" s="4" t="s">
        <v>47</v>
      </c>
      <c r="S471" s="5"/>
      <c r="T471" s="4"/>
      <c r="U471" s="4"/>
      <c r="V471" s="7" t="s">
        <v>52</v>
      </c>
      <c r="W471" s="5"/>
      <c r="X471" s="22"/>
      <c r="Y471">
        <f>IF(Table8[[#This Row],[Highest Student Stage]]&lt;&gt;"",1,0)</f>
        <v>1</v>
      </c>
      <c r="Z471">
        <f t="shared" si="21"/>
        <v>1</v>
      </c>
      <c r="AA471">
        <f t="shared" si="22"/>
        <v>0</v>
      </c>
      <c r="AB471">
        <f t="shared" si="23"/>
        <v>0</v>
      </c>
    </row>
    <row r="472" spans="1:28" ht="14.4" thickBot="1" x14ac:dyDescent="0.3">
      <c r="A472" s="26" t="s">
        <v>860</v>
      </c>
      <c r="B472" s="4" t="s">
        <v>295</v>
      </c>
      <c r="C472" s="5" t="s">
        <v>21</v>
      </c>
      <c r="D472" s="4" t="s">
        <v>22</v>
      </c>
      <c r="E472" s="5" t="s">
        <v>861</v>
      </c>
      <c r="F472" s="5" t="s">
        <v>93</v>
      </c>
      <c r="G472" s="4" t="s">
        <v>243</v>
      </c>
      <c r="H472" s="4" t="s">
        <v>26</v>
      </c>
      <c r="I472" s="24">
        <v>45680</v>
      </c>
      <c r="J472" s="24">
        <v>45692</v>
      </c>
      <c r="K472" s="24">
        <v>45695</v>
      </c>
      <c r="L472" s="34">
        <f>Table8[[#This Row],[App Offer Date]]-Table8[[#This Row],[App Submission Date]]</f>
        <v>12</v>
      </c>
      <c r="M472" s="34">
        <f>Table8[[#This Row],[App Deposit Date]]-Table8[[#This Row],[App Offer Date]]</f>
        <v>3</v>
      </c>
      <c r="N472" s="34">
        <f>Table8[[#This Row],[App Deposit Date]]-Table8[[#This Row],[App Submission Date]]</f>
        <v>15</v>
      </c>
      <c r="O472" s="34">
        <f xml:space="preserve"> --(Table8[[#This Row],[App Submission Date]]&lt;&gt;"")</f>
        <v>1</v>
      </c>
      <c r="P472" s="34">
        <f>--(Table8[[#This Row],[App Offer Date]]&lt;&gt;"")</f>
        <v>1</v>
      </c>
      <c r="Q472" s="5" t="s">
        <v>156</v>
      </c>
      <c r="R472" s="4" t="s">
        <v>28</v>
      </c>
      <c r="S472" s="5"/>
      <c r="T472" s="4" t="s">
        <v>29</v>
      </c>
      <c r="U472" s="4" t="s">
        <v>500</v>
      </c>
      <c r="V472" s="7" t="s">
        <v>52</v>
      </c>
      <c r="W472" s="5"/>
      <c r="X472" s="22"/>
      <c r="Y472">
        <f>IF(Table8[[#This Row],[Highest Student Stage]]&lt;&gt;"",1,0)</f>
        <v>1</v>
      </c>
      <c r="Z472">
        <f t="shared" si="21"/>
        <v>1</v>
      </c>
      <c r="AA472">
        <f t="shared" si="22"/>
        <v>1</v>
      </c>
      <c r="AB472">
        <f t="shared" si="23"/>
        <v>0</v>
      </c>
    </row>
    <row r="473" spans="1:28" ht="14.4" thickBot="1" x14ac:dyDescent="0.3">
      <c r="A473" s="26" t="s">
        <v>862</v>
      </c>
      <c r="B473" s="4" t="s">
        <v>172</v>
      </c>
      <c r="C473" s="5" t="s">
        <v>21</v>
      </c>
      <c r="D473" s="4" t="s">
        <v>22</v>
      </c>
      <c r="E473" s="5" t="s">
        <v>129</v>
      </c>
      <c r="F473" s="5" t="s">
        <v>24</v>
      </c>
      <c r="G473" s="4" t="s">
        <v>147</v>
      </c>
      <c r="H473" s="4" t="s">
        <v>26</v>
      </c>
      <c r="I473" s="24">
        <v>45624</v>
      </c>
      <c r="J473" s="24">
        <v>45629</v>
      </c>
      <c r="K473" s="24">
        <v>45642</v>
      </c>
      <c r="L473" s="34">
        <f>Table8[[#This Row],[App Offer Date]]-Table8[[#This Row],[App Submission Date]]</f>
        <v>5</v>
      </c>
      <c r="M473" s="34">
        <f>Table8[[#This Row],[App Deposit Date]]-Table8[[#This Row],[App Offer Date]]</f>
        <v>13</v>
      </c>
      <c r="N473" s="34">
        <f>Table8[[#This Row],[App Deposit Date]]-Table8[[#This Row],[App Submission Date]]</f>
        <v>18</v>
      </c>
      <c r="O473" s="34">
        <f xml:space="preserve"> --(Table8[[#This Row],[App Submission Date]]&lt;&gt;"")</f>
        <v>1</v>
      </c>
      <c r="P473" s="34">
        <f>--(Table8[[#This Row],[App Offer Date]]&lt;&gt;"")</f>
        <v>1</v>
      </c>
      <c r="Q473" s="5" t="s">
        <v>27</v>
      </c>
      <c r="R473" s="4" t="s">
        <v>28</v>
      </c>
      <c r="S473" s="5" t="s">
        <v>80</v>
      </c>
      <c r="T473" s="4" t="s">
        <v>29</v>
      </c>
      <c r="U473" s="4" t="s">
        <v>863</v>
      </c>
      <c r="V473" s="7" t="s">
        <v>41</v>
      </c>
      <c r="W473" s="5"/>
      <c r="X473" s="22"/>
      <c r="Y473">
        <f>IF(Table8[[#This Row],[Highest Student Stage]]&lt;&gt;"",1,0)</f>
        <v>1</v>
      </c>
      <c r="Z473">
        <f t="shared" si="21"/>
        <v>1</v>
      </c>
      <c r="AA473">
        <f t="shared" si="22"/>
        <v>1</v>
      </c>
      <c r="AB473">
        <f t="shared" si="23"/>
        <v>0</v>
      </c>
    </row>
    <row r="474" spans="1:28" ht="14.4" thickBot="1" x14ac:dyDescent="0.3">
      <c r="A474" s="26" t="s">
        <v>864</v>
      </c>
      <c r="B474" s="4" t="s">
        <v>146</v>
      </c>
      <c r="C474" s="5" t="s">
        <v>21</v>
      </c>
      <c r="D474" s="4" t="s">
        <v>22</v>
      </c>
      <c r="E474" s="5" t="s">
        <v>55</v>
      </c>
      <c r="F474" s="5" t="s">
        <v>24</v>
      </c>
      <c r="G474" s="4" t="s">
        <v>56</v>
      </c>
      <c r="H474" s="4" t="s">
        <v>26</v>
      </c>
      <c r="I474" s="24">
        <v>45775</v>
      </c>
      <c r="J474" s="25" t="s">
        <v>1162</v>
      </c>
      <c r="K474" s="25" t="s">
        <v>1162</v>
      </c>
      <c r="L474" s="35" t="e">
        <f>Table8[[#This Row],[App Offer Date]]-Table8[[#This Row],[App Submission Date]]</f>
        <v>#VALUE!</v>
      </c>
      <c r="M474" s="35" t="e">
        <f>Table8[[#This Row],[App Deposit Date]]-Table8[[#This Row],[App Offer Date]]</f>
        <v>#VALUE!</v>
      </c>
      <c r="N474" s="35" t="e">
        <f>Table8[[#This Row],[App Deposit Date]]-Table8[[#This Row],[App Submission Date]]</f>
        <v>#VALUE!</v>
      </c>
      <c r="O474" s="35">
        <f xml:space="preserve"> --(Table8[[#This Row],[App Submission Date]]&lt;&gt;"")</f>
        <v>1</v>
      </c>
      <c r="P474" s="35">
        <f>--(Table8[[#This Row],[App Offer Date]]&lt;&gt;"")</f>
        <v>1</v>
      </c>
      <c r="Q474" s="5" t="s">
        <v>46</v>
      </c>
      <c r="R474" s="4" t="s">
        <v>47</v>
      </c>
      <c r="S474" s="5"/>
      <c r="T474" s="4"/>
      <c r="U474" s="4"/>
      <c r="V474" s="7" t="s">
        <v>52</v>
      </c>
      <c r="W474" s="5"/>
      <c r="X474" s="22"/>
      <c r="Y474">
        <f>IF(Table8[[#This Row],[Highest Student Stage]]&lt;&gt;"",1,0)</f>
        <v>1</v>
      </c>
      <c r="Z474">
        <f t="shared" si="21"/>
        <v>0</v>
      </c>
      <c r="AA474">
        <f t="shared" si="22"/>
        <v>0</v>
      </c>
      <c r="AB474">
        <f t="shared" si="23"/>
        <v>0</v>
      </c>
    </row>
    <row r="475" spans="1:28" ht="14.4" thickBot="1" x14ac:dyDescent="0.3">
      <c r="A475" s="26" t="s">
        <v>865</v>
      </c>
      <c r="B475" s="4" t="s">
        <v>388</v>
      </c>
      <c r="C475" s="5" t="s">
        <v>21</v>
      </c>
      <c r="D475" s="4" t="s">
        <v>22</v>
      </c>
      <c r="E475" s="5" t="s">
        <v>55</v>
      </c>
      <c r="F475" s="5" t="s">
        <v>24</v>
      </c>
      <c r="G475" s="4" t="s">
        <v>56</v>
      </c>
      <c r="H475" s="4" t="s">
        <v>26</v>
      </c>
      <c r="I475" s="24">
        <v>45714</v>
      </c>
      <c r="J475" s="24">
        <v>45717</v>
      </c>
      <c r="K475" s="25" t="s">
        <v>1162</v>
      </c>
      <c r="L475" s="35">
        <f>Table8[[#This Row],[App Offer Date]]-Table8[[#This Row],[App Submission Date]]</f>
        <v>3</v>
      </c>
      <c r="M475" s="35" t="e">
        <f>Table8[[#This Row],[App Deposit Date]]-Table8[[#This Row],[App Offer Date]]</f>
        <v>#VALUE!</v>
      </c>
      <c r="N475" s="35" t="e">
        <f>Table8[[#This Row],[App Deposit Date]]-Table8[[#This Row],[App Submission Date]]</f>
        <v>#VALUE!</v>
      </c>
      <c r="O475" s="35">
        <f xml:space="preserve"> --(Table8[[#This Row],[App Submission Date]]&lt;&gt;"")</f>
        <v>1</v>
      </c>
      <c r="P475" s="35">
        <f>--(Table8[[#This Row],[App Offer Date]]&lt;&gt;"")</f>
        <v>1</v>
      </c>
      <c r="Q475" s="5" t="s">
        <v>37</v>
      </c>
      <c r="R475" s="4" t="s">
        <v>47</v>
      </c>
      <c r="S475" s="5"/>
      <c r="T475" s="4"/>
      <c r="U475" s="4"/>
      <c r="V475" s="7" t="s">
        <v>52</v>
      </c>
      <c r="W475" s="5"/>
      <c r="X475" s="22"/>
      <c r="Y475">
        <f>IF(Table8[[#This Row],[Highest Student Stage]]&lt;&gt;"",1,0)</f>
        <v>1</v>
      </c>
      <c r="Z475">
        <f t="shared" si="21"/>
        <v>1</v>
      </c>
      <c r="AA475">
        <f t="shared" si="22"/>
        <v>0</v>
      </c>
      <c r="AB475">
        <f t="shared" si="23"/>
        <v>0</v>
      </c>
    </row>
    <row r="476" spans="1:28" ht="14.4" thickBot="1" x14ac:dyDescent="0.3">
      <c r="A476" s="26" t="s">
        <v>866</v>
      </c>
      <c r="B476" s="4" t="s">
        <v>228</v>
      </c>
      <c r="C476" s="5" t="s">
        <v>21</v>
      </c>
      <c r="D476" s="4" t="s">
        <v>33</v>
      </c>
      <c r="E476" s="5" t="s">
        <v>64</v>
      </c>
      <c r="F476" s="5" t="s">
        <v>65</v>
      </c>
      <c r="G476" s="4" t="s">
        <v>246</v>
      </c>
      <c r="H476" s="4" t="s">
        <v>26</v>
      </c>
      <c r="I476" s="24">
        <v>45743</v>
      </c>
      <c r="J476" s="24">
        <v>45745</v>
      </c>
      <c r="K476" s="25" t="s">
        <v>1162</v>
      </c>
      <c r="L476" s="35">
        <f>Table8[[#This Row],[App Offer Date]]-Table8[[#This Row],[App Submission Date]]</f>
        <v>2</v>
      </c>
      <c r="M476" s="35" t="e">
        <f>Table8[[#This Row],[App Deposit Date]]-Table8[[#This Row],[App Offer Date]]</f>
        <v>#VALUE!</v>
      </c>
      <c r="N476" s="35" t="e">
        <f>Table8[[#This Row],[App Deposit Date]]-Table8[[#This Row],[App Submission Date]]</f>
        <v>#VALUE!</v>
      </c>
      <c r="O476" s="35">
        <f xml:space="preserve"> --(Table8[[#This Row],[App Submission Date]]&lt;&gt;"")</f>
        <v>1</v>
      </c>
      <c r="P476" s="35">
        <f>--(Table8[[#This Row],[App Offer Date]]&lt;&gt;"")</f>
        <v>1</v>
      </c>
      <c r="Q476" s="5" t="s">
        <v>37</v>
      </c>
      <c r="R476" s="4" t="s">
        <v>47</v>
      </c>
      <c r="S476" s="5" t="s">
        <v>64</v>
      </c>
      <c r="T476" s="4" t="s">
        <v>137</v>
      </c>
      <c r="U476" s="4" t="s">
        <v>867</v>
      </c>
      <c r="V476" s="5" t="s">
        <v>37</v>
      </c>
      <c r="W476" s="6">
        <v>45743</v>
      </c>
      <c r="X476" s="27">
        <v>45745</v>
      </c>
      <c r="Y476">
        <f>IF(Table8[[#This Row],[Highest Student Stage]]&lt;&gt;"",1,0)</f>
        <v>1</v>
      </c>
      <c r="Z476">
        <f t="shared" si="21"/>
        <v>1</v>
      </c>
      <c r="AA476">
        <f t="shared" si="22"/>
        <v>0</v>
      </c>
      <c r="AB476">
        <f t="shared" si="23"/>
        <v>0</v>
      </c>
    </row>
    <row r="477" spans="1:28" ht="14.4" thickBot="1" x14ac:dyDescent="0.3">
      <c r="A477" s="26" t="s">
        <v>868</v>
      </c>
      <c r="B477" s="4" t="s">
        <v>228</v>
      </c>
      <c r="C477" s="5" t="s">
        <v>21</v>
      </c>
      <c r="D477" s="4" t="s">
        <v>33</v>
      </c>
      <c r="E477" s="5" t="s">
        <v>69</v>
      </c>
      <c r="F477" s="5" t="s">
        <v>65</v>
      </c>
      <c r="G477" s="4" t="s">
        <v>66</v>
      </c>
      <c r="H477" s="4" t="s">
        <v>26</v>
      </c>
      <c r="I477" s="24">
        <v>45772</v>
      </c>
      <c r="J477" s="25" t="s">
        <v>1162</v>
      </c>
      <c r="K477" s="25" t="s">
        <v>1162</v>
      </c>
      <c r="L477" s="35" t="e">
        <f>Table8[[#This Row],[App Offer Date]]-Table8[[#This Row],[App Submission Date]]</f>
        <v>#VALUE!</v>
      </c>
      <c r="M477" s="35" t="e">
        <f>Table8[[#This Row],[App Deposit Date]]-Table8[[#This Row],[App Offer Date]]</f>
        <v>#VALUE!</v>
      </c>
      <c r="N477" s="35" t="e">
        <f>Table8[[#This Row],[App Deposit Date]]-Table8[[#This Row],[App Submission Date]]</f>
        <v>#VALUE!</v>
      </c>
      <c r="O477" s="35">
        <f xml:space="preserve"> --(Table8[[#This Row],[App Submission Date]]&lt;&gt;"")</f>
        <v>1</v>
      </c>
      <c r="P477" s="35">
        <f>--(Table8[[#This Row],[App Offer Date]]&lt;&gt;"")</f>
        <v>1</v>
      </c>
      <c r="Q477" s="5" t="s">
        <v>46</v>
      </c>
      <c r="R477" s="4" t="s">
        <v>47</v>
      </c>
      <c r="S477" s="5"/>
      <c r="T477" s="4"/>
      <c r="U477" s="4"/>
      <c r="V477" s="7" t="s">
        <v>52</v>
      </c>
      <c r="W477" s="5"/>
      <c r="X477" s="22"/>
      <c r="Y477">
        <f>IF(Table8[[#This Row],[Highest Student Stage]]&lt;&gt;"",1,0)</f>
        <v>1</v>
      </c>
      <c r="Z477">
        <f t="shared" si="21"/>
        <v>0</v>
      </c>
      <c r="AA477">
        <f t="shared" si="22"/>
        <v>0</v>
      </c>
      <c r="AB477">
        <f t="shared" si="23"/>
        <v>0</v>
      </c>
    </row>
    <row r="478" spans="1:28" ht="14.4" thickBot="1" x14ac:dyDescent="0.3">
      <c r="A478" s="26" t="s">
        <v>869</v>
      </c>
      <c r="B478" s="4" t="s">
        <v>357</v>
      </c>
      <c r="C478" s="5" t="s">
        <v>21</v>
      </c>
      <c r="D478" s="4" t="s">
        <v>22</v>
      </c>
      <c r="E478" s="5" t="s">
        <v>55</v>
      </c>
      <c r="F478" s="5" t="s">
        <v>24</v>
      </c>
      <c r="G478" s="4" t="s">
        <v>56</v>
      </c>
      <c r="H478" s="4" t="s">
        <v>26</v>
      </c>
      <c r="I478" s="24">
        <v>45750</v>
      </c>
      <c r="J478" s="24">
        <v>45755</v>
      </c>
      <c r="K478" s="25" t="s">
        <v>1162</v>
      </c>
      <c r="L478" s="35">
        <f>Table8[[#This Row],[App Offer Date]]-Table8[[#This Row],[App Submission Date]]</f>
        <v>5</v>
      </c>
      <c r="M478" s="35" t="e">
        <f>Table8[[#This Row],[App Deposit Date]]-Table8[[#This Row],[App Offer Date]]</f>
        <v>#VALUE!</v>
      </c>
      <c r="N478" s="35" t="e">
        <f>Table8[[#This Row],[App Deposit Date]]-Table8[[#This Row],[App Submission Date]]</f>
        <v>#VALUE!</v>
      </c>
      <c r="O478" s="35">
        <f xml:space="preserve"> --(Table8[[#This Row],[App Submission Date]]&lt;&gt;"")</f>
        <v>1</v>
      </c>
      <c r="P478" s="35">
        <f>--(Table8[[#This Row],[App Offer Date]]&lt;&gt;"")</f>
        <v>1</v>
      </c>
      <c r="Q478" s="5" t="s">
        <v>37</v>
      </c>
      <c r="R478" s="4" t="s">
        <v>47</v>
      </c>
      <c r="S478" s="5"/>
      <c r="T478" s="4"/>
      <c r="U478" s="4"/>
      <c r="V478" s="7" t="s">
        <v>52</v>
      </c>
      <c r="W478" s="5"/>
      <c r="X478" s="22"/>
      <c r="Y478">
        <f>IF(Table8[[#This Row],[Highest Student Stage]]&lt;&gt;"",1,0)</f>
        <v>1</v>
      </c>
      <c r="Z478">
        <f t="shared" si="21"/>
        <v>1</v>
      </c>
      <c r="AA478">
        <f t="shared" si="22"/>
        <v>0</v>
      </c>
      <c r="AB478">
        <f t="shared" si="23"/>
        <v>0</v>
      </c>
    </row>
    <row r="479" spans="1:28" ht="14.4" thickBot="1" x14ac:dyDescent="0.3">
      <c r="A479" s="26" t="s">
        <v>870</v>
      </c>
      <c r="B479" s="4" t="s">
        <v>274</v>
      </c>
      <c r="C479" s="5" t="s">
        <v>21</v>
      </c>
      <c r="D479" s="4" t="s">
        <v>22</v>
      </c>
      <c r="E479" s="5" t="s">
        <v>335</v>
      </c>
      <c r="F479" s="5" t="s">
        <v>93</v>
      </c>
      <c r="G479" s="4" t="s">
        <v>103</v>
      </c>
      <c r="H479" s="4" t="s">
        <v>26</v>
      </c>
      <c r="I479" s="24">
        <v>45671</v>
      </c>
      <c r="J479" s="24">
        <v>45695</v>
      </c>
      <c r="K479" s="25" t="s">
        <v>1162</v>
      </c>
      <c r="L479" s="35">
        <f>Table8[[#This Row],[App Offer Date]]-Table8[[#This Row],[App Submission Date]]</f>
        <v>24</v>
      </c>
      <c r="M479" s="35" t="e">
        <f>Table8[[#This Row],[App Deposit Date]]-Table8[[#This Row],[App Offer Date]]</f>
        <v>#VALUE!</v>
      </c>
      <c r="N479" s="35" t="e">
        <f>Table8[[#This Row],[App Deposit Date]]-Table8[[#This Row],[App Submission Date]]</f>
        <v>#VALUE!</v>
      </c>
      <c r="O479" s="35">
        <f xml:space="preserve"> --(Table8[[#This Row],[App Submission Date]]&lt;&gt;"")</f>
        <v>1</v>
      </c>
      <c r="P479" s="35">
        <f>--(Table8[[#This Row],[App Offer Date]]&lt;&gt;"")</f>
        <v>1</v>
      </c>
      <c r="Q479" s="5" t="s">
        <v>336</v>
      </c>
      <c r="R479" s="4" t="s">
        <v>47</v>
      </c>
      <c r="S479" s="5"/>
      <c r="T479" s="4" t="s">
        <v>29</v>
      </c>
      <c r="U479" s="4" t="s">
        <v>871</v>
      </c>
      <c r="V479" s="7" t="s">
        <v>52</v>
      </c>
      <c r="W479" s="5"/>
      <c r="X479" s="22"/>
      <c r="Y479">
        <f>IF(Table8[[#This Row],[Highest Student Stage]]&lt;&gt;"",1,0)</f>
        <v>1</v>
      </c>
      <c r="Z479">
        <f t="shared" si="21"/>
        <v>1</v>
      </c>
      <c r="AA479">
        <f t="shared" si="22"/>
        <v>0</v>
      </c>
      <c r="AB479">
        <f t="shared" si="23"/>
        <v>0</v>
      </c>
    </row>
    <row r="480" spans="1:28" ht="14.4" thickBot="1" x14ac:dyDescent="0.3">
      <c r="A480" s="26" t="s">
        <v>872</v>
      </c>
      <c r="B480" s="4" t="s">
        <v>228</v>
      </c>
      <c r="C480" s="5" t="s">
        <v>21</v>
      </c>
      <c r="D480" s="4" t="s">
        <v>33</v>
      </c>
      <c r="E480" s="5" t="s">
        <v>236</v>
      </c>
      <c r="F480" s="5" t="s">
        <v>65</v>
      </c>
      <c r="G480" s="4" t="s">
        <v>77</v>
      </c>
      <c r="H480" s="4" t="s">
        <v>26</v>
      </c>
      <c r="I480" s="24">
        <v>45764</v>
      </c>
      <c r="J480" s="24">
        <v>45773</v>
      </c>
      <c r="K480" s="25" t="s">
        <v>1162</v>
      </c>
      <c r="L480" s="35">
        <f>Table8[[#This Row],[App Offer Date]]-Table8[[#This Row],[App Submission Date]]</f>
        <v>9</v>
      </c>
      <c r="M480" s="35" t="e">
        <f>Table8[[#This Row],[App Deposit Date]]-Table8[[#This Row],[App Offer Date]]</f>
        <v>#VALUE!</v>
      </c>
      <c r="N480" s="35" t="e">
        <f>Table8[[#This Row],[App Deposit Date]]-Table8[[#This Row],[App Submission Date]]</f>
        <v>#VALUE!</v>
      </c>
      <c r="O480" s="35">
        <f xml:space="preserve"> --(Table8[[#This Row],[App Submission Date]]&lt;&gt;"")</f>
        <v>1</v>
      </c>
      <c r="P480" s="35">
        <f>--(Table8[[#This Row],[App Offer Date]]&lt;&gt;"")</f>
        <v>1</v>
      </c>
      <c r="Q480" s="5" t="s">
        <v>37</v>
      </c>
      <c r="R480" s="4" t="s">
        <v>47</v>
      </c>
      <c r="S480" s="5"/>
      <c r="T480" s="4"/>
      <c r="U480" s="4" t="s">
        <v>873</v>
      </c>
      <c r="V480" s="7" t="s">
        <v>52</v>
      </c>
      <c r="W480" s="5"/>
      <c r="X480" s="22"/>
      <c r="Y480">
        <f>IF(Table8[[#This Row],[Highest Student Stage]]&lt;&gt;"",1,0)</f>
        <v>1</v>
      </c>
      <c r="Z480">
        <f t="shared" si="21"/>
        <v>1</v>
      </c>
      <c r="AA480">
        <f t="shared" si="22"/>
        <v>0</v>
      </c>
      <c r="AB480">
        <f t="shared" si="23"/>
        <v>0</v>
      </c>
    </row>
    <row r="481" spans="1:28" ht="14.4" thickBot="1" x14ac:dyDescent="0.3">
      <c r="A481" s="26" t="s">
        <v>874</v>
      </c>
      <c r="B481" s="4" t="s">
        <v>320</v>
      </c>
      <c r="C481" s="5" t="s">
        <v>21</v>
      </c>
      <c r="D481" s="4" t="s">
        <v>22</v>
      </c>
      <c r="E481" s="5" t="s">
        <v>69</v>
      </c>
      <c r="F481" s="5" t="s">
        <v>93</v>
      </c>
      <c r="G481" s="4" t="s">
        <v>243</v>
      </c>
      <c r="H481" s="4" t="s">
        <v>26</v>
      </c>
      <c r="I481" s="24">
        <v>45736</v>
      </c>
      <c r="J481" s="24">
        <v>45738</v>
      </c>
      <c r="K481" s="25" t="s">
        <v>1162</v>
      </c>
      <c r="L481" s="35">
        <f>Table8[[#This Row],[App Offer Date]]-Table8[[#This Row],[App Submission Date]]</f>
        <v>2</v>
      </c>
      <c r="M481" s="35" t="e">
        <f>Table8[[#This Row],[App Deposit Date]]-Table8[[#This Row],[App Offer Date]]</f>
        <v>#VALUE!</v>
      </c>
      <c r="N481" s="35" t="e">
        <f>Table8[[#This Row],[App Deposit Date]]-Table8[[#This Row],[App Submission Date]]</f>
        <v>#VALUE!</v>
      </c>
      <c r="O481" s="35">
        <f xml:space="preserve"> --(Table8[[#This Row],[App Submission Date]]&lt;&gt;"")</f>
        <v>1</v>
      </c>
      <c r="P481" s="35">
        <f>--(Table8[[#This Row],[App Offer Date]]&lt;&gt;"")</f>
        <v>1</v>
      </c>
      <c r="Q481" s="5" t="s">
        <v>37</v>
      </c>
      <c r="R481" s="4" t="s">
        <v>47</v>
      </c>
      <c r="S481" s="5"/>
      <c r="T481" s="4"/>
      <c r="U481" s="4"/>
      <c r="V481" s="7" t="s">
        <v>52</v>
      </c>
      <c r="W481" s="5"/>
      <c r="X481" s="22"/>
      <c r="Y481">
        <f>IF(Table8[[#This Row],[Highest Student Stage]]&lt;&gt;"",1,0)</f>
        <v>1</v>
      </c>
      <c r="Z481">
        <f t="shared" si="21"/>
        <v>1</v>
      </c>
      <c r="AA481">
        <f t="shared" si="22"/>
        <v>0</v>
      </c>
      <c r="AB481">
        <f t="shared" si="23"/>
        <v>0</v>
      </c>
    </row>
    <row r="482" spans="1:28" ht="14.4" thickBot="1" x14ac:dyDescent="0.3">
      <c r="A482" s="26" t="s">
        <v>875</v>
      </c>
      <c r="B482" s="4" t="s">
        <v>320</v>
      </c>
      <c r="C482" s="5" t="s">
        <v>21</v>
      </c>
      <c r="D482" s="4" t="s">
        <v>22</v>
      </c>
      <c r="E482" s="5" t="s">
        <v>64</v>
      </c>
      <c r="F482" s="5" t="s">
        <v>93</v>
      </c>
      <c r="G482" s="4" t="s">
        <v>296</v>
      </c>
      <c r="H482" s="4" t="s">
        <v>26</v>
      </c>
      <c r="I482" s="24">
        <v>45668</v>
      </c>
      <c r="J482" s="24">
        <v>45677</v>
      </c>
      <c r="K482" s="25" t="s">
        <v>1162</v>
      </c>
      <c r="L482" s="35">
        <f>Table8[[#This Row],[App Offer Date]]-Table8[[#This Row],[App Submission Date]]</f>
        <v>9</v>
      </c>
      <c r="M482" s="35" t="e">
        <f>Table8[[#This Row],[App Deposit Date]]-Table8[[#This Row],[App Offer Date]]</f>
        <v>#VALUE!</v>
      </c>
      <c r="N482" s="35" t="e">
        <f>Table8[[#This Row],[App Deposit Date]]-Table8[[#This Row],[App Submission Date]]</f>
        <v>#VALUE!</v>
      </c>
      <c r="O482" s="35">
        <f xml:space="preserve"> --(Table8[[#This Row],[App Submission Date]]&lt;&gt;"")</f>
        <v>1</v>
      </c>
      <c r="P482" s="35">
        <f>--(Table8[[#This Row],[App Offer Date]]&lt;&gt;"")</f>
        <v>1</v>
      </c>
      <c r="Q482" s="5" t="s">
        <v>37</v>
      </c>
      <c r="R482" s="4" t="s">
        <v>47</v>
      </c>
      <c r="S482" s="5"/>
      <c r="T482" s="4"/>
      <c r="U482" s="5" t="s">
        <v>876</v>
      </c>
      <c r="V482" s="7" t="s">
        <v>52</v>
      </c>
      <c r="W482" s="5"/>
      <c r="X482" s="22"/>
      <c r="Y482">
        <f>IF(Table8[[#This Row],[Highest Student Stage]]&lt;&gt;"",1,0)</f>
        <v>1</v>
      </c>
      <c r="Z482">
        <f t="shared" si="21"/>
        <v>1</v>
      </c>
      <c r="AA482">
        <f t="shared" si="22"/>
        <v>0</v>
      </c>
      <c r="AB482">
        <f t="shared" si="23"/>
        <v>0</v>
      </c>
    </row>
    <row r="483" spans="1:28" ht="14.4" thickBot="1" x14ac:dyDescent="0.3">
      <c r="A483" s="26" t="s">
        <v>877</v>
      </c>
      <c r="B483" s="4" t="s">
        <v>388</v>
      </c>
      <c r="C483" s="5" t="s">
        <v>21</v>
      </c>
      <c r="D483" s="4" t="s">
        <v>22</v>
      </c>
      <c r="E483" s="5" t="s">
        <v>160</v>
      </c>
      <c r="F483" s="5" t="s">
        <v>24</v>
      </c>
      <c r="G483" s="4" t="s">
        <v>733</v>
      </c>
      <c r="H483" s="4" t="s">
        <v>26</v>
      </c>
      <c r="I483" s="24">
        <v>45712</v>
      </c>
      <c r="J483" s="24">
        <v>45734</v>
      </c>
      <c r="K483" s="25" t="s">
        <v>1162</v>
      </c>
      <c r="L483" s="35">
        <f>Table8[[#This Row],[App Offer Date]]-Table8[[#This Row],[App Submission Date]]</f>
        <v>22</v>
      </c>
      <c r="M483" s="35" t="e">
        <f>Table8[[#This Row],[App Deposit Date]]-Table8[[#This Row],[App Offer Date]]</f>
        <v>#VALUE!</v>
      </c>
      <c r="N483" s="35" t="e">
        <f>Table8[[#This Row],[App Deposit Date]]-Table8[[#This Row],[App Submission Date]]</f>
        <v>#VALUE!</v>
      </c>
      <c r="O483" s="35">
        <f xml:space="preserve"> --(Table8[[#This Row],[App Submission Date]]&lt;&gt;"")</f>
        <v>1</v>
      </c>
      <c r="P483" s="35">
        <f>--(Table8[[#This Row],[App Offer Date]]&lt;&gt;"")</f>
        <v>1</v>
      </c>
      <c r="Q483" s="5" t="s">
        <v>37</v>
      </c>
      <c r="R483" s="4" t="s">
        <v>47</v>
      </c>
      <c r="S483" s="5"/>
      <c r="T483" s="4"/>
      <c r="U483" s="4"/>
      <c r="V483" s="7" t="s">
        <v>52</v>
      </c>
      <c r="W483" s="5"/>
      <c r="X483" s="22"/>
      <c r="Y483">
        <f>IF(Table8[[#This Row],[Highest Student Stage]]&lt;&gt;"",1,0)</f>
        <v>1</v>
      </c>
      <c r="Z483">
        <f t="shared" si="21"/>
        <v>1</v>
      </c>
      <c r="AA483">
        <f t="shared" si="22"/>
        <v>0</v>
      </c>
      <c r="AB483">
        <f t="shared" si="23"/>
        <v>0</v>
      </c>
    </row>
    <row r="484" spans="1:28" ht="14.4" thickBot="1" x14ac:dyDescent="0.3">
      <c r="A484" s="26" t="s">
        <v>878</v>
      </c>
      <c r="B484" s="4" t="s">
        <v>274</v>
      </c>
      <c r="C484" s="5" t="s">
        <v>21</v>
      </c>
      <c r="D484" s="4" t="s">
        <v>22</v>
      </c>
      <c r="E484" s="5" t="s">
        <v>64</v>
      </c>
      <c r="F484" s="5" t="s">
        <v>93</v>
      </c>
      <c r="G484" s="4" t="s">
        <v>179</v>
      </c>
      <c r="H484" s="4" t="s">
        <v>26</v>
      </c>
      <c r="I484" s="24">
        <v>45743</v>
      </c>
      <c r="J484" s="24">
        <v>45745</v>
      </c>
      <c r="K484" s="25" t="s">
        <v>1162</v>
      </c>
      <c r="L484" s="35">
        <f>Table8[[#This Row],[App Offer Date]]-Table8[[#This Row],[App Submission Date]]</f>
        <v>2</v>
      </c>
      <c r="M484" s="35" t="e">
        <f>Table8[[#This Row],[App Deposit Date]]-Table8[[#This Row],[App Offer Date]]</f>
        <v>#VALUE!</v>
      </c>
      <c r="N484" s="35" t="e">
        <f>Table8[[#This Row],[App Deposit Date]]-Table8[[#This Row],[App Submission Date]]</f>
        <v>#VALUE!</v>
      </c>
      <c r="O484" s="35">
        <f xml:space="preserve"> --(Table8[[#This Row],[App Submission Date]]&lt;&gt;"")</f>
        <v>1</v>
      </c>
      <c r="P484" s="35">
        <f>--(Table8[[#This Row],[App Offer Date]]&lt;&gt;"")</f>
        <v>1</v>
      </c>
      <c r="Q484" s="5" t="s">
        <v>37</v>
      </c>
      <c r="R484" s="4" t="s">
        <v>47</v>
      </c>
      <c r="S484" s="5"/>
      <c r="T484" s="4"/>
      <c r="U484" s="4"/>
      <c r="V484" s="7" t="s">
        <v>52</v>
      </c>
      <c r="W484" s="5"/>
      <c r="X484" s="22"/>
      <c r="Y484">
        <f>IF(Table8[[#This Row],[Highest Student Stage]]&lt;&gt;"",1,0)</f>
        <v>1</v>
      </c>
      <c r="Z484">
        <f t="shared" si="21"/>
        <v>1</v>
      </c>
      <c r="AA484">
        <f t="shared" si="22"/>
        <v>0</v>
      </c>
      <c r="AB484">
        <f t="shared" si="23"/>
        <v>0</v>
      </c>
    </row>
    <row r="485" spans="1:28" ht="14.4" thickBot="1" x14ac:dyDescent="0.3">
      <c r="A485" s="26" t="s">
        <v>879</v>
      </c>
      <c r="B485" s="4" t="s">
        <v>159</v>
      </c>
      <c r="C485" s="5" t="s">
        <v>21</v>
      </c>
      <c r="D485" s="4" t="s">
        <v>22</v>
      </c>
      <c r="E485" s="5" t="s">
        <v>55</v>
      </c>
      <c r="F485" s="5" t="s">
        <v>24</v>
      </c>
      <c r="G485" s="4" t="s">
        <v>143</v>
      </c>
      <c r="H485" s="4" t="s">
        <v>26</v>
      </c>
      <c r="I485" s="24">
        <v>45740</v>
      </c>
      <c r="J485" s="24">
        <v>45744</v>
      </c>
      <c r="K485" s="25" t="s">
        <v>1162</v>
      </c>
      <c r="L485" s="35">
        <f>Table8[[#This Row],[App Offer Date]]-Table8[[#This Row],[App Submission Date]]</f>
        <v>4</v>
      </c>
      <c r="M485" s="35" t="e">
        <f>Table8[[#This Row],[App Deposit Date]]-Table8[[#This Row],[App Offer Date]]</f>
        <v>#VALUE!</v>
      </c>
      <c r="N485" s="35" t="e">
        <f>Table8[[#This Row],[App Deposit Date]]-Table8[[#This Row],[App Submission Date]]</f>
        <v>#VALUE!</v>
      </c>
      <c r="O485" s="35">
        <f xml:space="preserve"> --(Table8[[#This Row],[App Submission Date]]&lt;&gt;"")</f>
        <v>1</v>
      </c>
      <c r="P485" s="35">
        <f>--(Table8[[#This Row],[App Offer Date]]&lt;&gt;"")</f>
        <v>1</v>
      </c>
      <c r="Q485" s="5" t="s">
        <v>37</v>
      </c>
      <c r="R485" s="4" t="s">
        <v>47</v>
      </c>
      <c r="S485" s="5"/>
      <c r="T485" s="4"/>
      <c r="U485" s="4"/>
      <c r="V485" s="7" t="s">
        <v>52</v>
      </c>
      <c r="W485" s="5"/>
      <c r="X485" s="22"/>
      <c r="Y485">
        <f>IF(Table8[[#This Row],[Highest Student Stage]]&lt;&gt;"",1,0)</f>
        <v>1</v>
      </c>
      <c r="Z485">
        <f t="shared" si="21"/>
        <v>1</v>
      </c>
      <c r="AA485">
        <f t="shared" si="22"/>
        <v>0</v>
      </c>
      <c r="AB485">
        <f t="shared" si="23"/>
        <v>0</v>
      </c>
    </row>
    <row r="486" spans="1:28" ht="14.4" thickBot="1" x14ac:dyDescent="0.3">
      <c r="A486" s="26" t="s">
        <v>880</v>
      </c>
      <c r="B486" s="4" t="s">
        <v>202</v>
      </c>
      <c r="C486" s="5" t="s">
        <v>21</v>
      </c>
      <c r="D486" s="4" t="s">
        <v>33</v>
      </c>
      <c r="E486" s="5" t="s">
        <v>64</v>
      </c>
      <c r="F486" s="5" t="s">
        <v>35</v>
      </c>
      <c r="G486" s="4" t="s">
        <v>109</v>
      </c>
      <c r="H486" s="4" t="s">
        <v>26</v>
      </c>
      <c r="I486" s="24">
        <v>45700</v>
      </c>
      <c r="J486" s="24">
        <v>45703</v>
      </c>
      <c r="K486" s="25" t="s">
        <v>1162</v>
      </c>
      <c r="L486" s="35">
        <f>Table8[[#This Row],[App Offer Date]]-Table8[[#This Row],[App Submission Date]]</f>
        <v>3</v>
      </c>
      <c r="M486" s="35" t="e">
        <f>Table8[[#This Row],[App Deposit Date]]-Table8[[#This Row],[App Offer Date]]</f>
        <v>#VALUE!</v>
      </c>
      <c r="N486" s="35" t="e">
        <f>Table8[[#This Row],[App Deposit Date]]-Table8[[#This Row],[App Submission Date]]</f>
        <v>#VALUE!</v>
      </c>
      <c r="O486" s="35">
        <f xml:space="preserve"> --(Table8[[#This Row],[App Submission Date]]&lt;&gt;"")</f>
        <v>1</v>
      </c>
      <c r="P486" s="35">
        <f>--(Table8[[#This Row],[App Offer Date]]&lt;&gt;"")</f>
        <v>1</v>
      </c>
      <c r="Q486" s="5" t="s">
        <v>37</v>
      </c>
      <c r="R486" s="4" t="s">
        <v>47</v>
      </c>
      <c r="S486" s="5"/>
      <c r="T486" s="4" t="s">
        <v>39</v>
      </c>
      <c r="U486" s="4" t="s">
        <v>206</v>
      </c>
      <c r="V486" s="7" t="s">
        <v>52</v>
      </c>
      <c r="W486" s="5"/>
      <c r="X486" s="22"/>
      <c r="Y486">
        <f>IF(Table8[[#This Row],[Highest Student Stage]]&lt;&gt;"",1,0)</f>
        <v>1</v>
      </c>
      <c r="Z486">
        <f t="shared" si="21"/>
        <v>1</v>
      </c>
      <c r="AA486">
        <f t="shared" si="22"/>
        <v>0</v>
      </c>
      <c r="AB486">
        <f t="shared" si="23"/>
        <v>0</v>
      </c>
    </row>
    <row r="487" spans="1:28" ht="14.4" thickBot="1" x14ac:dyDescent="0.3">
      <c r="A487" s="26" t="s">
        <v>881</v>
      </c>
      <c r="B487" s="4" t="s">
        <v>357</v>
      </c>
      <c r="C487" s="5" t="s">
        <v>21</v>
      </c>
      <c r="D487" s="4" t="s">
        <v>22</v>
      </c>
      <c r="E487" s="5" t="s">
        <v>55</v>
      </c>
      <c r="F487" s="5" t="s">
        <v>24</v>
      </c>
      <c r="G487" s="4" t="s">
        <v>339</v>
      </c>
      <c r="H487" s="4" t="s">
        <v>26</v>
      </c>
      <c r="I487" s="24">
        <v>45754</v>
      </c>
      <c r="J487" s="24">
        <v>45759</v>
      </c>
      <c r="K487" s="25" t="s">
        <v>1162</v>
      </c>
      <c r="L487" s="35">
        <f>Table8[[#This Row],[App Offer Date]]-Table8[[#This Row],[App Submission Date]]</f>
        <v>5</v>
      </c>
      <c r="M487" s="35" t="e">
        <f>Table8[[#This Row],[App Deposit Date]]-Table8[[#This Row],[App Offer Date]]</f>
        <v>#VALUE!</v>
      </c>
      <c r="N487" s="35" t="e">
        <f>Table8[[#This Row],[App Deposit Date]]-Table8[[#This Row],[App Submission Date]]</f>
        <v>#VALUE!</v>
      </c>
      <c r="O487" s="35">
        <f xml:space="preserve"> --(Table8[[#This Row],[App Submission Date]]&lt;&gt;"")</f>
        <v>1</v>
      </c>
      <c r="P487" s="35">
        <f>--(Table8[[#This Row],[App Offer Date]]&lt;&gt;"")</f>
        <v>1</v>
      </c>
      <c r="Q487" s="5" t="s">
        <v>37</v>
      </c>
      <c r="R487" s="4" t="s">
        <v>47</v>
      </c>
      <c r="S487" s="2" t="s">
        <v>55</v>
      </c>
      <c r="T487" s="4"/>
      <c r="U487" s="4" t="s">
        <v>119</v>
      </c>
      <c r="V487" s="5" t="s">
        <v>37</v>
      </c>
      <c r="W487" s="6">
        <v>45754</v>
      </c>
      <c r="X487" s="27">
        <v>45759</v>
      </c>
      <c r="Y487">
        <f>IF(Table8[[#This Row],[Highest Student Stage]]&lt;&gt;"",1,0)</f>
        <v>1</v>
      </c>
      <c r="Z487">
        <f t="shared" si="21"/>
        <v>1</v>
      </c>
      <c r="AA487">
        <f t="shared" si="22"/>
        <v>0</v>
      </c>
      <c r="AB487">
        <f t="shared" si="23"/>
        <v>0</v>
      </c>
    </row>
    <row r="488" spans="1:28" ht="14.4" thickBot="1" x14ac:dyDescent="0.3">
      <c r="A488" s="26" t="s">
        <v>882</v>
      </c>
      <c r="B488" s="4" t="s">
        <v>253</v>
      </c>
      <c r="C488" s="5" t="s">
        <v>275</v>
      </c>
      <c r="D488" s="4" t="s">
        <v>22</v>
      </c>
      <c r="E488" s="5" t="s">
        <v>465</v>
      </c>
      <c r="F488" s="5" t="s">
        <v>93</v>
      </c>
      <c r="G488" s="4" t="s">
        <v>307</v>
      </c>
      <c r="H488" s="4" t="s">
        <v>26</v>
      </c>
      <c r="I488" s="24">
        <v>45521</v>
      </c>
      <c r="J488" s="24">
        <v>45639</v>
      </c>
      <c r="K488" s="24">
        <v>45646</v>
      </c>
      <c r="L488" s="34">
        <f>Table8[[#This Row],[App Offer Date]]-Table8[[#This Row],[App Submission Date]]</f>
        <v>118</v>
      </c>
      <c r="M488" s="34">
        <f>Table8[[#This Row],[App Deposit Date]]-Table8[[#This Row],[App Offer Date]]</f>
        <v>7</v>
      </c>
      <c r="N488" s="34">
        <f>Table8[[#This Row],[App Deposit Date]]-Table8[[#This Row],[App Submission Date]]</f>
        <v>125</v>
      </c>
      <c r="O488" s="34">
        <f xml:space="preserve"> --(Table8[[#This Row],[App Submission Date]]&lt;&gt;"")</f>
        <v>1</v>
      </c>
      <c r="P488" s="34">
        <f>--(Table8[[#This Row],[App Offer Date]]&lt;&gt;"")</f>
        <v>1</v>
      </c>
      <c r="Q488" s="5" t="s">
        <v>27</v>
      </c>
      <c r="R488" s="4" t="s">
        <v>28</v>
      </c>
      <c r="S488" s="2" t="s">
        <v>465</v>
      </c>
      <c r="T488" s="4"/>
      <c r="U488" s="4" t="s">
        <v>318</v>
      </c>
      <c r="V488" s="5" t="s">
        <v>27</v>
      </c>
      <c r="W488" s="6">
        <v>45521</v>
      </c>
      <c r="X488" s="27">
        <v>45639</v>
      </c>
      <c r="Y488">
        <f>IF(Table8[[#This Row],[Highest Student Stage]]&lt;&gt;"",1,0)</f>
        <v>1</v>
      </c>
      <c r="Z488">
        <f t="shared" si="21"/>
        <v>1</v>
      </c>
      <c r="AA488">
        <f t="shared" si="22"/>
        <v>1</v>
      </c>
      <c r="AB488">
        <f t="shared" si="23"/>
        <v>0</v>
      </c>
    </row>
    <row r="489" spans="1:28" ht="14.4" thickBot="1" x14ac:dyDescent="0.3">
      <c r="A489" s="26" t="s">
        <v>883</v>
      </c>
      <c r="B489" s="4" t="s">
        <v>43</v>
      </c>
      <c r="C489" s="5" t="s">
        <v>21</v>
      </c>
      <c r="D489" s="4" t="s">
        <v>33</v>
      </c>
      <c r="E489" s="5" t="s">
        <v>64</v>
      </c>
      <c r="F489" s="5" t="s">
        <v>35</v>
      </c>
      <c r="G489" s="4" t="s">
        <v>214</v>
      </c>
      <c r="H489" s="4" t="s">
        <v>26</v>
      </c>
      <c r="I489" s="24">
        <v>45749</v>
      </c>
      <c r="J489" s="24">
        <v>45757</v>
      </c>
      <c r="K489" s="25" t="s">
        <v>1162</v>
      </c>
      <c r="L489" s="35">
        <f>Table8[[#This Row],[App Offer Date]]-Table8[[#This Row],[App Submission Date]]</f>
        <v>8</v>
      </c>
      <c r="M489" s="35" t="e">
        <f>Table8[[#This Row],[App Deposit Date]]-Table8[[#This Row],[App Offer Date]]</f>
        <v>#VALUE!</v>
      </c>
      <c r="N489" s="35" t="e">
        <f>Table8[[#This Row],[App Deposit Date]]-Table8[[#This Row],[App Submission Date]]</f>
        <v>#VALUE!</v>
      </c>
      <c r="O489" s="35">
        <f xml:space="preserve"> --(Table8[[#This Row],[App Submission Date]]&lt;&gt;"")</f>
        <v>1</v>
      </c>
      <c r="P489" s="35">
        <f>--(Table8[[#This Row],[App Offer Date]]&lt;&gt;"")</f>
        <v>1</v>
      </c>
      <c r="Q489" s="5" t="s">
        <v>37</v>
      </c>
      <c r="R489" s="4" t="s">
        <v>47</v>
      </c>
      <c r="S489" s="5"/>
      <c r="T489" s="4"/>
      <c r="U489" s="4"/>
      <c r="V489" s="7" t="s">
        <v>52</v>
      </c>
      <c r="W489" s="5"/>
      <c r="X489" s="22"/>
      <c r="Y489">
        <f>IF(Table8[[#This Row],[Highest Student Stage]]&lt;&gt;"",1,0)</f>
        <v>1</v>
      </c>
      <c r="Z489">
        <f t="shared" si="21"/>
        <v>1</v>
      </c>
      <c r="AA489">
        <f t="shared" si="22"/>
        <v>0</v>
      </c>
      <c r="AB489">
        <f t="shared" si="23"/>
        <v>0</v>
      </c>
    </row>
    <row r="490" spans="1:28" ht="14.4" thickBot="1" x14ac:dyDescent="0.3">
      <c r="A490" s="26" t="s">
        <v>884</v>
      </c>
      <c r="B490" s="4" t="s">
        <v>86</v>
      </c>
      <c r="C490" s="5" t="s">
        <v>21</v>
      </c>
      <c r="D490" s="4" t="s">
        <v>22</v>
      </c>
      <c r="E490" s="5" t="s">
        <v>55</v>
      </c>
      <c r="F490" s="5" t="s">
        <v>24</v>
      </c>
      <c r="G490" s="4" t="s">
        <v>292</v>
      </c>
      <c r="H490" s="4" t="s">
        <v>26</v>
      </c>
      <c r="I490" s="24">
        <v>45747</v>
      </c>
      <c r="J490" s="24">
        <v>45751</v>
      </c>
      <c r="K490" s="25" t="s">
        <v>1162</v>
      </c>
      <c r="L490" s="35">
        <f>Table8[[#This Row],[App Offer Date]]-Table8[[#This Row],[App Submission Date]]</f>
        <v>4</v>
      </c>
      <c r="M490" s="35" t="e">
        <f>Table8[[#This Row],[App Deposit Date]]-Table8[[#This Row],[App Offer Date]]</f>
        <v>#VALUE!</v>
      </c>
      <c r="N490" s="35" t="e">
        <f>Table8[[#This Row],[App Deposit Date]]-Table8[[#This Row],[App Submission Date]]</f>
        <v>#VALUE!</v>
      </c>
      <c r="O490" s="35">
        <f xml:space="preserve"> --(Table8[[#This Row],[App Submission Date]]&lt;&gt;"")</f>
        <v>1</v>
      </c>
      <c r="P490" s="35">
        <f>--(Table8[[#This Row],[App Offer Date]]&lt;&gt;"")</f>
        <v>1</v>
      </c>
      <c r="Q490" s="5" t="s">
        <v>37</v>
      </c>
      <c r="R490" s="4" t="s">
        <v>47</v>
      </c>
      <c r="S490" s="5"/>
      <c r="T490" s="4"/>
      <c r="U490" s="4"/>
      <c r="V490" s="7" t="s">
        <v>52</v>
      </c>
      <c r="W490" s="5"/>
      <c r="X490" s="22"/>
      <c r="Y490">
        <f>IF(Table8[[#This Row],[Highest Student Stage]]&lt;&gt;"",1,0)</f>
        <v>1</v>
      </c>
      <c r="Z490">
        <f t="shared" si="21"/>
        <v>1</v>
      </c>
      <c r="AA490">
        <f t="shared" si="22"/>
        <v>0</v>
      </c>
      <c r="AB490">
        <f t="shared" si="23"/>
        <v>0</v>
      </c>
    </row>
    <row r="491" spans="1:28" ht="14.4" thickBot="1" x14ac:dyDescent="0.3">
      <c r="A491" s="26" t="s">
        <v>885</v>
      </c>
      <c r="B491" s="4" t="s">
        <v>146</v>
      </c>
      <c r="C491" s="5" t="s">
        <v>21</v>
      </c>
      <c r="D491" s="4" t="s">
        <v>22</v>
      </c>
      <c r="E491" s="5" t="s">
        <v>160</v>
      </c>
      <c r="F491" s="5" t="s">
        <v>24</v>
      </c>
      <c r="G491" s="4" t="s">
        <v>292</v>
      </c>
      <c r="H491" s="4" t="s">
        <v>26</v>
      </c>
      <c r="I491" s="24">
        <v>45745</v>
      </c>
      <c r="J491" s="24">
        <v>45756</v>
      </c>
      <c r="K491" s="25" t="s">
        <v>1162</v>
      </c>
      <c r="L491" s="35">
        <f>Table8[[#This Row],[App Offer Date]]-Table8[[#This Row],[App Submission Date]]</f>
        <v>11</v>
      </c>
      <c r="M491" s="35" t="e">
        <f>Table8[[#This Row],[App Deposit Date]]-Table8[[#This Row],[App Offer Date]]</f>
        <v>#VALUE!</v>
      </c>
      <c r="N491" s="35" t="e">
        <f>Table8[[#This Row],[App Deposit Date]]-Table8[[#This Row],[App Submission Date]]</f>
        <v>#VALUE!</v>
      </c>
      <c r="O491" s="35">
        <f xml:space="preserve"> --(Table8[[#This Row],[App Submission Date]]&lt;&gt;"")</f>
        <v>1</v>
      </c>
      <c r="P491" s="35">
        <f>--(Table8[[#This Row],[App Offer Date]]&lt;&gt;"")</f>
        <v>1</v>
      </c>
      <c r="Q491" s="5" t="s">
        <v>37</v>
      </c>
      <c r="R491" s="4" t="s">
        <v>47</v>
      </c>
      <c r="S491" s="5" t="s">
        <v>160</v>
      </c>
      <c r="T491" s="1" t="s">
        <v>169</v>
      </c>
      <c r="U491" s="4"/>
      <c r="V491" s="5" t="s">
        <v>37</v>
      </c>
      <c r="W491" s="6">
        <v>45745</v>
      </c>
      <c r="X491" s="27">
        <v>45756</v>
      </c>
      <c r="Y491">
        <f>IF(Table8[[#This Row],[Highest Student Stage]]&lt;&gt;"",1,0)</f>
        <v>1</v>
      </c>
      <c r="Z491">
        <f t="shared" si="21"/>
        <v>1</v>
      </c>
      <c r="AA491">
        <f t="shared" si="22"/>
        <v>0</v>
      </c>
      <c r="AB491">
        <f t="shared" si="23"/>
        <v>0</v>
      </c>
    </row>
    <row r="492" spans="1:28" ht="14.4" thickBot="1" x14ac:dyDescent="0.3">
      <c r="A492" s="26" t="s">
        <v>886</v>
      </c>
      <c r="B492" s="4" t="s">
        <v>379</v>
      </c>
      <c r="C492" s="5" t="s">
        <v>21</v>
      </c>
      <c r="D492" s="4" t="s">
        <v>33</v>
      </c>
      <c r="E492" s="5" t="s">
        <v>64</v>
      </c>
      <c r="F492" s="5" t="s">
        <v>65</v>
      </c>
      <c r="G492" s="4" t="s">
        <v>140</v>
      </c>
      <c r="H492" s="4" t="s">
        <v>26</v>
      </c>
      <c r="I492" s="24">
        <v>45721</v>
      </c>
      <c r="J492" s="24">
        <v>45726</v>
      </c>
      <c r="K492" s="25" t="s">
        <v>1162</v>
      </c>
      <c r="L492" s="35">
        <f>Table8[[#This Row],[App Offer Date]]-Table8[[#This Row],[App Submission Date]]</f>
        <v>5</v>
      </c>
      <c r="M492" s="35" t="e">
        <f>Table8[[#This Row],[App Deposit Date]]-Table8[[#This Row],[App Offer Date]]</f>
        <v>#VALUE!</v>
      </c>
      <c r="N492" s="35" t="e">
        <f>Table8[[#This Row],[App Deposit Date]]-Table8[[#This Row],[App Submission Date]]</f>
        <v>#VALUE!</v>
      </c>
      <c r="O492" s="35">
        <f xml:space="preserve"> --(Table8[[#This Row],[App Submission Date]]&lt;&gt;"")</f>
        <v>1</v>
      </c>
      <c r="P492" s="35">
        <f>--(Table8[[#This Row],[App Offer Date]]&lt;&gt;"")</f>
        <v>1</v>
      </c>
      <c r="Q492" s="5" t="s">
        <v>37</v>
      </c>
      <c r="R492" s="4" t="s">
        <v>188</v>
      </c>
      <c r="S492" s="5"/>
      <c r="T492" s="4" t="s">
        <v>137</v>
      </c>
      <c r="U492" s="4" t="s">
        <v>887</v>
      </c>
      <c r="V492" s="7" t="s">
        <v>52</v>
      </c>
      <c r="W492" s="5"/>
      <c r="X492" s="22"/>
      <c r="Y492">
        <f>IF(Table8[[#This Row],[Highest Student Stage]]&lt;&gt;"",1,0)</f>
        <v>1</v>
      </c>
      <c r="Z492">
        <f t="shared" si="21"/>
        <v>1</v>
      </c>
      <c r="AA492">
        <f t="shared" si="22"/>
        <v>0</v>
      </c>
      <c r="AB492">
        <f t="shared" si="23"/>
        <v>0</v>
      </c>
    </row>
    <row r="493" spans="1:28" ht="14.4" thickBot="1" x14ac:dyDescent="0.3">
      <c r="A493" s="26" t="s">
        <v>888</v>
      </c>
      <c r="B493" s="4" t="s">
        <v>86</v>
      </c>
      <c r="C493" s="5" t="s">
        <v>21</v>
      </c>
      <c r="D493" s="4" t="s">
        <v>22</v>
      </c>
      <c r="E493" s="5" t="s">
        <v>69</v>
      </c>
      <c r="F493" s="5" t="s">
        <v>24</v>
      </c>
      <c r="G493" s="4" t="s">
        <v>292</v>
      </c>
      <c r="H493" s="4" t="s">
        <v>26</v>
      </c>
      <c r="I493" s="24">
        <v>45678</v>
      </c>
      <c r="J493" s="24">
        <v>45742</v>
      </c>
      <c r="K493" s="24">
        <v>45775</v>
      </c>
      <c r="L493" s="34">
        <f>Table8[[#This Row],[App Offer Date]]-Table8[[#This Row],[App Submission Date]]</f>
        <v>64</v>
      </c>
      <c r="M493" s="34">
        <f>Table8[[#This Row],[App Deposit Date]]-Table8[[#This Row],[App Offer Date]]</f>
        <v>33</v>
      </c>
      <c r="N493" s="34">
        <f>Table8[[#This Row],[App Deposit Date]]-Table8[[#This Row],[App Submission Date]]</f>
        <v>97</v>
      </c>
      <c r="O493" s="34">
        <f xml:space="preserve"> --(Table8[[#This Row],[App Submission Date]]&lt;&gt;"")</f>
        <v>1</v>
      </c>
      <c r="P493" s="34">
        <f>--(Table8[[#This Row],[App Offer Date]]&lt;&gt;"")</f>
        <v>1</v>
      </c>
      <c r="Q493" s="5" t="s">
        <v>27</v>
      </c>
      <c r="R493" s="4" t="s">
        <v>28</v>
      </c>
      <c r="S493" s="5" t="s">
        <v>69</v>
      </c>
      <c r="T493" s="4" t="s">
        <v>29</v>
      </c>
      <c r="U493" s="4" t="s">
        <v>889</v>
      </c>
      <c r="V493" s="5" t="s">
        <v>27</v>
      </c>
      <c r="W493" s="6">
        <v>45678</v>
      </c>
      <c r="X493" s="27">
        <v>45742</v>
      </c>
      <c r="Y493">
        <f>IF(Table8[[#This Row],[Highest Student Stage]]&lt;&gt;"",1,0)</f>
        <v>1</v>
      </c>
      <c r="Z493">
        <f t="shared" si="21"/>
        <v>1</v>
      </c>
      <c r="AA493">
        <f t="shared" si="22"/>
        <v>1</v>
      </c>
      <c r="AB493">
        <f t="shared" si="23"/>
        <v>0</v>
      </c>
    </row>
    <row r="494" spans="1:28" ht="14.4" thickBot="1" x14ac:dyDescent="0.3">
      <c r="A494" s="26" t="s">
        <v>890</v>
      </c>
      <c r="B494" s="4" t="s">
        <v>172</v>
      </c>
      <c r="C494" s="5" t="s">
        <v>21</v>
      </c>
      <c r="D494" s="4" t="s">
        <v>22</v>
      </c>
      <c r="E494" s="5" t="s">
        <v>55</v>
      </c>
      <c r="F494" s="5" t="s">
        <v>24</v>
      </c>
      <c r="G494" s="4" t="s">
        <v>94</v>
      </c>
      <c r="H494" s="4" t="s">
        <v>26</v>
      </c>
      <c r="I494" s="24">
        <v>45777</v>
      </c>
      <c r="J494" s="24">
        <v>45785</v>
      </c>
      <c r="K494" s="25" t="s">
        <v>1162</v>
      </c>
      <c r="L494" s="35">
        <f>Table8[[#This Row],[App Offer Date]]-Table8[[#This Row],[App Submission Date]]</f>
        <v>8</v>
      </c>
      <c r="M494" s="35" t="e">
        <f>Table8[[#This Row],[App Deposit Date]]-Table8[[#This Row],[App Offer Date]]</f>
        <v>#VALUE!</v>
      </c>
      <c r="N494" s="35" t="e">
        <f>Table8[[#This Row],[App Deposit Date]]-Table8[[#This Row],[App Submission Date]]</f>
        <v>#VALUE!</v>
      </c>
      <c r="O494" s="35">
        <f xml:space="preserve"> --(Table8[[#This Row],[App Submission Date]]&lt;&gt;"")</f>
        <v>1</v>
      </c>
      <c r="P494" s="35">
        <f>--(Table8[[#This Row],[App Offer Date]]&lt;&gt;"")</f>
        <v>1</v>
      </c>
      <c r="Q494" s="5" t="s">
        <v>37</v>
      </c>
      <c r="R494" s="4" t="s">
        <v>47</v>
      </c>
      <c r="S494" s="5" t="s">
        <v>55</v>
      </c>
      <c r="T494" s="4" t="s">
        <v>48</v>
      </c>
      <c r="U494" s="4" t="s">
        <v>891</v>
      </c>
      <c r="V494" s="5" t="s">
        <v>37</v>
      </c>
      <c r="W494" s="6">
        <v>45777</v>
      </c>
      <c r="X494" s="27">
        <v>45785</v>
      </c>
      <c r="Y494">
        <f>IF(Table8[[#This Row],[Highest Student Stage]]&lt;&gt;"",1,0)</f>
        <v>1</v>
      </c>
      <c r="Z494">
        <f t="shared" si="21"/>
        <v>1</v>
      </c>
      <c r="AA494">
        <f t="shared" si="22"/>
        <v>0</v>
      </c>
      <c r="AB494">
        <f t="shared" si="23"/>
        <v>0</v>
      </c>
    </row>
    <row r="495" spans="1:28" ht="14.4" thickBot="1" x14ac:dyDescent="0.3">
      <c r="A495" s="26" t="s">
        <v>892</v>
      </c>
      <c r="B495" s="4" t="s">
        <v>172</v>
      </c>
      <c r="C495" s="5" t="s">
        <v>21</v>
      </c>
      <c r="D495" s="4" t="s">
        <v>22</v>
      </c>
      <c r="E495" s="5" t="s">
        <v>55</v>
      </c>
      <c r="F495" s="5" t="s">
        <v>24</v>
      </c>
      <c r="G495" s="4" t="s">
        <v>292</v>
      </c>
      <c r="H495" s="4" t="s">
        <v>26</v>
      </c>
      <c r="I495" s="24">
        <v>45678</v>
      </c>
      <c r="J495" s="24">
        <v>45685</v>
      </c>
      <c r="K495" s="24">
        <v>45790</v>
      </c>
      <c r="L495" s="34">
        <f>Table8[[#This Row],[App Offer Date]]-Table8[[#This Row],[App Submission Date]]</f>
        <v>7</v>
      </c>
      <c r="M495" s="34">
        <f>Table8[[#This Row],[App Deposit Date]]-Table8[[#This Row],[App Offer Date]]</f>
        <v>105</v>
      </c>
      <c r="N495" s="34">
        <f>Table8[[#This Row],[App Deposit Date]]-Table8[[#This Row],[App Submission Date]]</f>
        <v>112</v>
      </c>
      <c r="O495" s="34">
        <f xml:space="preserve"> --(Table8[[#This Row],[App Submission Date]]&lt;&gt;"")</f>
        <v>1</v>
      </c>
      <c r="P495" s="34">
        <f>--(Table8[[#This Row],[App Offer Date]]&lt;&gt;"")</f>
        <v>1</v>
      </c>
      <c r="Q495" s="5" t="s">
        <v>27</v>
      </c>
      <c r="R495" s="4" t="s">
        <v>47</v>
      </c>
      <c r="S495" s="5" t="s">
        <v>55</v>
      </c>
      <c r="T495" s="4" t="s">
        <v>420</v>
      </c>
      <c r="U495" s="5" t="s">
        <v>492</v>
      </c>
      <c r="V495" s="5" t="s">
        <v>27</v>
      </c>
      <c r="W495" s="6">
        <v>45678</v>
      </c>
      <c r="X495" s="27">
        <v>45685</v>
      </c>
      <c r="Y495">
        <f>IF(Table8[[#This Row],[Highest Student Stage]]&lt;&gt;"",1,0)</f>
        <v>1</v>
      </c>
      <c r="Z495">
        <f t="shared" si="21"/>
        <v>1</v>
      </c>
      <c r="AA495">
        <f t="shared" si="22"/>
        <v>1</v>
      </c>
      <c r="AB495">
        <f t="shared" si="23"/>
        <v>0</v>
      </c>
    </row>
    <row r="496" spans="1:28" ht="14.4" thickBot="1" x14ac:dyDescent="0.3">
      <c r="A496" s="26" t="s">
        <v>893</v>
      </c>
      <c r="B496" s="4" t="s">
        <v>379</v>
      </c>
      <c r="C496" s="5" t="s">
        <v>21</v>
      </c>
      <c r="D496" s="4" t="s">
        <v>33</v>
      </c>
      <c r="E496" s="5" t="s">
        <v>69</v>
      </c>
      <c r="F496" s="5" t="s">
        <v>65</v>
      </c>
      <c r="G496" s="4" t="s">
        <v>77</v>
      </c>
      <c r="H496" s="4" t="s">
        <v>26</v>
      </c>
      <c r="I496" s="24">
        <v>45800</v>
      </c>
      <c r="J496" s="24">
        <v>45806</v>
      </c>
      <c r="K496" s="25" t="s">
        <v>1162</v>
      </c>
      <c r="L496" s="35">
        <f>Table8[[#This Row],[App Offer Date]]-Table8[[#This Row],[App Submission Date]]</f>
        <v>6</v>
      </c>
      <c r="M496" s="35" t="e">
        <f>Table8[[#This Row],[App Deposit Date]]-Table8[[#This Row],[App Offer Date]]</f>
        <v>#VALUE!</v>
      </c>
      <c r="N496" s="35" t="e">
        <f>Table8[[#This Row],[App Deposit Date]]-Table8[[#This Row],[App Submission Date]]</f>
        <v>#VALUE!</v>
      </c>
      <c r="O496" s="35">
        <f xml:space="preserve"> --(Table8[[#This Row],[App Submission Date]]&lt;&gt;"")</f>
        <v>1</v>
      </c>
      <c r="P496" s="35">
        <f>--(Table8[[#This Row],[App Offer Date]]&lt;&gt;"")</f>
        <v>1</v>
      </c>
      <c r="Q496" s="5" t="s">
        <v>37</v>
      </c>
      <c r="R496" s="4" t="s">
        <v>47</v>
      </c>
      <c r="S496" s="5" t="s">
        <v>69</v>
      </c>
      <c r="T496" s="4" t="s">
        <v>137</v>
      </c>
      <c r="U496" s="4" t="s">
        <v>894</v>
      </c>
      <c r="V496" s="5" t="s">
        <v>37</v>
      </c>
      <c r="W496" s="6">
        <v>45800</v>
      </c>
      <c r="X496" s="27">
        <v>45806</v>
      </c>
      <c r="Y496">
        <f>IF(Table8[[#This Row],[Highest Student Stage]]&lt;&gt;"",1,0)</f>
        <v>1</v>
      </c>
      <c r="Z496">
        <f t="shared" si="21"/>
        <v>1</v>
      </c>
      <c r="AA496">
        <f t="shared" si="22"/>
        <v>0</v>
      </c>
      <c r="AB496">
        <f t="shared" si="23"/>
        <v>0</v>
      </c>
    </row>
    <row r="497" spans="1:28" ht="14.4" thickBot="1" x14ac:dyDescent="0.3">
      <c r="A497" s="26" t="s">
        <v>895</v>
      </c>
      <c r="B497" s="4" t="s">
        <v>228</v>
      </c>
      <c r="C497" s="5" t="s">
        <v>21</v>
      </c>
      <c r="D497" s="4" t="s">
        <v>33</v>
      </c>
      <c r="E497" s="5" t="s">
        <v>64</v>
      </c>
      <c r="F497" s="5" t="s">
        <v>65</v>
      </c>
      <c r="G497" s="4" t="s">
        <v>246</v>
      </c>
      <c r="H497" s="4" t="s">
        <v>26</v>
      </c>
      <c r="I497" s="24">
        <v>45747</v>
      </c>
      <c r="J497" s="24">
        <v>45749</v>
      </c>
      <c r="K497" s="25" t="s">
        <v>1162</v>
      </c>
      <c r="L497" s="35">
        <f>Table8[[#This Row],[App Offer Date]]-Table8[[#This Row],[App Submission Date]]</f>
        <v>2</v>
      </c>
      <c r="M497" s="35" t="e">
        <f>Table8[[#This Row],[App Deposit Date]]-Table8[[#This Row],[App Offer Date]]</f>
        <v>#VALUE!</v>
      </c>
      <c r="N497" s="35" t="e">
        <f>Table8[[#This Row],[App Deposit Date]]-Table8[[#This Row],[App Submission Date]]</f>
        <v>#VALUE!</v>
      </c>
      <c r="O497" s="35">
        <f xml:space="preserve"> --(Table8[[#This Row],[App Submission Date]]&lt;&gt;"")</f>
        <v>1</v>
      </c>
      <c r="P497" s="35">
        <f>--(Table8[[#This Row],[App Offer Date]]&lt;&gt;"")</f>
        <v>1</v>
      </c>
      <c r="Q497" s="5" t="s">
        <v>37</v>
      </c>
      <c r="R497" s="4" t="s">
        <v>47</v>
      </c>
      <c r="S497" s="5" t="s">
        <v>38</v>
      </c>
      <c r="T497" s="1" t="s">
        <v>137</v>
      </c>
      <c r="U497" s="4"/>
      <c r="V497" s="7" t="s">
        <v>41</v>
      </c>
      <c r="W497" s="5"/>
      <c r="X497" s="22"/>
      <c r="Y497">
        <f>IF(Table8[[#This Row],[Highest Student Stage]]&lt;&gt;"",1,0)</f>
        <v>1</v>
      </c>
      <c r="Z497">
        <f t="shared" si="21"/>
        <v>1</v>
      </c>
      <c r="AA497">
        <f t="shared" si="22"/>
        <v>0</v>
      </c>
      <c r="AB497">
        <f t="shared" si="23"/>
        <v>0</v>
      </c>
    </row>
    <row r="498" spans="1:28" ht="14.4" thickBot="1" x14ac:dyDescent="0.3">
      <c r="A498" s="26" t="s">
        <v>896</v>
      </c>
      <c r="B498" s="4" t="s">
        <v>124</v>
      </c>
      <c r="C498" s="5" t="s">
        <v>21</v>
      </c>
      <c r="D498" s="4" t="s">
        <v>33</v>
      </c>
      <c r="E498" s="5" t="s">
        <v>55</v>
      </c>
      <c r="F498" s="5" t="s">
        <v>65</v>
      </c>
      <c r="G498" s="4" t="s">
        <v>140</v>
      </c>
      <c r="H498" s="4" t="s">
        <v>26</v>
      </c>
      <c r="I498" s="24">
        <v>45776</v>
      </c>
      <c r="J498" s="25" t="s">
        <v>1162</v>
      </c>
      <c r="K498" s="25" t="s">
        <v>1162</v>
      </c>
      <c r="L498" s="35" t="e">
        <f>Table8[[#This Row],[App Offer Date]]-Table8[[#This Row],[App Submission Date]]</f>
        <v>#VALUE!</v>
      </c>
      <c r="M498" s="35" t="e">
        <f>Table8[[#This Row],[App Deposit Date]]-Table8[[#This Row],[App Offer Date]]</f>
        <v>#VALUE!</v>
      </c>
      <c r="N498" s="35" t="e">
        <f>Table8[[#This Row],[App Deposit Date]]-Table8[[#This Row],[App Submission Date]]</f>
        <v>#VALUE!</v>
      </c>
      <c r="O498" s="35">
        <f xml:space="preserve"> --(Table8[[#This Row],[App Submission Date]]&lt;&gt;"")</f>
        <v>1</v>
      </c>
      <c r="P498" s="35">
        <f>--(Table8[[#This Row],[App Offer Date]]&lt;&gt;"")</f>
        <v>1</v>
      </c>
      <c r="Q498" s="5" t="s">
        <v>46</v>
      </c>
      <c r="R498" s="4" t="s">
        <v>47</v>
      </c>
      <c r="S498" s="5"/>
      <c r="T498" s="4" t="s">
        <v>39</v>
      </c>
      <c r="U498" s="4"/>
      <c r="V498" s="7" t="s">
        <v>52</v>
      </c>
      <c r="W498" s="5"/>
      <c r="X498" s="22"/>
      <c r="Y498">
        <f>IF(Table8[[#This Row],[Highest Student Stage]]&lt;&gt;"",1,0)</f>
        <v>1</v>
      </c>
      <c r="Z498">
        <f t="shared" si="21"/>
        <v>0</v>
      </c>
      <c r="AA498">
        <f t="shared" si="22"/>
        <v>0</v>
      </c>
      <c r="AB498">
        <f t="shared" si="23"/>
        <v>0</v>
      </c>
    </row>
    <row r="499" spans="1:28" ht="14.4" thickBot="1" x14ac:dyDescent="0.3">
      <c r="A499" s="26" t="s">
        <v>897</v>
      </c>
      <c r="B499" s="4" t="s">
        <v>115</v>
      </c>
      <c r="C499" s="5" t="s">
        <v>21</v>
      </c>
      <c r="D499" s="4" t="s">
        <v>33</v>
      </c>
      <c r="E499" s="5" t="s">
        <v>59</v>
      </c>
      <c r="F499" s="5" t="s">
        <v>35</v>
      </c>
      <c r="G499" s="4" t="s">
        <v>36</v>
      </c>
      <c r="H499" s="4" t="s">
        <v>26</v>
      </c>
      <c r="I499" s="24">
        <v>45675</v>
      </c>
      <c r="J499" s="24">
        <v>45688</v>
      </c>
      <c r="K499" s="25" t="s">
        <v>1162</v>
      </c>
      <c r="L499" s="35">
        <f>Table8[[#This Row],[App Offer Date]]-Table8[[#This Row],[App Submission Date]]</f>
        <v>13</v>
      </c>
      <c r="M499" s="35" t="e">
        <f>Table8[[#This Row],[App Deposit Date]]-Table8[[#This Row],[App Offer Date]]</f>
        <v>#VALUE!</v>
      </c>
      <c r="N499" s="35" t="e">
        <f>Table8[[#This Row],[App Deposit Date]]-Table8[[#This Row],[App Submission Date]]</f>
        <v>#VALUE!</v>
      </c>
      <c r="O499" s="35">
        <f xml:space="preserve"> --(Table8[[#This Row],[App Submission Date]]&lt;&gt;"")</f>
        <v>1</v>
      </c>
      <c r="P499" s="35">
        <f>--(Table8[[#This Row],[App Offer Date]]&lt;&gt;"")</f>
        <v>1</v>
      </c>
      <c r="Q499" s="5" t="s">
        <v>37</v>
      </c>
      <c r="R499" s="4" t="s">
        <v>47</v>
      </c>
      <c r="S499" s="5"/>
      <c r="T499" s="4"/>
      <c r="U499" s="5" t="s">
        <v>898</v>
      </c>
      <c r="V499" s="7" t="s">
        <v>52</v>
      </c>
      <c r="W499" s="5"/>
      <c r="X499" s="22"/>
      <c r="Y499">
        <f>IF(Table8[[#This Row],[Highest Student Stage]]&lt;&gt;"",1,0)</f>
        <v>1</v>
      </c>
      <c r="Z499">
        <f t="shared" si="21"/>
        <v>1</v>
      </c>
      <c r="AA499">
        <f t="shared" si="22"/>
        <v>0</v>
      </c>
      <c r="AB499">
        <f t="shared" si="23"/>
        <v>0</v>
      </c>
    </row>
    <row r="500" spans="1:28" ht="14.4" thickBot="1" x14ac:dyDescent="0.3">
      <c r="A500" s="26" t="s">
        <v>899</v>
      </c>
      <c r="B500" s="4" t="s">
        <v>228</v>
      </c>
      <c r="C500" s="5" t="s">
        <v>21</v>
      </c>
      <c r="D500" s="4" t="s">
        <v>33</v>
      </c>
      <c r="E500" s="5" t="s">
        <v>221</v>
      </c>
      <c r="F500" s="5" t="s">
        <v>65</v>
      </c>
      <c r="G500" s="4" t="s">
        <v>135</v>
      </c>
      <c r="H500" s="4" t="s">
        <v>26</v>
      </c>
      <c r="I500" s="24">
        <v>45766</v>
      </c>
      <c r="J500" s="24">
        <v>45772</v>
      </c>
      <c r="K500" s="25" t="s">
        <v>1162</v>
      </c>
      <c r="L500" s="35">
        <f>Table8[[#This Row],[App Offer Date]]-Table8[[#This Row],[App Submission Date]]</f>
        <v>6</v>
      </c>
      <c r="M500" s="35" t="e">
        <f>Table8[[#This Row],[App Deposit Date]]-Table8[[#This Row],[App Offer Date]]</f>
        <v>#VALUE!</v>
      </c>
      <c r="N500" s="35" t="e">
        <f>Table8[[#This Row],[App Deposit Date]]-Table8[[#This Row],[App Submission Date]]</f>
        <v>#VALUE!</v>
      </c>
      <c r="O500" s="35">
        <f xml:space="preserve"> --(Table8[[#This Row],[App Submission Date]]&lt;&gt;"")</f>
        <v>1</v>
      </c>
      <c r="P500" s="35">
        <f>--(Table8[[#This Row],[App Offer Date]]&lt;&gt;"")</f>
        <v>1</v>
      </c>
      <c r="Q500" s="5" t="s">
        <v>37</v>
      </c>
      <c r="R500" s="4" t="s">
        <v>47</v>
      </c>
      <c r="S500" s="5"/>
      <c r="T500" s="4"/>
      <c r="U500" s="4"/>
      <c r="V500" s="7" t="s">
        <v>52</v>
      </c>
      <c r="W500" s="5"/>
      <c r="X500" s="22"/>
      <c r="Y500">
        <f>IF(Table8[[#This Row],[Highest Student Stage]]&lt;&gt;"",1,0)</f>
        <v>1</v>
      </c>
      <c r="Z500">
        <f t="shared" si="21"/>
        <v>1</v>
      </c>
      <c r="AA500">
        <f t="shared" si="22"/>
        <v>0</v>
      </c>
      <c r="AB500">
        <f t="shared" si="23"/>
        <v>0</v>
      </c>
    </row>
    <row r="501" spans="1:28" ht="14.4" thickBot="1" x14ac:dyDescent="0.3">
      <c r="A501" s="26" t="s">
        <v>900</v>
      </c>
      <c r="B501" s="4" t="s">
        <v>185</v>
      </c>
      <c r="C501" s="5" t="s">
        <v>21</v>
      </c>
      <c r="D501" s="4" t="s">
        <v>33</v>
      </c>
      <c r="E501" s="5" t="s">
        <v>69</v>
      </c>
      <c r="F501" s="5" t="s">
        <v>65</v>
      </c>
      <c r="G501" s="4" t="s">
        <v>135</v>
      </c>
      <c r="H501" s="4" t="s">
        <v>26</v>
      </c>
      <c r="I501" s="24">
        <v>45773</v>
      </c>
      <c r="J501" s="24">
        <v>45784</v>
      </c>
      <c r="K501" s="25" t="s">
        <v>1162</v>
      </c>
      <c r="L501" s="35">
        <f>Table8[[#This Row],[App Offer Date]]-Table8[[#This Row],[App Submission Date]]</f>
        <v>11</v>
      </c>
      <c r="M501" s="35" t="e">
        <f>Table8[[#This Row],[App Deposit Date]]-Table8[[#This Row],[App Offer Date]]</f>
        <v>#VALUE!</v>
      </c>
      <c r="N501" s="35" t="e">
        <f>Table8[[#This Row],[App Deposit Date]]-Table8[[#This Row],[App Submission Date]]</f>
        <v>#VALUE!</v>
      </c>
      <c r="O501" s="35">
        <f xml:space="preserve"> --(Table8[[#This Row],[App Submission Date]]&lt;&gt;"")</f>
        <v>1</v>
      </c>
      <c r="P501" s="35">
        <f>--(Table8[[#This Row],[App Offer Date]]&lt;&gt;"")</f>
        <v>1</v>
      </c>
      <c r="Q501" s="5" t="s">
        <v>37</v>
      </c>
      <c r="R501" s="4" t="s">
        <v>47</v>
      </c>
      <c r="S501" s="5" t="s">
        <v>69</v>
      </c>
      <c r="T501" s="4" t="s">
        <v>137</v>
      </c>
      <c r="U501" s="4" t="s">
        <v>138</v>
      </c>
      <c r="V501" s="5" t="s">
        <v>37</v>
      </c>
      <c r="W501" s="6">
        <v>45773</v>
      </c>
      <c r="X501" s="27">
        <v>45784</v>
      </c>
      <c r="Y501">
        <f>IF(Table8[[#This Row],[Highest Student Stage]]&lt;&gt;"",1,0)</f>
        <v>1</v>
      </c>
      <c r="Z501">
        <f t="shared" si="21"/>
        <v>1</v>
      </c>
      <c r="AA501">
        <f t="shared" si="22"/>
        <v>0</v>
      </c>
      <c r="AB501">
        <f t="shared" si="23"/>
        <v>0</v>
      </c>
    </row>
    <row r="502" spans="1:28" ht="14.4" thickBot="1" x14ac:dyDescent="0.3">
      <c r="A502" s="26" t="s">
        <v>901</v>
      </c>
      <c r="B502" s="4" t="s">
        <v>68</v>
      </c>
      <c r="C502" s="5" t="s">
        <v>21</v>
      </c>
      <c r="D502" s="4" t="s">
        <v>33</v>
      </c>
      <c r="E502" s="5" t="s">
        <v>69</v>
      </c>
      <c r="F502" s="5" t="s">
        <v>65</v>
      </c>
      <c r="G502" s="4" t="s">
        <v>720</v>
      </c>
      <c r="H502" s="4" t="s">
        <v>26</v>
      </c>
      <c r="I502" s="24">
        <v>45603</v>
      </c>
      <c r="J502" s="24">
        <v>45615</v>
      </c>
      <c r="K502" s="24">
        <v>45804</v>
      </c>
      <c r="L502" s="34">
        <f>Table8[[#This Row],[App Offer Date]]-Table8[[#This Row],[App Submission Date]]</f>
        <v>12</v>
      </c>
      <c r="M502" s="34">
        <f>Table8[[#This Row],[App Deposit Date]]-Table8[[#This Row],[App Offer Date]]</f>
        <v>189</v>
      </c>
      <c r="N502" s="34">
        <f>Table8[[#This Row],[App Deposit Date]]-Table8[[#This Row],[App Submission Date]]</f>
        <v>201</v>
      </c>
      <c r="O502" s="34">
        <f xml:space="preserve"> --(Table8[[#This Row],[App Submission Date]]&lt;&gt;"")</f>
        <v>1</v>
      </c>
      <c r="P502" s="34">
        <f>--(Table8[[#This Row],[App Offer Date]]&lt;&gt;"")</f>
        <v>1</v>
      </c>
      <c r="Q502" s="5" t="s">
        <v>27</v>
      </c>
      <c r="R502" s="4" t="s">
        <v>28</v>
      </c>
      <c r="S502" s="5" t="s">
        <v>69</v>
      </c>
      <c r="T502" s="4" t="s">
        <v>29</v>
      </c>
      <c r="U502" s="4" t="s">
        <v>78</v>
      </c>
      <c r="V502" s="5" t="s">
        <v>27</v>
      </c>
      <c r="W502" s="6">
        <v>45603</v>
      </c>
      <c r="X502" s="27">
        <v>45615</v>
      </c>
      <c r="Y502">
        <f>IF(Table8[[#This Row],[Highest Student Stage]]&lt;&gt;"",1,0)</f>
        <v>1</v>
      </c>
      <c r="Z502">
        <f t="shared" si="21"/>
        <v>1</v>
      </c>
      <c r="AA502">
        <f t="shared" si="22"/>
        <v>1</v>
      </c>
      <c r="AB502">
        <f t="shared" si="23"/>
        <v>0</v>
      </c>
    </row>
    <row r="503" spans="1:28" ht="14.4" thickBot="1" x14ac:dyDescent="0.3">
      <c r="A503" s="26" t="s">
        <v>902</v>
      </c>
      <c r="B503" s="4" t="s">
        <v>202</v>
      </c>
      <c r="C503" s="5" t="s">
        <v>21</v>
      </c>
      <c r="D503" s="4" t="s">
        <v>33</v>
      </c>
      <c r="E503" s="5" t="s">
        <v>59</v>
      </c>
      <c r="F503" s="5" t="s">
        <v>35</v>
      </c>
      <c r="G503" s="4" t="s">
        <v>60</v>
      </c>
      <c r="H503" s="4" t="s">
        <v>26</v>
      </c>
      <c r="I503" s="24">
        <v>45725</v>
      </c>
      <c r="J503" s="24">
        <v>45740</v>
      </c>
      <c r="K503" s="25" t="s">
        <v>1162</v>
      </c>
      <c r="L503" s="35">
        <f>Table8[[#This Row],[App Offer Date]]-Table8[[#This Row],[App Submission Date]]</f>
        <v>15</v>
      </c>
      <c r="M503" s="35" t="e">
        <f>Table8[[#This Row],[App Deposit Date]]-Table8[[#This Row],[App Offer Date]]</f>
        <v>#VALUE!</v>
      </c>
      <c r="N503" s="35" t="e">
        <f>Table8[[#This Row],[App Deposit Date]]-Table8[[#This Row],[App Submission Date]]</f>
        <v>#VALUE!</v>
      </c>
      <c r="O503" s="35">
        <f xml:space="preserve"> --(Table8[[#This Row],[App Submission Date]]&lt;&gt;"")</f>
        <v>1</v>
      </c>
      <c r="P503" s="35">
        <f>--(Table8[[#This Row],[App Offer Date]]&lt;&gt;"")</f>
        <v>1</v>
      </c>
      <c r="Q503" s="5" t="s">
        <v>37</v>
      </c>
      <c r="R503" s="4" t="s">
        <v>47</v>
      </c>
      <c r="S503" s="5"/>
      <c r="T503" s="4"/>
      <c r="U503" s="4" t="s">
        <v>903</v>
      </c>
      <c r="V503" s="7" t="s">
        <v>52</v>
      </c>
      <c r="W503" s="5"/>
      <c r="X503" s="22"/>
      <c r="Y503">
        <f>IF(Table8[[#This Row],[Highest Student Stage]]&lt;&gt;"",1,0)</f>
        <v>1</v>
      </c>
      <c r="Z503">
        <f t="shared" si="21"/>
        <v>1</v>
      </c>
      <c r="AA503">
        <f t="shared" si="22"/>
        <v>0</v>
      </c>
      <c r="AB503">
        <f t="shared" si="23"/>
        <v>0</v>
      </c>
    </row>
    <row r="504" spans="1:28" ht="14.4" thickBot="1" x14ac:dyDescent="0.3">
      <c r="A504" s="26" t="s">
        <v>904</v>
      </c>
      <c r="B504" s="4" t="s">
        <v>228</v>
      </c>
      <c r="C504" s="5" t="s">
        <v>21</v>
      </c>
      <c r="D504" s="4" t="s">
        <v>33</v>
      </c>
      <c r="E504" s="5" t="s">
        <v>64</v>
      </c>
      <c r="F504" s="5" t="s">
        <v>65</v>
      </c>
      <c r="G504" s="4" t="s">
        <v>66</v>
      </c>
      <c r="H504" s="4" t="s">
        <v>26</v>
      </c>
      <c r="I504" s="24">
        <v>45724</v>
      </c>
      <c r="J504" s="24">
        <v>45728</v>
      </c>
      <c r="K504" s="25" t="s">
        <v>1162</v>
      </c>
      <c r="L504" s="35">
        <f>Table8[[#This Row],[App Offer Date]]-Table8[[#This Row],[App Submission Date]]</f>
        <v>4</v>
      </c>
      <c r="M504" s="35" t="e">
        <f>Table8[[#This Row],[App Deposit Date]]-Table8[[#This Row],[App Offer Date]]</f>
        <v>#VALUE!</v>
      </c>
      <c r="N504" s="35" t="e">
        <f>Table8[[#This Row],[App Deposit Date]]-Table8[[#This Row],[App Submission Date]]</f>
        <v>#VALUE!</v>
      </c>
      <c r="O504" s="35">
        <f xml:space="preserve"> --(Table8[[#This Row],[App Submission Date]]&lt;&gt;"")</f>
        <v>1</v>
      </c>
      <c r="P504" s="35">
        <f>--(Table8[[#This Row],[App Offer Date]]&lt;&gt;"")</f>
        <v>1</v>
      </c>
      <c r="Q504" s="5" t="s">
        <v>37</v>
      </c>
      <c r="R504" s="4" t="s">
        <v>47</v>
      </c>
      <c r="S504" s="2" t="s">
        <v>64</v>
      </c>
      <c r="T504" s="4"/>
      <c r="U504" s="4"/>
      <c r="V504" s="5" t="s">
        <v>37</v>
      </c>
      <c r="W504" s="6">
        <v>45724</v>
      </c>
      <c r="X504" s="27">
        <v>45728</v>
      </c>
      <c r="Y504">
        <f>IF(Table8[[#This Row],[Highest Student Stage]]&lt;&gt;"",1,0)</f>
        <v>1</v>
      </c>
      <c r="Z504">
        <f t="shared" si="21"/>
        <v>1</v>
      </c>
      <c r="AA504">
        <f t="shared" si="22"/>
        <v>0</v>
      </c>
      <c r="AB504">
        <f t="shared" si="23"/>
        <v>0</v>
      </c>
    </row>
    <row r="505" spans="1:28" ht="14.4" thickBot="1" x14ac:dyDescent="0.3">
      <c r="A505" s="26" t="s">
        <v>905</v>
      </c>
      <c r="B505" s="4" t="s">
        <v>185</v>
      </c>
      <c r="C505" s="5" t="s">
        <v>21</v>
      </c>
      <c r="D505" s="4" t="s">
        <v>33</v>
      </c>
      <c r="E505" s="5" t="s">
        <v>55</v>
      </c>
      <c r="F505" s="5" t="s">
        <v>65</v>
      </c>
      <c r="G505" s="4" t="s">
        <v>77</v>
      </c>
      <c r="H505" s="4" t="s">
        <v>26</v>
      </c>
      <c r="I505" s="24">
        <v>45754</v>
      </c>
      <c r="J505" s="24">
        <v>45757</v>
      </c>
      <c r="K505" s="25" t="s">
        <v>1162</v>
      </c>
      <c r="L505" s="35">
        <f>Table8[[#This Row],[App Offer Date]]-Table8[[#This Row],[App Submission Date]]</f>
        <v>3</v>
      </c>
      <c r="M505" s="35" t="e">
        <f>Table8[[#This Row],[App Deposit Date]]-Table8[[#This Row],[App Offer Date]]</f>
        <v>#VALUE!</v>
      </c>
      <c r="N505" s="35" t="e">
        <f>Table8[[#This Row],[App Deposit Date]]-Table8[[#This Row],[App Submission Date]]</f>
        <v>#VALUE!</v>
      </c>
      <c r="O505" s="35">
        <f xml:space="preserve"> --(Table8[[#This Row],[App Submission Date]]&lt;&gt;"")</f>
        <v>1</v>
      </c>
      <c r="P505" s="35">
        <f>--(Table8[[#This Row],[App Offer Date]]&lt;&gt;"")</f>
        <v>1</v>
      </c>
      <c r="Q505" s="5" t="s">
        <v>37</v>
      </c>
      <c r="R505" s="4" t="s">
        <v>188</v>
      </c>
      <c r="S505" s="2" t="s">
        <v>55</v>
      </c>
      <c r="T505" s="4"/>
      <c r="U505" s="4" t="s">
        <v>906</v>
      </c>
      <c r="V505" s="5" t="s">
        <v>37</v>
      </c>
      <c r="W505" s="6">
        <v>45754</v>
      </c>
      <c r="X505" s="27">
        <v>45757</v>
      </c>
      <c r="Y505">
        <f>IF(Table8[[#This Row],[Highest Student Stage]]&lt;&gt;"",1,0)</f>
        <v>1</v>
      </c>
      <c r="Z505">
        <f t="shared" si="21"/>
        <v>1</v>
      </c>
      <c r="AA505">
        <f t="shared" si="22"/>
        <v>0</v>
      </c>
      <c r="AB505">
        <f t="shared" si="23"/>
        <v>0</v>
      </c>
    </row>
    <row r="506" spans="1:28" ht="14.4" thickBot="1" x14ac:dyDescent="0.3">
      <c r="A506" s="26" t="s">
        <v>907</v>
      </c>
      <c r="B506" s="4" t="s">
        <v>43</v>
      </c>
      <c r="C506" s="5" t="s">
        <v>21</v>
      </c>
      <c r="D506" s="4" t="s">
        <v>33</v>
      </c>
      <c r="E506" s="5" t="s">
        <v>64</v>
      </c>
      <c r="F506" s="5" t="s">
        <v>35</v>
      </c>
      <c r="G506" s="4" t="s">
        <v>908</v>
      </c>
      <c r="H506" s="4" t="s">
        <v>26</v>
      </c>
      <c r="I506" s="24">
        <v>45720</v>
      </c>
      <c r="J506" s="24">
        <v>45722</v>
      </c>
      <c r="K506" s="25" t="s">
        <v>1162</v>
      </c>
      <c r="L506" s="37">
        <f>Table8[[#This Row],[App Offer Date]]-Table8[[#This Row],[App Submission Date]]</f>
        <v>2</v>
      </c>
      <c r="M506" s="37" t="e">
        <f>Table8[[#This Row],[App Deposit Date]]-Table8[[#This Row],[App Offer Date]]</f>
        <v>#VALUE!</v>
      </c>
      <c r="N506" s="37" t="e">
        <f>Table8[[#This Row],[App Deposit Date]]-Table8[[#This Row],[App Submission Date]]</f>
        <v>#VALUE!</v>
      </c>
      <c r="O506" s="37">
        <f xml:space="preserve"> --(Table8[[#This Row],[App Submission Date]]&lt;&gt;"")</f>
        <v>1</v>
      </c>
      <c r="P506" s="37">
        <f>--(Table8[[#This Row],[App Offer Date]]&lt;&gt;"")</f>
        <v>1</v>
      </c>
      <c r="Q506" s="2" t="s">
        <v>37</v>
      </c>
      <c r="R506" s="4"/>
      <c r="S506" s="5"/>
      <c r="T506" s="4"/>
      <c r="U506" s="4"/>
      <c r="V506" s="7" t="s">
        <v>52</v>
      </c>
      <c r="W506" s="5"/>
      <c r="X506" s="22"/>
      <c r="Y506">
        <f>IF(Table8[[#This Row],[Highest Student Stage]]&lt;&gt;"",1,0)</f>
        <v>1</v>
      </c>
      <c r="Z506">
        <f t="shared" si="21"/>
        <v>1</v>
      </c>
      <c r="AA506">
        <f t="shared" si="22"/>
        <v>0</v>
      </c>
      <c r="AB506">
        <f t="shared" si="23"/>
        <v>0</v>
      </c>
    </row>
    <row r="507" spans="1:28" ht="14.4" thickBot="1" x14ac:dyDescent="0.3">
      <c r="A507" s="26" t="s">
        <v>909</v>
      </c>
      <c r="B507" s="4" t="s">
        <v>357</v>
      </c>
      <c r="C507" s="5" t="s">
        <v>21</v>
      </c>
      <c r="D507" s="4" t="s">
        <v>22</v>
      </c>
      <c r="E507" s="5" t="s">
        <v>87</v>
      </c>
      <c r="F507" s="5" t="s">
        <v>24</v>
      </c>
      <c r="G507" s="4" t="s">
        <v>25</v>
      </c>
      <c r="H507" s="4" t="s">
        <v>26</v>
      </c>
      <c r="I507" s="24">
        <v>45699</v>
      </c>
      <c r="J507" s="25" t="s">
        <v>1162</v>
      </c>
      <c r="K507" s="25" t="s">
        <v>1162</v>
      </c>
      <c r="L507" s="35" t="e">
        <f>Table8[[#This Row],[App Offer Date]]-Table8[[#This Row],[App Submission Date]]</f>
        <v>#VALUE!</v>
      </c>
      <c r="M507" s="35" t="e">
        <f>Table8[[#This Row],[App Deposit Date]]-Table8[[#This Row],[App Offer Date]]</f>
        <v>#VALUE!</v>
      </c>
      <c r="N507" s="35" t="e">
        <f>Table8[[#This Row],[App Deposit Date]]-Table8[[#This Row],[App Submission Date]]</f>
        <v>#VALUE!</v>
      </c>
      <c r="O507" s="35">
        <f xml:space="preserve"> --(Table8[[#This Row],[App Submission Date]]&lt;&gt;"")</f>
        <v>1</v>
      </c>
      <c r="P507" s="35">
        <f>--(Table8[[#This Row],[App Offer Date]]&lt;&gt;"")</f>
        <v>1</v>
      </c>
      <c r="Q507" s="5" t="s">
        <v>37</v>
      </c>
      <c r="R507" s="4" t="s">
        <v>47</v>
      </c>
      <c r="S507" s="5"/>
      <c r="T507" s="4"/>
      <c r="U507" s="4"/>
      <c r="V507" s="7" t="s">
        <v>52</v>
      </c>
      <c r="W507" s="5"/>
      <c r="X507" s="22"/>
      <c r="Y507">
        <f>IF(Table8[[#This Row],[Highest Student Stage]]&lt;&gt;"",1,0)</f>
        <v>1</v>
      </c>
      <c r="Z507">
        <f t="shared" si="21"/>
        <v>1</v>
      </c>
      <c r="AA507">
        <f t="shared" si="22"/>
        <v>0</v>
      </c>
      <c r="AB507">
        <f t="shared" si="23"/>
        <v>0</v>
      </c>
    </row>
    <row r="508" spans="1:28" ht="14.4" thickBot="1" x14ac:dyDescent="0.3">
      <c r="A508" s="26" t="s">
        <v>910</v>
      </c>
      <c r="B508" s="4" t="s">
        <v>146</v>
      </c>
      <c r="C508" s="5" t="s">
        <v>21</v>
      </c>
      <c r="D508" s="4" t="s">
        <v>22</v>
      </c>
      <c r="E508" s="5" t="s">
        <v>80</v>
      </c>
      <c r="F508" s="5" t="s">
        <v>24</v>
      </c>
      <c r="G508" s="4" t="s">
        <v>191</v>
      </c>
      <c r="H508" s="4" t="s">
        <v>26</v>
      </c>
      <c r="I508" s="24">
        <v>45733</v>
      </c>
      <c r="J508" s="24">
        <v>45737</v>
      </c>
      <c r="K508" s="24">
        <v>45794</v>
      </c>
      <c r="L508" s="34">
        <f>Table8[[#This Row],[App Offer Date]]-Table8[[#This Row],[App Submission Date]]</f>
        <v>4</v>
      </c>
      <c r="M508" s="34">
        <f>Table8[[#This Row],[App Deposit Date]]-Table8[[#This Row],[App Offer Date]]</f>
        <v>57</v>
      </c>
      <c r="N508" s="34">
        <f>Table8[[#This Row],[App Deposit Date]]-Table8[[#This Row],[App Submission Date]]</f>
        <v>61</v>
      </c>
      <c r="O508" s="34">
        <f xml:space="preserve"> --(Table8[[#This Row],[App Submission Date]]&lt;&gt;"")</f>
        <v>1</v>
      </c>
      <c r="P508" s="34">
        <f>--(Table8[[#This Row],[App Offer Date]]&lt;&gt;"")</f>
        <v>1</v>
      </c>
      <c r="Q508" s="5" t="s">
        <v>27</v>
      </c>
      <c r="R508" s="4" t="s">
        <v>28</v>
      </c>
      <c r="S508" s="5" t="s">
        <v>80</v>
      </c>
      <c r="T508" s="4" t="s">
        <v>29</v>
      </c>
      <c r="U508" s="5" t="s">
        <v>593</v>
      </c>
      <c r="V508" s="5" t="s">
        <v>27</v>
      </c>
      <c r="W508" s="6">
        <v>45733</v>
      </c>
      <c r="X508" s="27">
        <v>45737</v>
      </c>
      <c r="Y508">
        <f>IF(Table8[[#This Row],[Highest Student Stage]]&lt;&gt;"",1,0)</f>
        <v>1</v>
      </c>
      <c r="Z508">
        <f t="shared" si="21"/>
        <v>1</v>
      </c>
      <c r="AA508">
        <f t="shared" si="22"/>
        <v>1</v>
      </c>
      <c r="AB508">
        <f t="shared" si="23"/>
        <v>0</v>
      </c>
    </row>
    <row r="509" spans="1:28" ht="14.4" thickBot="1" x14ac:dyDescent="0.3">
      <c r="A509" s="26" t="s">
        <v>911</v>
      </c>
      <c r="B509" s="4" t="s">
        <v>208</v>
      </c>
      <c r="C509" s="5" t="s">
        <v>21</v>
      </c>
      <c r="D509" s="4" t="s">
        <v>33</v>
      </c>
      <c r="E509" s="5" t="s">
        <v>64</v>
      </c>
      <c r="F509" s="5" t="s">
        <v>35</v>
      </c>
      <c r="G509" s="4" t="s">
        <v>151</v>
      </c>
      <c r="H509" s="4" t="s">
        <v>26</v>
      </c>
      <c r="I509" s="24">
        <v>45735</v>
      </c>
      <c r="J509" s="24">
        <v>45738</v>
      </c>
      <c r="K509" s="24">
        <v>45780</v>
      </c>
      <c r="L509" s="34">
        <f>Table8[[#This Row],[App Offer Date]]-Table8[[#This Row],[App Submission Date]]</f>
        <v>3</v>
      </c>
      <c r="M509" s="34">
        <f>Table8[[#This Row],[App Deposit Date]]-Table8[[#This Row],[App Offer Date]]</f>
        <v>42</v>
      </c>
      <c r="N509" s="34">
        <f>Table8[[#This Row],[App Deposit Date]]-Table8[[#This Row],[App Submission Date]]</f>
        <v>45</v>
      </c>
      <c r="O509" s="34">
        <f xml:space="preserve"> --(Table8[[#This Row],[App Submission Date]]&lt;&gt;"")</f>
        <v>1</v>
      </c>
      <c r="P509" s="34">
        <f>--(Table8[[#This Row],[App Offer Date]]&lt;&gt;"")</f>
        <v>1</v>
      </c>
      <c r="Q509" s="5" t="s">
        <v>156</v>
      </c>
      <c r="R509" s="4" t="s">
        <v>28</v>
      </c>
      <c r="S509" s="5" t="s">
        <v>64</v>
      </c>
      <c r="T509" s="4" t="s">
        <v>83</v>
      </c>
      <c r="U509" s="4"/>
      <c r="V509" s="5" t="s">
        <v>156</v>
      </c>
      <c r="W509" s="6">
        <v>45735</v>
      </c>
      <c r="X509" s="27">
        <v>45738</v>
      </c>
      <c r="Y509">
        <f>IF(Table8[[#This Row],[Highest Student Stage]]&lt;&gt;"",1,0)</f>
        <v>1</v>
      </c>
      <c r="Z509">
        <f t="shared" si="21"/>
        <v>1</v>
      </c>
      <c r="AA509">
        <f t="shared" si="22"/>
        <v>1</v>
      </c>
      <c r="AB509">
        <f t="shared" si="23"/>
        <v>0</v>
      </c>
    </row>
    <row r="510" spans="1:28" ht="14.4" thickBot="1" x14ac:dyDescent="0.3">
      <c r="A510" s="26" t="s">
        <v>912</v>
      </c>
      <c r="B510" s="4" t="s">
        <v>172</v>
      </c>
      <c r="C510" s="5" t="s">
        <v>21</v>
      </c>
      <c r="D510" s="4" t="s">
        <v>22</v>
      </c>
      <c r="E510" s="5" t="s">
        <v>55</v>
      </c>
      <c r="F510" s="5" t="s">
        <v>24</v>
      </c>
      <c r="G510" s="4" t="s">
        <v>339</v>
      </c>
      <c r="H510" s="4" t="s">
        <v>26</v>
      </c>
      <c r="I510" s="24">
        <v>45765</v>
      </c>
      <c r="J510" s="24">
        <v>45772</v>
      </c>
      <c r="K510" s="25" t="s">
        <v>1162</v>
      </c>
      <c r="L510" s="35">
        <f>Table8[[#This Row],[App Offer Date]]-Table8[[#This Row],[App Submission Date]]</f>
        <v>7</v>
      </c>
      <c r="M510" s="35" t="e">
        <f>Table8[[#This Row],[App Deposit Date]]-Table8[[#This Row],[App Offer Date]]</f>
        <v>#VALUE!</v>
      </c>
      <c r="N510" s="35" t="e">
        <f>Table8[[#This Row],[App Deposit Date]]-Table8[[#This Row],[App Submission Date]]</f>
        <v>#VALUE!</v>
      </c>
      <c r="O510" s="35">
        <f xml:space="preserve"> --(Table8[[#This Row],[App Submission Date]]&lt;&gt;"")</f>
        <v>1</v>
      </c>
      <c r="P510" s="35">
        <f>--(Table8[[#This Row],[App Offer Date]]&lt;&gt;"")</f>
        <v>1</v>
      </c>
      <c r="Q510" s="5" t="s">
        <v>37</v>
      </c>
      <c r="R510" s="4" t="s">
        <v>47</v>
      </c>
      <c r="S510" s="2" t="s">
        <v>55</v>
      </c>
      <c r="T510" s="4"/>
      <c r="U510" s="4" t="s">
        <v>119</v>
      </c>
      <c r="V510" s="5" t="s">
        <v>37</v>
      </c>
      <c r="W510" s="6">
        <v>45765</v>
      </c>
      <c r="X510" s="27">
        <v>45772</v>
      </c>
      <c r="Y510">
        <f>IF(Table8[[#This Row],[Highest Student Stage]]&lt;&gt;"",1,0)</f>
        <v>1</v>
      </c>
      <c r="Z510">
        <f t="shared" si="21"/>
        <v>1</v>
      </c>
      <c r="AA510">
        <f t="shared" si="22"/>
        <v>0</v>
      </c>
      <c r="AB510">
        <f t="shared" si="23"/>
        <v>0</v>
      </c>
    </row>
    <row r="511" spans="1:28" ht="14.4" thickBot="1" x14ac:dyDescent="0.3">
      <c r="A511" s="26" t="s">
        <v>913</v>
      </c>
      <c r="B511" s="4" t="s">
        <v>357</v>
      </c>
      <c r="C511" s="5" t="s">
        <v>21</v>
      </c>
      <c r="D511" s="4" t="s">
        <v>22</v>
      </c>
      <c r="E511" s="5" t="s">
        <v>69</v>
      </c>
      <c r="F511" s="5" t="s">
        <v>24</v>
      </c>
      <c r="G511" s="4" t="s">
        <v>211</v>
      </c>
      <c r="H511" s="4" t="s">
        <v>26</v>
      </c>
      <c r="I511" s="24">
        <v>45694</v>
      </c>
      <c r="J511" s="24">
        <v>45750</v>
      </c>
      <c r="K511" s="24">
        <v>45824</v>
      </c>
      <c r="L511" s="34">
        <f>Table8[[#This Row],[App Offer Date]]-Table8[[#This Row],[App Submission Date]]</f>
        <v>56</v>
      </c>
      <c r="M511" s="34">
        <f>Table8[[#This Row],[App Deposit Date]]-Table8[[#This Row],[App Offer Date]]</f>
        <v>74</v>
      </c>
      <c r="N511" s="34">
        <f>Table8[[#This Row],[App Deposit Date]]-Table8[[#This Row],[App Submission Date]]</f>
        <v>130</v>
      </c>
      <c r="O511" s="34">
        <f xml:space="preserve"> --(Table8[[#This Row],[App Submission Date]]&lt;&gt;"")</f>
        <v>1</v>
      </c>
      <c r="P511" s="34">
        <f>--(Table8[[#This Row],[App Offer Date]]&lt;&gt;"")</f>
        <v>1</v>
      </c>
      <c r="Q511" s="5" t="s">
        <v>156</v>
      </c>
      <c r="R511" s="4" t="s">
        <v>28</v>
      </c>
      <c r="S511" s="5" t="s">
        <v>69</v>
      </c>
      <c r="T511" s="4" t="s">
        <v>29</v>
      </c>
      <c r="U511" s="4" t="s">
        <v>61</v>
      </c>
      <c r="V511" s="5" t="s">
        <v>156</v>
      </c>
      <c r="W511" s="6">
        <v>45694</v>
      </c>
      <c r="X511" s="27">
        <v>45750</v>
      </c>
      <c r="Y511">
        <f>IF(Table8[[#This Row],[Highest Student Stage]]&lt;&gt;"",1,0)</f>
        <v>1</v>
      </c>
      <c r="Z511">
        <f t="shared" si="21"/>
        <v>1</v>
      </c>
      <c r="AA511">
        <f t="shared" si="22"/>
        <v>1</v>
      </c>
      <c r="AB511">
        <f t="shared" si="23"/>
        <v>0</v>
      </c>
    </row>
    <row r="512" spans="1:28" ht="14.4" thickBot="1" x14ac:dyDescent="0.3">
      <c r="A512" s="26" t="s">
        <v>914</v>
      </c>
      <c r="B512" s="4" t="s">
        <v>112</v>
      </c>
      <c r="C512" s="5" t="s">
        <v>21</v>
      </c>
      <c r="D512" s="4" t="s">
        <v>33</v>
      </c>
      <c r="E512" s="5" t="s">
        <v>34</v>
      </c>
      <c r="F512" s="5" t="s">
        <v>35</v>
      </c>
      <c r="G512" s="4" t="s">
        <v>36</v>
      </c>
      <c r="H512" s="4" t="s">
        <v>26</v>
      </c>
      <c r="I512" s="24">
        <v>45758</v>
      </c>
      <c r="J512" s="24">
        <v>45763</v>
      </c>
      <c r="K512" s="25" t="s">
        <v>1162</v>
      </c>
      <c r="L512" s="35">
        <f>Table8[[#This Row],[App Offer Date]]-Table8[[#This Row],[App Submission Date]]</f>
        <v>5</v>
      </c>
      <c r="M512" s="35" t="e">
        <f>Table8[[#This Row],[App Deposit Date]]-Table8[[#This Row],[App Offer Date]]</f>
        <v>#VALUE!</v>
      </c>
      <c r="N512" s="35" t="e">
        <f>Table8[[#This Row],[App Deposit Date]]-Table8[[#This Row],[App Submission Date]]</f>
        <v>#VALUE!</v>
      </c>
      <c r="O512" s="35">
        <f xml:space="preserve"> --(Table8[[#This Row],[App Submission Date]]&lt;&gt;"")</f>
        <v>1</v>
      </c>
      <c r="P512" s="35">
        <f>--(Table8[[#This Row],[App Offer Date]]&lt;&gt;"")</f>
        <v>1</v>
      </c>
      <c r="Q512" s="5" t="s">
        <v>37</v>
      </c>
      <c r="R512" s="4" t="s">
        <v>47</v>
      </c>
      <c r="S512" s="5"/>
      <c r="T512" s="4"/>
      <c r="U512" s="4" t="s">
        <v>915</v>
      </c>
      <c r="V512" s="7" t="s">
        <v>52</v>
      </c>
      <c r="W512" s="5"/>
      <c r="X512" s="22"/>
      <c r="Y512">
        <f>IF(Table8[[#This Row],[Highest Student Stage]]&lt;&gt;"",1,0)</f>
        <v>1</v>
      </c>
      <c r="Z512">
        <f t="shared" si="21"/>
        <v>1</v>
      </c>
      <c r="AA512">
        <f t="shared" si="22"/>
        <v>0</v>
      </c>
      <c r="AB512">
        <f t="shared" si="23"/>
        <v>0</v>
      </c>
    </row>
    <row r="513" spans="1:28" ht="14.4" thickBot="1" x14ac:dyDescent="0.3">
      <c r="A513" s="26" t="s">
        <v>916</v>
      </c>
      <c r="B513" s="4" t="s">
        <v>63</v>
      </c>
      <c r="C513" s="5" t="s">
        <v>21</v>
      </c>
      <c r="D513" s="4" t="s">
        <v>33</v>
      </c>
      <c r="E513" s="5" t="s">
        <v>129</v>
      </c>
      <c r="F513" s="5" t="s">
        <v>65</v>
      </c>
      <c r="G513" s="4" t="s">
        <v>66</v>
      </c>
      <c r="H513" s="4" t="s">
        <v>26</v>
      </c>
      <c r="I513" s="24">
        <v>45723</v>
      </c>
      <c r="J513" s="24">
        <v>45731</v>
      </c>
      <c r="K513" s="25" t="s">
        <v>1162</v>
      </c>
      <c r="L513" s="35">
        <f>Table8[[#This Row],[App Offer Date]]-Table8[[#This Row],[App Submission Date]]</f>
        <v>8</v>
      </c>
      <c r="M513" s="35" t="e">
        <f>Table8[[#This Row],[App Deposit Date]]-Table8[[#This Row],[App Offer Date]]</f>
        <v>#VALUE!</v>
      </c>
      <c r="N513" s="35" t="e">
        <f>Table8[[#This Row],[App Deposit Date]]-Table8[[#This Row],[App Submission Date]]</f>
        <v>#VALUE!</v>
      </c>
      <c r="O513" s="35">
        <f xml:space="preserve"> --(Table8[[#This Row],[App Submission Date]]&lt;&gt;"")</f>
        <v>1</v>
      </c>
      <c r="P513" s="35">
        <f>--(Table8[[#This Row],[App Offer Date]]&lt;&gt;"")</f>
        <v>1</v>
      </c>
      <c r="Q513" s="5" t="s">
        <v>37</v>
      </c>
      <c r="R513" s="4" t="s">
        <v>47</v>
      </c>
      <c r="S513" s="5"/>
      <c r="T513" s="4"/>
      <c r="U513" s="4"/>
      <c r="V513" s="7" t="s">
        <v>52</v>
      </c>
      <c r="W513" s="5"/>
      <c r="X513" s="22"/>
      <c r="Y513">
        <f>IF(Table8[[#This Row],[Highest Student Stage]]&lt;&gt;"",1,0)</f>
        <v>1</v>
      </c>
      <c r="Z513">
        <f t="shared" si="21"/>
        <v>1</v>
      </c>
      <c r="AA513">
        <f t="shared" si="22"/>
        <v>0</v>
      </c>
      <c r="AB513">
        <f t="shared" si="23"/>
        <v>0</v>
      </c>
    </row>
    <row r="514" spans="1:28" ht="14.4" thickBot="1" x14ac:dyDescent="0.3">
      <c r="A514" s="26" t="s">
        <v>917</v>
      </c>
      <c r="B514" s="4" t="s">
        <v>172</v>
      </c>
      <c r="C514" s="5" t="s">
        <v>21</v>
      </c>
      <c r="D514" s="4" t="s">
        <v>22</v>
      </c>
      <c r="E514" s="5" t="s">
        <v>55</v>
      </c>
      <c r="F514" s="5" t="s">
        <v>24</v>
      </c>
      <c r="G514" s="4" t="s">
        <v>94</v>
      </c>
      <c r="H514" s="4" t="s">
        <v>26</v>
      </c>
      <c r="I514" s="24">
        <v>45772</v>
      </c>
      <c r="J514" s="25" t="s">
        <v>1162</v>
      </c>
      <c r="K514" s="25" t="s">
        <v>1162</v>
      </c>
      <c r="L514" s="35" t="e">
        <f>Table8[[#This Row],[App Offer Date]]-Table8[[#This Row],[App Submission Date]]</f>
        <v>#VALUE!</v>
      </c>
      <c r="M514" s="35" t="e">
        <f>Table8[[#This Row],[App Deposit Date]]-Table8[[#This Row],[App Offer Date]]</f>
        <v>#VALUE!</v>
      </c>
      <c r="N514" s="35" t="e">
        <f>Table8[[#This Row],[App Deposit Date]]-Table8[[#This Row],[App Submission Date]]</f>
        <v>#VALUE!</v>
      </c>
      <c r="O514" s="35">
        <f xml:space="preserve"> --(Table8[[#This Row],[App Submission Date]]&lt;&gt;"")</f>
        <v>1</v>
      </c>
      <c r="P514" s="35">
        <f>--(Table8[[#This Row],[App Offer Date]]&lt;&gt;"")</f>
        <v>1</v>
      </c>
      <c r="Q514" s="5" t="s">
        <v>46</v>
      </c>
      <c r="R514" s="4" t="s">
        <v>47</v>
      </c>
      <c r="S514" s="5"/>
      <c r="T514" s="4"/>
      <c r="U514" s="4"/>
      <c r="V514" s="7" t="s">
        <v>52</v>
      </c>
      <c r="W514" s="5"/>
      <c r="X514" s="22"/>
      <c r="Y514">
        <f>IF(Table8[[#This Row],[Highest Student Stage]]&lt;&gt;"",1,0)</f>
        <v>1</v>
      </c>
      <c r="Z514">
        <f t="shared" ref="Z514:Z577" si="24">IF(OR(Q514="Offer Received (Conditional)",Q514="Offer Received (Unconditional)",Q514="Deposit Made (Conditional)",Q514="Deposit Made (Unconditional)",Q514="Registered at University"),1,0)</f>
        <v>0</v>
      </c>
      <c r="AA514">
        <f t="shared" ref="AA514:AA577" si="25">IF(OR(Q514="Deposit Made (Conditional)",Q514="Deposit Made (Unconditional)",Q514="Registered at University"),1,0)</f>
        <v>0</v>
      </c>
      <c r="AB514">
        <f t="shared" ref="AB514:AB577" si="26">IF(Q514="Registered at University",1,0)</f>
        <v>0</v>
      </c>
    </row>
    <row r="515" spans="1:28" ht="14.4" thickBot="1" x14ac:dyDescent="0.3">
      <c r="A515" s="26" t="s">
        <v>918</v>
      </c>
      <c r="B515" s="4" t="s">
        <v>112</v>
      </c>
      <c r="C515" s="5" t="s">
        <v>21</v>
      </c>
      <c r="D515" s="4" t="s">
        <v>33</v>
      </c>
      <c r="E515" s="5" t="s">
        <v>312</v>
      </c>
      <c r="F515" s="5" t="s">
        <v>35</v>
      </c>
      <c r="G515" s="4" t="s">
        <v>60</v>
      </c>
      <c r="H515" s="4" t="s">
        <v>26</v>
      </c>
      <c r="I515" s="24">
        <v>45727</v>
      </c>
      <c r="J515" s="24">
        <v>45733</v>
      </c>
      <c r="K515" s="24">
        <v>45756</v>
      </c>
      <c r="L515" s="34">
        <f>Table8[[#This Row],[App Offer Date]]-Table8[[#This Row],[App Submission Date]]</f>
        <v>6</v>
      </c>
      <c r="M515" s="34">
        <f>Table8[[#This Row],[App Deposit Date]]-Table8[[#This Row],[App Offer Date]]</f>
        <v>23</v>
      </c>
      <c r="N515" s="34">
        <f>Table8[[#This Row],[App Deposit Date]]-Table8[[#This Row],[App Submission Date]]</f>
        <v>29</v>
      </c>
      <c r="O515" s="34">
        <f xml:space="preserve"> --(Table8[[#This Row],[App Submission Date]]&lt;&gt;"")</f>
        <v>1</v>
      </c>
      <c r="P515" s="34">
        <f>--(Table8[[#This Row],[App Offer Date]]&lt;&gt;"")</f>
        <v>1</v>
      </c>
      <c r="Q515" s="5" t="s">
        <v>176</v>
      </c>
      <c r="R515" s="4" t="s">
        <v>28</v>
      </c>
      <c r="S515" s="5" t="s">
        <v>312</v>
      </c>
      <c r="T515" s="4" t="s">
        <v>29</v>
      </c>
      <c r="U515" s="4" t="s">
        <v>919</v>
      </c>
      <c r="V515" s="5" t="s">
        <v>176</v>
      </c>
      <c r="W515" s="6">
        <v>45727</v>
      </c>
      <c r="X515" s="27">
        <v>45733</v>
      </c>
      <c r="Y515">
        <f>IF(Table8[[#This Row],[Highest Student Stage]]&lt;&gt;"",1,0)</f>
        <v>1</v>
      </c>
      <c r="Z515">
        <f t="shared" si="24"/>
        <v>1</v>
      </c>
      <c r="AA515">
        <f t="shared" si="25"/>
        <v>1</v>
      </c>
      <c r="AB515">
        <f t="shared" si="26"/>
        <v>1</v>
      </c>
    </row>
    <row r="516" spans="1:28" ht="14.4" thickBot="1" x14ac:dyDescent="0.3">
      <c r="A516" s="26" t="s">
        <v>920</v>
      </c>
      <c r="B516" s="4" t="s">
        <v>146</v>
      </c>
      <c r="C516" s="5" t="s">
        <v>21</v>
      </c>
      <c r="D516" s="4" t="s">
        <v>22</v>
      </c>
      <c r="E516" s="5" t="s">
        <v>55</v>
      </c>
      <c r="F516" s="5" t="s">
        <v>24</v>
      </c>
      <c r="G516" s="4" t="s">
        <v>143</v>
      </c>
      <c r="H516" s="4" t="s">
        <v>26</v>
      </c>
      <c r="I516" s="24">
        <v>45740</v>
      </c>
      <c r="J516" s="24">
        <v>45744</v>
      </c>
      <c r="K516" s="25" t="s">
        <v>1162</v>
      </c>
      <c r="L516" s="35">
        <f>Table8[[#This Row],[App Offer Date]]-Table8[[#This Row],[App Submission Date]]</f>
        <v>4</v>
      </c>
      <c r="M516" s="35" t="e">
        <f>Table8[[#This Row],[App Deposit Date]]-Table8[[#This Row],[App Offer Date]]</f>
        <v>#VALUE!</v>
      </c>
      <c r="N516" s="35" t="e">
        <f>Table8[[#This Row],[App Deposit Date]]-Table8[[#This Row],[App Submission Date]]</f>
        <v>#VALUE!</v>
      </c>
      <c r="O516" s="35">
        <f xml:space="preserve"> --(Table8[[#This Row],[App Submission Date]]&lt;&gt;"")</f>
        <v>1</v>
      </c>
      <c r="P516" s="35">
        <f>--(Table8[[#This Row],[App Offer Date]]&lt;&gt;"")</f>
        <v>1</v>
      </c>
      <c r="Q516" s="5" t="s">
        <v>37</v>
      </c>
      <c r="R516" s="4" t="s">
        <v>47</v>
      </c>
      <c r="S516" s="5"/>
      <c r="T516" s="4"/>
      <c r="U516" s="4"/>
      <c r="V516" s="7" t="s">
        <v>52</v>
      </c>
      <c r="W516" s="5"/>
      <c r="X516" s="22"/>
      <c r="Y516">
        <f>IF(Table8[[#This Row],[Highest Student Stage]]&lt;&gt;"",1,0)</f>
        <v>1</v>
      </c>
      <c r="Z516">
        <f t="shared" si="24"/>
        <v>1</v>
      </c>
      <c r="AA516">
        <f t="shared" si="25"/>
        <v>0</v>
      </c>
      <c r="AB516">
        <f t="shared" si="26"/>
        <v>0</v>
      </c>
    </row>
    <row r="517" spans="1:28" ht="14.4" thickBot="1" x14ac:dyDescent="0.3">
      <c r="A517" s="26" t="s">
        <v>921</v>
      </c>
      <c r="B517" s="4" t="s">
        <v>124</v>
      </c>
      <c r="C517" s="5" t="s">
        <v>21</v>
      </c>
      <c r="D517" s="4" t="s">
        <v>33</v>
      </c>
      <c r="E517" s="5" t="s">
        <v>64</v>
      </c>
      <c r="F517" s="5" t="s">
        <v>65</v>
      </c>
      <c r="G517" s="4" t="s">
        <v>246</v>
      </c>
      <c r="H517" s="4" t="s">
        <v>26</v>
      </c>
      <c r="I517" s="24">
        <v>45707</v>
      </c>
      <c r="J517" s="24">
        <v>45709</v>
      </c>
      <c r="K517" s="25" t="s">
        <v>1162</v>
      </c>
      <c r="L517" s="35">
        <f>Table8[[#This Row],[App Offer Date]]-Table8[[#This Row],[App Submission Date]]</f>
        <v>2</v>
      </c>
      <c r="M517" s="35" t="e">
        <f>Table8[[#This Row],[App Deposit Date]]-Table8[[#This Row],[App Offer Date]]</f>
        <v>#VALUE!</v>
      </c>
      <c r="N517" s="35" t="e">
        <f>Table8[[#This Row],[App Deposit Date]]-Table8[[#This Row],[App Submission Date]]</f>
        <v>#VALUE!</v>
      </c>
      <c r="O517" s="35">
        <f xml:space="preserve"> --(Table8[[#This Row],[App Submission Date]]&lt;&gt;"")</f>
        <v>1</v>
      </c>
      <c r="P517" s="35">
        <f>--(Table8[[#This Row],[App Offer Date]]&lt;&gt;"")</f>
        <v>1</v>
      </c>
      <c r="Q517" s="5" t="s">
        <v>37</v>
      </c>
      <c r="R517" s="4" t="s">
        <v>47</v>
      </c>
      <c r="S517" s="5" t="s">
        <v>64</v>
      </c>
      <c r="T517" s="4" t="s">
        <v>73</v>
      </c>
      <c r="U517" s="4" t="s">
        <v>364</v>
      </c>
      <c r="V517" s="5" t="s">
        <v>37</v>
      </c>
      <c r="W517" s="6">
        <v>45707</v>
      </c>
      <c r="X517" s="27">
        <v>45709</v>
      </c>
      <c r="Y517">
        <f>IF(Table8[[#This Row],[Highest Student Stage]]&lt;&gt;"",1,0)</f>
        <v>1</v>
      </c>
      <c r="Z517">
        <f t="shared" si="24"/>
        <v>1</v>
      </c>
      <c r="AA517">
        <f t="shared" si="25"/>
        <v>0</v>
      </c>
      <c r="AB517">
        <f t="shared" si="26"/>
        <v>0</v>
      </c>
    </row>
    <row r="518" spans="1:28" ht="14.4" thickBot="1" x14ac:dyDescent="0.3">
      <c r="A518" s="26" t="s">
        <v>922</v>
      </c>
      <c r="B518" s="4" t="s">
        <v>58</v>
      </c>
      <c r="C518" s="5" t="s">
        <v>21</v>
      </c>
      <c r="D518" s="4" t="s">
        <v>33</v>
      </c>
      <c r="E518" s="5" t="s">
        <v>64</v>
      </c>
      <c r="F518" s="5" t="s">
        <v>35</v>
      </c>
      <c r="G518" s="4" t="s">
        <v>749</v>
      </c>
      <c r="H518" s="4" t="s">
        <v>26</v>
      </c>
      <c r="I518" s="24">
        <v>45728</v>
      </c>
      <c r="J518" s="24">
        <v>45734</v>
      </c>
      <c r="K518" s="25" t="s">
        <v>1162</v>
      </c>
      <c r="L518" s="35">
        <f>Table8[[#This Row],[App Offer Date]]-Table8[[#This Row],[App Submission Date]]</f>
        <v>6</v>
      </c>
      <c r="M518" s="35" t="e">
        <f>Table8[[#This Row],[App Deposit Date]]-Table8[[#This Row],[App Offer Date]]</f>
        <v>#VALUE!</v>
      </c>
      <c r="N518" s="35" t="e">
        <f>Table8[[#This Row],[App Deposit Date]]-Table8[[#This Row],[App Submission Date]]</f>
        <v>#VALUE!</v>
      </c>
      <c r="O518" s="35">
        <f xml:space="preserve"> --(Table8[[#This Row],[App Submission Date]]&lt;&gt;"")</f>
        <v>1</v>
      </c>
      <c r="P518" s="35">
        <f>--(Table8[[#This Row],[App Offer Date]]&lt;&gt;"")</f>
        <v>1</v>
      </c>
      <c r="Q518" s="5" t="s">
        <v>37</v>
      </c>
      <c r="R518" s="4" t="s">
        <v>47</v>
      </c>
      <c r="S518" s="5"/>
      <c r="T518" s="4"/>
      <c r="U518" s="4" t="s">
        <v>923</v>
      </c>
      <c r="V518" s="7" t="s">
        <v>52</v>
      </c>
      <c r="W518" s="5"/>
      <c r="X518" s="22"/>
      <c r="Y518">
        <f>IF(Table8[[#This Row],[Highest Student Stage]]&lt;&gt;"",1,0)</f>
        <v>1</v>
      </c>
      <c r="Z518">
        <f t="shared" si="24"/>
        <v>1</v>
      </c>
      <c r="AA518">
        <f t="shared" si="25"/>
        <v>0</v>
      </c>
      <c r="AB518">
        <f t="shared" si="26"/>
        <v>0</v>
      </c>
    </row>
    <row r="519" spans="1:28" ht="14.4" thickBot="1" x14ac:dyDescent="0.3">
      <c r="A519" s="26" t="s">
        <v>924</v>
      </c>
      <c r="B519" s="4" t="s">
        <v>68</v>
      </c>
      <c r="C519" s="5" t="s">
        <v>21</v>
      </c>
      <c r="D519" s="4" t="s">
        <v>33</v>
      </c>
      <c r="E519" s="5" t="s">
        <v>64</v>
      </c>
      <c r="F519" s="5" t="s">
        <v>65</v>
      </c>
      <c r="G519" s="4" t="s">
        <v>246</v>
      </c>
      <c r="H519" s="4" t="s">
        <v>26</v>
      </c>
      <c r="I519" s="24">
        <v>45742</v>
      </c>
      <c r="J519" s="24">
        <v>45744</v>
      </c>
      <c r="K519" s="25" t="s">
        <v>1162</v>
      </c>
      <c r="L519" s="35">
        <f>Table8[[#This Row],[App Offer Date]]-Table8[[#This Row],[App Submission Date]]</f>
        <v>2</v>
      </c>
      <c r="M519" s="35" t="e">
        <f>Table8[[#This Row],[App Deposit Date]]-Table8[[#This Row],[App Offer Date]]</f>
        <v>#VALUE!</v>
      </c>
      <c r="N519" s="35" t="e">
        <f>Table8[[#This Row],[App Deposit Date]]-Table8[[#This Row],[App Submission Date]]</f>
        <v>#VALUE!</v>
      </c>
      <c r="O519" s="35">
        <f xml:space="preserve"> --(Table8[[#This Row],[App Submission Date]]&lt;&gt;"")</f>
        <v>1</v>
      </c>
      <c r="P519" s="35">
        <f>--(Table8[[#This Row],[App Offer Date]]&lt;&gt;"")</f>
        <v>1</v>
      </c>
      <c r="Q519" s="5" t="s">
        <v>37</v>
      </c>
      <c r="R519" s="4" t="s">
        <v>47</v>
      </c>
      <c r="S519" s="5"/>
      <c r="T519" s="4"/>
      <c r="U519" s="4"/>
      <c r="V519" s="7" t="s">
        <v>52</v>
      </c>
      <c r="W519" s="5"/>
      <c r="X519" s="22"/>
      <c r="Y519">
        <f>IF(Table8[[#This Row],[Highest Student Stage]]&lt;&gt;"",1,0)</f>
        <v>1</v>
      </c>
      <c r="Z519">
        <f t="shared" si="24"/>
        <v>1</v>
      </c>
      <c r="AA519">
        <f t="shared" si="25"/>
        <v>0</v>
      </c>
      <c r="AB519">
        <f t="shared" si="26"/>
        <v>0</v>
      </c>
    </row>
    <row r="520" spans="1:28" ht="14.4" thickBot="1" x14ac:dyDescent="0.3">
      <c r="A520" s="26" t="s">
        <v>925</v>
      </c>
      <c r="B520" s="4" t="s">
        <v>172</v>
      </c>
      <c r="C520" s="5" t="s">
        <v>21</v>
      </c>
      <c r="D520" s="4" t="s">
        <v>22</v>
      </c>
      <c r="E520" s="5" t="s">
        <v>55</v>
      </c>
      <c r="F520" s="5" t="s">
        <v>24</v>
      </c>
      <c r="G520" s="4" t="s">
        <v>292</v>
      </c>
      <c r="H520" s="4" t="s">
        <v>26</v>
      </c>
      <c r="I520" s="24">
        <v>45755</v>
      </c>
      <c r="J520" s="24">
        <v>45759</v>
      </c>
      <c r="K520" s="25" t="s">
        <v>1162</v>
      </c>
      <c r="L520" s="35">
        <f>Table8[[#This Row],[App Offer Date]]-Table8[[#This Row],[App Submission Date]]</f>
        <v>4</v>
      </c>
      <c r="M520" s="35" t="e">
        <f>Table8[[#This Row],[App Deposit Date]]-Table8[[#This Row],[App Offer Date]]</f>
        <v>#VALUE!</v>
      </c>
      <c r="N520" s="35" t="e">
        <f>Table8[[#This Row],[App Deposit Date]]-Table8[[#This Row],[App Submission Date]]</f>
        <v>#VALUE!</v>
      </c>
      <c r="O520" s="35">
        <f xml:space="preserve"> --(Table8[[#This Row],[App Submission Date]]&lt;&gt;"")</f>
        <v>1</v>
      </c>
      <c r="P520" s="35">
        <f>--(Table8[[#This Row],[App Offer Date]]&lt;&gt;"")</f>
        <v>1</v>
      </c>
      <c r="Q520" s="5" t="s">
        <v>37</v>
      </c>
      <c r="R520" s="4" t="s">
        <v>47</v>
      </c>
      <c r="S520" s="5" t="s">
        <v>55</v>
      </c>
      <c r="T520" s="4" t="s">
        <v>189</v>
      </c>
      <c r="U520" s="4" t="s">
        <v>926</v>
      </c>
      <c r="V520" s="5" t="s">
        <v>37</v>
      </c>
      <c r="W520" s="6">
        <v>45755</v>
      </c>
      <c r="X520" s="27">
        <v>45759</v>
      </c>
      <c r="Y520">
        <f>IF(Table8[[#This Row],[Highest Student Stage]]&lt;&gt;"",1,0)</f>
        <v>1</v>
      </c>
      <c r="Z520">
        <f t="shared" si="24"/>
        <v>1</v>
      </c>
      <c r="AA520">
        <f t="shared" si="25"/>
        <v>0</v>
      </c>
      <c r="AB520">
        <f t="shared" si="26"/>
        <v>0</v>
      </c>
    </row>
    <row r="521" spans="1:28" ht="14.4" thickBot="1" x14ac:dyDescent="0.3">
      <c r="A521" s="26" t="s">
        <v>927</v>
      </c>
      <c r="B521" s="4" t="s">
        <v>185</v>
      </c>
      <c r="C521" s="5" t="s">
        <v>21</v>
      </c>
      <c r="D521" s="4" t="s">
        <v>33</v>
      </c>
      <c r="E521" s="5" t="s">
        <v>69</v>
      </c>
      <c r="F521" s="5" t="s">
        <v>65</v>
      </c>
      <c r="G521" s="4" t="s">
        <v>301</v>
      </c>
      <c r="H521" s="4" t="s">
        <v>26</v>
      </c>
      <c r="I521" s="24">
        <v>45772</v>
      </c>
      <c r="J521" s="25" t="s">
        <v>1162</v>
      </c>
      <c r="K521" s="25" t="s">
        <v>1162</v>
      </c>
      <c r="L521" s="35" t="e">
        <f>Table8[[#This Row],[App Offer Date]]-Table8[[#This Row],[App Submission Date]]</f>
        <v>#VALUE!</v>
      </c>
      <c r="M521" s="35" t="e">
        <f>Table8[[#This Row],[App Deposit Date]]-Table8[[#This Row],[App Offer Date]]</f>
        <v>#VALUE!</v>
      </c>
      <c r="N521" s="35" t="e">
        <f>Table8[[#This Row],[App Deposit Date]]-Table8[[#This Row],[App Submission Date]]</f>
        <v>#VALUE!</v>
      </c>
      <c r="O521" s="35">
        <f xml:space="preserve"> --(Table8[[#This Row],[App Submission Date]]&lt;&gt;"")</f>
        <v>1</v>
      </c>
      <c r="P521" s="35">
        <f>--(Table8[[#This Row],[App Offer Date]]&lt;&gt;"")</f>
        <v>1</v>
      </c>
      <c r="Q521" s="5" t="s">
        <v>82</v>
      </c>
      <c r="R521" s="4" t="s">
        <v>47</v>
      </c>
      <c r="S521" s="5" t="s">
        <v>69</v>
      </c>
      <c r="T521" s="4"/>
      <c r="U521" s="4" t="s">
        <v>928</v>
      </c>
      <c r="V521" s="5" t="s">
        <v>82</v>
      </c>
      <c r="W521" s="6">
        <v>45772</v>
      </c>
      <c r="X521" s="22"/>
      <c r="Y521">
        <f>IF(Table8[[#This Row],[Highest Student Stage]]&lt;&gt;"",1,0)</f>
        <v>1</v>
      </c>
      <c r="Z521">
        <f t="shared" si="24"/>
        <v>0</v>
      </c>
      <c r="AA521">
        <f t="shared" si="25"/>
        <v>0</v>
      </c>
      <c r="AB521">
        <f t="shared" si="26"/>
        <v>0</v>
      </c>
    </row>
    <row r="522" spans="1:28" ht="14.4" thickBot="1" x14ac:dyDescent="0.3">
      <c r="A522" s="26" t="s">
        <v>929</v>
      </c>
      <c r="B522" s="4" t="s">
        <v>86</v>
      </c>
      <c r="C522" s="5" t="s">
        <v>21</v>
      </c>
      <c r="D522" s="4" t="s">
        <v>22</v>
      </c>
      <c r="E522" s="5" t="s">
        <v>55</v>
      </c>
      <c r="F522" s="5" t="s">
        <v>24</v>
      </c>
      <c r="G522" s="4" t="s">
        <v>211</v>
      </c>
      <c r="H522" s="4" t="s">
        <v>26</v>
      </c>
      <c r="I522" s="24">
        <v>45776</v>
      </c>
      <c r="J522" s="24">
        <v>45782</v>
      </c>
      <c r="K522" s="25" t="s">
        <v>1162</v>
      </c>
      <c r="L522" s="35">
        <f>Table8[[#This Row],[App Offer Date]]-Table8[[#This Row],[App Submission Date]]</f>
        <v>6</v>
      </c>
      <c r="M522" s="35" t="e">
        <f>Table8[[#This Row],[App Deposit Date]]-Table8[[#This Row],[App Offer Date]]</f>
        <v>#VALUE!</v>
      </c>
      <c r="N522" s="35" t="e">
        <f>Table8[[#This Row],[App Deposit Date]]-Table8[[#This Row],[App Submission Date]]</f>
        <v>#VALUE!</v>
      </c>
      <c r="O522" s="35">
        <f xml:space="preserve"> --(Table8[[#This Row],[App Submission Date]]&lt;&gt;"")</f>
        <v>1</v>
      </c>
      <c r="P522" s="35">
        <f>--(Table8[[#This Row],[App Offer Date]]&lt;&gt;"")</f>
        <v>1</v>
      </c>
      <c r="Q522" s="5" t="s">
        <v>37</v>
      </c>
      <c r="R522" s="4" t="s">
        <v>47</v>
      </c>
      <c r="S522" s="2" t="s">
        <v>55</v>
      </c>
      <c r="T522" s="1"/>
      <c r="U522" s="4"/>
      <c r="V522" s="5" t="s">
        <v>37</v>
      </c>
      <c r="W522" s="6">
        <v>45776</v>
      </c>
      <c r="X522" s="27">
        <v>45782</v>
      </c>
      <c r="Y522">
        <f>IF(Table8[[#This Row],[Highest Student Stage]]&lt;&gt;"",1,0)</f>
        <v>1</v>
      </c>
      <c r="Z522">
        <f t="shared" si="24"/>
        <v>1</v>
      </c>
      <c r="AA522">
        <f t="shared" si="25"/>
        <v>0</v>
      </c>
      <c r="AB522">
        <f t="shared" si="26"/>
        <v>0</v>
      </c>
    </row>
    <row r="523" spans="1:28" ht="14.4" thickBot="1" x14ac:dyDescent="0.3">
      <c r="A523" s="26" t="s">
        <v>930</v>
      </c>
      <c r="B523" s="4" t="s">
        <v>388</v>
      </c>
      <c r="C523" s="5" t="s">
        <v>21</v>
      </c>
      <c r="D523" s="4" t="s">
        <v>22</v>
      </c>
      <c r="E523" s="5" t="s">
        <v>55</v>
      </c>
      <c r="F523" s="5" t="s">
        <v>24</v>
      </c>
      <c r="G523" s="4" t="s">
        <v>25</v>
      </c>
      <c r="H523" s="4" t="s">
        <v>26</v>
      </c>
      <c r="I523" s="24">
        <v>45736</v>
      </c>
      <c r="J523" s="24">
        <v>45744</v>
      </c>
      <c r="K523" s="24">
        <v>45768</v>
      </c>
      <c r="L523" s="34">
        <f>Table8[[#This Row],[App Offer Date]]-Table8[[#This Row],[App Submission Date]]</f>
        <v>8</v>
      </c>
      <c r="M523" s="34">
        <f>Table8[[#This Row],[App Deposit Date]]-Table8[[#This Row],[App Offer Date]]</f>
        <v>24</v>
      </c>
      <c r="N523" s="34">
        <f>Table8[[#This Row],[App Deposit Date]]-Table8[[#This Row],[App Submission Date]]</f>
        <v>32</v>
      </c>
      <c r="O523" s="34">
        <f xml:space="preserve"> --(Table8[[#This Row],[App Submission Date]]&lt;&gt;"")</f>
        <v>1</v>
      </c>
      <c r="P523" s="34">
        <f>--(Table8[[#This Row],[App Offer Date]]&lt;&gt;"")</f>
        <v>1</v>
      </c>
      <c r="Q523" s="5" t="s">
        <v>27</v>
      </c>
      <c r="R523" s="4" t="s">
        <v>28</v>
      </c>
      <c r="S523" s="5" t="s">
        <v>55</v>
      </c>
      <c r="T523" s="4" t="s">
        <v>29</v>
      </c>
      <c r="U523" s="4" t="s">
        <v>931</v>
      </c>
      <c r="V523" s="5" t="s">
        <v>27</v>
      </c>
      <c r="W523" s="6">
        <v>45736</v>
      </c>
      <c r="X523" s="27">
        <v>45744</v>
      </c>
      <c r="Y523">
        <f>IF(Table8[[#This Row],[Highest Student Stage]]&lt;&gt;"",1,0)</f>
        <v>1</v>
      </c>
      <c r="Z523">
        <f t="shared" si="24"/>
        <v>1</v>
      </c>
      <c r="AA523">
        <f t="shared" si="25"/>
        <v>1</v>
      </c>
      <c r="AB523">
        <f t="shared" si="26"/>
        <v>0</v>
      </c>
    </row>
    <row r="524" spans="1:28" ht="14.4" thickBot="1" x14ac:dyDescent="0.3">
      <c r="A524" s="26" t="s">
        <v>932</v>
      </c>
      <c r="B524" s="4" t="s">
        <v>71</v>
      </c>
      <c r="C524" s="5" t="s">
        <v>21</v>
      </c>
      <c r="D524" s="4" t="s">
        <v>33</v>
      </c>
      <c r="E524" s="5" t="s">
        <v>44</v>
      </c>
      <c r="F524" s="5" t="s">
        <v>35</v>
      </c>
      <c r="G524" s="4" t="s">
        <v>51</v>
      </c>
      <c r="H524" s="4" t="s">
        <v>26</v>
      </c>
      <c r="I524" s="24">
        <v>45777</v>
      </c>
      <c r="J524" s="24">
        <v>45781</v>
      </c>
      <c r="K524" s="25" t="s">
        <v>1162</v>
      </c>
      <c r="L524" s="35">
        <f>Table8[[#This Row],[App Offer Date]]-Table8[[#This Row],[App Submission Date]]</f>
        <v>4</v>
      </c>
      <c r="M524" s="35" t="e">
        <f>Table8[[#This Row],[App Deposit Date]]-Table8[[#This Row],[App Offer Date]]</f>
        <v>#VALUE!</v>
      </c>
      <c r="N524" s="35" t="e">
        <f>Table8[[#This Row],[App Deposit Date]]-Table8[[#This Row],[App Submission Date]]</f>
        <v>#VALUE!</v>
      </c>
      <c r="O524" s="35">
        <f xml:space="preserve"> --(Table8[[#This Row],[App Submission Date]]&lt;&gt;"")</f>
        <v>1</v>
      </c>
      <c r="P524" s="35">
        <f>--(Table8[[#This Row],[App Offer Date]]&lt;&gt;"")</f>
        <v>1</v>
      </c>
      <c r="Q524" s="5" t="s">
        <v>37</v>
      </c>
      <c r="R524" s="4" t="s">
        <v>47</v>
      </c>
      <c r="S524" s="5"/>
      <c r="T524" s="4"/>
      <c r="U524" s="4"/>
      <c r="V524" s="7" t="s">
        <v>52</v>
      </c>
      <c r="W524" s="5"/>
      <c r="X524" s="22"/>
      <c r="Y524">
        <f>IF(Table8[[#This Row],[Highest Student Stage]]&lt;&gt;"",1,0)</f>
        <v>1</v>
      </c>
      <c r="Z524">
        <f t="shared" si="24"/>
        <v>1</v>
      </c>
      <c r="AA524">
        <f t="shared" si="25"/>
        <v>0</v>
      </c>
      <c r="AB524">
        <f t="shared" si="26"/>
        <v>0</v>
      </c>
    </row>
    <row r="525" spans="1:28" ht="14.4" thickBot="1" x14ac:dyDescent="0.3">
      <c r="A525" s="26" t="s">
        <v>933</v>
      </c>
      <c r="B525" s="4" t="s">
        <v>182</v>
      </c>
      <c r="C525" s="5" t="s">
        <v>21</v>
      </c>
      <c r="D525" s="4" t="s">
        <v>22</v>
      </c>
      <c r="E525" s="5" t="s">
        <v>64</v>
      </c>
      <c r="F525" s="5" t="s">
        <v>24</v>
      </c>
      <c r="G525" s="4" t="s">
        <v>733</v>
      </c>
      <c r="H525" s="4" t="s">
        <v>26</v>
      </c>
      <c r="I525" s="24">
        <v>45763</v>
      </c>
      <c r="J525" s="24">
        <v>45776</v>
      </c>
      <c r="K525" s="25" t="s">
        <v>1162</v>
      </c>
      <c r="L525" s="35">
        <f>Table8[[#This Row],[App Offer Date]]-Table8[[#This Row],[App Submission Date]]</f>
        <v>13</v>
      </c>
      <c r="M525" s="35" t="e">
        <f>Table8[[#This Row],[App Deposit Date]]-Table8[[#This Row],[App Offer Date]]</f>
        <v>#VALUE!</v>
      </c>
      <c r="N525" s="35" t="e">
        <f>Table8[[#This Row],[App Deposit Date]]-Table8[[#This Row],[App Submission Date]]</f>
        <v>#VALUE!</v>
      </c>
      <c r="O525" s="35">
        <f xml:space="preserve"> --(Table8[[#This Row],[App Submission Date]]&lt;&gt;"")</f>
        <v>1</v>
      </c>
      <c r="P525" s="35">
        <f>--(Table8[[#This Row],[App Offer Date]]&lt;&gt;"")</f>
        <v>1</v>
      </c>
      <c r="Q525" s="5" t="s">
        <v>37</v>
      </c>
      <c r="R525" s="4" t="s">
        <v>28</v>
      </c>
      <c r="S525" s="5" t="s">
        <v>64</v>
      </c>
      <c r="T525" s="4" t="s">
        <v>137</v>
      </c>
      <c r="U525" s="4" t="s">
        <v>934</v>
      </c>
      <c r="V525" s="5" t="s">
        <v>37</v>
      </c>
      <c r="W525" s="6">
        <v>45763</v>
      </c>
      <c r="X525" s="27">
        <v>45776</v>
      </c>
      <c r="Y525">
        <f>IF(Table8[[#This Row],[Highest Student Stage]]&lt;&gt;"",1,0)</f>
        <v>1</v>
      </c>
      <c r="Z525">
        <f t="shared" si="24"/>
        <v>1</v>
      </c>
      <c r="AA525">
        <f t="shared" si="25"/>
        <v>0</v>
      </c>
      <c r="AB525">
        <f t="shared" si="26"/>
        <v>0</v>
      </c>
    </row>
    <row r="526" spans="1:28" ht="14.4" thickBot="1" x14ac:dyDescent="0.3">
      <c r="A526" s="26" t="s">
        <v>935</v>
      </c>
      <c r="B526" s="4" t="s">
        <v>76</v>
      </c>
      <c r="C526" s="5" t="s">
        <v>21</v>
      </c>
      <c r="D526" s="4" t="s">
        <v>33</v>
      </c>
      <c r="E526" s="5" t="s">
        <v>64</v>
      </c>
      <c r="F526" s="5" t="s">
        <v>65</v>
      </c>
      <c r="G526" s="4" t="s">
        <v>246</v>
      </c>
      <c r="H526" s="4" t="s">
        <v>26</v>
      </c>
      <c r="I526" s="24">
        <v>45750</v>
      </c>
      <c r="J526" s="24">
        <v>45755</v>
      </c>
      <c r="K526" s="25" t="s">
        <v>1162</v>
      </c>
      <c r="L526" s="35">
        <f>Table8[[#This Row],[App Offer Date]]-Table8[[#This Row],[App Submission Date]]</f>
        <v>5</v>
      </c>
      <c r="M526" s="35" t="e">
        <f>Table8[[#This Row],[App Deposit Date]]-Table8[[#This Row],[App Offer Date]]</f>
        <v>#VALUE!</v>
      </c>
      <c r="N526" s="35" t="e">
        <f>Table8[[#This Row],[App Deposit Date]]-Table8[[#This Row],[App Submission Date]]</f>
        <v>#VALUE!</v>
      </c>
      <c r="O526" s="35">
        <f xml:space="preserve"> --(Table8[[#This Row],[App Submission Date]]&lt;&gt;"")</f>
        <v>1</v>
      </c>
      <c r="P526" s="35">
        <f>--(Table8[[#This Row],[App Offer Date]]&lt;&gt;"")</f>
        <v>1</v>
      </c>
      <c r="Q526" s="5" t="s">
        <v>37</v>
      </c>
      <c r="R526" s="4" t="s">
        <v>47</v>
      </c>
      <c r="S526" s="5" t="s">
        <v>64</v>
      </c>
      <c r="T526" s="4" t="s">
        <v>73</v>
      </c>
      <c r="U526" s="4" t="s">
        <v>364</v>
      </c>
      <c r="V526" s="5" t="s">
        <v>37</v>
      </c>
      <c r="W526" s="6">
        <v>45750</v>
      </c>
      <c r="X526" s="27">
        <v>45755</v>
      </c>
      <c r="Y526">
        <f>IF(Table8[[#This Row],[Highest Student Stage]]&lt;&gt;"",1,0)</f>
        <v>1</v>
      </c>
      <c r="Z526">
        <f t="shared" si="24"/>
        <v>1</v>
      </c>
      <c r="AA526">
        <f t="shared" si="25"/>
        <v>0</v>
      </c>
      <c r="AB526">
        <f t="shared" si="26"/>
        <v>0</v>
      </c>
    </row>
    <row r="527" spans="1:28" ht="14.4" thickBot="1" x14ac:dyDescent="0.3">
      <c r="A527" s="26" t="s">
        <v>936</v>
      </c>
      <c r="B527" s="4" t="s">
        <v>159</v>
      </c>
      <c r="C527" s="5" t="s">
        <v>21</v>
      </c>
      <c r="D527" s="4" t="s">
        <v>22</v>
      </c>
      <c r="E527" s="5" t="s">
        <v>55</v>
      </c>
      <c r="F527" s="5" t="s">
        <v>24</v>
      </c>
      <c r="G527" s="4" t="s">
        <v>56</v>
      </c>
      <c r="H527" s="4" t="s">
        <v>26</v>
      </c>
      <c r="I527" s="24">
        <v>45776</v>
      </c>
      <c r="J527" s="24">
        <v>45785</v>
      </c>
      <c r="K527" s="25" t="s">
        <v>1162</v>
      </c>
      <c r="L527" s="35">
        <f>Table8[[#This Row],[App Offer Date]]-Table8[[#This Row],[App Submission Date]]</f>
        <v>9</v>
      </c>
      <c r="M527" s="35" t="e">
        <f>Table8[[#This Row],[App Deposit Date]]-Table8[[#This Row],[App Offer Date]]</f>
        <v>#VALUE!</v>
      </c>
      <c r="N527" s="35" t="e">
        <f>Table8[[#This Row],[App Deposit Date]]-Table8[[#This Row],[App Submission Date]]</f>
        <v>#VALUE!</v>
      </c>
      <c r="O527" s="35">
        <f xml:space="preserve"> --(Table8[[#This Row],[App Submission Date]]&lt;&gt;"")</f>
        <v>1</v>
      </c>
      <c r="P527" s="35">
        <f>--(Table8[[#This Row],[App Offer Date]]&lt;&gt;"")</f>
        <v>1</v>
      </c>
      <c r="Q527" s="5" t="s">
        <v>37</v>
      </c>
      <c r="R527" s="4" t="s">
        <v>47</v>
      </c>
      <c r="S527" s="5"/>
      <c r="T527" s="4"/>
      <c r="U527" s="4"/>
      <c r="V527" s="7" t="s">
        <v>52</v>
      </c>
      <c r="W527" s="5"/>
      <c r="X527" s="22"/>
      <c r="Y527">
        <f>IF(Table8[[#This Row],[Highest Student Stage]]&lt;&gt;"",1,0)</f>
        <v>1</v>
      </c>
      <c r="Z527">
        <f t="shared" si="24"/>
        <v>1</v>
      </c>
      <c r="AA527">
        <f t="shared" si="25"/>
        <v>0</v>
      </c>
      <c r="AB527">
        <f t="shared" si="26"/>
        <v>0</v>
      </c>
    </row>
    <row r="528" spans="1:28" ht="14.4" thickBot="1" x14ac:dyDescent="0.3">
      <c r="A528" s="26" t="s">
        <v>937</v>
      </c>
      <c r="B528" s="4" t="s">
        <v>388</v>
      </c>
      <c r="C528" s="5" t="s">
        <v>21</v>
      </c>
      <c r="D528" s="4" t="s">
        <v>22</v>
      </c>
      <c r="E528" s="5" t="s">
        <v>55</v>
      </c>
      <c r="F528" s="5" t="s">
        <v>24</v>
      </c>
      <c r="G528" s="4" t="s">
        <v>94</v>
      </c>
      <c r="H528" s="4" t="s">
        <v>26</v>
      </c>
      <c r="I528" s="24">
        <v>45772</v>
      </c>
      <c r="J528" s="24">
        <v>45782</v>
      </c>
      <c r="K528" s="25" t="s">
        <v>1162</v>
      </c>
      <c r="L528" s="35">
        <f>Table8[[#This Row],[App Offer Date]]-Table8[[#This Row],[App Submission Date]]</f>
        <v>10</v>
      </c>
      <c r="M528" s="35" t="e">
        <f>Table8[[#This Row],[App Deposit Date]]-Table8[[#This Row],[App Offer Date]]</f>
        <v>#VALUE!</v>
      </c>
      <c r="N528" s="35" t="e">
        <f>Table8[[#This Row],[App Deposit Date]]-Table8[[#This Row],[App Submission Date]]</f>
        <v>#VALUE!</v>
      </c>
      <c r="O528" s="35">
        <f xml:space="preserve"> --(Table8[[#This Row],[App Submission Date]]&lt;&gt;"")</f>
        <v>1</v>
      </c>
      <c r="P528" s="35">
        <f>--(Table8[[#This Row],[App Offer Date]]&lt;&gt;"")</f>
        <v>1</v>
      </c>
      <c r="Q528" s="5" t="s">
        <v>37</v>
      </c>
      <c r="R528" s="4" t="s">
        <v>47</v>
      </c>
      <c r="S528" s="5"/>
      <c r="T528" s="4"/>
      <c r="U528" s="4"/>
      <c r="V528" s="7" t="s">
        <v>52</v>
      </c>
      <c r="W528" s="5"/>
      <c r="X528" s="22"/>
      <c r="Y528">
        <f>IF(Table8[[#This Row],[Highest Student Stage]]&lt;&gt;"",1,0)</f>
        <v>1</v>
      </c>
      <c r="Z528">
        <f t="shared" si="24"/>
        <v>1</v>
      </c>
      <c r="AA528">
        <f t="shared" si="25"/>
        <v>0</v>
      </c>
      <c r="AB528">
        <f t="shared" si="26"/>
        <v>0</v>
      </c>
    </row>
    <row r="529" spans="1:28" ht="14.4" thickBot="1" x14ac:dyDescent="0.3">
      <c r="A529" s="26" t="s">
        <v>938</v>
      </c>
      <c r="B529" s="4" t="s">
        <v>68</v>
      </c>
      <c r="C529" s="5" t="s">
        <v>21</v>
      </c>
      <c r="D529" s="4" t="s">
        <v>33</v>
      </c>
      <c r="E529" s="5" t="s">
        <v>129</v>
      </c>
      <c r="F529" s="5" t="s">
        <v>65</v>
      </c>
      <c r="G529" s="4" t="s">
        <v>99</v>
      </c>
      <c r="H529" s="4" t="s">
        <v>26</v>
      </c>
      <c r="I529" s="24">
        <v>45704</v>
      </c>
      <c r="J529" s="25" t="s">
        <v>1162</v>
      </c>
      <c r="K529" s="25" t="s">
        <v>1162</v>
      </c>
      <c r="L529" s="35" t="e">
        <f>Table8[[#This Row],[App Offer Date]]-Table8[[#This Row],[App Submission Date]]</f>
        <v>#VALUE!</v>
      </c>
      <c r="M529" s="35" t="e">
        <f>Table8[[#This Row],[App Deposit Date]]-Table8[[#This Row],[App Offer Date]]</f>
        <v>#VALUE!</v>
      </c>
      <c r="N529" s="35" t="e">
        <f>Table8[[#This Row],[App Deposit Date]]-Table8[[#This Row],[App Submission Date]]</f>
        <v>#VALUE!</v>
      </c>
      <c r="O529" s="35">
        <f xml:space="preserve"> --(Table8[[#This Row],[App Submission Date]]&lt;&gt;"")</f>
        <v>1</v>
      </c>
      <c r="P529" s="35">
        <f>--(Table8[[#This Row],[App Offer Date]]&lt;&gt;"")</f>
        <v>1</v>
      </c>
      <c r="Q529" s="5" t="s">
        <v>46</v>
      </c>
      <c r="R529" s="4" t="s">
        <v>47</v>
      </c>
      <c r="S529" s="5"/>
      <c r="T529" s="4"/>
      <c r="U529" s="4" t="s">
        <v>119</v>
      </c>
      <c r="V529" s="7" t="s">
        <v>52</v>
      </c>
      <c r="W529" s="5"/>
      <c r="X529" s="22"/>
      <c r="Y529">
        <f>IF(Table8[[#This Row],[Highest Student Stage]]&lt;&gt;"",1,0)</f>
        <v>1</v>
      </c>
      <c r="Z529">
        <f t="shared" si="24"/>
        <v>0</v>
      </c>
      <c r="AA529">
        <f t="shared" si="25"/>
        <v>0</v>
      </c>
      <c r="AB529">
        <f t="shared" si="26"/>
        <v>0</v>
      </c>
    </row>
    <row r="530" spans="1:28" ht="14.4" thickBot="1" x14ac:dyDescent="0.3">
      <c r="A530" s="26" t="s">
        <v>939</v>
      </c>
      <c r="B530" s="4" t="s">
        <v>124</v>
      </c>
      <c r="C530" s="5" t="s">
        <v>21</v>
      </c>
      <c r="D530" s="4" t="s">
        <v>33</v>
      </c>
      <c r="E530" s="5" t="s">
        <v>160</v>
      </c>
      <c r="F530" s="5" t="s">
        <v>65</v>
      </c>
      <c r="G530" s="4" t="s">
        <v>66</v>
      </c>
      <c r="H530" s="4" t="s">
        <v>26</v>
      </c>
      <c r="I530" s="24">
        <v>45719</v>
      </c>
      <c r="J530" s="24">
        <v>45744</v>
      </c>
      <c r="K530" s="25" t="s">
        <v>1162</v>
      </c>
      <c r="L530" s="35">
        <f>Table8[[#This Row],[App Offer Date]]-Table8[[#This Row],[App Submission Date]]</f>
        <v>25</v>
      </c>
      <c r="M530" s="35" t="e">
        <f>Table8[[#This Row],[App Deposit Date]]-Table8[[#This Row],[App Offer Date]]</f>
        <v>#VALUE!</v>
      </c>
      <c r="N530" s="35" t="e">
        <f>Table8[[#This Row],[App Deposit Date]]-Table8[[#This Row],[App Submission Date]]</f>
        <v>#VALUE!</v>
      </c>
      <c r="O530" s="35">
        <f xml:space="preserve"> --(Table8[[#This Row],[App Submission Date]]&lt;&gt;"")</f>
        <v>1</v>
      </c>
      <c r="P530" s="35">
        <f>--(Table8[[#This Row],[App Offer Date]]&lt;&gt;"")</f>
        <v>1</v>
      </c>
      <c r="Q530" s="5" t="s">
        <v>37</v>
      </c>
      <c r="R530" s="4" t="s">
        <v>47</v>
      </c>
      <c r="S530" s="5" t="s">
        <v>160</v>
      </c>
      <c r="T530" s="4" t="s">
        <v>189</v>
      </c>
      <c r="U530" s="4" t="s">
        <v>940</v>
      </c>
      <c r="V530" s="5" t="s">
        <v>37</v>
      </c>
      <c r="W530" s="6">
        <v>45719</v>
      </c>
      <c r="X530" s="27">
        <v>45744</v>
      </c>
      <c r="Y530">
        <f>IF(Table8[[#This Row],[Highest Student Stage]]&lt;&gt;"",1,0)</f>
        <v>1</v>
      </c>
      <c r="Z530">
        <f t="shared" si="24"/>
        <v>1</v>
      </c>
      <c r="AA530">
        <f t="shared" si="25"/>
        <v>0</v>
      </c>
      <c r="AB530">
        <f t="shared" si="26"/>
        <v>0</v>
      </c>
    </row>
    <row r="531" spans="1:28" ht="14.4" thickBot="1" x14ac:dyDescent="0.3">
      <c r="A531" s="26" t="s">
        <v>941</v>
      </c>
      <c r="B531" s="4" t="s">
        <v>124</v>
      </c>
      <c r="C531" s="5" t="s">
        <v>21</v>
      </c>
      <c r="D531" s="4" t="s">
        <v>33</v>
      </c>
      <c r="E531" s="5" t="s">
        <v>64</v>
      </c>
      <c r="F531" s="5" t="s">
        <v>65</v>
      </c>
      <c r="G531" s="4" t="s">
        <v>301</v>
      </c>
      <c r="H531" s="4" t="s">
        <v>26</v>
      </c>
      <c r="I531" s="24">
        <v>45708</v>
      </c>
      <c r="J531" s="24">
        <v>45709</v>
      </c>
      <c r="K531" s="25" t="s">
        <v>1162</v>
      </c>
      <c r="L531" s="35">
        <f>Table8[[#This Row],[App Offer Date]]-Table8[[#This Row],[App Submission Date]]</f>
        <v>1</v>
      </c>
      <c r="M531" s="35" t="e">
        <f>Table8[[#This Row],[App Deposit Date]]-Table8[[#This Row],[App Offer Date]]</f>
        <v>#VALUE!</v>
      </c>
      <c r="N531" s="35" t="e">
        <f>Table8[[#This Row],[App Deposit Date]]-Table8[[#This Row],[App Submission Date]]</f>
        <v>#VALUE!</v>
      </c>
      <c r="O531" s="35">
        <f xml:space="preserve"> --(Table8[[#This Row],[App Submission Date]]&lt;&gt;"")</f>
        <v>1</v>
      </c>
      <c r="P531" s="35">
        <f>--(Table8[[#This Row],[App Offer Date]]&lt;&gt;"")</f>
        <v>1</v>
      </c>
      <c r="Q531" s="5" t="s">
        <v>37</v>
      </c>
      <c r="R531" s="4" t="s">
        <v>47</v>
      </c>
      <c r="S531" s="2" t="s">
        <v>263</v>
      </c>
      <c r="T531" s="4"/>
      <c r="U531" s="5" t="s">
        <v>942</v>
      </c>
      <c r="V531" s="7" t="s">
        <v>41</v>
      </c>
      <c r="W531" s="5"/>
      <c r="X531" s="22"/>
      <c r="Y531">
        <f>IF(Table8[[#This Row],[Highest Student Stage]]&lt;&gt;"",1,0)</f>
        <v>1</v>
      </c>
      <c r="Z531">
        <f t="shared" si="24"/>
        <v>1</v>
      </c>
      <c r="AA531">
        <f t="shared" si="25"/>
        <v>0</v>
      </c>
      <c r="AB531">
        <f t="shared" si="26"/>
        <v>0</v>
      </c>
    </row>
    <row r="532" spans="1:28" ht="14.4" thickBot="1" x14ac:dyDescent="0.3">
      <c r="A532" s="26" t="s">
        <v>943</v>
      </c>
      <c r="B532" s="4" t="s">
        <v>32</v>
      </c>
      <c r="C532" s="5" t="s">
        <v>21</v>
      </c>
      <c r="D532" s="4" t="s">
        <v>33</v>
      </c>
      <c r="E532" s="5" t="s">
        <v>64</v>
      </c>
      <c r="F532" s="5" t="s">
        <v>35</v>
      </c>
      <c r="G532" s="4" t="s">
        <v>109</v>
      </c>
      <c r="H532" s="4" t="s">
        <v>26</v>
      </c>
      <c r="I532" s="24">
        <v>45690</v>
      </c>
      <c r="J532" s="24">
        <v>45695</v>
      </c>
      <c r="K532" s="24">
        <v>45716</v>
      </c>
      <c r="L532" s="34">
        <f>Table8[[#This Row],[App Offer Date]]-Table8[[#This Row],[App Submission Date]]</f>
        <v>5</v>
      </c>
      <c r="M532" s="34">
        <f>Table8[[#This Row],[App Deposit Date]]-Table8[[#This Row],[App Offer Date]]</f>
        <v>21</v>
      </c>
      <c r="N532" s="34">
        <f>Table8[[#This Row],[App Deposit Date]]-Table8[[#This Row],[App Submission Date]]</f>
        <v>26</v>
      </c>
      <c r="O532" s="34">
        <f xml:space="preserve"> --(Table8[[#This Row],[App Submission Date]]&lt;&gt;"")</f>
        <v>1</v>
      </c>
      <c r="P532" s="34">
        <f>--(Table8[[#This Row],[App Offer Date]]&lt;&gt;"")</f>
        <v>1</v>
      </c>
      <c r="Q532" s="5" t="s">
        <v>156</v>
      </c>
      <c r="R532" s="4" t="s">
        <v>28</v>
      </c>
      <c r="S532" s="5" t="s">
        <v>64</v>
      </c>
      <c r="T532" s="4" t="s">
        <v>29</v>
      </c>
      <c r="U532" s="4" t="s">
        <v>318</v>
      </c>
      <c r="V532" s="5" t="s">
        <v>156</v>
      </c>
      <c r="W532" s="6">
        <v>45690</v>
      </c>
      <c r="X532" s="27">
        <v>45695</v>
      </c>
      <c r="Y532">
        <f>IF(Table8[[#This Row],[Highest Student Stage]]&lt;&gt;"",1,0)</f>
        <v>1</v>
      </c>
      <c r="Z532">
        <f t="shared" si="24"/>
        <v>1</v>
      </c>
      <c r="AA532">
        <f t="shared" si="25"/>
        <v>1</v>
      </c>
      <c r="AB532">
        <f t="shared" si="26"/>
        <v>0</v>
      </c>
    </row>
    <row r="533" spans="1:28" ht="14.4" thickBot="1" x14ac:dyDescent="0.3">
      <c r="A533" s="26" t="s">
        <v>944</v>
      </c>
      <c r="B533" s="4" t="s">
        <v>162</v>
      </c>
      <c r="C533" s="5" t="s">
        <v>21</v>
      </c>
      <c r="D533" s="4" t="s">
        <v>33</v>
      </c>
      <c r="E533" s="5" t="s">
        <v>64</v>
      </c>
      <c r="F533" s="5" t="s">
        <v>65</v>
      </c>
      <c r="G533" s="4" t="s">
        <v>301</v>
      </c>
      <c r="H533" s="4" t="s">
        <v>26</v>
      </c>
      <c r="I533" s="24">
        <v>45709</v>
      </c>
      <c r="J533" s="24">
        <v>45727</v>
      </c>
      <c r="K533" s="25" t="s">
        <v>1162</v>
      </c>
      <c r="L533" s="35">
        <f>Table8[[#This Row],[App Offer Date]]-Table8[[#This Row],[App Submission Date]]</f>
        <v>18</v>
      </c>
      <c r="M533" s="35" t="e">
        <f>Table8[[#This Row],[App Deposit Date]]-Table8[[#This Row],[App Offer Date]]</f>
        <v>#VALUE!</v>
      </c>
      <c r="N533" s="35" t="e">
        <f>Table8[[#This Row],[App Deposit Date]]-Table8[[#This Row],[App Submission Date]]</f>
        <v>#VALUE!</v>
      </c>
      <c r="O533" s="35">
        <f xml:space="preserve"> --(Table8[[#This Row],[App Submission Date]]&lt;&gt;"")</f>
        <v>1</v>
      </c>
      <c r="P533" s="35">
        <f>--(Table8[[#This Row],[App Offer Date]]&lt;&gt;"")</f>
        <v>1</v>
      </c>
      <c r="Q533" s="5" t="s">
        <v>37</v>
      </c>
      <c r="R533" s="4" t="s">
        <v>47</v>
      </c>
      <c r="S533" s="2" t="s">
        <v>475</v>
      </c>
      <c r="T533" s="4"/>
      <c r="U533" s="5" t="s">
        <v>945</v>
      </c>
      <c r="V533" s="7" t="s">
        <v>41</v>
      </c>
      <c r="W533" s="5"/>
      <c r="X533" s="22"/>
      <c r="Y533">
        <f>IF(Table8[[#This Row],[Highest Student Stage]]&lt;&gt;"",1,0)</f>
        <v>1</v>
      </c>
      <c r="Z533">
        <f t="shared" si="24"/>
        <v>1</v>
      </c>
      <c r="AA533">
        <f t="shared" si="25"/>
        <v>0</v>
      </c>
      <c r="AB533">
        <f t="shared" si="26"/>
        <v>0</v>
      </c>
    </row>
    <row r="534" spans="1:28" ht="14.4" thickBot="1" x14ac:dyDescent="0.3">
      <c r="A534" s="26" t="s">
        <v>946</v>
      </c>
      <c r="B534" s="4" t="s">
        <v>295</v>
      </c>
      <c r="C534" s="5" t="s">
        <v>21</v>
      </c>
      <c r="D534" s="4" t="s">
        <v>22</v>
      </c>
      <c r="E534" s="5" t="s">
        <v>59</v>
      </c>
      <c r="F534" s="5" t="s">
        <v>93</v>
      </c>
      <c r="G534" s="4" t="s">
        <v>179</v>
      </c>
      <c r="H534" s="4" t="s">
        <v>26</v>
      </c>
      <c r="I534" s="24">
        <v>45601</v>
      </c>
      <c r="J534" s="24">
        <v>45608</v>
      </c>
      <c r="K534" s="25" t="s">
        <v>1162</v>
      </c>
      <c r="L534" s="35">
        <f>Table8[[#This Row],[App Offer Date]]-Table8[[#This Row],[App Submission Date]]</f>
        <v>7</v>
      </c>
      <c r="M534" s="35" t="e">
        <f>Table8[[#This Row],[App Deposit Date]]-Table8[[#This Row],[App Offer Date]]</f>
        <v>#VALUE!</v>
      </c>
      <c r="N534" s="35" t="e">
        <f>Table8[[#This Row],[App Deposit Date]]-Table8[[#This Row],[App Submission Date]]</f>
        <v>#VALUE!</v>
      </c>
      <c r="O534" s="35">
        <f xml:space="preserve"> --(Table8[[#This Row],[App Submission Date]]&lt;&gt;"")</f>
        <v>1</v>
      </c>
      <c r="P534" s="35">
        <f>--(Table8[[#This Row],[App Offer Date]]&lt;&gt;"")</f>
        <v>1</v>
      </c>
      <c r="Q534" s="5" t="s">
        <v>37</v>
      </c>
      <c r="R534" s="4" t="s">
        <v>47</v>
      </c>
      <c r="S534" s="5" t="s">
        <v>59</v>
      </c>
      <c r="T534" s="4" t="s">
        <v>29</v>
      </c>
      <c r="U534" s="4" t="s">
        <v>947</v>
      </c>
      <c r="V534" s="5" t="s">
        <v>37</v>
      </c>
      <c r="W534" s="6">
        <v>45601</v>
      </c>
      <c r="X534" s="27">
        <v>45608</v>
      </c>
      <c r="Y534">
        <f>IF(Table8[[#This Row],[Highest Student Stage]]&lt;&gt;"",1,0)</f>
        <v>1</v>
      </c>
      <c r="Z534">
        <f t="shared" si="24"/>
        <v>1</v>
      </c>
      <c r="AA534">
        <f t="shared" si="25"/>
        <v>0</v>
      </c>
      <c r="AB534">
        <f t="shared" si="26"/>
        <v>0</v>
      </c>
    </row>
    <row r="535" spans="1:28" ht="14.4" thickBot="1" x14ac:dyDescent="0.3">
      <c r="A535" s="26" t="s">
        <v>948</v>
      </c>
      <c r="B535" s="4" t="s">
        <v>172</v>
      </c>
      <c r="C535" s="5" t="s">
        <v>21</v>
      </c>
      <c r="D535" s="4" t="s">
        <v>22</v>
      </c>
      <c r="E535" s="5" t="s">
        <v>55</v>
      </c>
      <c r="F535" s="5" t="s">
        <v>24</v>
      </c>
      <c r="G535" s="4" t="s">
        <v>191</v>
      </c>
      <c r="H535" s="4" t="s">
        <v>26</v>
      </c>
      <c r="I535" s="24">
        <v>45684</v>
      </c>
      <c r="J535" s="25" t="s">
        <v>1162</v>
      </c>
      <c r="K535" s="25" t="s">
        <v>1162</v>
      </c>
      <c r="L535" s="35" t="e">
        <f>Table8[[#This Row],[App Offer Date]]-Table8[[#This Row],[App Submission Date]]</f>
        <v>#VALUE!</v>
      </c>
      <c r="M535" s="35" t="e">
        <f>Table8[[#This Row],[App Deposit Date]]-Table8[[#This Row],[App Offer Date]]</f>
        <v>#VALUE!</v>
      </c>
      <c r="N535" s="35" t="e">
        <f>Table8[[#This Row],[App Deposit Date]]-Table8[[#This Row],[App Submission Date]]</f>
        <v>#VALUE!</v>
      </c>
      <c r="O535" s="35">
        <f xml:space="preserve"> --(Table8[[#This Row],[App Submission Date]]&lt;&gt;"")</f>
        <v>1</v>
      </c>
      <c r="P535" s="35">
        <f>--(Table8[[#This Row],[App Offer Date]]&lt;&gt;"")</f>
        <v>1</v>
      </c>
      <c r="Q535" s="5" t="s">
        <v>82</v>
      </c>
      <c r="R535" s="4" t="s">
        <v>47</v>
      </c>
      <c r="S535" s="5" t="s">
        <v>129</v>
      </c>
      <c r="T535" s="4" t="s">
        <v>29</v>
      </c>
      <c r="U535" s="4" t="s">
        <v>119</v>
      </c>
      <c r="V535" s="7" t="s">
        <v>41</v>
      </c>
      <c r="W535" s="5"/>
      <c r="X535" s="22"/>
      <c r="Y535">
        <f>IF(Table8[[#This Row],[Highest Student Stage]]&lt;&gt;"",1,0)</f>
        <v>1</v>
      </c>
      <c r="Z535">
        <f t="shared" si="24"/>
        <v>0</v>
      </c>
      <c r="AA535">
        <f t="shared" si="25"/>
        <v>0</v>
      </c>
      <c r="AB535">
        <f t="shared" si="26"/>
        <v>0</v>
      </c>
    </row>
    <row r="536" spans="1:28" ht="14.4" thickBot="1" x14ac:dyDescent="0.3">
      <c r="A536" s="26" t="s">
        <v>949</v>
      </c>
      <c r="B536" s="4" t="s">
        <v>285</v>
      </c>
      <c r="C536" s="5" t="s">
        <v>21</v>
      </c>
      <c r="D536" s="4" t="s">
        <v>22</v>
      </c>
      <c r="E536" s="5" t="s">
        <v>59</v>
      </c>
      <c r="F536" s="5" t="s">
        <v>93</v>
      </c>
      <c r="G536" s="4" t="s">
        <v>243</v>
      </c>
      <c r="H536" s="4" t="s">
        <v>26</v>
      </c>
      <c r="I536" s="24">
        <v>45674</v>
      </c>
      <c r="J536" s="24">
        <v>45686</v>
      </c>
      <c r="K536" s="25" t="s">
        <v>1162</v>
      </c>
      <c r="L536" s="35">
        <f>Table8[[#This Row],[App Offer Date]]-Table8[[#This Row],[App Submission Date]]</f>
        <v>12</v>
      </c>
      <c r="M536" s="35" t="e">
        <f>Table8[[#This Row],[App Deposit Date]]-Table8[[#This Row],[App Offer Date]]</f>
        <v>#VALUE!</v>
      </c>
      <c r="N536" s="35" t="e">
        <f>Table8[[#This Row],[App Deposit Date]]-Table8[[#This Row],[App Submission Date]]</f>
        <v>#VALUE!</v>
      </c>
      <c r="O536" s="35">
        <f xml:space="preserve"> --(Table8[[#This Row],[App Submission Date]]&lt;&gt;"")</f>
        <v>1</v>
      </c>
      <c r="P536" s="35">
        <f>--(Table8[[#This Row],[App Offer Date]]&lt;&gt;"")</f>
        <v>1</v>
      </c>
      <c r="Q536" s="5" t="s">
        <v>37</v>
      </c>
      <c r="R536" s="4" t="s">
        <v>47</v>
      </c>
      <c r="S536" s="2" t="s">
        <v>59</v>
      </c>
      <c r="T536" s="4"/>
      <c r="U536" s="4"/>
      <c r="V536" s="5" t="s">
        <v>37</v>
      </c>
      <c r="W536" s="6">
        <v>45674</v>
      </c>
      <c r="X536" s="27">
        <v>45686</v>
      </c>
      <c r="Y536">
        <f>IF(Table8[[#This Row],[Highest Student Stage]]&lt;&gt;"",1,0)</f>
        <v>1</v>
      </c>
      <c r="Z536">
        <f t="shared" si="24"/>
        <v>1</v>
      </c>
      <c r="AA536">
        <f t="shared" si="25"/>
        <v>0</v>
      </c>
      <c r="AB536">
        <f t="shared" si="26"/>
        <v>0</v>
      </c>
    </row>
    <row r="537" spans="1:28" ht="14.4" thickBot="1" x14ac:dyDescent="0.3">
      <c r="A537" s="26" t="s">
        <v>950</v>
      </c>
      <c r="B537" s="4" t="s">
        <v>330</v>
      </c>
      <c r="C537" s="5" t="s">
        <v>21</v>
      </c>
      <c r="D537" s="4" t="s">
        <v>22</v>
      </c>
      <c r="E537" s="5" t="s">
        <v>59</v>
      </c>
      <c r="F537" s="5" t="s">
        <v>93</v>
      </c>
      <c r="G537" s="4" t="s">
        <v>243</v>
      </c>
      <c r="H537" s="4" t="s">
        <v>26</v>
      </c>
      <c r="I537" s="24">
        <v>45690</v>
      </c>
      <c r="J537" s="24">
        <v>45710</v>
      </c>
      <c r="K537" s="25" t="s">
        <v>1162</v>
      </c>
      <c r="L537" s="35">
        <f>Table8[[#This Row],[App Offer Date]]-Table8[[#This Row],[App Submission Date]]</f>
        <v>20</v>
      </c>
      <c r="M537" s="35" t="e">
        <f>Table8[[#This Row],[App Deposit Date]]-Table8[[#This Row],[App Offer Date]]</f>
        <v>#VALUE!</v>
      </c>
      <c r="N537" s="35" t="e">
        <f>Table8[[#This Row],[App Deposit Date]]-Table8[[#This Row],[App Submission Date]]</f>
        <v>#VALUE!</v>
      </c>
      <c r="O537" s="35">
        <f xml:space="preserve"> --(Table8[[#This Row],[App Submission Date]]&lt;&gt;"")</f>
        <v>1</v>
      </c>
      <c r="P537" s="35">
        <f>--(Table8[[#This Row],[App Offer Date]]&lt;&gt;"")</f>
        <v>1</v>
      </c>
      <c r="Q537" s="5" t="s">
        <v>37</v>
      </c>
      <c r="R537" s="4" t="s">
        <v>47</v>
      </c>
      <c r="S537" s="5"/>
      <c r="T537" s="4"/>
      <c r="U537" s="4"/>
      <c r="V537" s="7" t="s">
        <v>52</v>
      </c>
      <c r="W537" s="5"/>
      <c r="X537" s="22"/>
      <c r="Y537">
        <f>IF(Table8[[#This Row],[Highest Student Stage]]&lt;&gt;"",1,0)</f>
        <v>1</v>
      </c>
      <c r="Z537">
        <f t="shared" si="24"/>
        <v>1</v>
      </c>
      <c r="AA537">
        <f t="shared" si="25"/>
        <v>0</v>
      </c>
      <c r="AB537">
        <f t="shared" si="26"/>
        <v>0</v>
      </c>
    </row>
    <row r="538" spans="1:28" ht="14.4" thickBot="1" x14ac:dyDescent="0.3">
      <c r="A538" s="26" t="s">
        <v>951</v>
      </c>
      <c r="B538" s="4" t="s">
        <v>54</v>
      </c>
      <c r="C538" s="5" t="s">
        <v>21</v>
      </c>
      <c r="D538" s="4" t="s">
        <v>22</v>
      </c>
      <c r="E538" s="5" t="s">
        <v>55</v>
      </c>
      <c r="F538" s="5" t="s">
        <v>24</v>
      </c>
      <c r="G538" s="4" t="s">
        <v>339</v>
      </c>
      <c r="H538" s="4" t="s">
        <v>26</v>
      </c>
      <c r="I538" s="24">
        <v>45705</v>
      </c>
      <c r="J538" s="24">
        <v>45710</v>
      </c>
      <c r="K538" s="24">
        <v>45765</v>
      </c>
      <c r="L538" s="34">
        <f>Table8[[#This Row],[App Offer Date]]-Table8[[#This Row],[App Submission Date]]</f>
        <v>5</v>
      </c>
      <c r="M538" s="34">
        <f>Table8[[#This Row],[App Deposit Date]]-Table8[[#This Row],[App Offer Date]]</f>
        <v>55</v>
      </c>
      <c r="N538" s="34">
        <f>Table8[[#This Row],[App Deposit Date]]-Table8[[#This Row],[App Submission Date]]</f>
        <v>60</v>
      </c>
      <c r="O538" s="34">
        <f xml:space="preserve"> --(Table8[[#This Row],[App Submission Date]]&lt;&gt;"")</f>
        <v>1</v>
      </c>
      <c r="P538" s="34">
        <f>--(Table8[[#This Row],[App Offer Date]]&lt;&gt;"")</f>
        <v>1</v>
      </c>
      <c r="Q538" s="5" t="s">
        <v>27</v>
      </c>
      <c r="R538" s="4" t="s">
        <v>28</v>
      </c>
      <c r="S538" s="5" t="s">
        <v>55</v>
      </c>
      <c r="T538" s="4" t="s">
        <v>420</v>
      </c>
      <c r="U538" s="4" t="s">
        <v>952</v>
      </c>
      <c r="V538" s="5" t="s">
        <v>27</v>
      </c>
      <c r="W538" s="6">
        <v>45705</v>
      </c>
      <c r="X538" s="27">
        <v>45710</v>
      </c>
      <c r="Y538">
        <f>IF(Table8[[#This Row],[Highest Student Stage]]&lt;&gt;"",1,0)</f>
        <v>1</v>
      </c>
      <c r="Z538">
        <f t="shared" si="24"/>
        <v>1</v>
      </c>
      <c r="AA538">
        <f t="shared" si="25"/>
        <v>1</v>
      </c>
      <c r="AB538">
        <f t="shared" si="26"/>
        <v>0</v>
      </c>
    </row>
    <row r="539" spans="1:28" ht="14.4" thickBot="1" x14ac:dyDescent="0.3">
      <c r="A539" s="26" t="s">
        <v>953</v>
      </c>
      <c r="B539" s="4" t="s">
        <v>253</v>
      </c>
      <c r="C539" s="5" t="s">
        <v>21</v>
      </c>
      <c r="D539" s="4" t="s">
        <v>22</v>
      </c>
      <c r="E539" s="5" t="s">
        <v>44</v>
      </c>
      <c r="F539" s="5" t="s">
        <v>93</v>
      </c>
      <c r="G539" s="4" t="s">
        <v>179</v>
      </c>
      <c r="H539" s="4" t="s">
        <v>26</v>
      </c>
      <c r="I539" s="24">
        <v>45700</v>
      </c>
      <c r="J539" s="24">
        <v>45713</v>
      </c>
      <c r="K539" s="25" t="s">
        <v>1162</v>
      </c>
      <c r="L539" s="35">
        <f>Table8[[#This Row],[App Offer Date]]-Table8[[#This Row],[App Submission Date]]</f>
        <v>13</v>
      </c>
      <c r="M539" s="35" t="e">
        <f>Table8[[#This Row],[App Deposit Date]]-Table8[[#This Row],[App Offer Date]]</f>
        <v>#VALUE!</v>
      </c>
      <c r="N539" s="35" t="e">
        <f>Table8[[#This Row],[App Deposit Date]]-Table8[[#This Row],[App Submission Date]]</f>
        <v>#VALUE!</v>
      </c>
      <c r="O539" s="35">
        <f xml:space="preserve"> --(Table8[[#This Row],[App Submission Date]]&lt;&gt;"")</f>
        <v>1</v>
      </c>
      <c r="P539" s="35">
        <f>--(Table8[[#This Row],[App Offer Date]]&lt;&gt;"")</f>
        <v>1</v>
      </c>
      <c r="Q539" s="5" t="s">
        <v>37</v>
      </c>
      <c r="R539" s="4" t="s">
        <v>47</v>
      </c>
      <c r="S539" s="5" t="s">
        <v>69</v>
      </c>
      <c r="T539" s="4"/>
      <c r="U539" s="4" t="s">
        <v>119</v>
      </c>
      <c r="V539" s="7" t="s">
        <v>41</v>
      </c>
      <c r="W539" s="5"/>
      <c r="X539" s="22"/>
      <c r="Y539">
        <f>IF(Table8[[#This Row],[Highest Student Stage]]&lt;&gt;"",1,0)</f>
        <v>1</v>
      </c>
      <c r="Z539">
        <f t="shared" si="24"/>
        <v>1</v>
      </c>
      <c r="AA539">
        <f t="shared" si="25"/>
        <v>0</v>
      </c>
      <c r="AB539">
        <f t="shared" si="26"/>
        <v>0</v>
      </c>
    </row>
    <row r="540" spans="1:28" ht="14.4" thickBot="1" x14ac:dyDescent="0.3">
      <c r="A540" s="26" t="s">
        <v>954</v>
      </c>
      <c r="B540" s="4" t="s">
        <v>63</v>
      </c>
      <c r="C540" s="5" t="s">
        <v>21</v>
      </c>
      <c r="D540" s="4" t="s">
        <v>33</v>
      </c>
      <c r="E540" s="5" t="s">
        <v>64</v>
      </c>
      <c r="F540" s="5" t="s">
        <v>65</v>
      </c>
      <c r="G540" s="4" t="s">
        <v>77</v>
      </c>
      <c r="H540" s="4" t="s">
        <v>26</v>
      </c>
      <c r="I540" s="24">
        <v>45734</v>
      </c>
      <c r="J540" s="24">
        <v>45737</v>
      </c>
      <c r="K540" s="25" t="s">
        <v>1162</v>
      </c>
      <c r="L540" s="35">
        <f>Table8[[#This Row],[App Offer Date]]-Table8[[#This Row],[App Submission Date]]</f>
        <v>3</v>
      </c>
      <c r="M540" s="35" t="e">
        <f>Table8[[#This Row],[App Deposit Date]]-Table8[[#This Row],[App Offer Date]]</f>
        <v>#VALUE!</v>
      </c>
      <c r="N540" s="35" t="e">
        <f>Table8[[#This Row],[App Deposit Date]]-Table8[[#This Row],[App Submission Date]]</f>
        <v>#VALUE!</v>
      </c>
      <c r="O540" s="35">
        <f xml:space="preserve"> --(Table8[[#This Row],[App Submission Date]]&lt;&gt;"")</f>
        <v>1</v>
      </c>
      <c r="P540" s="35">
        <f>--(Table8[[#This Row],[App Offer Date]]&lt;&gt;"")</f>
        <v>1</v>
      </c>
      <c r="Q540" s="5" t="s">
        <v>37</v>
      </c>
      <c r="R540" s="4" t="s">
        <v>47</v>
      </c>
      <c r="S540" s="5" t="s">
        <v>64</v>
      </c>
      <c r="T540" s="4" t="s">
        <v>955</v>
      </c>
      <c r="U540" s="4"/>
      <c r="V540" s="5" t="s">
        <v>37</v>
      </c>
      <c r="W540" s="6">
        <v>45734</v>
      </c>
      <c r="X540" s="27">
        <v>45737</v>
      </c>
      <c r="Y540">
        <f>IF(Table8[[#This Row],[Highest Student Stage]]&lt;&gt;"",1,0)</f>
        <v>1</v>
      </c>
      <c r="Z540">
        <f t="shared" si="24"/>
        <v>1</v>
      </c>
      <c r="AA540">
        <f t="shared" si="25"/>
        <v>0</v>
      </c>
      <c r="AB540">
        <f t="shared" si="26"/>
        <v>0</v>
      </c>
    </row>
    <row r="541" spans="1:28" ht="14.4" thickBot="1" x14ac:dyDescent="0.3">
      <c r="A541" s="26" t="s">
        <v>956</v>
      </c>
      <c r="B541" s="4" t="s">
        <v>76</v>
      </c>
      <c r="C541" s="5" t="s">
        <v>21</v>
      </c>
      <c r="D541" s="4" t="s">
        <v>33</v>
      </c>
      <c r="E541" s="5" t="s">
        <v>64</v>
      </c>
      <c r="F541" s="5" t="s">
        <v>65</v>
      </c>
      <c r="G541" s="4" t="s">
        <v>229</v>
      </c>
      <c r="H541" s="4" t="s">
        <v>26</v>
      </c>
      <c r="I541" s="24">
        <v>45702</v>
      </c>
      <c r="J541" s="24">
        <v>45716</v>
      </c>
      <c r="K541" s="25" t="s">
        <v>1162</v>
      </c>
      <c r="L541" s="35">
        <f>Table8[[#This Row],[App Offer Date]]-Table8[[#This Row],[App Submission Date]]</f>
        <v>14</v>
      </c>
      <c r="M541" s="35" t="e">
        <f>Table8[[#This Row],[App Deposit Date]]-Table8[[#This Row],[App Offer Date]]</f>
        <v>#VALUE!</v>
      </c>
      <c r="N541" s="35" t="e">
        <f>Table8[[#This Row],[App Deposit Date]]-Table8[[#This Row],[App Submission Date]]</f>
        <v>#VALUE!</v>
      </c>
      <c r="O541" s="35">
        <f xml:space="preserve"> --(Table8[[#This Row],[App Submission Date]]&lt;&gt;"")</f>
        <v>1</v>
      </c>
      <c r="P541" s="35">
        <f>--(Table8[[#This Row],[App Offer Date]]&lt;&gt;"")</f>
        <v>1</v>
      </c>
      <c r="Q541" s="5" t="s">
        <v>37</v>
      </c>
      <c r="R541" s="4" t="s">
        <v>47</v>
      </c>
      <c r="S541" s="5"/>
      <c r="T541" s="4"/>
      <c r="U541" s="5"/>
      <c r="V541" s="7" t="s">
        <v>52</v>
      </c>
      <c r="W541" s="5"/>
      <c r="X541" s="22"/>
      <c r="Y541">
        <f>IF(Table8[[#This Row],[Highest Student Stage]]&lt;&gt;"",1,0)</f>
        <v>1</v>
      </c>
      <c r="Z541">
        <f t="shared" si="24"/>
        <v>1</v>
      </c>
      <c r="AA541">
        <f t="shared" si="25"/>
        <v>0</v>
      </c>
      <c r="AB541">
        <f t="shared" si="26"/>
        <v>0</v>
      </c>
    </row>
    <row r="542" spans="1:28" ht="14.4" thickBot="1" x14ac:dyDescent="0.3">
      <c r="A542" s="26" t="s">
        <v>957</v>
      </c>
      <c r="B542" s="4" t="s">
        <v>58</v>
      </c>
      <c r="C542" s="5" t="s">
        <v>21</v>
      </c>
      <c r="D542" s="4" t="s">
        <v>33</v>
      </c>
      <c r="E542" s="5" t="s">
        <v>64</v>
      </c>
      <c r="F542" s="5" t="s">
        <v>35</v>
      </c>
      <c r="G542" s="4" t="s">
        <v>109</v>
      </c>
      <c r="H542" s="4" t="s">
        <v>26</v>
      </c>
      <c r="I542" s="24">
        <v>45691</v>
      </c>
      <c r="J542" s="24">
        <v>45695</v>
      </c>
      <c r="K542" s="25" t="s">
        <v>1162</v>
      </c>
      <c r="L542" s="35">
        <f>Table8[[#This Row],[App Offer Date]]-Table8[[#This Row],[App Submission Date]]</f>
        <v>4</v>
      </c>
      <c r="M542" s="35" t="e">
        <f>Table8[[#This Row],[App Deposit Date]]-Table8[[#This Row],[App Offer Date]]</f>
        <v>#VALUE!</v>
      </c>
      <c r="N542" s="35" t="e">
        <f>Table8[[#This Row],[App Deposit Date]]-Table8[[#This Row],[App Submission Date]]</f>
        <v>#VALUE!</v>
      </c>
      <c r="O542" s="35">
        <f xml:space="preserve"> --(Table8[[#This Row],[App Submission Date]]&lt;&gt;"")</f>
        <v>1</v>
      </c>
      <c r="P542" s="35">
        <f>--(Table8[[#This Row],[App Offer Date]]&lt;&gt;"")</f>
        <v>1</v>
      </c>
      <c r="Q542" s="5" t="s">
        <v>37</v>
      </c>
      <c r="R542" s="4" t="s">
        <v>47</v>
      </c>
      <c r="S542" s="2" t="s">
        <v>38</v>
      </c>
      <c r="T542" s="4"/>
      <c r="U542" s="4" t="s">
        <v>757</v>
      </c>
      <c r="V542" s="7" t="s">
        <v>41</v>
      </c>
      <c r="W542" s="5"/>
      <c r="X542" s="22"/>
      <c r="Y542">
        <f>IF(Table8[[#This Row],[Highest Student Stage]]&lt;&gt;"",1,0)</f>
        <v>1</v>
      </c>
      <c r="Z542">
        <f t="shared" si="24"/>
        <v>1</v>
      </c>
      <c r="AA542">
        <f t="shared" si="25"/>
        <v>0</v>
      </c>
      <c r="AB542">
        <f t="shared" si="26"/>
        <v>0</v>
      </c>
    </row>
    <row r="543" spans="1:28" ht="14.4" thickBot="1" x14ac:dyDescent="0.3">
      <c r="A543" s="26" t="s">
        <v>958</v>
      </c>
      <c r="B543" s="4" t="s">
        <v>357</v>
      </c>
      <c r="C543" s="5" t="s">
        <v>21</v>
      </c>
      <c r="D543" s="4" t="s">
        <v>22</v>
      </c>
      <c r="E543" s="5" t="s">
        <v>55</v>
      </c>
      <c r="F543" s="5" t="s">
        <v>24</v>
      </c>
      <c r="G543" s="4" t="s">
        <v>143</v>
      </c>
      <c r="H543" s="4" t="s">
        <v>26</v>
      </c>
      <c r="I543" s="24">
        <v>45674</v>
      </c>
      <c r="J543" s="24">
        <v>45681</v>
      </c>
      <c r="K543" s="25" t="s">
        <v>1162</v>
      </c>
      <c r="L543" s="35">
        <f>Table8[[#This Row],[App Offer Date]]-Table8[[#This Row],[App Submission Date]]</f>
        <v>7</v>
      </c>
      <c r="M543" s="35" t="e">
        <f>Table8[[#This Row],[App Deposit Date]]-Table8[[#This Row],[App Offer Date]]</f>
        <v>#VALUE!</v>
      </c>
      <c r="N543" s="35" t="e">
        <f>Table8[[#This Row],[App Deposit Date]]-Table8[[#This Row],[App Submission Date]]</f>
        <v>#VALUE!</v>
      </c>
      <c r="O543" s="35">
        <f xml:space="preserve"> --(Table8[[#This Row],[App Submission Date]]&lt;&gt;"")</f>
        <v>1</v>
      </c>
      <c r="P543" s="35">
        <f>--(Table8[[#This Row],[App Offer Date]]&lt;&gt;"")</f>
        <v>1</v>
      </c>
      <c r="Q543" s="5" t="s">
        <v>37</v>
      </c>
      <c r="R543" s="4" t="s">
        <v>47</v>
      </c>
      <c r="S543" s="5"/>
      <c r="T543" s="4"/>
      <c r="U543" s="4"/>
      <c r="V543" s="7" t="s">
        <v>52</v>
      </c>
      <c r="W543" s="5"/>
      <c r="X543" s="22"/>
      <c r="Y543">
        <f>IF(Table8[[#This Row],[Highest Student Stage]]&lt;&gt;"",1,0)</f>
        <v>1</v>
      </c>
      <c r="Z543">
        <f t="shared" si="24"/>
        <v>1</v>
      </c>
      <c r="AA543">
        <f t="shared" si="25"/>
        <v>0</v>
      </c>
      <c r="AB543">
        <f t="shared" si="26"/>
        <v>0</v>
      </c>
    </row>
    <row r="544" spans="1:28" ht="14.4" thickBot="1" x14ac:dyDescent="0.3">
      <c r="A544" s="26" t="s">
        <v>959</v>
      </c>
      <c r="B544" s="4" t="s">
        <v>388</v>
      </c>
      <c r="C544" s="5" t="s">
        <v>21</v>
      </c>
      <c r="D544" s="4" t="s">
        <v>22</v>
      </c>
      <c r="E544" s="5" t="s">
        <v>55</v>
      </c>
      <c r="F544" s="5" t="s">
        <v>24</v>
      </c>
      <c r="G544" s="4" t="s">
        <v>191</v>
      </c>
      <c r="H544" s="4" t="s">
        <v>26</v>
      </c>
      <c r="I544" s="24">
        <v>45747</v>
      </c>
      <c r="J544" s="24">
        <v>45750</v>
      </c>
      <c r="K544" s="25" t="s">
        <v>1162</v>
      </c>
      <c r="L544" s="35">
        <f>Table8[[#This Row],[App Offer Date]]-Table8[[#This Row],[App Submission Date]]</f>
        <v>3</v>
      </c>
      <c r="M544" s="35" t="e">
        <f>Table8[[#This Row],[App Deposit Date]]-Table8[[#This Row],[App Offer Date]]</f>
        <v>#VALUE!</v>
      </c>
      <c r="N544" s="35" t="e">
        <f>Table8[[#This Row],[App Deposit Date]]-Table8[[#This Row],[App Submission Date]]</f>
        <v>#VALUE!</v>
      </c>
      <c r="O544" s="35">
        <f xml:space="preserve"> --(Table8[[#This Row],[App Submission Date]]&lt;&gt;"")</f>
        <v>1</v>
      </c>
      <c r="P544" s="35">
        <f>--(Table8[[#This Row],[App Offer Date]]&lt;&gt;"")</f>
        <v>1</v>
      </c>
      <c r="Q544" s="5" t="s">
        <v>37</v>
      </c>
      <c r="R544" s="4" t="s">
        <v>47</v>
      </c>
      <c r="S544" s="5"/>
      <c r="T544" s="4" t="s">
        <v>29</v>
      </c>
      <c r="U544" s="4" t="s">
        <v>119</v>
      </c>
      <c r="V544" s="7" t="s">
        <v>52</v>
      </c>
      <c r="W544" s="5"/>
      <c r="X544" s="22"/>
      <c r="Y544">
        <f>IF(Table8[[#This Row],[Highest Student Stage]]&lt;&gt;"",1,0)</f>
        <v>1</v>
      </c>
      <c r="Z544">
        <f t="shared" si="24"/>
        <v>1</v>
      </c>
      <c r="AA544">
        <f t="shared" si="25"/>
        <v>0</v>
      </c>
      <c r="AB544">
        <f t="shared" si="26"/>
        <v>0</v>
      </c>
    </row>
    <row r="545" spans="1:28" ht="14.4" thickBot="1" x14ac:dyDescent="0.3">
      <c r="A545" s="26" t="s">
        <v>960</v>
      </c>
      <c r="B545" s="4" t="s">
        <v>86</v>
      </c>
      <c r="C545" s="5" t="s">
        <v>21</v>
      </c>
      <c r="D545" s="4" t="s">
        <v>22</v>
      </c>
      <c r="E545" s="5" t="s">
        <v>55</v>
      </c>
      <c r="F545" s="5" t="s">
        <v>24</v>
      </c>
      <c r="G545" s="4" t="s">
        <v>187</v>
      </c>
      <c r="H545" s="4" t="s">
        <v>26</v>
      </c>
      <c r="I545" s="24">
        <v>45783</v>
      </c>
      <c r="J545" s="24">
        <v>45804</v>
      </c>
      <c r="K545" s="25" t="s">
        <v>1162</v>
      </c>
      <c r="L545" s="35">
        <f>Table8[[#This Row],[App Offer Date]]-Table8[[#This Row],[App Submission Date]]</f>
        <v>21</v>
      </c>
      <c r="M545" s="35" t="e">
        <f>Table8[[#This Row],[App Deposit Date]]-Table8[[#This Row],[App Offer Date]]</f>
        <v>#VALUE!</v>
      </c>
      <c r="N545" s="35" t="e">
        <f>Table8[[#This Row],[App Deposit Date]]-Table8[[#This Row],[App Submission Date]]</f>
        <v>#VALUE!</v>
      </c>
      <c r="O545" s="35">
        <f xml:space="preserve"> --(Table8[[#This Row],[App Submission Date]]&lt;&gt;"")</f>
        <v>1</v>
      </c>
      <c r="P545" s="35">
        <f>--(Table8[[#This Row],[App Offer Date]]&lt;&gt;"")</f>
        <v>1</v>
      </c>
      <c r="Q545" s="5" t="s">
        <v>37</v>
      </c>
      <c r="R545" s="4" t="s">
        <v>47</v>
      </c>
      <c r="S545" s="5" t="s">
        <v>55</v>
      </c>
      <c r="T545" s="4" t="s">
        <v>73</v>
      </c>
      <c r="U545" s="4" t="s">
        <v>961</v>
      </c>
      <c r="V545" s="7" t="s">
        <v>41</v>
      </c>
      <c r="W545" s="5"/>
      <c r="X545" s="22"/>
      <c r="Y545">
        <f>IF(Table8[[#This Row],[Highest Student Stage]]&lt;&gt;"",1,0)</f>
        <v>1</v>
      </c>
      <c r="Z545">
        <f t="shared" si="24"/>
        <v>1</v>
      </c>
      <c r="AA545">
        <f t="shared" si="25"/>
        <v>0</v>
      </c>
      <c r="AB545">
        <f t="shared" si="26"/>
        <v>0</v>
      </c>
    </row>
    <row r="546" spans="1:28" ht="14.4" thickBot="1" x14ac:dyDescent="0.3">
      <c r="A546" s="26" t="s">
        <v>962</v>
      </c>
      <c r="B546" s="4" t="s">
        <v>159</v>
      </c>
      <c r="C546" s="5" t="s">
        <v>21</v>
      </c>
      <c r="D546" s="4" t="s">
        <v>22</v>
      </c>
      <c r="E546" s="5" t="s">
        <v>80</v>
      </c>
      <c r="F546" s="5" t="s">
        <v>24</v>
      </c>
      <c r="G546" s="4" t="s">
        <v>292</v>
      </c>
      <c r="H546" s="4" t="s">
        <v>26</v>
      </c>
      <c r="I546" s="24">
        <v>45666</v>
      </c>
      <c r="J546" s="24">
        <v>45701</v>
      </c>
      <c r="K546" s="24">
        <v>45749</v>
      </c>
      <c r="L546" s="34">
        <f>Table8[[#This Row],[App Offer Date]]-Table8[[#This Row],[App Submission Date]]</f>
        <v>35</v>
      </c>
      <c r="M546" s="34">
        <f>Table8[[#This Row],[App Deposit Date]]-Table8[[#This Row],[App Offer Date]]</f>
        <v>48</v>
      </c>
      <c r="N546" s="34">
        <f>Table8[[#This Row],[App Deposit Date]]-Table8[[#This Row],[App Submission Date]]</f>
        <v>83</v>
      </c>
      <c r="O546" s="34">
        <f xml:space="preserve"> --(Table8[[#This Row],[App Submission Date]]&lt;&gt;"")</f>
        <v>1</v>
      </c>
      <c r="P546" s="34">
        <f>--(Table8[[#This Row],[App Offer Date]]&lt;&gt;"")</f>
        <v>1</v>
      </c>
      <c r="Q546" s="5" t="s">
        <v>27</v>
      </c>
      <c r="R546" s="4" t="s">
        <v>28</v>
      </c>
      <c r="S546" s="5" t="s">
        <v>80</v>
      </c>
      <c r="T546" s="4" t="s">
        <v>29</v>
      </c>
      <c r="U546" s="4" t="s">
        <v>399</v>
      </c>
      <c r="V546" s="5" t="s">
        <v>27</v>
      </c>
      <c r="W546" s="6">
        <v>45666</v>
      </c>
      <c r="X546" s="27">
        <v>45701</v>
      </c>
      <c r="Y546">
        <f>IF(Table8[[#This Row],[Highest Student Stage]]&lt;&gt;"",1,0)</f>
        <v>1</v>
      </c>
      <c r="Z546">
        <f t="shared" si="24"/>
        <v>1</v>
      </c>
      <c r="AA546">
        <f t="shared" si="25"/>
        <v>1</v>
      </c>
      <c r="AB546">
        <f t="shared" si="26"/>
        <v>0</v>
      </c>
    </row>
    <row r="547" spans="1:28" ht="14.4" thickBot="1" x14ac:dyDescent="0.3">
      <c r="A547" s="26" t="s">
        <v>963</v>
      </c>
      <c r="B547" s="4" t="s">
        <v>146</v>
      </c>
      <c r="C547" s="5" t="s">
        <v>21</v>
      </c>
      <c r="D547" s="4" t="s">
        <v>22</v>
      </c>
      <c r="E547" s="5" t="s">
        <v>55</v>
      </c>
      <c r="F547" s="5" t="s">
        <v>24</v>
      </c>
      <c r="G547" s="4" t="s">
        <v>339</v>
      </c>
      <c r="H547" s="4" t="s">
        <v>26</v>
      </c>
      <c r="I547" s="24">
        <v>45684</v>
      </c>
      <c r="J547" s="24">
        <v>45692</v>
      </c>
      <c r="K547" s="24">
        <v>45775</v>
      </c>
      <c r="L547" s="34">
        <f>Table8[[#This Row],[App Offer Date]]-Table8[[#This Row],[App Submission Date]]</f>
        <v>8</v>
      </c>
      <c r="M547" s="34">
        <f>Table8[[#This Row],[App Deposit Date]]-Table8[[#This Row],[App Offer Date]]</f>
        <v>83</v>
      </c>
      <c r="N547" s="34">
        <f>Table8[[#This Row],[App Deposit Date]]-Table8[[#This Row],[App Submission Date]]</f>
        <v>91</v>
      </c>
      <c r="O547" s="34">
        <f xml:space="preserve"> --(Table8[[#This Row],[App Submission Date]]&lt;&gt;"")</f>
        <v>1</v>
      </c>
      <c r="P547" s="34">
        <f>--(Table8[[#This Row],[App Offer Date]]&lt;&gt;"")</f>
        <v>1</v>
      </c>
      <c r="Q547" s="5" t="s">
        <v>27</v>
      </c>
      <c r="R547" s="4" t="s">
        <v>28</v>
      </c>
      <c r="S547" s="5" t="s">
        <v>55</v>
      </c>
      <c r="T547" s="4" t="s">
        <v>29</v>
      </c>
      <c r="U547" s="4" t="s">
        <v>964</v>
      </c>
      <c r="V547" s="5" t="s">
        <v>27</v>
      </c>
      <c r="W547" s="6">
        <v>45684</v>
      </c>
      <c r="X547" s="27">
        <v>45692</v>
      </c>
      <c r="Y547">
        <f>IF(Table8[[#This Row],[Highest Student Stage]]&lt;&gt;"",1,0)</f>
        <v>1</v>
      </c>
      <c r="Z547">
        <f t="shared" si="24"/>
        <v>1</v>
      </c>
      <c r="AA547">
        <f t="shared" si="25"/>
        <v>1</v>
      </c>
      <c r="AB547">
        <f t="shared" si="26"/>
        <v>0</v>
      </c>
    </row>
    <row r="548" spans="1:28" ht="14.4" thickBot="1" x14ac:dyDescent="0.3">
      <c r="A548" s="26" t="s">
        <v>965</v>
      </c>
      <c r="B548" s="4" t="s">
        <v>357</v>
      </c>
      <c r="C548" s="5" t="s">
        <v>21</v>
      </c>
      <c r="D548" s="4" t="s">
        <v>22</v>
      </c>
      <c r="E548" s="5" t="s">
        <v>69</v>
      </c>
      <c r="F548" s="5" t="s">
        <v>24</v>
      </c>
      <c r="G548" s="4" t="s">
        <v>25</v>
      </c>
      <c r="H548" s="4" t="s">
        <v>26</v>
      </c>
      <c r="I548" s="24">
        <v>45778</v>
      </c>
      <c r="J548" s="24">
        <v>45784</v>
      </c>
      <c r="K548" s="25" t="s">
        <v>1162</v>
      </c>
      <c r="L548" s="35">
        <f>Table8[[#This Row],[App Offer Date]]-Table8[[#This Row],[App Submission Date]]</f>
        <v>6</v>
      </c>
      <c r="M548" s="35" t="e">
        <f>Table8[[#This Row],[App Deposit Date]]-Table8[[#This Row],[App Offer Date]]</f>
        <v>#VALUE!</v>
      </c>
      <c r="N548" s="35" t="e">
        <f>Table8[[#This Row],[App Deposit Date]]-Table8[[#This Row],[App Submission Date]]</f>
        <v>#VALUE!</v>
      </c>
      <c r="O548" s="35">
        <f xml:space="preserve"> --(Table8[[#This Row],[App Submission Date]]&lt;&gt;"")</f>
        <v>1</v>
      </c>
      <c r="P548" s="35">
        <f>--(Table8[[#This Row],[App Offer Date]]&lt;&gt;"")</f>
        <v>1</v>
      </c>
      <c r="Q548" s="5" t="s">
        <v>37</v>
      </c>
      <c r="R548" s="4" t="s">
        <v>28</v>
      </c>
      <c r="S548" s="5" t="s">
        <v>69</v>
      </c>
      <c r="T548" s="4" t="s">
        <v>137</v>
      </c>
      <c r="U548" s="4" t="s">
        <v>165</v>
      </c>
      <c r="V548" s="5" t="s">
        <v>37</v>
      </c>
      <c r="W548" s="6">
        <v>45778</v>
      </c>
      <c r="X548" s="27">
        <v>45784</v>
      </c>
      <c r="Y548">
        <f>IF(Table8[[#This Row],[Highest Student Stage]]&lt;&gt;"",1,0)</f>
        <v>1</v>
      </c>
      <c r="Z548">
        <f t="shared" si="24"/>
        <v>1</v>
      </c>
      <c r="AA548">
        <f t="shared" si="25"/>
        <v>0</v>
      </c>
      <c r="AB548">
        <f t="shared" si="26"/>
        <v>0</v>
      </c>
    </row>
    <row r="549" spans="1:28" ht="14.4" thickBot="1" x14ac:dyDescent="0.3">
      <c r="A549" s="26" t="s">
        <v>966</v>
      </c>
      <c r="B549" s="4" t="s">
        <v>20</v>
      </c>
      <c r="C549" s="5" t="s">
        <v>21</v>
      </c>
      <c r="D549" s="4" t="s">
        <v>22</v>
      </c>
      <c r="E549" s="5" t="s">
        <v>80</v>
      </c>
      <c r="F549" s="5" t="s">
        <v>24</v>
      </c>
      <c r="G549" s="4" t="s">
        <v>292</v>
      </c>
      <c r="H549" s="4" t="s">
        <v>26</v>
      </c>
      <c r="I549" s="24">
        <v>45832</v>
      </c>
      <c r="J549" s="24">
        <v>45839</v>
      </c>
      <c r="K549" s="24">
        <v>45839</v>
      </c>
      <c r="L549" s="34">
        <f>Table8[[#This Row],[App Offer Date]]-Table8[[#This Row],[App Submission Date]]</f>
        <v>7</v>
      </c>
      <c r="M549" s="34">
        <f>Table8[[#This Row],[App Deposit Date]]-Table8[[#This Row],[App Offer Date]]</f>
        <v>0</v>
      </c>
      <c r="N549" s="34">
        <f>Table8[[#This Row],[App Deposit Date]]-Table8[[#This Row],[App Submission Date]]</f>
        <v>7</v>
      </c>
      <c r="O549" s="34">
        <f xml:space="preserve"> --(Table8[[#This Row],[App Submission Date]]&lt;&gt;"")</f>
        <v>1</v>
      </c>
      <c r="P549" s="34">
        <f>--(Table8[[#This Row],[App Offer Date]]&lt;&gt;"")</f>
        <v>1</v>
      </c>
      <c r="Q549" s="5" t="s">
        <v>27</v>
      </c>
      <c r="R549" s="4" t="s">
        <v>47</v>
      </c>
      <c r="S549" s="5" t="s">
        <v>80</v>
      </c>
      <c r="T549" s="4" t="s">
        <v>420</v>
      </c>
      <c r="U549" s="4" t="s">
        <v>967</v>
      </c>
      <c r="V549" s="5" t="s">
        <v>27</v>
      </c>
      <c r="W549" s="6">
        <v>45832</v>
      </c>
      <c r="X549" s="27">
        <v>45839</v>
      </c>
      <c r="Y549">
        <f>IF(Table8[[#This Row],[Highest Student Stage]]&lt;&gt;"",1,0)</f>
        <v>1</v>
      </c>
      <c r="Z549">
        <f t="shared" si="24"/>
        <v>1</v>
      </c>
      <c r="AA549">
        <f t="shared" si="25"/>
        <v>1</v>
      </c>
      <c r="AB549">
        <f t="shared" si="26"/>
        <v>0</v>
      </c>
    </row>
    <row r="550" spans="1:28" ht="14.4" thickBot="1" x14ac:dyDescent="0.3">
      <c r="A550" s="26" t="s">
        <v>968</v>
      </c>
      <c r="B550" s="4" t="s">
        <v>330</v>
      </c>
      <c r="C550" s="5" t="s">
        <v>21</v>
      </c>
      <c r="D550" s="4" t="s">
        <v>22</v>
      </c>
      <c r="E550" s="5" t="s">
        <v>44</v>
      </c>
      <c r="F550" s="5" t="s">
        <v>93</v>
      </c>
      <c r="G550" s="4" t="s">
        <v>243</v>
      </c>
      <c r="H550" s="4" t="s">
        <v>26</v>
      </c>
      <c r="I550" s="24">
        <v>45708</v>
      </c>
      <c r="J550" s="24">
        <v>45713</v>
      </c>
      <c r="K550" s="25" t="s">
        <v>1162</v>
      </c>
      <c r="L550" s="35">
        <f>Table8[[#This Row],[App Offer Date]]-Table8[[#This Row],[App Submission Date]]</f>
        <v>5</v>
      </c>
      <c r="M550" s="35" t="e">
        <f>Table8[[#This Row],[App Deposit Date]]-Table8[[#This Row],[App Offer Date]]</f>
        <v>#VALUE!</v>
      </c>
      <c r="N550" s="35" t="e">
        <f>Table8[[#This Row],[App Deposit Date]]-Table8[[#This Row],[App Submission Date]]</f>
        <v>#VALUE!</v>
      </c>
      <c r="O550" s="35">
        <f xml:space="preserve"> --(Table8[[#This Row],[App Submission Date]]&lt;&gt;"")</f>
        <v>1</v>
      </c>
      <c r="P550" s="35">
        <f>--(Table8[[#This Row],[App Offer Date]]&lt;&gt;"")</f>
        <v>1</v>
      </c>
      <c r="Q550" s="5" t="s">
        <v>37</v>
      </c>
      <c r="R550" s="4" t="s">
        <v>47</v>
      </c>
      <c r="S550" s="5" t="s">
        <v>861</v>
      </c>
      <c r="T550" s="4" t="s">
        <v>955</v>
      </c>
      <c r="U550" s="4" t="s">
        <v>589</v>
      </c>
      <c r="V550" s="7" t="s">
        <v>41</v>
      </c>
      <c r="W550" s="5"/>
      <c r="X550" s="22"/>
      <c r="Y550">
        <f>IF(Table8[[#This Row],[Highest Student Stage]]&lt;&gt;"",1,0)</f>
        <v>1</v>
      </c>
      <c r="Z550">
        <f t="shared" si="24"/>
        <v>1</v>
      </c>
      <c r="AA550">
        <f t="shared" si="25"/>
        <v>0</v>
      </c>
      <c r="AB550">
        <f t="shared" si="26"/>
        <v>0</v>
      </c>
    </row>
    <row r="551" spans="1:28" ht="14.4" thickBot="1" x14ac:dyDescent="0.3">
      <c r="A551" s="26" t="s">
        <v>969</v>
      </c>
      <c r="B551" s="4" t="s">
        <v>159</v>
      </c>
      <c r="C551" s="5" t="s">
        <v>21</v>
      </c>
      <c r="D551" s="4" t="s">
        <v>22</v>
      </c>
      <c r="E551" s="5" t="s">
        <v>55</v>
      </c>
      <c r="F551" s="5" t="s">
        <v>24</v>
      </c>
      <c r="G551" s="4" t="s">
        <v>94</v>
      </c>
      <c r="H551" s="4" t="s">
        <v>26</v>
      </c>
      <c r="I551" s="24">
        <v>45758</v>
      </c>
      <c r="J551" s="24">
        <v>45764</v>
      </c>
      <c r="K551" s="25" t="s">
        <v>1162</v>
      </c>
      <c r="L551" s="35">
        <f>Table8[[#This Row],[App Offer Date]]-Table8[[#This Row],[App Submission Date]]</f>
        <v>6</v>
      </c>
      <c r="M551" s="35" t="e">
        <f>Table8[[#This Row],[App Deposit Date]]-Table8[[#This Row],[App Offer Date]]</f>
        <v>#VALUE!</v>
      </c>
      <c r="N551" s="35" t="e">
        <f>Table8[[#This Row],[App Deposit Date]]-Table8[[#This Row],[App Submission Date]]</f>
        <v>#VALUE!</v>
      </c>
      <c r="O551" s="35">
        <f xml:space="preserve"> --(Table8[[#This Row],[App Submission Date]]&lt;&gt;"")</f>
        <v>1</v>
      </c>
      <c r="P551" s="35">
        <f>--(Table8[[#This Row],[App Offer Date]]&lt;&gt;"")</f>
        <v>1</v>
      </c>
      <c r="Q551" s="5" t="s">
        <v>37</v>
      </c>
      <c r="R551" s="4" t="s">
        <v>47</v>
      </c>
      <c r="S551" s="5" t="s">
        <v>55</v>
      </c>
      <c r="T551" s="4" t="s">
        <v>169</v>
      </c>
      <c r="U551" s="4" t="s">
        <v>970</v>
      </c>
      <c r="V551" s="5" t="s">
        <v>37</v>
      </c>
      <c r="W551" s="6">
        <v>45758</v>
      </c>
      <c r="X551" s="27">
        <v>45764</v>
      </c>
      <c r="Y551">
        <f>IF(Table8[[#This Row],[Highest Student Stage]]&lt;&gt;"",1,0)</f>
        <v>1</v>
      </c>
      <c r="Z551">
        <f t="shared" si="24"/>
        <v>1</v>
      </c>
      <c r="AA551">
        <f t="shared" si="25"/>
        <v>0</v>
      </c>
      <c r="AB551">
        <f t="shared" si="26"/>
        <v>0</v>
      </c>
    </row>
    <row r="552" spans="1:28" ht="14.4" thickBot="1" x14ac:dyDescent="0.3">
      <c r="A552" s="26" t="s">
        <v>971</v>
      </c>
      <c r="B552" s="4" t="s">
        <v>63</v>
      </c>
      <c r="C552" s="5" t="s">
        <v>21</v>
      </c>
      <c r="D552" s="4" t="s">
        <v>33</v>
      </c>
      <c r="E552" s="5" t="s">
        <v>64</v>
      </c>
      <c r="F552" s="5" t="s">
        <v>65</v>
      </c>
      <c r="G552" s="4" t="s">
        <v>125</v>
      </c>
      <c r="H552" s="4" t="s">
        <v>26</v>
      </c>
      <c r="I552" s="24">
        <v>45724</v>
      </c>
      <c r="J552" s="24">
        <v>45728</v>
      </c>
      <c r="K552" s="25" t="s">
        <v>1162</v>
      </c>
      <c r="L552" s="35">
        <f>Table8[[#This Row],[App Offer Date]]-Table8[[#This Row],[App Submission Date]]</f>
        <v>4</v>
      </c>
      <c r="M552" s="35" t="e">
        <f>Table8[[#This Row],[App Deposit Date]]-Table8[[#This Row],[App Offer Date]]</f>
        <v>#VALUE!</v>
      </c>
      <c r="N552" s="35" t="e">
        <f>Table8[[#This Row],[App Deposit Date]]-Table8[[#This Row],[App Submission Date]]</f>
        <v>#VALUE!</v>
      </c>
      <c r="O552" s="35">
        <f xml:space="preserve"> --(Table8[[#This Row],[App Submission Date]]&lt;&gt;"")</f>
        <v>1</v>
      </c>
      <c r="P552" s="35">
        <f>--(Table8[[#This Row],[App Offer Date]]&lt;&gt;"")</f>
        <v>1</v>
      </c>
      <c r="Q552" s="5" t="s">
        <v>37</v>
      </c>
      <c r="R552" s="4" t="s">
        <v>47</v>
      </c>
      <c r="S552" s="5"/>
      <c r="T552" s="4"/>
      <c r="U552" s="4" t="s">
        <v>367</v>
      </c>
      <c r="V552" s="7" t="s">
        <v>52</v>
      </c>
      <c r="W552" s="5"/>
      <c r="X552" s="22"/>
      <c r="Y552">
        <f>IF(Table8[[#This Row],[Highest Student Stage]]&lt;&gt;"",1,0)</f>
        <v>1</v>
      </c>
      <c r="Z552">
        <f t="shared" si="24"/>
        <v>1</v>
      </c>
      <c r="AA552">
        <f t="shared" si="25"/>
        <v>0</v>
      </c>
      <c r="AB552">
        <f t="shared" si="26"/>
        <v>0</v>
      </c>
    </row>
    <row r="553" spans="1:28" ht="14.4" thickBot="1" x14ac:dyDescent="0.3">
      <c r="A553" s="26" t="s">
        <v>972</v>
      </c>
      <c r="B553" s="4" t="s">
        <v>330</v>
      </c>
      <c r="C553" s="5" t="s">
        <v>710</v>
      </c>
      <c r="D553" s="4" t="s">
        <v>22</v>
      </c>
      <c r="E553" s="5" t="s">
        <v>973</v>
      </c>
      <c r="F553" s="5" t="s">
        <v>93</v>
      </c>
      <c r="G553" s="4" t="s">
        <v>608</v>
      </c>
      <c r="H553" s="4" t="s">
        <v>26</v>
      </c>
      <c r="I553" s="24">
        <v>45740</v>
      </c>
      <c r="J553" s="24">
        <v>45749</v>
      </c>
      <c r="K553" s="25" t="s">
        <v>1162</v>
      </c>
      <c r="L553" s="35">
        <f>Table8[[#This Row],[App Offer Date]]-Table8[[#This Row],[App Submission Date]]</f>
        <v>9</v>
      </c>
      <c r="M553" s="35" t="e">
        <f>Table8[[#This Row],[App Deposit Date]]-Table8[[#This Row],[App Offer Date]]</f>
        <v>#VALUE!</v>
      </c>
      <c r="N553" s="35" t="e">
        <f>Table8[[#This Row],[App Deposit Date]]-Table8[[#This Row],[App Submission Date]]</f>
        <v>#VALUE!</v>
      </c>
      <c r="O553" s="35">
        <f xml:space="preserve"> --(Table8[[#This Row],[App Submission Date]]&lt;&gt;"")</f>
        <v>1</v>
      </c>
      <c r="P553" s="35">
        <f>--(Table8[[#This Row],[App Offer Date]]&lt;&gt;"")</f>
        <v>1</v>
      </c>
      <c r="Q553" s="5" t="s">
        <v>37</v>
      </c>
      <c r="R553" s="4" t="s">
        <v>47</v>
      </c>
      <c r="S553" s="5"/>
      <c r="T553" s="4"/>
      <c r="U553" s="5"/>
      <c r="V553" s="7" t="s">
        <v>52</v>
      </c>
      <c r="W553" s="5"/>
      <c r="X553" s="22"/>
      <c r="Y553">
        <f>IF(Table8[[#This Row],[Highest Student Stage]]&lt;&gt;"",1,0)</f>
        <v>1</v>
      </c>
      <c r="Z553">
        <f t="shared" si="24"/>
        <v>1</v>
      </c>
      <c r="AA553">
        <f t="shared" si="25"/>
        <v>0</v>
      </c>
      <c r="AB553">
        <f t="shared" si="26"/>
        <v>0</v>
      </c>
    </row>
    <row r="554" spans="1:28" ht="14.4" thickBot="1" x14ac:dyDescent="0.3">
      <c r="A554" s="26" t="s">
        <v>974</v>
      </c>
      <c r="B554" s="4" t="s">
        <v>228</v>
      </c>
      <c r="C554" s="5" t="s">
        <v>21</v>
      </c>
      <c r="D554" s="4" t="s">
        <v>33</v>
      </c>
      <c r="E554" s="5" t="s">
        <v>64</v>
      </c>
      <c r="F554" s="5" t="s">
        <v>65</v>
      </c>
      <c r="G554" s="4" t="s">
        <v>135</v>
      </c>
      <c r="H554" s="4" t="s">
        <v>26</v>
      </c>
      <c r="I554" s="24">
        <v>45744</v>
      </c>
      <c r="J554" s="24">
        <v>45768</v>
      </c>
      <c r="K554" s="24">
        <v>45798</v>
      </c>
      <c r="L554" s="34">
        <f>Table8[[#This Row],[App Offer Date]]-Table8[[#This Row],[App Submission Date]]</f>
        <v>24</v>
      </c>
      <c r="M554" s="34">
        <f>Table8[[#This Row],[App Deposit Date]]-Table8[[#This Row],[App Offer Date]]</f>
        <v>30</v>
      </c>
      <c r="N554" s="34">
        <f>Table8[[#This Row],[App Deposit Date]]-Table8[[#This Row],[App Submission Date]]</f>
        <v>54</v>
      </c>
      <c r="O554" s="34">
        <f xml:space="preserve"> --(Table8[[#This Row],[App Submission Date]]&lt;&gt;"")</f>
        <v>1</v>
      </c>
      <c r="P554" s="34">
        <f>--(Table8[[#This Row],[App Offer Date]]&lt;&gt;"")</f>
        <v>1</v>
      </c>
      <c r="Q554" s="5" t="s">
        <v>156</v>
      </c>
      <c r="R554" s="4" t="s">
        <v>28</v>
      </c>
      <c r="S554" s="5" t="s">
        <v>64</v>
      </c>
      <c r="T554" s="4" t="s">
        <v>29</v>
      </c>
      <c r="U554" s="4" t="s">
        <v>818</v>
      </c>
      <c r="V554" s="5" t="s">
        <v>156</v>
      </c>
      <c r="W554" s="6">
        <v>45744</v>
      </c>
      <c r="X554" s="27">
        <v>45768</v>
      </c>
      <c r="Y554">
        <f>IF(Table8[[#This Row],[Highest Student Stage]]&lt;&gt;"",1,0)</f>
        <v>1</v>
      </c>
      <c r="Z554">
        <f t="shared" si="24"/>
        <v>1</v>
      </c>
      <c r="AA554">
        <f t="shared" si="25"/>
        <v>1</v>
      </c>
      <c r="AB554">
        <f t="shared" si="26"/>
        <v>0</v>
      </c>
    </row>
    <row r="555" spans="1:28" ht="14.4" thickBot="1" x14ac:dyDescent="0.3">
      <c r="A555" s="26" t="s">
        <v>975</v>
      </c>
      <c r="B555" s="4" t="s">
        <v>20</v>
      </c>
      <c r="C555" s="5" t="s">
        <v>21</v>
      </c>
      <c r="D555" s="4" t="s">
        <v>22</v>
      </c>
      <c r="E555" s="5" t="s">
        <v>55</v>
      </c>
      <c r="F555" s="5" t="s">
        <v>24</v>
      </c>
      <c r="G555" s="4" t="s">
        <v>147</v>
      </c>
      <c r="H555" s="4" t="s">
        <v>26</v>
      </c>
      <c r="I555" s="24">
        <v>45756</v>
      </c>
      <c r="J555" s="24">
        <v>45762</v>
      </c>
      <c r="K555" s="25" t="s">
        <v>1162</v>
      </c>
      <c r="L555" s="35">
        <f>Table8[[#This Row],[App Offer Date]]-Table8[[#This Row],[App Submission Date]]</f>
        <v>6</v>
      </c>
      <c r="M555" s="35" t="e">
        <f>Table8[[#This Row],[App Deposit Date]]-Table8[[#This Row],[App Offer Date]]</f>
        <v>#VALUE!</v>
      </c>
      <c r="N555" s="35" t="e">
        <f>Table8[[#This Row],[App Deposit Date]]-Table8[[#This Row],[App Submission Date]]</f>
        <v>#VALUE!</v>
      </c>
      <c r="O555" s="35">
        <f xml:space="preserve"> --(Table8[[#This Row],[App Submission Date]]&lt;&gt;"")</f>
        <v>1</v>
      </c>
      <c r="P555" s="35">
        <f>--(Table8[[#This Row],[App Offer Date]]&lt;&gt;"")</f>
        <v>1</v>
      </c>
      <c r="Q555" s="5" t="s">
        <v>37</v>
      </c>
      <c r="R555" s="4" t="s">
        <v>47</v>
      </c>
      <c r="S555" s="2" t="s">
        <v>55</v>
      </c>
      <c r="T555" s="1"/>
      <c r="U555" s="4"/>
      <c r="V555" s="5" t="s">
        <v>37</v>
      </c>
      <c r="W555" s="6">
        <v>45756</v>
      </c>
      <c r="X555" s="27">
        <v>45762</v>
      </c>
      <c r="Y555">
        <f>IF(Table8[[#This Row],[Highest Student Stage]]&lt;&gt;"",1,0)</f>
        <v>1</v>
      </c>
      <c r="Z555">
        <f t="shared" si="24"/>
        <v>1</v>
      </c>
      <c r="AA555">
        <f t="shared" si="25"/>
        <v>0</v>
      </c>
      <c r="AB555">
        <f t="shared" si="26"/>
        <v>0</v>
      </c>
    </row>
    <row r="556" spans="1:28" ht="14.4" thickBot="1" x14ac:dyDescent="0.3">
      <c r="A556" s="26" t="s">
        <v>976</v>
      </c>
      <c r="B556" s="4" t="s">
        <v>162</v>
      </c>
      <c r="C556" s="5" t="s">
        <v>21</v>
      </c>
      <c r="D556" s="4" t="s">
        <v>33</v>
      </c>
      <c r="E556" s="5" t="s">
        <v>64</v>
      </c>
      <c r="F556" s="5" t="s">
        <v>65</v>
      </c>
      <c r="G556" s="4" t="s">
        <v>140</v>
      </c>
      <c r="H556" s="4" t="s">
        <v>26</v>
      </c>
      <c r="I556" s="24">
        <v>45701</v>
      </c>
      <c r="J556" s="24">
        <v>45716</v>
      </c>
      <c r="K556" s="25" t="s">
        <v>1162</v>
      </c>
      <c r="L556" s="35">
        <f>Table8[[#This Row],[App Offer Date]]-Table8[[#This Row],[App Submission Date]]</f>
        <v>15</v>
      </c>
      <c r="M556" s="35" t="e">
        <f>Table8[[#This Row],[App Deposit Date]]-Table8[[#This Row],[App Offer Date]]</f>
        <v>#VALUE!</v>
      </c>
      <c r="N556" s="35" t="e">
        <f>Table8[[#This Row],[App Deposit Date]]-Table8[[#This Row],[App Submission Date]]</f>
        <v>#VALUE!</v>
      </c>
      <c r="O556" s="35">
        <f xml:space="preserve"> --(Table8[[#This Row],[App Submission Date]]&lt;&gt;"")</f>
        <v>1</v>
      </c>
      <c r="P556" s="35">
        <f>--(Table8[[#This Row],[App Offer Date]]&lt;&gt;"")</f>
        <v>1</v>
      </c>
      <c r="Q556" s="5" t="s">
        <v>37</v>
      </c>
      <c r="R556" s="4" t="s">
        <v>188</v>
      </c>
      <c r="S556" s="5" t="s">
        <v>475</v>
      </c>
      <c r="T556" s="4" t="s">
        <v>39</v>
      </c>
      <c r="U556" s="5" t="s">
        <v>977</v>
      </c>
      <c r="V556" s="7" t="s">
        <v>41</v>
      </c>
      <c r="W556" s="5"/>
      <c r="X556" s="22"/>
      <c r="Y556">
        <f>IF(Table8[[#This Row],[Highest Student Stage]]&lt;&gt;"",1,0)</f>
        <v>1</v>
      </c>
      <c r="Z556">
        <f t="shared" si="24"/>
        <v>1</v>
      </c>
      <c r="AA556">
        <f t="shared" si="25"/>
        <v>0</v>
      </c>
      <c r="AB556">
        <f t="shared" si="26"/>
        <v>0</v>
      </c>
    </row>
    <row r="557" spans="1:28" ht="14.4" thickBot="1" x14ac:dyDescent="0.3">
      <c r="A557" s="26" t="s">
        <v>978</v>
      </c>
      <c r="B557" s="4" t="s">
        <v>20</v>
      </c>
      <c r="C557" s="5" t="s">
        <v>21</v>
      </c>
      <c r="D557" s="4" t="s">
        <v>22</v>
      </c>
      <c r="E557" s="5" t="s">
        <v>55</v>
      </c>
      <c r="F557" s="5" t="s">
        <v>24</v>
      </c>
      <c r="G557" s="4" t="s">
        <v>211</v>
      </c>
      <c r="H557" s="4" t="s">
        <v>26</v>
      </c>
      <c r="I557" s="24">
        <v>45770</v>
      </c>
      <c r="J557" s="24">
        <v>45777</v>
      </c>
      <c r="K557" s="25" t="s">
        <v>1162</v>
      </c>
      <c r="L557" s="35">
        <f>Table8[[#This Row],[App Offer Date]]-Table8[[#This Row],[App Submission Date]]</f>
        <v>7</v>
      </c>
      <c r="M557" s="35" t="e">
        <f>Table8[[#This Row],[App Deposit Date]]-Table8[[#This Row],[App Offer Date]]</f>
        <v>#VALUE!</v>
      </c>
      <c r="N557" s="35" t="e">
        <f>Table8[[#This Row],[App Deposit Date]]-Table8[[#This Row],[App Submission Date]]</f>
        <v>#VALUE!</v>
      </c>
      <c r="O557" s="35">
        <f xml:space="preserve"> --(Table8[[#This Row],[App Submission Date]]&lt;&gt;"")</f>
        <v>1</v>
      </c>
      <c r="P557" s="35">
        <f>--(Table8[[#This Row],[App Offer Date]]&lt;&gt;"")</f>
        <v>1</v>
      </c>
      <c r="Q557" s="5" t="s">
        <v>37</v>
      </c>
      <c r="R557" s="4" t="s">
        <v>47</v>
      </c>
      <c r="S557" s="5" t="s">
        <v>55</v>
      </c>
      <c r="T557" s="4" t="s">
        <v>189</v>
      </c>
      <c r="U557" s="4" t="s">
        <v>471</v>
      </c>
      <c r="V557" s="5" t="s">
        <v>37</v>
      </c>
      <c r="W557" s="6">
        <v>45770</v>
      </c>
      <c r="X557" s="27">
        <v>45777</v>
      </c>
      <c r="Y557">
        <f>IF(Table8[[#This Row],[Highest Student Stage]]&lt;&gt;"",1,0)</f>
        <v>1</v>
      </c>
      <c r="Z557">
        <f t="shared" si="24"/>
        <v>1</v>
      </c>
      <c r="AA557">
        <f t="shared" si="25"/>
        <v>0</v>
      </c>
      <c r="AB557">
        <f t="shared" si="26"/>
        <v>0</v>
      </c>
    </row>
    <row r="558" spans="1:28" ht="14.4" thickBot="1" x14ac:dyDescent="0.3">
      <c r="A558" s="26" t="s">
        <v>979</v>
      </c>
      <c r="B558" s="4" t="s">
        <v>68</v>
      </c>
      <c r="C558" s="5" t="s">
        <v>21</v>
      </c>
      <c r="D558" s="4" t="s">
        <v>33</v>
      </c>
      <c r="E558" s="5" t="s">
        <v>383</v>
      </c>
      <c r="F558" s="5" t="s">
        <v>65</v>
      </c>
      <c r="G558" s="4" t="s">
        <v>246</v>
      </c>
      <c r="H558" s="4" t="s">
        <v>26</v>
      </c>
      <c r="I558" s="24">
        <v>45576</v>
      </c>
      <c r="J558" s="25" t="s">
        <v>1162</v>
      </c>
      <c r="K558" s="25" t="s">
        <v>1162</v>
      </c>
      <c r="L558" s="35" t="e">
        <f>Table8[[#This Row],[App Offer Date]]-Table8[[#This Row],[App Submission Date]]</f>
        <v>#VALUE!</v>
      </c>
      <c r="M558" s="35" t="e">
        <f>Table8[[#This Row],[App Deposit Date]]-Table8[[#This Row],[App Offer Date]]</f>
        <v>#VALUE!</v>
      </c>
      <c r="N558" s="35" t="e">
        <f>Table8[[#This Row],[App Deposit Date]]-Table8[[#This Row],[App Submission Date]]</f>
        <v>#VALUE!</v>
      </c>
      <c r="O558" s="35">
        <f xml:space="preserve"> --(Table8[[#This Row],[App Submission Date]]&lt;&gt;"")</f>
        <v>1</v>
      </c>
      <c r="P558" s="35">
        <f>--(Table8[[#This Row],[App Offer Date]]&lt;&gt;"")</f>
        <v>1</v>
      </c>
      <c r="Q558" s="5" t="s">
        <v>82</v>
      </c>
      <c r="R558" s="4" t="s">
        <v>47</v>
      </c>
      <c r="S558" s="5"/>
      <c r="T558" s="4"/>
      <c r="U558" s="4"/>
      <c r="V558" s="7" t="s">
        <v>52</v>
      </c>
      <c r="W558" s="5"/>
      <c r="X558" s="22"/>
      <c r="Y558">
        <f>IF(Table8[[#This Row],[Highest Student Stage]]&lt;&gt;"",1,0)</f>
        <v>1</v>
      </c>
      <c r="Z558">
        <f t="shared" si="24"/>
        <v>0</v>
      </c>
      <c r="AA558">
        <f t="shared" si="25"/>
        <v>0</v>
      </c>
      <c r="AB558">
        <f t="shared" si="26"/>
        <v>0</v>
      </c>
    </row>
    <row r="559" spans="1:28" ht="14.4" thickBot="1" x14ac:dyDescent="0.3">
      <c r="A559" s="26" t="s">
        <v>980</v>
      </c>
      <c r="B559" s="4" t="s">
        <v>388</v>
      </c>
      <c r="C559" s="5" t="s">
        <v>21</v>
      </c>
      <c r="D559" s="4" t="s">
        <v>22</v>
      </c>
      <c r="E559" s="5" t="s">
        <v>64</v>
      </c>
      <c r="F559" s="5" t="s">
        <v>24</v>
      </c>
      <c r="G559" s="4" t="s">
        <v>147</v>
      </c>
      <c r="H559" s="4" t="s">
        <v>26</v>
      </c>
      <c r="I559" s="24">
        <v>45684</v>
      </c>
      <c r="J559" s="24">
        <v>45687</v>
      </c>
      <c r="K559" s="25" t="s">
        <v>1162</v>
      </c>
      <c r="L559" s="35">
        <f>Table8[[#This Row],[App Offer Date]]-Table8[[#This Row],[App Submission Date]]</f>
        <v>3</v>
      </c>
      <c r="M559" s="35" t="e">
        <f>Table8[[#This Row],[App Deposit Date]]-Table8[[#This Row],[App Offer Date]]</f>
        <v>#VALUE!</v>
      </c>
      <c r="N559" s="35" t="e">
        <f>Table8[[#This Row],[App Deposit Date]]-Table8[[#This Row],[App Submission Date]]</f>
        <v>#VALUE!</v>
      </c>
      <c r="O559" s="35">
        <f xml:space="preserve"> --(Table8[[#This Row],[App Submission Date]]&lt;&gt;"")</f>
        <v>1</v>
      </c>
      <c r="P559" s="35">
        <f>--(Table8[[#This Row],[App Offer Date]]&lt;&gt;"")</f>
        <v>1</v>
      </c>
      <c r="Q559" s="5" t="s">
        <v>37</v>
      </c>
      <c r="R559" s="4" t="s">
        <v>47</v>
      </c>
      <c r="S559" s="2" t="s">
        <v>64</v>
      </c>
      <c r="T559" s="4"/>
      <c r="U559" s="4"/>
      <c r="V559" s="5" t="s">
        <v>37</v>
      </c>
      <c r="W559" s="6">
        <v>45684</v>
      </c>
      <c r="X559" s="27">
        <v>45687</v>
      </c>
      <c r="Y559">
        <f>IF(Table8[[#This Row],[Highest Student Stage]]&lt;&gt;"",1,0)</f>
        <v>1</v>
      </c>
      <c r="Z559">
        <f t="shared" si="24"/>
        <v>1</v>
      </c>
      <c r="AA559">
        <f t="shared" si="25"/>
        <v>0</v>
      </c>
      <c r="AB559">
        <f t="shared" si="26"/>
        <v>0</v>
      </c>
    </row>
    <row r="560" spans="1:28" ht="14.4" thickBot="1" x14ac:dyDescent="0.3">
      <c r="A560" s="26" t="s">
        <v>981</v>
      </c>
      <c r="B560" s="4" t="s">
        <v>182</v>
      </c>
      <c r="C560" s="5" t="s">
        <v>21</v>
      </c>
      <c r="D560" s="4" t="s">
        <v>22</v>
      </c>
      <c r="E560" s="5" t="s">
        <v>55</v>
      </c>
      <c r="F560" s="5" t="s">
        <v>24</v>
      </c>
      <c r="G560" s="4" t="s">
        <v>94</v>
      </c>
      <c r="H560" s="4" t="s">
        <v>26</v>
      </c>
      <c r="I560" s="24">
        <v>45748</v>
      </c>
      <c r="J560" s="24">
        <v>45751</v>
      </c>
      <c r="K560" s="25" t="s">
        <v>1162</v>
      </c>
      <c r="L560" s="35">
        <f>Table8[[#This Row],[App Offer Date]]-Table8[[#This Row],[App Submission Date]]</f>
        <v>3</v>
      </c>
      <c r="M560" s="35" t="e">
        <f>Table8[[#This Row],[App Deposit Date]]-Table8[[#This Row],[App Offer Date]]</f>
        <v>#VALUE!</v>
      </c>
      <c r="N560" s="35" t="e">
        <f>Table8[[#This Row],[App Deposit Date]]-Table8[[#This Row],[App Submission Date]]</f>
        <v>#VALUE!</v>
      </c>
      <c r="O560" s="35">
        <f xml:space="preserve"> --(Table8[[#This Row],[App Submission Date]]&lt;&gt;"")</f>
        <v>1</v>
      </c>
      <c r="P560" s="35">
        <f>--(Table8[[#This Row],[App Offer Date]]&lt;&gt;"")</f>
        <v>1</v>
      </c>
      <c r="Q560" s="5" t="s">
        <v>37</v>
      </c>
      <c r="R560" s="4" t="s">
        <v>47</v>
      </c>
      <c r="S560" s="5"/>
      <c r="T560" s="4"/>
      <c r="U560" s="4"/>
      <c r="V560" s="7" t="s">
        <v>52</v>
      </c>
      <c r="W560" s="5"/>
      <c r="X560" s="22"/>
      <c r="Y560">
        <f>IF(Table8[[#This Row],[Highest Student Stage]]&lt;&gt;"",1,0)</f>
        <v>1</v>
      </c>
      <c r="Z560">
        <f t="shared" si="24"/>
        <v>1</v>
      </c>
      <c r="AA560">
        <f t="shared" si="25"/>
        <v>0</v>
      </c>
      <c r="AB560">
        <f t="shared" si="26"/>
        <v>0</v>
      </c>
    </row>
    <row r="561" spans="1:28" ht="14.4" thickBot="1" x14ac:dyDescent="0.3">
      <c r="A561" s="26" t="s">
        <v>982</v>
      </c>
      <c r="B561" s="4" t="s">
        <v>618</v>
      </c>
      <c r="C561" s="5" t="s">
        <v>21</v>
      </c>
      <c r="D561" s="4" t="s">
        <v>22</v>
      </c>
      <c r="E561" s="5" t="s">
        <v>44</v>
      </c>
      <c r="F561" s="5" t="s">
        <v>93</v>
      </c>
      <c r="G561" s="4" t="s">
        <v>296</v>
      </c>
      <c r="H561" s="4" t="s">
        <v>26</v>
      </c>
      <c r="I561" s="24">
        <v>45761</v>
      </c>
      <c r="J561" s="24">
        <v>45764</v>
      </c>
      <c r="K561" s="24">
        <v>45772</v>
      </c>
      <c r="L561" s="34">
        <f>Table8[[#This Row],[App Offer Date]]-Table8[[#This Row],[App Submission Date]]</f>
        <v>3</v>
      </c>
      <c r="M561" s="34">
        <f>Table8[[#This Row],[App Deposit Date]]-Table8[[#This Row],[App Offer Date]]</f>
        <v>8</v>
      </c>
      <c r="N561" s="34">
        <f>Table8[[#This Row],[App Deposit Date]]-Table8[[#This Row],[App Submission Date]]</f>
        <v>11</v>
      </c>
      <c r="O561" s="34">
        <f xml:space="preserve"> --(Table8[[#This Row],[App Submission Date]]&lt;&gt;"")</f>
        <v>1</v>
      </c>
      <c r="P561" s="34">
        <f>--(Table8[[#This Row],[App Offer Date]]&lt;&gt;"")</f>
        <v>1</v>
      </c>
      <c r="Q561" s="5" t="s">
        <v>27</v>
      </c>
      <c r="R561" s="4" t="s">
        <v>28</v>
      </c>
      <c r="S561" s="5" t="s">
        <v>44</v>
      </c>
      <c r="T561" s="4" t="s">
        <v>29</v>
      </c>
      <c r="U561" s="4" t="s">
        <v>678</v>
      </c>
      <c r="V561" s="5" t="s">
        <v>27</v>
      </c>
      <c r="W561" s="6">
        <v>45761</v>
      </c>
      <c r="X561" s="27">
        <v>45764</v>
      </c>
      <c r="Y561">
        <f>IF(Table8[[#This Row],[Highest Student Stage]]&lt;&gt;"",1,0)</f>
        <v>1</v>
      </c>
      <c r="Z561">
        <f t="shared" si="24"/>
        <v>1</v>
      </c>
      <c r="AA561">
        <f t="shared" si="25"/>
        <v>1</v>
      </c>
      <c r="AB561">
        <f t="shared" si="26"/>
        <v>0</v>
      </c>
    </row>
    <row r="562" spans="1:28" ht="14.4" thickBot="1" x14ac:dyDescent="0.3">
      <c r="A562" s="26" t="s">
        <v>983</v>
      </c>
      <c r="B562" s="4" t="s">
        <v>90</v>
      </c>
      <c r="C562" s="5" t="s">
        <v>21</v>
      </c>
      <c r="D562" s="4" t="s">
        <v>22</v>
      </c>
      <c r="E562" s="5" t="s">
        <v>59</v>
      </c>
      <c r="F562" s="5" t="s">
        <v>93</v>
      </c>
      <c r="G562" s="4" t="s">
        <v>984</v>
      </c>
      <c r="H562" s="4" t="s">
        <v>26</v>
      </c>
      <c r="I562" s="24">
        <v>45674</v>
      </c>
      <c r="J562" s="25" t="s">
        <v>1162</v>
      </c>
      <c r="K562" s="25" t="s">
        <v>1162</v>
      </c>
      <c r="L562" s="35" t="e">
        <f>Table8[[#This Row],[App Offer Date]]-Table8[[#This Row],[App Submission Date]]</f>
        <v>#VALUE!</v>
      </c>
      <c r="M562" s="35" t="e">
        <f>Table8[[#This Row],[App Deposit Date]]-Table8[[#This Row],[App Offer Date]]</f>
        <v>#VALUE!</v>
      </c>
      <c r="N562" s="35" t="e">
        <f>Table8[[#This Row],[App Deposit Date]]-Table8[[#This Row],[App Submission Date]]</f>
        <v>#VALUE!</v>
      </c>
      <c r="O562" s="35">
        <f xml:space="preserve"> --(Table8[[#This Row],[App Submission Date]]&lt;&gt;"")</f>
        <v>1</v>
      </c>
      <c r="P562" s="35">
        <f>--(Table8[[#This Row],[App Offer Date]]&lt;&gt;"")</f>
        <v>1</v>
      </c>
      <c r="Q562" s="5" t="s">
        <v>46</v>
      </c>
      <c r="R562" s="4" t="s">
        <v>47</v>
      </c>
      <c r="S562" s="5" t="s">
        <v>69</v>
      </c>
      <c r="T562" s="4" t="s">
        <v>83</v>
      </c>
      <c r="U562" s="5"/>
      <c r="V562" s="7" t="s">
        <v>41</v>
      </c>
      <c r="W562" s="5"/>
      <c r="X562" s="22"/>
      <c r="Y562">
        <f>IF(Table8[[#This Row],[Highest Student Stage]]&lt;&gt;"",1,0)</f>
        <v>1</v>
      </c>
      <c r="Z562">
        <f t="shared" si="24"/>
        <v>0</v>
      </c>
      <c r="AA562">
        <f t="shared" si="25"/>
        <v>0</v>
      </c>
      <c r="AB562">
        <f t="shared" si="26"/>
        <v>0</v>
      </c>
    </row>
    <row r="563" spans="1:28" ht="14.4" thickBot="1" x14ac:dyDescent="0.3">
      <c r="A563" s="26" t="s">
        <v>985</v>
      </c>
      <c r="B563" s="4" t="s">
        <v>131</v>
      </c>
      <c r="C563" s="5" t="s">
        <v>21</v>
      </c>
      <c r="D563" s="4" t="s">
        <v>22</v>
      </c>
      <c r="E563" s="5" t="s">
        <v>160</v>
      </c>
      <c r="F563" s="5" t="s">
        <v>24</v>
      </c>
      <c r="G563" s="4" t="s">
        <v>292</v>
      </c>
      <c r="H563" s="4" t="s">
        <v>26</v>
      </c>
      <c r="I563" s="24">
        <v>45792</v>
      </c>
      <c r="J563" s="24">
        <v>45798</v>
      </c>
      <c r="K563" s="25" t="s">
        <v>1162</v>
      </c>
      <c r="L563" s="35">
        <f>Table8[[#This Row],[App Offer Date]]-Table8[[#This Row],[App Submission Date]]</f>
        <v>6</v>
      </c>
      <c r="M563" s="35" t="e">
        <f>Table8[[#This Row],[App Deposit Date]]-Table8[[#This Row],[App Offer Date]]</f>
        <v>#VALUE!</v>
      </c>
      <c r="N563" s="35" t="e">
        <f>Table8[[#This Row],[App Deposit Date]]-Table8[[#This Row],[App Submission Date]]</f>
        <v>#VALUE!</v>
      </c>
      <c r="O563" s="35">
        <f xml:space="preserve"> --(Table8[[#This Row],[App Submission Date]]&lt;&gt;"")</f>
        <v>1</v>
      </c>
      <c r="P563" s="35">
        <f>--(Table8[[#This Row],[App Offer Date]]&lt;&gt;"")</f>
        <v>1</v>
      </c>
      <c r="Q563" s="5" t="s">
        <v>37</v>
      </c>
      <c r="R563" s="4" t="s">
        <v>47</v>
      </c>
      <c r="S563" s="5" t="s">
        <v>160</v>
      </c>
      <c r="T563" s="4" t="s">
        <v>48</v>
      </c>
      <c r="U563" s="4" t="s">
        <v>986</v>
      </c>
      <c r="V563" s="7" t="s">
        <v>41</v>
      </c>
      <c r="W563" s="5"/>
      <c r="X563" s="22"/>
      <c r="Y563">
        <f>IF(Table8[[#This Row],[Highest Student Stage]]&lt;&gt;"",1,0)</f>
        <v>1</v>
      </c>
      <c r="Z563">
        <f t="shared" si="24"/>
        <v>1</v>
      </c>
      <c r="AA563">
        <f t="shared" si="25"/>
        <v>0</v>
      </c>
      <c r="AB563">
        <f t="shared" si="26"/>
        <v>0</v>
      </c>
    </row>
    <row r="564" spans="1:28" ht="14.4" thickBot="1" x14ac:dyDescent="0.3">
      <c r="A564" s="26" t="s">
        <v>987</v>
      </c>
      <c r="B564" s="4" t="s">
        <v>112</v>
      </c>
      <c r="C564" s="5" t="s">
        <v>21</v>
      </c>
      <c r="D564" s="4" t="s">
        <v>33</v>
      </c>
      <c r="E564" s="5" t="s">
        <v>64</v>
      </c>
      <c r="F564" s="5" t="s">
        <v>35</v>
      </c>
      <c r="G564" s="4" t="s">
        <v>109</v>
      </c>
      <c r="H564" s="4" t="s">
        <v>26</v>
      </c>
      <c r="I564" s="24">
        <v>45722</v>
      </c>
      <c r="J564" s="24">
        <v>45726</v>
      </c>
      <c r="K564" s="25" t="s">
        <v>1162</v>
      </c>
      <c r="L564" s="35">
        <f>Table8[[#This Row],[App Offer Date]]-Table8[[#This Row],[App Submission Date]]</f>
        <v>4</v>
      </c>
      <c r="M564" s="35" t="e">
        <f>Table8[[#This Row],[App Deposit Date]]-Table8[[#This Row],[App Offer Date]]</f>
        <v>#VALUE!</v>
      </c>
      <c r="N564" s="35" t="e">
        <f>Table8[[#This Row],[App Deposit Date]]-Table8[[#This Row],[App Submission Date]]</f>
        <v>#VALUE!</v>
      </c>
      <c r="O564" s="35">
        <f xml:space="preserve"> --(Table8[[#This Row],[App Submission Date]]&lt;&gt;"")</f>
        <v>1</v>
      </c>
      <c r="P564" s="35">
        <f>--(Table8[[#This Row],[App Offer Date]]&lt;&gt;"")</f>
        <v>1</v>
      </c>
      <c r="Q564" s="5" t="s">
        <v>37</v>
      </c>
      <c r="R564" s="4" t="s">
        <v>47</v>
      </c>
      <c r="S564" s="2" t="s">
        <v>755</v>
      </c>
      <c r="T564" s="4"/>
      <c r="U564" s="4" t="s">
        <v>206</v>
      </c>
      <c r="V564" s="7" t="s">
        <v>41</v>
      </c>
      <c r="W564" s="5"/>
      <c r="X564" s="22"/>
      <c r="Y564">
        <f>IF(Table8[[#This Row],[Highest Student Stage]]&lt;&gt;"",1,0)</f>
        <v>1</v>
      </c>
      <c r="Z564">
        <f t="shared" si="24"/>
        <v>1</v>
      </c>
      <c r="AA564">
        <f t="shared" si="25"/>
        <v>0</v>
      </c>
      <c r="AB564">
        <f t="shared" si="26"/>
        <v>0</v>
      </c>
    </row>
    <row r="565" spans="1:28" ht="14.4" thickBot="1" x14ac:dyDescent="0.3">
      <c r="A565" s="26" t="s">
        <v>988</v>
      </c>
      <c r="B565" s="4" t="s">
        <v>159</v>
      </c>
      <c r="C565" s="5" t="s">
        <v>21</v>
      </c>
      <c r="D565" s="4" t="s">
        <v>22</v>
      </c>
      <c r="E565" s="5" t="s">
        <v>55</v>
      </c>
      <c r="F565" s="5" t="s">
        <v>24</v>
      </c>
      <c r="G565" s="4" t="s">
        <v>143</v>
      </c>
      <c r="H565" s="4" t="s">
        <v>26</v>
      </c>
      <c r="I565" s="24">
        <v>45711</v>
      </c>
      <c r="J565" s="24">
        <v>45722</v>
      </c>
      <c r="K565" s="25" t="s">
        <v>1162</v>
      </c>
      <c r="L565" s="35">
        <f>Table8[[#This Row],[App Offer Date]]-Table8[[#This Row],[App Submission Date]]</f>
        <v>11</v>
      </c>
      <c r="M565" s="35" t="e">
        <f>Table8[[#This Row],[App Deposit Date]]-Table8[[#This Row],[App Offer Date]]</f>
        <v>#VALUE!</v>
      </c>
      <c r="N565" s="35" t="e">
        <f>Table8[[#This Row],[App Deposit Date]]-Table8[[#This Row],[App Submission Date]]</f>
        <v>#VALUE!</v>
      </c>
      <c r="O565" s="35">
        <f xml:space="preserve"> --(Table8[[#This Row],[App Submission Date]]&lt;&gt;"")</f>
        <v>1</v>
      </c>
      <c r="P565" s="35">
        <f>--(Table8[[#This Row],[App Offer Date]]&lt;&gt;"")</f>
        <v>1</v>
      </c>
      <c r="Q565" s="5" t="s">
        <v>37</v>
      </c>
      <c r="R565" s="4" t="s">
        <v>47</v>
      </c>
      <c r="S565" s="5"/>
      <c r="T565" s="4"/>
      <c r="U565" s="4"/>
      <c r="V565" s="7" t="s">
        <v>52</v>
      </c>
      <c r="W565" s="5"/>
      <c r="X565" s="22"/>
      <c r="Y565">
        <f>IF(Table8[[#This Row],[Highest Student Stage]]&lt;&gt;"",1,0)</f>
        <v>1</v>
      </c>
      <c r="Z565">
        <f t="shared" si="24"/>
        <v>1</v>
      </c>
      <c r="AA565">
        <f t="shared" si="25"/>
        <v>0</v>
      </c>
      <c r="AB565">
        <f t="shared" si="26"/>
        <v>0</v>
      </c>
    </row>
    <row r="566" spans="1:28" ht="14.4" thickBot="1" x14ac:dyDescent="0.3">
      <c r="A566" s="26" t="s">
        <v>989</v>
      </c>
      <c r="B566" s="4" t="s">
        <v>54</v>
      </c>
      <c r="C566" s="5" t="s">
        <v>21</v>
      </c>
      <c r="D566" s="4" t="s">
        <v>22</v>
      </c>
      <c r="E566" s="5" t="s">
        <v>55</v>
      </c>
      <c r="F566" s="5" t="s">
        <v>24</v>
      </c>
      <c r="G566" s="4" t="s">
        <v>292</v>
      </c>
      <c r="H566" s="4" t="s">
        <v>26</v>
      </c>
      <c r="I566" s="24">
        <v>45748</v>
      </c>
      <c r="J566" s="24">
        <v>45751</v>
      </c>
      <c r="K566" s="25" t="s">
        <v>1162</v>
      </c>
      <c r="L566" s="35">
        <f>Table8[[#This Row],[App Offer Date]]-Table8[[#This Row],[App Submission Date]]</f>
        <v>3</v>
      </c>
      <c r="M566" s="35" t="e">
        <f>Table8[[#This Row],[App Deposit Date]]-Table8[[#This Row],[App Offer Date]]</f>
        <v>#VALUE!</v>
      </c>
      <c r="N566" s="35" t="e">
        <f>Table8[[#This Row],[App Deposit Date]]-Table8[[#This Row],[App Submission Date]]</f>
        <v>#VALUE!</v>
      </c>
      <c r="O566" s="35">
        <f xml:space="preserve"> --(Table8[[#This Row],[App Submission Date]]&lt;&gt;"")</f>
        <v>1</v>
      </c>
      <c r="P566" s="35">
        <f>--(Table8[[#This Row],[App Offer Date]]&lt;&gt;"")</f>
        <v>1</v>
      </c>
      <c r="Q566" s="5" t="s">
        <v>37</v>
      </c>
      <c r="R566" s="4" t="s">
        <v>47</v>
      </c>
      <c r="S566" s="5"/>
      <c r="T566" s="4"/>
      <c r="U566" s="4"/>
      <c r="V566" s="7" t="s">
        <v>52</v>
      </c>
      <c r="W566" s="5"/>
      <c r="X566" s="22"/>
      <c r="Y566">
        <f>IF(Table8[[#This Row],[Highest Student Stage]]&lt;&gt;"",1,0)</f>
        <v>1</v>
      </c>
      <c r="Z566">
        <f t="shared" si="24"/>
        <v>1</v>
      </c>
      <c r="AA566">
        <f t="shared" si="25"/>
        <v>0</v>
      </c>
      <c r="AB566">
        <f t="shared" si="26"/>
        <v>0</v>
      </c>
    </row>
    <row r="567" spans="1:28" ht="14.4" thickBot="1" x14ac:dyDescent="0.3">
      <c r="A567" s="26" t="s">
        <v>990</v>
      </c>
      <c r="B567" s="4" t="s">
        <v>505</v>
      </c>
      <c r="C567" s="5" t="s">
        <v>21</v>
      </c>
      <c r="D567" s="4" t="s">
        <v>22</v>
      </c>
      <c r="E567" s="5" t="s">
        <v>44</v>
      </c>
      <c r="F567" s="5" t="s">
        <v>93</v>
      </c>
      <c r="G567" s="4" t="s">
        <v>179</v>
      </c>
      <c r="H567" s="4" t="s">
        <v>26</v>
      </c>
      <c r="I567" s="24">
        <v>45766</v>
      </c>
      <c r="J567" s="24">
        <v>45770</v>
      </c>
      <c r="K567" s="25" t="s">
        <v>1162</v>
      </c>
      <c r="L567" s="35">
        <f>Table8[[#This Row],[App Offer Date]]-Table8[[#This Row],[App Submission Date]]</f>
        <v>4</v>
      </c>
      <c r="M567" s="35" t="e">
        <f>Table8[[#This Row],[App Deposit Date]]-Table8[[#This Row],[App Offer Date]]</f>
        <v>#VALUE!</v>
      </c>
      <c r="N567" s="35" t="e">
        <f>Table8[[#This Row],[App Deposit Date]]-Table8[[#This Row],[App Submission Date]]</f>
        <v>#VALUE!</v>
      </c>
      <c r="O567" s="35">
        <f xml:space="preserve"> --(Table8[[#This Row],[App Submission Date]]&lt;&gt;"")</f>
        <v>1</v>
      </c>
      <c r="P567" s="35">
        <f>--(Table8[[#This Row],[App Offer Date]]&lt;&gt;"")</f>
        <v>1</v>
      </c>
      <c r="Q567" s="5" t="s">
        <v>37</v>
      </c>
      <c r="R567" s="4" t="s">
        <v>47</v>
      </c>
      <c r="S567" s="5" t="s">
        <v>44</v>
      </c>
      <c r="T567" s="4" t="s">
        <v>29</v>
      </c>
      <c r="U567" s="4" t="s">
        <v>180</v>
      </c>
      <c r="V567" s="5" t="s">
        <v>37</v>
      </c>
      <c r="W567" s="6">
        <v>45766</v>
      </c>
      <c r="X567" s="27">
        <v>45770</v>
      </c>
      <c r="Y567">
        <f>IF(Table8[[#This Row],[Highest Student Stage]]&lt;&gt;"",1,0)</f>
        <v>1</v>
      </c>
      <c r="Z567">
        <f t="shared" si="24"/>
        <v>1</v>
      </c>
      <c r="AA567">
        <f t="shared" si="25"/>
        <v>0</v>
      </c>
      <c r="AB567">
        <f t="shared" si="26"/>
        <v>0</v>
      </c>
    </row>
    <row r="568" spans="1:28" ht="14.4" thickBot="1" x14ac:dyDescent="0.3">
      <c r="A568" s="26" t="s">
        <v>991</v>
      </c>
      <c r="B568" s="4" t="s">
        <v>200</v>
      </c>
      <c r="C568" s="5" t="s">
        <v>21</v>
      </c>
      <c r="D568" s="4" t="s">
        <v>33</v>
      </c>
      <c r="E568" s="5" t="s">
        <v>69</v>
      </c>
      <c r="F568" s="5" t="s">
        <v>65</v>
      </c>
      <c r="G568" s="4" t="s">
        <v>246</v>
      </c>
      <c r="H568" s="4" t="s">
        <v>26</v>
      </c>
      <c r="I568" s="24">
        <v>45772</v>
      </c>
      <c r="J568" s="25" t="s">
        <v>1162</v>
      </c>
      <c r="K568" s="25" t="s">
        <v>1162</v>
      </c>
      <c r="L568" s="35" t="e">
        <f>Table8[[#This Row],[App Offer Date]]-Table8[[#This Row],[App Submission Date]]</f>
        <v>#VALUE!</v>
      </c>
      <c r="M568" s="35" t="e">
        <f>Table8[[#This Row],[App Deposit Date]]-Table8[[#This Row],[App Offer Date]]</f>
        <v>#VALUE!</v>
      </c>
      <c r="N568" s="35" t="e">
        <f>Table8[[#This Row],[App Deposit Date]]-Table8[[#This Row],[App Submission Date]]</f>
        <v>#VALUE!</v>
      </c>
      <c r="O568" s="35">
        <f xml:space="preserve"> --(Table8[[#This Row],[App Submission Date]]&lt;&gt;"")</f>
        <v>1</v>
      </c>
      <c r="P568" s="35">
        <f>--(Table8[[#This Row],[App Offer Date]]&lt;&gt;"")</f>
        <v>1</v>
      </c>
      <c r="Q568" s="5" t="s">
        <v>46</v>
      </c>
      <c r="R568" s="4" t="s">
        <v>47</v>
      </c>
      <c r="S568" s="5" t="s">
        <v>69</v>
      </c>
      <c r="T568" s="4" t="s">
        <v>83</v>
      </c>
      <c r="U568" s="4"/>
      <c r="V568" s="5" t="s">
        <v>46</v>
      </c>
      <c r="W568" s="6">
        <v>45772</v>
      </c>
      <c r="X568" s="22"/>
      <c r="Y568">
        <f>IF(Table8[[#This Row],[Highest Student Stage]]&lt;&gt;"",1,0)</f>
        <v>1</v>
      </c>
      <c r="Z568">
        <f t="shared" si="24"/>
        <v>0</v>
      </c>
      <c r="AA568">
        <f t="shared" si="25"/>
        <v>0</v>
      </c>
      <c r="AB568">
        <f t="shared" si="26"/>
        <v>0</v>
      </c>
    </row>
    <row r="569" spans="1:28" ht="14.4" thickBot="1" x14ac:dyDescent="0.3">
      <c r="A569" s="26" t="s">
        <v>992</v>
      </c>
      <c r="B569" s="4" t="s">
        <v>146</v>
      </c>
      <c r="C569" s="5" t="s">
        <v>21</v>
      </c>
      <c r="D569" s="4" t="s">
        <v>22</v>
      </c>
      <c r="E569" s="5" t="s">
        <v>160</v>
      </c>
      <c r="F569" s="5" t="s">
        <v>24</v>
      </c>
      <c r="G569" s="4" t="s">
        <v>191</v>
      </c>
      <c r="H569" s="4" t="s">
        <v>26</v>
      </c>
      <c r="I569" s="24">
        <v>45714</v>
      </c>
      <c r="J569" s="24">
        <v>45764</v>
      </c>
      <c r="K569" s="24">
        <v>45798</v>
      </c>
      <c r="L569" s="34">
        <f>Table8[[#This Row],[App Offer Date]]-Table8[[#This Row],[App Submission Date]]</f>
        <v>50</v>
      </c>
      <c r="M569" s="34">
        <f>Table8[[#This Row],[App Deposit Date]]-Table8[[#This Row],[App Offer Date]]</f>
        <v>34</v>
      </c>
      <c r="N569" s="34">
        <f>Table8[[#This Row],[App Deposit Date]]-Table8[[#This Row],[App Submission Date]]</f>
        <v>84</v>
      </c>
      <c r="O569" s="34">
        <f xml:space="preserve"> --(Table8[[#This Row],[App Submission Date]]&lt;&gt;"")</f>
        <v>1</v>
      </c>
      <c r="P569" s="34">
        <f>--(Table8[[#This Row],[App Offer Date]]&lt;&gt;"")</f>
        <v>1</v>
      </c>
      <c r="Q569" s="5" t="s">
        <v>27</v>
      </c>
      <c r="R569" s="4" t="s">
        <v>28</v>
      </c>
      <c r="S569" s="5" t="s">
        <v>160</v>
      </c>
      <c r="T569" s="4" t="s">
        <v>29</v>
      </c>
      <c r="U569" s="4" t="s">
        <v>593</v>
      </c>
      <c r="V569" s="5" t="s">
        <v>27</v>
      </c>
      <c r="W569" s="6">
        <v>45714</v>
      </c>
      <c r="X569" s="27">
        <v>45764</v>
      </c>
      <c r="Y569">
        <f>IF(Table8[[#This Row],[Highest Student Stage]]&lt;&gt;"",1,0)</f>
        <v>1</v>
      </c>
      <c r="Z569">
        <f t="shared" si="24"/>
        <v>1</v>
      </c>
      <c r="AA569">
        <f t="shared" si="25"/>
        <v>1</v>
      </c>
      <c r="AB569">
        <f t="shared" si="26"/>
        <v>0</v>
      </c>
    </row>
    <row r="570" spans="1:28" ht="14.4" thickBot="1" x14ac:dyDescent="0.3">
      <c r="A570" s="26" t="s">
        <v>993</v>
      </c>
      <c r="B570" s="4" t="s">
        <v>388</v>
      </c>
      <c r="C570" s="5" t="s">
        <v>21</v>
      </c>
      <c r="D570" s="4" t="s">
        <v>22</v>
      </c>
      <c r="E570" s="5" t="s">
        <v>55</v>
      </c>
      <c r="F570" s="5" t="s">
        <v>24</v>
      </c>
      <c r="G570" s="4" t="s">
        <v>339</v>
      </c>
      <c r="H570" s="4" t="s">
        <v>26</v>
      </c>
      <c r="I570" s="24">
        <v>45674</v>
      </c>
      <c r="J570" s="24">
        <v>45681</v>
      </c>
      <c r="K570" s="24">
        <v>45785</v>
      </c>
      <c r="L570" s="34">
        <f>Table8[[#This Row],[App Offer Date]]-Table8[[#This Row],[App Submission Date]]</f>
        <v>7</v>
      </c>
      <c r="M570" s="34">
        <f>Table8[[#This Row],[App Deposit Date]]-Table8[[#This Row],[App Offer Date]]</f>
        <v>104</v>
      </c>
      <c r="N570" s="34">
        <f>Table8[[#This Row],[App Deposit Date]]-Table8[[#This Row],[App Submission Date]]</f>
        <v>111</v>
      </c>
      <c r="O570" s="34">
        <f xml:space="preserve"> --(Table8[[#This Row],[App Submission Date]]&lt;&gt;"")</f>
        <v>1</v>
      </c>
      <c r="P570" s="34">
        <f>--(Table8[[#This Row],[App Offer Date]]&lt;&gt;"")</f>
        <v>1</v>
      </c>
      <c r="Q570" s="5" t="s">
        <v>27</v>
      </c>
      <c r="R570" s="4" t="s">
        <v>28</v>
      </c>
      <c r="S570" s="5" t="s">
        <v>55</v>
      </c>
      <c r="T570" s="4" t="s">
        <v>29</v>
      </c>
      <c r="U570" s="4" t="s">
        <v>994</v>
      </c>
      <c r="V570" s="5" t="s">
        <v>27</v>
      </c>
      <c r="W570" s="6">
        <v>45674</v>
      </c>
      <c r="X570" s="27">
        <v>45681</v>
      </c>
      <c r="Y570">
        <f>IF(Table8[[#This Row],[Highest Student Stage]]&lt;&gt;"",1,0)</f>
        <v>1</v>
      </c>
      <c r="Z570">
        <f t="shared" si="24"/>
        <v>1</v>
      </c>
      <c r="AA570">
        <f t="shared" si="25"/>
        <v>1</v>
      </c>
      <c r="AB570">
        <f t="shared" si="26"/>
        <v>0</v>
      </c>
    </row>
    <row r="571" spans="1:28" ht="14.4" thickBot="1" x14ac:dyDescent="0.3">
      <c r="A571" s="26" t="s">
        <v>995</v>
      </c>
      <c r="B571" s="4" t="s">
        <v>285</v>
      </c>
      <c r="C571" s="5" t="s">
        <v>91</v>
      </c>
      <c r="D571" s="4" t="s">
        <v>22</v>
      </c>
      <c r="E571" s="5" t="s">
        <v>92</v>
      </c>
      <c r="F571" s="5" t="s">
        <v>93</v>
      </c>
      <c r="G571" s="4" t="s">
        <v>243</v>
      </c>
      <c r="H571" s="4" t="s">
        <v>26</v>
      </c>
      <c r="I571" s="24">
        <v>45610</v>
      </c>
      <c r="J571" s="25" t="s">
        <v>1162</v>
      </c>
      <c r="K571" s="25" t="s">
        <v>1162</v>
      </c>
      <c r="L571" s="35" t="e">
        <f>Table8[[#This Row],[App Offer Date]]-Table8[[#This Row],[App Submission Date]]</f>
        <v>#VALUE!</v>
      </c>
      <c r="M571" s="35" t="e">
        <f>Table8[[#This Row],[App Deposit Date]]-Table8[[#This Row],[App Offer Date]]</f>
        <v>#VALUE!</v>
      </c>
      <c r="N571" s="35" t="e">
        <f>Table8[[#This Row],[App Deposit Date]]-Table8[[#This Row],[App Submission Date]]</f>
        <v>#VALUE!</v>
      </c>
      <c r="O571" s="35">
        <f xml:space="preserve"> --(Table8[[#This Row],[App Submission Date]]&lt;&gt;"")</f>
        <v>1</v>
      </c>
      <c r="P571" s="35">
        <f>--(Table8[[#This Row],[App Offer Date]]&lt;&gt;"")</f>
        <v>1</v>
      </c>
      <c r="Q571" s="5" t="s">
        <v>46</v>
      </c>
      <c r="R571" s="4" t="s">
        <v>47</v>
      </c>
      <c r="S571" s="5" t="s">
        <v>80</v>
      </c>
      <c r="T571" s="4" t="s">
        <v>29</v>
      </c>
      <c r="U571" s="4" t="s">
        <v>996</v>
      </c>
      <c r="V571" s="7" t="s">
        <v>41</v>
      </c>
      <c r="W571" s="5"/>
      <c r="X571" s="22"/>
      <c r="Y571">
        <f>IF(Table8[[#This Row],[Highest Student Stage]]&lt;&gt;"",1,0)</f>
        <v>1</v>
      </c>
      <c r="Z571">
        <f t="shared" si="24"/>
        <v>0</v>
      </c>
      <c r="AA571">
        <f t="shared" si="25"/>
        <v>0</v>
      </c>
      <c r="AB571">
        <f t="shared" si="26"/>
        <v>0</v>
      </c>
    </row>
    <row r="572" spans="1:28" ht="14.4" thickBot="1" x14ac:dyDescent="0.3">
      <c r="A572" s="26" t="s">
        <v>997</v>
      </c>
      <c r="B572" s="4" t="s">
        <v>96</v>
      </c>
      <c r="C572" s="5" t="s">
        <v>21</v>
      </c>
      <c r="D572" s="4" t="s">
        <v>33</v>
      </c>
      <c r="E572" s="5" t="s">
        <v>64</v>
      </c>
      <c r="F572" s="5" t="s">
        <v>65</v>
      </c>
      <c r="G572" s="4" t="s">
        <v>268</v>
      </c>
      <c r="H572" s="4" t="s">
        <v>26</v>
      </c>
      <c r="I572" s="24">
        <v>45678</v>
      </c>
      <c r="J572" s="24">
        <v>45684</v>
      </c>
      <c r="K572" s="25" t="s">
        <v>1162</v>
      </c>
      <c r="L572" s="35">
        <f>Table8[[#This Row],[App Offer Date]]-Table8[[#This Row],[App Submission Date]]</f>
        <v>6</v>
      </c>
      <c r="M572" s="35" t="e">
        <f>Table8[[#This Row],[App Deposit Date]]-Table8[[#This Row],[App Offer Date]]</f>
        <v>#VALUE!</v>
      </c>
      <c r="N572" s="35" t="e">
        <f>Table8[[#This Row],[App Deposit Date]]-Table8[[#This Row],[App Submission Date]]</f>
        <v>#VALUE!</v>
      </c>
      <c r="O572" s="35">
        <f xml:space="preserve"> --(Table8[[#This Row],[App Submission Date]]&lt;&gt;"")</f>
        <v>1</v>
      </c>
      <c r="P572" s="35">
        <f>--(Table8[[#This Row],[App Offer Date]]&lt;&gt;"")</f>
        <v>1</v>
      </c>
      <c r="Q572" s="5" t="s">
        <v>37</v>
      </c>
      <c r="R572" s="4" t="s">
        <v>47</v>
      </c>
      <c r="S572" s="5" t="s">
        <v>64</v>
      </c>
      <c r="T572" s="4" t="s">
        <v>73</v>
      </c>
      <c r="U572" s="4" t="s">
        <v>998</v>
      </c>
      <c r="V572" s="5" t="s">
        <v>37</v>
      </c>
      <c r="W572" s="6">
        <v>45678</v>
      </c>
      <c r="X572" s="27">
        <v>45684</v>
      </c>
      <c r="Y572">
        <f>IF(Table8[[#This Row],[Highest Student Stage]]&lt;&gt;"",1,0)</f>
        <v>1</v>
      </c>
      <c r="Z572">
        <f t="shared" si="24"/>
        <v>1</v>
      </c>
      <c r="AA572">
        <f t="shared" si="25"/>
        <v>0</v>
      </c>
      <c r="AB572">
        <f t="shared" si="26"/>
        <v>0</v>
      </c>
    </row>
    <row r="573" spans="1:28" ht="14.4" thickBot="1" x14ac:dyDescent="0.3">
      <c r="A573" s="26" t="s">
        <v>999</v>
      </c>
      <c r="B573" s="4" t="s">
        <v>58</v>
      </c>
      <c r="C573" s="5" t="s">
        <v>21</v>
      </c>
      <c r="D573" s="4" t="s">
        <v>33</v>
      </c>
      <c r="E573" s="5" t="s">
        <v>64</v>
      </c>
      <c r="F573" s="5" t="s">
        <v>35</v>
      </c>
      <c r="G573" s="4" t="s">
        <v>197</v>
      </c>
      <c r="H573" s="4" t="s">
        <v>26</v>
      </c>
      <c r="I573" s="24">
        <v>45742</v>
      </c>
      <c r="J573" s="24">
        <v>45743</v>
      </c>
      <c r="K573" s="25" t="s">
        <v>1162</v>
      </c>
      <c r="L573" s="35">
        <f>Table8[[#This Row],[App Offer Date]]-Table8[[#This Row],[App Submission Date]]</f>
        <v>1</v>
      </c>
      <c r="M573" s="35" t="e">
        <f>Table8[[#This Row],[App Deposit Date]]-Table8[[#This Row],[App Offer Date]]</f>
        <v>#VALUE!</v>
      </c>
      <c r="N573" s="35" t="e">
        <f>Table8[[#This Row],[App Deposit Date]]-Table8[[#This Row],[App Submission Date]]</f>
        <v>#VALUE!</v>
      </c>
      <c r="O573" s="35">
        <f xml:space="preserve"> --(Table8[[#This Row],[App Submission Date]]&lt;&gt;"")</f>
        <v>1</v>
      </c>
      <c r="P573" s="35">
        <f>--(Table8[[#This Row],[App Offer Date]]&lt;&gt;"")</f>
        <v>1</v>
      </c>
      <c r="Q573" s="5" t="s">
        <v>37</v>
      </c>
      <c r="R573" s="4" t="s">
        <v>47</v>
      </c>
      <c r="S573" s="5"/>
      <c r="T573" s="4" t="s">
        <v>39</v>
      </c>
      <c r="U573" s="4" t="s">
        <v>206</v>
      </c>
      <c r="V573" s="7" t="s">
        <v>52</v>
      </c>
      <c r="W573" s="5"/>
      <c r="X573" s="22"/>
      <c r="Y573">
        <f>IF(Table8[[#This Row],[Highest Student Stage]]&lt;&gt;"",1,0)</f>
        <v>1</v>
      </c>
      <c r="Z573">
        <f t="shared" si="24"/>
        <v>1</v>
      </c>
      <c r="AA573">
        <f t="shared" si="25"/>
        <v>0</v>
      </c>
      <c r="AB573">
        <f t="shared" si="26"/>
        <v>0</v>
      </c>
    </row>
    <row r="574" spans="1:28" ht="14.4" thickBot="1" x14ac:dyDescent="0.3">
      <c r="A574" s="26" t="s">
        <v>1000</v>
      </c>
      <c r="B574" s="4" t="s">
        <v>102</v>
      </c>
      <c r="C574" s="5" t="s">
        <v>275</v>
      </c>
      <c r="D574" s="4" t="s">
        <v>22</v>
      </c>
      <c r="E574" s="5" t="s">
        <v>1001</v>
      </c>
      <c r="F574" s="5" t="s">
        <v>93</v>
      </c>
      <c r="G574" s="4" t="s">
        <v>307</v>
      </c>
      <c r="H574" s="4" t="s">
        <v>26</v>
      </c>
      <c r="I574" s="24">
        <v>45673</v>
      </c>
      <c r="J574" s="24">
        <v>45699</v>
      </c>
      <c r="K574" s="25" t="s">
        <v>1162</v>
      </c>
      <c r="L574" s="35">
        <f>Table8[[#This Row],[App Offer Date]]-Table8[[#This Row],[App Submission Date]]</f>
        <v>26</v>
      </c>
      <c r="M574" s="35" t="e">
        <f>Table8[[#This Row],[App Deposit Date]]-Table8[[#This Row],[App Offer Date]]</f>
        <v>#VALUE!</v>
      </c>
      <c r="N574" s="35" t="e">
        <f>Table8[[#This Row],[App Deposit Date]]-Table8[[#This Row],[App Submission Date]]</f>
        <v>#VALUE!</v>
      </c>
      <c r="O574" s="35">
        <f xml:space="preserve"> --(Table8[[#This Row],[App Submission Date]]&lt;&gt;"")</f>
        <v>1</v>
      </c>
      <c r="P574" s="35">
        <f>--(Table8[[#This Row],[App Offer Date]]&lt;&gt;"")</f>
        <v>1</v>
      </c>
      <c r="Q574" s="5" t="s">
        <v>37</v>
      </c>
      <c r="R574" s="4" t="s">
        <v>47</v>
      </c>
      <c r="S574" s="5"/>
      <c r="T574" s="4"/>
      <c r="U574" s="4"/>
      <c r="V574" s="7" t="s">
        <v>52</v>
      </c>
      <c r="W574" s="5"/>
      <c r="X574" s="22"/>
      <c r="Y574">
        <f>IF(Table8[[#This Row],[Highest Student Stage]]&lt;&gt;"",1,0)</f>
        <v>1</v>
      </c>
      <c r="Z574">
        <f t="shared" si="24"/>
        <v>1</v>
      </c>
      <c r="AA574">
        <f t="shared" si="25"/>
        <v>0</v>
      </c>
      <c r="AB574">
        <f t="shared" si="26"/>
        <v>0</v>
      </c>
    </row>
    <row r="575" spans="1:28" ht="14.4" thickBot="1" x14ac:dyDescent="0.3">
      <c r="A575" s="26" t="s">
        <v>1002</v>
      </c>
      <c r="B575" s="4" t="s">
        <v>159</v>
      </c>
      <c r="C575" s="5" t="s">
        <v>21</v>
      </c>
      <c r="D575" s="4" t="s">
        <v>22</v>
      </c>
      <c r="E575" s="5" t="s">
        <v>55</v>
      </c>
      <c r="F575" s="5" t="s">
        <v>24</v>
      </c>
      <c r="G575" s="4" t="s">
        <v>56</v>
      </c>
      <c r="H575" s="4" t="s">
        <v>26</v>
      </c>
      <c r="I575" s="24">
        <v>45772</v>
      </c>
      <c r="J575" s="24">
        <v>45782</v>
      </c>
      <c r="K575" s="25" t="s">
        <v>1162</v>
      </c>
      <c r="L575" s="35">
        <f>Table8[[#This Row],[App Offer Date]]-Table8[[#This Row],[App Submission Date]]</f>
        <v>10</v>
      </c>
      <c r="M575" s="35" t="e">
        <f>Table8[[#This Row],[App Deposit Date]]-Table8[[#This Row],[App Offer Date]]</f>
        <v>#VALUE!</v>
      </c>
      <c r="N575" s="35" t="e">
        <f>Table8[[#This Row],[App Deposit Date]]-Table8[[#This Row],[App Submission Date]]</f>
        <v>#VALUE!</v>
      </c>
      <c r="O575" s="35">
        <f xml:space="preserve"> --(Table8[[#This Row],[App Submission Date]]&lt;&gt;"")</f>
        <v>1</v>
      </c>
      <c r="P575" s="35">
        <f>--(Table8[[#This Row],[App Offer Date]]&lt;&gt;"")</f>
        <v>1</v>
      </c>
      <c r="Q575" s="5" t="s">
        <v>37</v>
      </c>
      <c r="R575" s="4" t="s">
        <v>47</v>
      </c>
      <c r="S575" s="5"/>
      <c r="T575" s="4"/>
      <c r="U575" s="4"/>
      <c r="V575" s="7" t="s">
        <v>52</v>
      </c>
      <c r="W575" s="5"/>
      <c r="X575" s="22"/>
      <c r="Y575">
        <f>IF(Table8[[#This Row],[Highest Student Stage]]&lt;&gt;"",1,0)</f>
        <v>1</v>
      </c>
      <c r="Z575">
        <f t="shared" si="24"/>
        <v>1</v>
      </c>
      <c r="AA575">
        <f t="shared" si="25"/>
        <v>0</v>
      </c>
      <c r="AB575">
        <f t="shared" si="26"/>
        <v>0</v>
      </c>
    </row>
    <row r="576" spans="1:28" ht="14.4" thickBot="1" x14ac:dyDescent="0.3">
      <c r="A576" s="26" t="s">
        <v>1003</v>
      </c>
      <c r="B576" s="4" t="s">
        <v>43</v>
      </c>
      <c r="C576" s="5" t="s">
        <v>21</v>
      </c>
      <c r="D576" s="4" t="s">
        <v>33</v>
      </c>
      <c r="E576" s="5" t="s">
        <v>64</v>
      </c>
      <c r="F576" s="5" t="s">
        <v>35</v>
      </c>
      <c r="G576" s="4" t="s">
        <v>121</v>
      </c>
      <c r="H576" s="4" t="s">
        <v>26</v>
      </c>
      <c r="I576" s="24">
        <v>45702</v>
      </c>
      <c r="J576" s="24">
        <v>45710</v>
      </c>
      <c r="K576" s="25" t="s">
        <v>1162</v>
      </c>
      <c r="L576" s="35">
        <f>Table8[[#This Row],[App Offer Date]]-Table8[[#This Row],[App Submission Date]]</f>
        <v>8</v>
      </c>
      <c r="M576" s="35" t="e">
        <f>Table8[[#This Row],[App Deposit Date]]-Table8[[#This Row],[App Offer Date]]</f>
        <v>#VALUE!</v>
      </c>
      <c r="N576" s="35" t="e">
        <f>Table8[[#This Row],[App Deposit Date]]-Table8[[#This Row],[App Submission Date]]</f>
        <v>#VALUE!</v>
      </c>
      <c r="O576" s="35">
        <f xml:space="preserve"> --(Table8[[#This Row],[App Submission Date]]&lt;&gt;"")</f>
        <v>1</v>
      </c>
      <c r="P576" s="35">
        <f>--(Table8[[#This Row],[App Offer Date]]&lt;&gt;"")</f>
        <v>1</v>
      </c>
      <c r="Q576" s="5" t="s">
        <v>336</v>
      </c>
      <c r="R576" s="4" t="s">
        <v>47</v>
      </c>
      <c r="S576" s="5" t="s">
        <v>38</v>
      </c>
      <c r="T576" s="4" t="s">
        <v>137</v>
      </c>
      <c r="U576" s="5" t="s">
        <v>1004</v>
      </c>
      <c r="V576" s="7" t="s">
        <v>41</v>
      </c>
      <c r="W576" s="5"/>
      <c r="X576" s="22"/>
      <c r="Y576">
        <f>IF(Table8[[#This Row],[Highest Student Stage]]&lt;&gt;"",1,0)</f>
        <v>1</v>
      </c>
      <c r="Z576">
        <f t="shared" si="24"/>
        <v>1</v>
      </c>
      <c r="AA576">
        <f t="shared" si="25"/>
        <v>0</v>
      </c>
      <c r="AB576">
        <f t="shared" si="26"/>
        <v>0</v>
      </c>
    </row>
    <row r="577" spans="1:28" ht="14.4" thickBot="1" x14ac:dyDescent="0.3">
      <c r="A577" s="26" t="s">
        <v>1005</v>
      </c>
      <c r="B577" s="4" t="s">
        <v>505</v>
      </c>
      <c r="C577" s="5" t="s">
        <v>254</v>
      </c>
      <c r="D577" s="4" t="s">
        <v>22</v>
      </c>
      <c r="E577" s="5" t="s">
        <v>1006</v>
      </c>
      <c r="F577" s="5" t="s">
        <v>93</v>
      </c>
      <c r="G577" s="4" t="s">
        <v>256</v>
      </c>
      <c r="H577" s="4" t="s">
        <v>26</v>
      </c>
      <c r="I577" s="24">
        <v>45771</v>
      </c>
      <c r="J577" s="24">
        <v>45797</v>
      </c>
      <c r="K577" s="25" t="s">
        <v>1162</v>
      </c>
      <c r="L577" s="35">
        <f>Table8[[#This Row],[App Offer Date]]-Table8[[#This Row],[App Submission Date]]</f>
        <v>26</v>
      </c>
      <c r="M577" s="35" t="e">
        <f>Table8[[#This Row],[App Deposit Date]]-Table8[[#This Row],[App Offer Date]]</f>
        <v>#VALUE!</v>
      </c>
      <c r="N577" s="35" t="e">
        <f>Table8[[#This Row],[App Deposit Date]]-Table8[[#This Row],[App Submission Date]]</f>
        <v>#VALUE!</v>
      </c>
      <c r="O577" s="35">
        <f xml:space="preserve"> --(Table8[[#This Row],[App Submission Date]]&lt;&gt;"")</f>
        <v>1</v>
      </c>
      <c r="P577" s="35">
        <f>--(Table8[[#This Row],[App Offer Date]]&lt;&gt;"")</f>
        <v>1</v>
      </c>
      <c r="Q577" s="5" t="s">
        <v>37</v>
      </c>
      <c r="R577" s="4" t="s">
        <v>47</v>
      </c>
      <c r="S577" s="5" t="s">
        <v>1006</v>
      </c>
      <c r="T577" s="4" t="s">
        <v>39</v>
      </c>
      <c r="U577" s="4" t="s">
        <v>1007</v>
      </c>
      <c r="V577" s="5" t="s">
        <v>37</v>
      </c>
      <c r="W577" s="6">
        <v>45771</v>
      </c>
      <c r="X577" s="27">
        <v>45797</v>
      </c>
      <c r="Y577">
        <f>IF(Table8[[#This Row],[Highest Student Stage]]&lt;&gt;"",1,0)</f>
        <v>1</v>
      </c>
      <c r="Z577">
        <f t="shared" si="24"/>
        <v>1</v>
      </c>
      <c r="AA577">
        <f t="shared" si="25"/>
        <v>0</v>
      </c>
      <c r="AB577">
        <f t="shared" si="26"/>
        <v>0</v>
      </c>
    </row>
    <row r="578" spans="1:28" ht="14.4" thickBot="1" x14ac:dyDescent="0.3">
      <c r="A578" s="26" t="s">
        <v>1008</v>
      </c>
      <c r="B578" s="4" t="s">
        <v>182</v>
      </c>
      <c r="C578" s="5" t="s">
        <v>21</v>
      </c>
      <c r="D578" s="4" t="s">
        <v>22</v>
      </c>
      <c r="E578" s="5" t="s">
        <v>55</v>
      </c>
      <c r="F578" s="5" t="s">
        <v>24</v>
      </c>
      <c r="G578" s="4" t="s">
        <v>94</v>
      </c>
      <c r="H578" s="4" t="s">
        <v>26</v>
      </c>
      <c r="I578" s="24">
        <v>45778</v>
      </c>
      <c r="J578" s="24">
        <v>45780</v>
      </c>
      <c r="K578" s="25" t="s">
        <v>1162</v>
      </c>
      <c r="L578" s="35">
        <f>Table8[[#This Row],[App Offer Date]]-Table8[[#This Row],[App Submission Date]]</f>
        <v>2</v>
      </c>
      <c r="M578" s="35" t="e">
        <f>Table8[[#This Row],[App Deposit Date]]-Table8[[#This Row],[App Offer Date]]</f>
        <v>#VALUE!</v>
      </c>
      <c r="N578" s="35" t="e">
        <f>Table8[[#This Row],[App Deposit Date]]-Table8[[#This Row],[App Submission Date]]</f>
        <v>#VALUE!</v>
      </c>
      <c r="O578" s="35">
        <f xml:space="preserve"> --(Table8[[#This Row],[App Submission Date]]&lt;&gt;"")</f>
        <v>1</v>
      </c>
      <c r="P578" s="35">
        <f>--(Table8[[#This Row],[App Offer Date]]&lt;&gt;"")</f>
        <v>1</v>
      </c>
      <c r="Q578" s="5" t="s">
        <v>37</v>
      </c>
      <c r="R578" s="4" t="s">
        <v>47</v>
      </c>
      <c r="S578" s="5" t="s">
        <v>55</v>
      </c>
      <c r="T578" s="4" t="s">
        <v>73</v>
      </c>
      <c r="U578" s="4" t="s">
        <v>1009</v>
      </c>
      <c r="V578" s="5" t="s">
        <v>37</v>
      </c>
      <c r="W578" s="6">
        <v>45778</v>
      </c>
      <c r="X578" s="27">
        <v>45780</v>
      </c>
      <c r="Y578">
        <f>IF(Table8[[#This Row],[Highest Student Stage]]&lt;&gt;"",1,0)</f>
        <v>1</v>
      </c>
      <c r="Z578">
        <f t="shared" ref="Z578:Z641" si="27">IF(OR(Q578="Offer Received (Conditional)",Q578="Offer Received (Unconditional)",Q578="Deposit Made (Conditional)",Q578="Deposit Made (Unconditional)",Q578="Registered at University"),1,0)</f>
        <v>1</v>
      </c>
      <c r="AA578">
        <f t="shared" ref="AA578:AA641" si="28">IF(OR(Q578="Deposit Made (Conditional)",Q578="Deposit Made (Unconditional)",Q578="Registered at University"),1,0)</f>
        <v>0</v>
      </c>
      <c r="AB578">
        <f t="shared" ref="AB578:AB641" si="29">IF(Q578="Registered at University",1,0)</f>
        <v>0</v>
      </c>
    </row>
    <row r="579" spans="1:28" ht="14.4" thickBot="1" x14ac:dyDescent="0.3">
      <c r="A579" s="26" t="s">
        <v>1010</v>
      </c>
      <c r="B579" s="4" t="s">
        <v>172</v>
      </c>
      <c r="C579" s="5" t="s">
        <v>21</v>
      </c>
      <c r="D579" s="4" t="s">
        <v>22</v>
      </c>
      <c r="E579" s="5" t="s">
        <v>438</v>
      </c>
      <c r="F579" s="5" t="s">
        <v>24</v>
      </c>
      <c r="G579" s="4" t="s">
        <v>147</v>
      </c>
      <c r="H579" s="4" t="s">
        <v>26</v>
      </c>
      <c r="I579" s="24">
        <v>45709</v>
      </c>
      <c r="J579" s="24">
        <v>45716</v>
      </c>
      <c r="K579" s="24">
        <v>45741</v>
      </c>
      <c r="L579" s="34">
        <f>Table8[[#This Row],[App Offer Date]]-Table8[[#This Row],[App Submission Date]]</f>
        <v>7</v>
      </c>
      <c r="M579" s="34">
        <f>Table8[[#This Row],[App Deposit Date]]-Table8[[#This Row],[App Offer Date]]</f>
        <v>25</v>
      </c>
      <c r="N579" s="34">
        <f>Table8[[#This Row],[App Deposit Date]]-Table8[[#This Row],[App Submission Date]]</f>
        <v>32</v>
      </c>
      <c r="O579" s="34">
        <f xml:space="preserve"> --(Table8[[#This Row],[App Submission Date]]&lt;&gt;"")</f>
        <v>1</v>
      </c>
      <c r="P579" s="34">
        <f>--(Table8[[#This Row],[App Offer Date]]&lt;&gt;"")</f>
        <v>1</v>
      </c>
      <c r="Q579" s="5" t="s">
        <v>27</v>
      </c>
      <c r="R579" s="4" t="s">
        <v>28</v>
      </c>
      <c r="S579" s="5" t="s">
        <v>438</v>
      </c>
      <c r="T579" s="4" t="s">
        <v>29</v>
      </c>
      <c r="U579" s="4"/>
      <c r="V579" s="5" t="s">
        <v>27</v>
      </c>
      <c r="W579" s="6">
        <v>45709</v>
      </c>
      <c r="X579" s="27">
        <v>45716</v>
      </c>
      <c r="Y579">
        <f>IF(Table8[[#This Row],[Highest Student Stage]]&lt;&gt;"",1,0)</f>
        <v>1</v>
      </c>
      <c r="Z579">
        <f t="shared" si="27"/>
        <v>1</v>
      </c>
      <c r="AA579">
        <f t="shared" si="28"/>
        <v>1</v>
      </c>
      <c r="AB579">
        <f t="shared" si="29"/>
        <v>0</v>
      </c>
    </row>
    <row r="580" spans="1:28" ht="14.4" thickBot="1" x14ac:dyDescent="0.3">
      <c r="A580" s="26" t="s">
        <v>1011</v>
      </c>
      <c r="B580" s="4" t="s">
        <v>68</v>
      </c>
      <c r="C580" s="5" t="s">
        <v>21</v>
      </c>
      <c r="D580" s="4" t="s">
        <v>33</v>
      </c>
      <c r="E580" s="5" t="s">
        <v>64</v>
      </c>
      <c r="F580" s="5" t="s">
        <v>65</v>
      </c>
      <c r="G580" s="4" t="s">
        <v>66</v>
      </c>
      <c r="H580" s="4" t="s">
        <v>26</v>
      </c>
      <c r="I580" s="24">
        <v>45757</v>
      </c>
      <c r="J580" s="24">
        <v>45761</v>
      </c>
      <c r="K580" s="25" t="s">
        <v>1162</v>
      </c>
      <c r="L580" s="35">
        <f>Table8[[#This Row],[App Offer Date]]-Table8[[#This Row],[App Submission Date]]</f>
        <v>4</v>
      </c>
      <c r="M580" s="35" t="e">
        <f>Table8[[#This Row],[App Deposit Date]]-Table8[[#This Row],[App Offer Date]]</f>
        <v>#VALUE!</v>
      </c>
      <c r="N580" s="35" t="e">
        <f>Table8[[#This Row],[App Deposit Date]]-Table8[[#This Row],[App Submission Date]]</f>
        <v>#VALUE!</v>
      </c>
      <c r="O580" s="35">
        <f xml:space="preserve"> --(Table8[[#This Row],[App Submission Date]]&lt;&gt;"")</f>
        <v>1</v>
      </c>
      <c r="P580" s="35">
        <f>--(Table8[[#This Row],[App Offer Date]]&lt;&gt;"")</f>
        <v>1</v>
      </c>
      <c r="Q580" s="5" t="s">
        <v>37</v>
      </c>
      <c r="R580" s="4" t="s">
        <v>47</v>
      </c>
      <c r="S580" s="5"/>
      <c r="T580" s="4"/>
      <c r="U580" s="4"/>
      <c r="V580" s="7" t="s">
        <v>52</v>
      </c>
      <c r="W580" s="5"/>
      <c r="X580" s="22"/>
      <c r="Y580">
        <f>IF(Table8[[#This Row],[Highest Student Stage]]&lt;&gt;"",1,0)</f>
        <v>1</v>
      </c>
      <c r="Z580">
        <f t="shared" si="27"/>
        <v>1</v>
      </c>
      <c r="AA580">
        <f t="shared" si="28"/>
        <v>0</v>
      </c>
      <c r="AB580">
        <f t="shared" si="29"/>
        <v>0</v>
      </c>
    </row>
    <row r="581" spans="1:28" ht="14.4" thickBot="1" x14ac:dyDescent="0.3">
      <c r="A581" s="26" t="s">
        <v>1012</v>
      </c>
      <c r="B581" s="4" t="s">
        <v>388</v>
      </c>
      <c r="C581" s="5" t="s">
        <v>21</v>
      </c>
      <c r="D581" s="4" t="s">
        <v>22</v>
      </c>
      <c r="E581" s="5" t="s">
        <v>55</v>
      </c>
      <c r="F581" s="5" t="s">
        <v>24</v>
      </c>
      <c r="G581" s="4" t="s">
        <v>292</v>
      </c>
      <c r="H581" s="4" t="s">
        <v>26</v>
      </c>
      <c r="I581" s="24">
        <v>45694</v>
      </c>
      <c r="J581" s="24">
        <v>45700</v>
      </c>
      <c r="K581" s="25" t="s">
        <v>1162</v>
      </c>
      <c r="L581" s="35">
        <f>Table8[[#This Row],[App Offer Date]]-Table8[[#This Row],[App Submission Date]]</f>
        <v>6</v>
      </c>
      <c r="M581" s="35" t="e">
        <f>Table8[[#This Row],[App Deposit Date]]-Table8[[#This Row],[App Offer Date]]</f>
        <v>#VALUE!</v>
      </c>
      <c r="N581" s="35" t="e">
        <f>Table8[[#This Row],[App Deposit Date]]-Table8[[#This Row],[App Submission Date]]</f>
        <v>#VALUE!</v>
      </c>
      <c r="O581" s="35">
        <f xml:space="preserve"> --(Table8[[#This Row],[App Submission Date]]&lt;&gt;"")</f>
        <v>1</v>
      </c>
      <c r="P581" s="35">
        <f>--(Table8[[#This Row],[App Offer Date]]&lt;&gt;"")</f>
        <v>1</v>
      </c>
      <c r="Q581" s="5" t="s">
        <v>37</v>
      </c>
      <c r="R581" s="4" t="s">
        <v>47</v>
      </c>
      <c r="S581" s="5" t="s">
        <v>55</v>
      </c>
      <c r="T581" s="1" t="s">
        <v>169</v>
      </c>
      <c r="U581" s="4"/>
      <c r="V581" s="5" t="s">
        <v>37</v>
      </c>
      <c r="W581" s="6">
        <v>45694</v>
      </c>
      <c r="X581" s="27">
        <v>45700</v>
      </c>
      <c r="Y581">
        <f>IF(Table8[[#This Row],[Highest Student Stage]]&lt;&gt;"",1,0)</f>
        <v>1</v>
      </c>
      <c r="Z581">
        <f t="shared" si="27"/>
        <v>1</v>
      </c>
      <c r="AA581">
        <f t="shared" si="28"/>
        <v>0</v>
      </c>
      <c r="AB581">
        <f t="shared" si="29"/>
        <v>0</v>
      </c>
    </row>
    <row r="582" spans="1:28" ht="14.4" thickBot="1" x14ac:dyDescent="0.3">
      <c r="A582" s="26" t="s">
        <v>1013</v>
      </c>
      <c r="B582" s="4" t="s">
        <v>115</v>
      </c>
      <c r="C582" s="5" t="s">
        <v>21</v>
      </c>
      <c r="D582" s="4" t="s">
        <v>33</v>
      </c>
      <c r="E582" s="5" t="s">
        <v>250</v>
      </c>
      <c r="F582" s="5" t="s">
        <v>35</v>
      </c>
      <c r="G582" s="4" t="s">
        <v>197</v>
      </c>
      <c r="H582" s="4" t="s">
        <v>26</v>
      </c>
      <c r="I582" s="24">
        <v>45703</v>
      </c>
      <c r="J582" s="24">
        <v>45716</v>
      </c>
      <c r="K582" s="25" t="s">
        <v>1162</v>
      </c>
      <c r="L582" s="35">
        <f>Table8[[#This Row],[App Offer Date]]-Table8[[#This Row],[App Submission Date]]</f>
        <v>13</v>
      </c>
      <c r="M582" s="35" t="e">
        <f>Table8[[#This Row],[App Deposit Date]]-Table8[[#This Row],[App Offer Date]]</f>
        <v>#VALUE!</v>
      </c>
      <c r="N582" s="35" t="e">
        <f>Table8[[#This Row],[App Deposit Date]]-Table8[[#This Row],[App Submission Date]]</f>
        <v>#VALUE!</v>
      </c>
      <c r="O582" s="35">
        <f xml:space="preserve"> --(Table8[[#This Row],[App Submission Date]]&lt;&gt;"")</f>
        <v>1</v>
      </c>
      <c r="P582" s="35">
        <f>--(Table8[[#This Row],[App Offer Date]]&lt;&gt;"")</f>
        <v>1</v>
      </c>
      <c r="Q582" s="5" t="s">
        <v>37</v>
      </c>
      <c r="R582" s="4" t="s">
        <v>47</v>
      </c>
      <c r="S582" s="5"/>
      <c r="T582" s="4"/>
      <c r="U582" s="4" t="s">
        <v>1014</v>
      </c>
      <c r="V582" s="7" t="s">
        <v>52</v>
      </c>
      <c r="W582" s="5"/>
      <c r="X582" s="22"/>
      <c r="Y582">
        <f>IF(Table8[[#This Row],[Highest Student Stage]]&lt;&gt;"",1,0)</f>
        <v>1</v>
      </c>
      <c r="Z582">
        <f t="shared" si="27"/>
        <v>1</v>
      </c>
      <c r="AA582">
        <f t="shared" si="28"/>
        <v>0</v>
      </c>
      <c r="AB582">
        <f t="shared" si="29"/>
        <v>0</v>
      </c>
    </row>
    <row r="583" spans="1:28" ht="14.4" thickBot="1" x14ac:dyDescent="0.3">
      <c r="A583" s="26" t="s">
        <v>1015</v>
      </c>
      <c r="B583" s="4" t="s">
        <v>185</v>
      </c>
      <c r="C583" s="5" t="s">
        <v>21</v>
      </c>
      <c r="D583" s="4" t="s">
        <v>33</v>
      </c>
      <c r="E583" s="5" t="s">
        <v>129</v>
      </c>
      <c r="F583" s="5" t="s">
        <v>65</v>
      </c>
      <c r="G583" s="4" t="s">
        <v>347</v>
      </c>
      <c r="H583" s="4" t="s">
        <v>26</v>
      </c>
      <c r="I583" s="24">
        <v>45785</v>
      </c>
      <c r="J583" s="24">
        <v>45792</v>
      </c>
      <c r="K583" s="25" t="s">
        <v>1162</v>
      </c>
      <c r="L583" s="35">
        <f>Table8[[#This Row],[App Offer Date]]-Table8[[#This Row],[App Submission Date]]</f>
        <v>7</v>
      </c>
      <c r="M583" s="35" t="e">
        <f>Table8[[#This Row],[App Deposit Date]]-Table8[[#This Row],[App Offer Date]]</f>
        <v>#VALUE!</v>
      </c>
      <c r="N583" s="35" t="e">
        <f>Table8[[#This Row],[App Deposit Date]]-Table8[[#This Row],[App Submission Date]]</f>
        <v>#VALUE!</v>
      </c>
      <c r="O583" s="35">
        <f xml:space="preserve"> --(Table8[[#This Row],[App Submission Date]]&lt;&gt;"")</f>
        <v>1</v>
      </c>
      <c r="P583" s="35">
        <f>--(Table8[[#This Row],[App Offer Date]]&lt;&gt;"")</f>
        <v>1</v>
      </c>
      <c r="Q583" s="5" t="s">
        <v>37</v>
      </c>
      <c r="R583" s="4" t="s">
        <v>47</v>
      </c>
      <c r="S583" s="5" t="s">
        <v>38</v>
      </c>
      <c r="T583" s="4" t="s">
        <v>73</v>
      </c>
      <c r="U583" s="4" t="s">
        <v>1016</v>
      </c>
      <c r="V583" s="7" t="s">
        <v>41</v>
      </c>
      <c r="W583" s="5"/>
      <c r="X583" s="22"/>
      <c r="Y583">
        <f>IF(Table8[[#This Row],[Highest Student Stage]]&lt;&gt;"",1,0)</f>
        <v>1</v>
      </c>
      <c r="Z583">
        <f t="shared" si="27"/>
        <v>1</v>
      </c>
      <c r="AA583">
        <f t="shared" si="28"/>
        <v>0</v>
      </c>
      <c r="AB583">
        <f t="shared" si="29"/>
        <v>0</v>
      </c>
    </row>
    <row r="584" spans="1:28" ht="14.4" thickBot="1" x14ac:dyDescent="0.3">
      <c r="A584" s="26" t="s">
        <v>1017</v>
      </c>
      <c r="B584" s="4" t="s">
        <v>50</v>
      </c>
      <c r="C584" s="5" t="s">
        <v>21</v>
      </c>
      <c r="D584" s="4" t="s">
        <v>33</v>
      </c>
      <c r="E584" s="5" t="s">
        <v>34</v>
      </c>
      <c r="F584" s="5" t="s">
        <v>35</v>
      </c>
      <c r="G584" s="4" t="s">
        <v>1018</v>
      </c>
      <c r="H584" s="4" t="s">
        <v>26</v>
      </c>
      <c r="I584" s="24">
        <v>45708</v>
      </c>
      <c r="J584" s="24">
        <v>45714</v>
      </c>
      <c r="K584" s="24">
        <v>45757</v>
      </c>
      <c r="L584" s="34">
        <f>Table8[[#This Row],[App Offer Date]]-Table8[[#This Row],[App Submission Date]]</f>
        <v>6</v>
      </c>
      <c r="M584" s="34">
        <f>Table8[[#This Row],[App Deposit Date]]-Table8[[#This Row],[App Offer Date]]</f>
        <v>43</v>
      </c>
      <c r="N584" s="34">
        <f>Table8[[#This Row],[App Deposit Date]]-Table8[[#This Row],[App Submission Date]]</f>
        <v>49</v>
      </c>
      <c r="O584" s="34">
        <f xml:space="preserve"> --(Table8[[#This Row],[App Submission Date]]&lt;&gt;"")</f>
        <v>1</v>
      </c>
      <c r="P584" s="34">
        <f>--(Table8[[#This Row],[App Offer Date]]&lt;&gt;"")</f>
        <v>1</v>
      </c>
      <c r="Q584" s="5" t="s">
        <v>27</v>
      </c>
      <c r="R584" s="4" t="s">
        <v>28</v>
      </c>
      <c r="S584" s="5" t="s">
        <v>34</v>
      </c>
      <c r="T584" s="4" t="s">
        <v>29</v>
      </c>
      <c r="U584" s="13" t="s">
        <v>1019</v>
      </c>
      <c r="V584" s="5" t="s">
        <v>27</v>
      </c>
      <c r="W584" s="6">
        <v>45708</v>
      </c>
      <c r="X584" s="27">
        <v>45714</v>
      </c>
      <c r="Y584">
        <f>IF(Table8[[#This Row],[Highest Student Stage]]&lt;&gt;"",1,0)</f>
        <v>1</v>
      </c>
      <c r="Z584">
        <f t="shared" si="27"/>
        <v>1</v>
      </c>
      <c r="AA584">
        <f t="shared" si="28"/>
        <v>1</v>
      </c>
      <c r="AB584">
        <f t="shared" si="29"/>
        <v>0</v>
      </c>
    </row>
    <row r="585" spans="1:28" ht="14.4" thickBot="1" x14ac:dyDescent="0.3">
      <c r="A585" s="26" t="s">
        <v>1020</v>
      </c>
      <c r="B585" s="4" t="s">
        <v>379</v>
      </c>
      <c r="C585" s="5" t="s">
        <v>21</v>
      </c>
      <c r="D585" s="4" t="s">
        <v>33</v>
      </c>
      <c r="E585" s="5" t="s">
        <v>64</v>
      </c>
      <c r="F585" s="5" t="s">
        <v>65</v>
      </c>
      <c r="G585" s="4" t="s">
        <v>239</v>
      </c>
      <c r="H585" s="4" t="s">
        <v>26</v>
      </c>
      <c r="I585" s="24">
        <v>45741</v>
      </c>
      <c r="J585" s="24">
        <v>45743</v>
      </c>
      <c r="K585" s="25" t="s">
        <v>1162</v>
      </c>
      <c r="L585" s="35">
        <f>Table8[[#This Row],[App Offer Date]]-Table8[[#This Row],[App Submission Date]]</f>
        <v>2</v>
      </c>
      <c r="M585" s="35" t="e">
        <f>Table8[[#This Row],[App Deposit Date]]-Table8[[#This Row],[App Offer Date]]</f>
        <v>#VALUE!</v>
      </c>
      <c r="N585" s="35" t="e">
        <f>Table8[[#This Row],[App Deposit Date]]-Table8[[#This Row],[App Submission Date]]</f>
        <v>#VALUE!</v>
      </c>
      <c r="O585" s="35">
        <f xml:space="preserve"> --(Table8[[#This Row],[App Submission Date]]&lt;&gt;"")</f>
        <v>1</v>
      </c>
      <c r="P585" s="35">
        <f>--(Table8[[#This Row],[App Offer Date]]&lt;&gt;"")</f>
        <v>1</v>
      </c>
      <c r="Q585" s="5" t="s">
        <v>37</v>
      </c>
      <c r="R585" s="4" t="s">
        <v>47</v>
      </c>
      <c r="S585" s="5"/>
      <c r="T585" s="4"/>
      <c r="U585" s="4"/>
      <c r="V585" s="7" t="s">
        <v>52</v>
      </c>
      <c r="W585" s="5"/>
      <c r="X585" s="22"/>
      <c r="Y585">
        <f>IF(Table8[[#This Row],[Highest Student Stage]]&lt;&gt;"",1,0)</f>
        <v>1</v>
      </c>
      <c r="Z585">
        <f t="shared" si="27"/>
        <v>1</v>
      </c>
      <c r="AA585">
        <f t="shared" si="28"/>
        <v>0</v>
      </c>
      <c r="AB585">
        <f t="shared" si="29"/>
        <v>0</v>
      </c>
    </row>
    <row r="586" spans="1:28" ht="14.4" thickBot="1" x14ac:dyDescent="0.3">
      <c r="A586" s="26" t="s">
        <v>1021</v>
      </c>
      <c r="B586" s="4" t="s">
        <v>20</v>
      </c>
      <c r="C586" s="5" t="s">
        <v>21</v>
      </c>
      <c r="D586" s="4" t="s">
        <v>22</v>
      </c>
      <c r="E586" s="5" t="s">
        <v>55</v>
      </c>
      <c r="F586" s="5" t="s">
        <v>24</v>
      </c>
      <c r="G586" s="4" t="s">
        <v>94</v>
      </c>
      <c r="H586" s="4" t="s">
        <v>26</v>
      </c>
      <c r="I586" s="24">
        <v>45776</v>
      </c>
      <c r="J586" s="24">
        <v>45848</v>
      </c>
      <c r="K586" s="25" t="s">
        <v>1162</v>
      </c>
      <c r="L586" s="35">
        <f>Table8[[#This Row],[App Offer Date]]-Table8[[#This Row],[App Submission Date]]</f>
        <v>72</v>
      </c>
      <c r="M586" s="35" t="e">
        <f>Table8[[#This Row],[App Deposit Date]]-Table8[[#This Row],[App Offer Date]]</f>
        <v>#VALUE!</v>
      </c>
      <c r="N586" s="35" t="e">
        <f>Table8[[#This Row],[App Deposit Date]]-Table8[[#This Row],[App Submission Date]]</f>
        <v>#VALUE!</v>
      </c>
      <c r="O586" s="35">
        <f xml:space="preserve"> --(Table8[[#This Row],[App Submission Date]]&lt;&gt;"")</f>
        <v>1</v>
      </c>
      <c r="P586" s="35">
        <f>--(Table8[[#This Row],[App Offer Date]]&lt;&gt;"")</f>
        <v>1</v>
      </c>
      <c r="Q586" s="5" t="s">
        <v>37</v>
      </c>
      <c r="R586" s="4" t="s">
        <v>47</v>
      </c>
      <c r="S586" s="5" t="s">
        <v>55</v>
      </c>
      <c r="T586" s="4" t="s">
        <v>169</v>
      </c>
      <c r="U586" s="4" t="s">
        <v>572</v>
      </c>
      <c r="V586" s="5" t="s">
        <v>37</v>
      </c>
      <c r="W586" s="6">
        <v>45776</v>
      </c>
      <c r="X586" s="27">
        <v>45848</v>
      </c>
      <c r="Y586">
        <f>IF(Table8[[#This Row],[Highest Student Stage]]&lt;&gt;"",1,0)</f>
        <v>1</v>
      </c>
      <c r="Z586">
        <f t="shared" si="27"/>
        <v>1</v>
      </c>
      <c r="AA586">
        <f t="shared" si="28"/>
        <v>0</v>
      </c>
      <c r="AB586">
        <f t="shared" si="29"/>
        <v>0</v>
      </c>
    </row>
    <row r="587" spans="1:28" ht="14.4" thickBot="1" x14ac:dyDescent="0.3">
      <c r="A587" s="26" t="s">
        <v>1022</v>
      </c>
      <c r="B587" s="4" t="s">
        <v>330</v>
      </c>
      <c r="C587" s="5" t="s">
        <v>91</v>
      </c>
      <c r="D587" s="4" t="s">
        <v>22</v>
      </c>
      <c r="E587" s="5" t="s">
        <v>92</v>
      </c>
      <c r="F587" s="5" t="s">
        <v>93</v>
      </c>
      <c r="G587" s="4" t="s">
        <v>277</v>
      </c>
      <c r="H587" s="4" t="s">
        <v>26</v>
      </c>
      <c r="I587" s="24">
        <v>45693</v>
      </c>
      <c r="J587" s="25" t="s">
        <v>1162</v>
      </c>
      <c r="K587" s="25" t="s">
        <v>1162</v>
      </c>
      <c r="L587" s="35" t="e">
        <f>Table8[[#This Row],[App Offer Date]]-Table8[[#This Row],[App Submission Date]]</f>
        <v>#VALUE!</v>
      </c>
      <c r="M587" s="35" t="e">
        <f>Table8[[#This Row],[App Deposit Date]]-Table8[[#This Row],[App Offer Date]]</f>
        <v>#VALUE!</v>
      </c>
      <c r="N587" s="35" t="e">
        <f>Table8[[#This Row],[App Deposit Date]]-Table8[[#This Row],[App Submission Date]]</f>
        <v>#VALUE!</v>
      </c>
      <c r="O587" s="35">
        <f xml:space="preserve"> --(Table8[[#This Row],[App Submission Date]]&lt;&gt;"")</f>
        <v>1</v>
      </c>
      <c r="P587" s="35">
        <f>--(Table8[[#This Row],[App Offer Date]]&lt;&gt;"")</f>
        <v>1</v>
      </c>
      <c r="Q587" s="5" t="s">
        <v>46</v>
      </c>
      <c r="R587" s="4" t="s">
        <v>47</v>
      </c>
      <c r="S587" s="5" t="s">
        <v>92</v>
      </c>
      <c r="T587" s="4" t="s">
        <v>29</v>
      </c>
      <c r="U587" s="4" t="s">
        <v>152</v>
      </c>
      <c r="V587" s="5" t="s">
        <v>46</v>
      </c>
      <c r="W587" s="6">
        <v>45693</v>
      </c>
      <c r="X587" s="22"/>
      <c r="Y587">
        <f>IF(Table8[[#This Row],[Highest Student Stage]]&lt;&gt;"",1,0)</f>
        <v>1</v>
      </c>
      <c r="Z587">
        <f t="shared" si="27"/>
        <v>0</v>
      </c>
      <c r="AA587">
        <f t="shared" si="28"/>
        <v>0</v>
      </c>
      <c r="AB587">
        <f t="shared" si="29"/>
        <v>0</v>
      </c>
    </row>
    <row r="588" spans="1:28" ht="14.4" thickBot="1" x14ac:dyDescent="0.3">
      <c r="A588" s="26" t="s">
        <v>1023</v>
      </c>
      <c r="B588" s="4" t="s">
        <v>58</v>
      </c>
      <c r="C588" s="5" t="s">
        <v>21</v>
      </c>
      <c r="D588" s="4" t="s">
        <v>33</v>
      </c>
      <c r="E588" s="5" t="s">
        <v>236</v>
      </c>
      <c r="F588" s="5" t="s">
        <v>35</v>
      </c>
      <c r="G588" s="4" t="s">
        <v>51</v>
      </c>
      <c r="H588" s="4" t="s">
        <v>26</v>
      </c>
      <c r="I588" s="24">
        <v>45679</v>
      </c>
      <c r="J588" s="25" t="s">
        <v>1162</v>
      </c>
      <c r="K588" s="25" t="s">
        <v>1162</v>
      </c>
      <c r="L588" s="35" t="e">
        <f>Table8[[#This Row],[App Offer Date]]-Table8[[#This Row],[App Submission Date]]</f>
        <v>#VALUE!</v>
      </c>
      <c r="M588" s="35" t="e">
        <f>Table8[[#This Row],[App Deposit Date]]-Table8[[#This Row],[App Offer Date]]</f>
        <v>#VALUE!</v>
      </c>
      <c r="N588" s="35" t="e">
        <f>Table8[[#This Row],[App Deposit Date]]-Table8[[#This Row],[App Submission Date]]</f>
        <v>#VALUE!</v>
      </c>
      <c r="O588" s="35">
        <f xml:space="preserve"> --(Table8[[#This Row],[App Submission Date]]&lt;&gt;"")</f>
        <v>1</v>
      </c>
      <c r="P588" s="35">
        <f>--(Table8[[#This Row],[App Offer Date]]&lt;&gt;"")</f>
        <v>1</v>
      </c>
      <c r="Q588" s="5" t="s">
        <v>37</v>
      </c>
      <c r="R588" s="4" t="s">
        <v>47</v>
      </c>
      <c r="S588" s="5" t="s">
        <v>38</v>
      </c>
      <c r="T588" s="4" t="s">
        <v>137</v>
      </c>
      <c r="U588" s="5" t="s">
        <v>1024</v>
      </c>
      <c r="V588" s="7" t="s">
        <v>41</v>
      </c>
      <c r="W588" s="5"/>
      <c r="X588" s="22"/>
      <c r="Y588">
        <f>IF(Table8[[#This Row],[Highest Student Stage]]&lt;&gt;"",1,0)</f>
        <v>1</v>
      </c>
      <c r="Z588">
        <f t="shared" si="27"/>
        <v>1</v>
      </c>
      <c r="AA588">
        <f t="shared" si="28"/>
        <v>0</v>
      </c>
      <c r="AB588">
        <f t="shared" si="29"/>
        <v>0</v>
      </c>
    </row>
    <row r="589" spans="1:28" ht="14.4" thickBot="1" x14ac:dyDescent="0.3">
      <c r="A589" s="26" t="s">
        <v>1025</v>
      </c>
      <c r="B589" s="4" t="s">
        <v>285</v>
      </c>
      <c r="C589" s="5" t="s">
        <v>21</v>
      </c>
      <c r="D589" s="4" t="s">
        <v>22</v>
      </c>
      <c r="E589" s="5" t="s">
        <v>44</v>
      </c>
      <c r="F589" s="5" t="s">
        <v>93</v>
      </c>
      <c r="G589" s="4" t="s">
        <v>94</v>
      </c>
      <c r="H589" s="4" t="s">
        <v>26</v>
      </c>
      <c r="I589" s="24">
        <v>45688</v>
      </c>
      <c r="J589" s="25" t="s">
        <v>1162</v>
      </c>
      <c r="K589" s="25" t="s">
        <v>1162</v>
      </c>
      <c r="L589" s="35" t="e">
        <f>Table8[[#This Row],[App Offer Date]]-Table8[[#This Row],[App Submission Date]]</f>
        <v>#VALUE!</v>
      </c>
      <c r="M589" s="35" t="e">
        <f>Table8[[#This Row],[App Deposit Date]]-Table8[[#This Row],[App Offer Date]]</f>
        <v>#VALUE!</v>
      </c>
      <c r="N589" s="35" t="e">
        <f>Table8[[#This Row],[App Deposit Date]]-Table8[[#This Row],[App Submission Date]]</f>
        <v>#VALUE!</v>
      </c>
      <c r="O589" s="35">
        <f xml:space="preserve"> --(Table8[[#This Row],[App Submission Date]]&lt;&gt;"")</f>
        <v>1</v>
      </c>
      <c r="P589" s="35">
        <f>--(Table8[[#This Row],[App Offer Date]]&lt;&gt;"")</f>
        <v>1</v>
      </c>
      <c r="Q589" s="5" t="s">
        <v>82</v>
      </c>
      <c r="R589" s="4" t="s">
        <v>47</v>
      </c>
      <c r="S589" s="5" t="s">
        <v>506</v>
      </c>
      <c r="T589" s="4" t="s">
        <v>83</v>
      </c>
      <c r="U589" s="5" t="s">
        <v>842</v>
      </c>
      <c r="V589" s="7" t="s">
        <v>41</v>
      </c>
      <c r="W589" s="5"/>
      <c r="X589" s="22"/>
      <c r="Y589">
        <f>IF(Table8[[#This Row],[Highest Student Stage]]&lt;&gt;"",1,0)</f>
        <v>1</v>
      </c>
      <c r="Z589">
        <f t="shared" si="27"/>
        <v>0</v>
      </c>
      <c r="AA589">
        <f t="shared" si="28"/>
        <v>0</v>
      </c>
      <c r="AB589">
        <f t="shared" si="29"/>
        <v>0</v>
      </c>
    </row>
    <row r="590" spans="1:28" ht="14.4" thickBot="1" x14ac:dyDescent="0.3">
      <c r="A590" s="26" t="s">
        <v>1026</v>
      </c>
      <c r="B590" s="4" t="s">
        <v>96</v>
      </c>
      <c r="C590" s="5" t="s">
        <v>21</v>
      </c>
      <c r="D590" s="4" t="s">
        <v>33</v>
      </c>
      <c r="E590" s="5" t="s">
        <v>64</v>
      </c>
      <c r="F590" s="5" t="s">
        <v>65</v>
      </c>
      <c r="G590" s="4" t="s">
        <v>239</v>
      </c>
      <c r="H590" s="4" t="s">
        <v>26</v>
      </c>
      <c r="I590" s="24">
        <v>45660</v>
      </c>
      <c r="J590" s="25" t="s">
        <v>1162</v>
      </c>
      <c r="K590" s="25" t="s">
        <v>1162</v>
      </c>
      <c r="L590" s="35" t="e">
        <f>Table8[[#This Row],[App Offer Date]]-Table8[[#This Row],[App Submission Date]]</f>
        <v>#VALUE!</v>
      </c>
      <c r="M590" s="35" t="e">
        <f>Table8[[#This Row],[App Deposit Date]]-Table8[[#This Row],[App Offer Date]]</f>
        <v>#VALUE!</v>
      </c>
      <c r="N590" s="35" t="e">
        <f>Table8[[#This Row],[App Deposit Date]]-Table8[[#This Row],[App Submission Date]]</f>
        <v>#VALUE!</v>
      </c>
      <c r="O590" s="35">
        <f xml:space="preserve"> --(Table8[[#This Row],[App Submission Date]]&lt;&gt;"")</f>
        <v>1</v>
      </c>
      <c r="P590" s="35">
        <f>--(Table8[[#This Row],[App Offer Date]]&lt;&gt;"")</f>
        <v>1</v>
      </c>
      <c r="Q590" s="5" t="s">
        <v>46</v>
      </c>
      <c r="R590" s="4" t="s">
        <v>47</v>
      </c>
      <c r="S590" s="5"/>
      <c r="T590" s="4"/>
      <c r="U590" s="4" t="s">
        <v>545</v>
      </c>
      <c r="V590" s="7" t="s">
        <v>52</v>
      </c>
      <c r="W590" s="5"/>
      <c r="X590" s="22"/>
      <c r="Y590">
        <f>IF(Table8[[#This Row],[Highest Student Stage]]&lt;&gt;"",1,0)</f>
        <v>1</v>
      </c>
      <c r="Z590">
        <f t="shared" si="27"/>
        <v>0</v>
      </c>
      <c r="AA590">
        <f t="shared" si="28"/>
        <v>0</v>
      </c>
      <c r="AB590">
        <f t="shared" si="29"/>
        <v>0</v>
      </c>
    </row>
    <row r="591" spans="1:28" ht="14.4" thickBot="1" x14ac:dyDescent="0.3">
      <c r="A591" s="26" t="s">
        <v>1027</v>
      </c>
      <c r="B591" s="4" t="s">
        <v>54</v>
      </c>
      <c r="C591" s="5" t="s">
        <v>21</v>
      </c>
      <c r="D591" s="4" t="s">
        <v>22</v>
      </c>
      <c r="E591" s="5" t="s">
        <v>87</v>
      </c>
      <c r="F591" s="5" t="s">
        <v>24</v>
      </c>
      <c r="G591" s="4" t="s">
        <v>25</v>
      </c>
      <c r="H591" s="4" t="s">
        <v>26</v>
      </c>
      <c r="I591" s="24">
        <v>45707</v>
      </c>
      <c r="J591" s="25" t="s">
        <v>1162</v>
      </c>
      <c r="K591" s="25" t="s">
        <v>1162</v>
      </c>
      <c r="L591" s="35" t="e">
        <f>Table8[[#This Row],[App Offer Date]]-Table8[[#This Row],[App Submission Date]]</f>
        <v>#VALUE!</v>
      </c>
      <c r="M591" s="35" t="e">
        <f>Table8[[#This Row],[App Deposit Date]]-Table8[[#This Row],[App Offer Date]]</f>
        <v>#VALUE!</v>
      </c>
      <c r="N591" s="35" t="e">
        <f>Table8[[#This Row],[App Deposit Date]]-Table8[[#This Row],[App Submission Date]]</f>
        <v>#VALUE!</v>
      </c>
      <c r="O591" s="35">
        <f xml:space="preserve"> --(Table8[[#This Row],[App Submission Date]]&lt;&gt;"")</f>
        <v>1</v>
      </c>
      <c r="P591" s="35">
        <f>--(Table8[[#This Row],[App Offer Date]]&lt;&gt;"")</f>
        <v>1</v>
      </c>
      <c r="Q591" s="5" t="s">
        <v>46</v>
      </c>
      <c r="R591" s="4" t="s">
        <v>188</v>
      </c>
      <c r="S591" s="5"/>
      <c r="T591" s="4"/>
      <c r="U591" s="4"/>
      <c r="V591" s="7" t="s">
        <v>52</v>
      </c>
      <c r="W591" s="5"/>
      <c r="X591" s="22"/>
      <c r="Y591">
        <f>IF(Table8[[#This Row],[Highest Student Stage]]&lt;&gt;"",1,0)</f>
        <v>1</v>
      </c>
      <c r="Z591">
        <f t="shared" si="27"/>
        <v>0</v>
      </c>
      <c r="AA591">
        <f t="shared" si="28"/>
        <v>0</v>
      </c>
      <c r="AB591">
        <f t="shared" si="29"/>
        <v>0</v>
      </c>
    </row>
    <row r="592" spans="1:28" ht="14.4" thickBot="1" x14ac:dyDescent="0.3">
      <c r="A592" s="26" t="s">
        <v>1028</v>
      </c>
      <c r="B592" s="4" t="s">
        <v>115</v>
      </c>
      <c r="C592" s="5" t="s">
        <v>21</v>
      </c>
      <c r="D592" s="4" t="s">
        <v>33</v>
      </c>
      <c r="E592" s="5" t="s">
        <v>44</v>
      </c>
      <c r="F592" s="5" t="s">
        <v>35</v>
      </c>
      <c r="G592" s="4" t="s">
        <v>51</v>
      </c>
      <c r="H592" s="4" t="s">
        <v>26</v>
      </c>
      <c r="I592" s="24">
        <v>45746</v>
      </c>
      <c r="J592" s="24">
        <v>45750</v>
      </c>
      <c r="K592" s="25" t="s">
        <v>1162</v>
      </c>
      <c r="L592" s="35">
        <f>Table8[[#This Row],[App Offer Date]]-Table8[[#This Row],[App Submission Date]]</f>
        <v>4</v>
      </c>
      <c r="M592" s="35" t="e">
        <f>Table8[[#This Row],[App Deposit Date]]-Table8[[#This Row],[App Offer Date]]</f>
        <v>#VALUE!</v>
      </c>
      <c r="N592" s="35" t="e">
        <f>Table8[[#This Row],[App Deposit Date]]-Table8[[#This Row],[App Submission Date]]</f>
        <v>#VALUE!</v>
      </c>
      <c r="O592" s="35">
        <f xml:space="preserve"> --(Table8[[#This Row],[App Submission Date]]&lt;&gt;"")</f>
        <v>1</v>
      </c>
      <c r="P592" s="35">
        <f>--(Table8[[#This Row],[App Offer Date]]&lt;&gt;"")</f>
        <v>1</v>
      </c>
      <c r="Q592" s="5" t="s">
        <v>37</v>
      </c>
      <c r="R592" s="4" t="s">
        <v>47</v>
      </c>
      <c r="S592" s="5" t="s">
        <v>44</v>
      </c>
      <c r="T592" s="4" t="s">
        <v>73</v>
      </c>
      <c r="U592" s="4" t="s">
        <v>1029</v>
      </c>
      <c r="V592" s="5" t="s">
        <v>37</v>
      </c>
      <c r="W592" s="6">
        <v>45746</v>
      </c>
      <c r="X592" s="27">
        <v>45750</v>
      </c>
      <c r="Y592">
        <f>IF(Table8[[#This Row],[Highest Student Stage]]&lt;&gt;"",1,0)</f>
        <v>1</v>
      </c>
      <c r="Z592">
        <f t="shared" si="27"/>
        <v>1</v>
      </c>
      <c r="AA592">
        <f t="shared" si="28"/>
        <v>0</v>
      </c>
      <c r="AB592">
        <f t="shared" si="29"/>
        <v>0</v>
      </c>
    </row>
    <row r="593" spans="1:28" ht="14.4" thickBot="1" x14ac:dyDescent="0.3">
      <c r="A593" s="26" t="s">
        <v>1030</v>
      </c>
      <c r="B593" s="4" t="s">
        <v>146</v>
      </c>
      <c r="C593" s="5" t="s">
        <v>21</v>
      </c>
      <c r="D593" s="4" t="s">
        <v>22</v>
      </c>
      <c r="E593" s="5" t="s">
        <v>69</v>
      </c>
      <c r="F593" s="5" t="s">
        <v>24</v>
      </c>
      <c r="G593" s="4" t="s">
        <v>25</v>
      </c>
      <c r="H593" s="4" t="s">
        <v>26</v>
      </c>
      <c r="I593" s="24">
        <v>45694</v>
      </c>
      <c r="J593" s="24">
        <v>45830</v>
      </c>
      <c r="K593" s="24">
        <v>45831</v>
      </c>
      <c r="L593" s="34">
        <f>Table8[[#This Row],[App Offer Date]]-Table8[[#This Row],[App Submission Date]]</f>
        <v>136</v>
      </c>
      <c r="M593" s="34">
        <f>Table8[[#This Row],[App Deposit Date]]-Table8[[#This Row],[App Offer Date]]</f>
        <v>1</v>
      </c>
      <c r="N593" s="34">
        <f>Table8[[#This Row],[App Deposit Date]]-Table8[[#This Row],[App Submission Date]]</f>
        <v>137</v>
      </c>
      <c r="O593" s="34">
        <f xml:space="preserve"> --(Table8[[#This Row],[App Submission Date]]&lt;&gt;"")</f>
        <v>1</v>
      </c>
      <c r="P593" s="34">
        <f>--(Table8[[#This Row],[App Offer Date]]&lt;&gt;"")</f>
        <v>1</v>
      </c>
      <c r="Q593" s="5" t="s">
        <v>156</v>
      </c>
      <c r="R593" s="4" t="s">
        <v>28</v>
      </c>
      <c r="S593" s="5" t="s">
        <v>69</v>
      </c>
      <c r="T593" s="4" t="s">
        <v>29</v>
      </c>
      <c r="U593" s="4" t="s">
        <v>1031</v>
      </c>
      <c r="V593" s="5" t="s">
        <v>156</v>
      </c>
      <c r="W593" s="6">
        <v>45694</v>
      </c>
      <c r="X593" s="27">
        <v>45830</v>
      </c>
      <c r="Y593">
        <f>IF(Table8[[#This Row],[Highest Student Stage]]&lt;&gt;"",1,0)</f>
        <v>1</v>
      </c>
      <c r="Z593">
        <f t="shared" si="27"/>
        <v>1</v>
      </c>
      <c r="AA593">
        <f t="shared" si="28"/>
        <v>1</v>
      </c>
      <c r="AB593">
        <f t="shared" si="29"/>
        <v>0</v>
      </c>
    </row>
    <row r="594" spans="1:28" ht="14.4" thickBot="1" x14ac:dyDescent="0.3">
      <c r="A594" s="26" t="s">
        <v>1032</v>
      </c>
      <c r="B594" s="4" t="s">
        <v>131</v>
      </c>
      <c r="C594" s="5" t="s">
        <v>21</v>
      </c>
      <c r="D594" s="4" t="s">
        <v>22</v>
      </c>
      <c r="E594" s="5" t="s">
        <v>55</v>
      </c>
      <c r="F594" s="5" t="s">
        <v>24</v>
      </c>
      <c r="G594" s="4" t="s">
        <v>143</v>
      </c>
      <c r="H594" s="4" t="s">
        <v>26</v>
      </c>
      <c r="I594" s="24">
        <v>45803</v>
      </c>
      <c r="J594" s="24">
        <v>45813</v>
      </c>
      <c r="K594" s="25" t="s">
        <v>1162</v>
      </c>
      <c r="L594" s="35">
        <f>Table8[[#This Row],[App Offer Date]]-Table8[[#This Row],[App Submission Date]]</f>
        <v>10</v>
      </c>
      <c r="M594" s="35" t="e">
        <f>Table8[[#This Row],[App Deposit Date]]-Table8[[#This Row],[App Offer Date]]</f>
        <v>#VALUE!</v>
      </c>
      <c r="N594" s="35" t="e">
        <f>Table8[[#This Row],[App Deposit Date]]-Table8[[#This Row],[App Submission Date]]</f>
        <v>#VALUE!</v>
      </c>
      <c r="O594" s="35">
        <f xml:space="preserve"> --(Table8[[#This Row],[App Submission Date]]&lt;&gt;"")</f>
        <v>1</v>
      </c>
      <c r="P594" s="35">
        <f>--(Table8[[#This Row],[App Offer Date]]&lt;&gt;"")</f>
        <v>1</v>
      </c>
      <c r="Q594" s="5" t="s">
        <v>37</v>
      </c>
      <c r="R594" s="4" t="s">
        <v>47</v>
      </c>
      <c r="S594" s="5"/>
      <c r="T594" s="4"/>
      <c r="U594" s="4"/>
      <c r="V594" s="7" t="s">
        <v>52</v>
      </c>
      <c r="W594" s="5"/>
      <c r="X594" s="22"/>
      <c r="Y594">
        <f>IF(Table8[[#This Row],[Highest Student Stage]]&lt;&gt;"",1,0)</f>
        <v>1</v>
      </c>
      <c r="Z594">
        <f t="shared" si="27"/>
        <v>1</v>
      </c>
      <c r="AA594">
        <f t="shared" si="28"/>
        <v>0</v>
      </c>
      <c r="AB594">
        <f t="shared" si="29"/>
        <v>0</v>
      </c>
    </row>
    <row r="595" spans="1:28" ht="14.4" thickBot="1" x14ac:dyDescent="0.3">
      <c r="A595" s="26" t="s">
        <v>1033</v>
      </c>
      <c r="B595" s="4" t="s">
        <v>32</v>
      </c>
      <c r="C595" s="5" t="s">
        <v>21</v>
      </c>
      <c r="D595" s="4" t="s">
        <v>33</v>
      </c>
      <c r="E595" s="5" t="s">
        <v>55</v>
      </c>
      <c r="F595" s="5" t="s">
        <v>35</v>
      </c>
      <c r="G595" s="4" t="s">
        <v>72</v>
      </c>
      <c r="H595" s="4" t="s">
        <v>26</v>
      </c>
      <c r="I595" s="24">
        <v>45755</v>
      </c>
      <c r="J595" s="25" t="s">
        <v>1162</v>
      </c>
      <c r="K595" s="25" t="s">
        <v>1162</v>
      </c>
      <c r="L595" s="35" t="e">
        <f>Table8[[#This Row],[App Offer Date]]-Table8[[#This Row],[App Submission Date]]</f>
        <v>#VALUE!</v>
      </c>
      <c r="M595" s="35" t="e">
        <f>Table8[[#This Row],[App Deposit Date]]-Table8[[#This Row],[App Offer Date]]</f>
        <v>#VALUE!</v>
      </c>
      <c r="N595" s="35" t="e">
        <f>Table8[[#This Row],[App Deposit Date]]-Table8[[#This Row],[App Submission Date]]</f>
        <v>#VALUE!</v>
      </c>
      <c r="O595" s="35">
        <f xml:space="preserve"> --(Table8[[#This Row],[App Submission Date]]&lt;&gt;"")</f>
        <v>1</v>
      </c>
      <c r="P595" s="35">
        <f>--(Table8[[#This Row],[App Offer Date]]&lt;&gt;"")</f>
        <v>1</v>
      </c>
      <c r="Q595" s="5" t="s">
        <v>46</v>
      </c>
      <c r="R595" s="4" t="s">
        <v>47</v>
      </c>
      <c r="S595" s="2" t="s">
        <v>129</v>
      </c>
      <c r="T595" s="4"/>
      <c r="U595" s="4" t="s">
        <v>1034</v>
      </c>
      <c r="V595" s="7" t="s">
        <v>41</v>
      </c>
      <c r="W595" s="5"/>
      <c r="X595" s="22"/>
      <c r="Y595">
        <f>IF(Table8[[#This Row],[Highest Student Stage]]&lt;&gt;"",1,0)</f>
        <v>1</v>
      </c>
      <c r="Z595">
        <f t="shared" si="27"/>
        <v>0</v>
      </c>
      <c r="AA595">
        <f t="shared" si="28"/>
        <v>0</v>
      </c>
      <c r="AB595">
        <f t="shared" si="29"/>
        <v>0</v>
      </c>
    </row>
    <row r="596" spans="1:28" ht="14.4" thickBot="1" x14ac:dyDescent="0.3">
      <c r="A596" s="26" t="s">
        <v>1035</v>
      </c>
      <c r="B596" s="4" t="s">
        <v>235</v>
      </c>
      <c r="C596" s="5" t="s">
        <v>21</v>
      </c>
      <c r="D596" s="4" t="s">
        <v>33</v>
      </c>
      <c r="E596" s="5" t="s">
        <v>656</v>
      </c>
      <c r="F596" s="5" t="s">
        <v>35</v>
      </c>
      <c r="G596" s="4" t="s">
        <v>72</v>
      </c>
      <c r="H596" s="4" t="s">
        <v>26</v>
      </c>
      <c r="I596" s="24">
        <v>45707</v>
      </c>
      <c r="J596" s="25" t="s">
        <v>1162</v>
      </c>
      <c r="K596" s="25" t="s">
        <v>1162</v>
      </c>
      <c r="L596" s="35" t="e">
        <f>Table8[[#This Row],[App Offer Date]]-Table8[[#This Row],[App Submission Date]]</f>
        <v>#VALUE!</v>
      </c>
      <c r="M596" s="35" t="e">
        <f>Table8[[#This Row],[App Deposit Date]]-Table8[[#This Row],[App Offer Date]]</f>
        <v>#VALUE!</v>
      </c>
      <c r="N596" s="35" t="e">
        <f>Table8[[#This Row],[App Deposit Date]]-Table8[[#This Row],[App Submission Date]]</f>
        <v>#VALUE!</v>
      </c>
      <c r="O596" s="35">
        <f xml:space="preserve"> --(Table8[[#This Row],[App Submission Date]]&lt;&gt;"")</f>
        <v>1</v>
      </c>
      <c r="P596" s="35">
        <f>--(Table8[[#This Row],[App Offer Date]]&lt;&gt;"")</f>
        <v>1</v>
      </c>
      <c r="Q596" s="5" t="s">
        <v>46</v>
      </c>
      <c r="R596" s="4" t="s">
        <v>47</v>
      </c>
      <c r="S596" s="5" t="s">
        <v>129</v>
      </c>
      <c r="T596" s="4" t="s">
        <v>83</v>
      </c>
      <c r="U596" s="4" t="s">
        <v>1036</v>
      </c>
      <c r="V596" s="7" t="s">
        <v>41</v>
      </c>
      <c r="W596" s="5"/>
      <c r="X596" s="22"/>
      <c r="Y596">
        <f>IF(Table8[[#This Row],[Highest Student Stage]]&lt;&gt;"",1,0)</f>
        <v>1</v>
      </c>
      <c r="Z596">
        <f t="shared" si="27"/>
        <v>0</v>
      </c>
      <c r="AA596">
        <f t="shared" si="28"/>
        <v>0</v>
      </c>
      <c r="AB596">
        <f t="shared" si="29"/>
        <v>0</v>
      </c>
    </row>
    <row r="597" spans="1:28" ht="14.4" thickBot="1" x14ac:dyDescent="0.3">
      <c r="A597" s="26" t="s">
        <v>1037</v>
      </c>
      <c r="B597" s="4" t="s">
        <v>76</v>
      </c>
      <c r="C597" s="5" t="s">
        <v>21</v>
      </c>
      <c r="D597" s="4" t="s">
        <v>33</v>
      </c>
      <c r="E597" s="5" t="s">
        <v>44</v>
      </c>
      <c r="F597" s="5" t="s">
        <v>65</v>
      </c>
      <c r="G597" s="4" t="s">
        <v>301</v>
      </c>
      <c r="H597" s="4" t="s">
        <v>26</v>
      </c>
      <c r="I597" s="24">
        <v>45757</v>
      </c>
      <c r="J597" s="24">
        <v>45762</v>
      </c>
      <c r="K597" s="25" t="s">
        <v>1162</v>
      </c>
      <c r="L597" s="35">
        <f>Table8[[#This Row],[App Offer Date]]-Table8[[#This Row],[App Submission Date]]</f>
        <v>5</v>
      </c>
      <c r="M597" s="35" t="e">
        <f>Table8[[#This Row],[App Deposit Date]]-Table8[[#This Row],[App Offer Date]]</f>
        <v>#VALUE!</v>
      </c>
      <c r="N597" s="35" t="e">
        <f>Table8[[#This Row],[App Deposit Date]]-Table8[[#This Row],[App Submission Date]]</f>
        <v>#VALUE!</v>
      </c>
      <c r="O597" s="35">
        <f xml:space="preserve"> --(Table8[[#This Row],[App Submission Date]]&lt;&gt;"")</f>
        <v>1</v>
      </c>
      <c r="P597" s="35">
        <f>--(Table8[[#This Row],[App Offer Date]]&lt;&gt;"")</f>
        <v>1</v>
      </c>
      <c r="Q597" s="5" t="s">
        <v>37</v>
      </c>
      <c r="R597" s="4" t="s">
        <v>47</v>
      </c>
      <c r="S597" s="5" t="s">
        <v>38</v>
      </c>
      <c r="T597" s="4" t="s">
        <v>29</v>
      </c>
      <c r="U597" s="4" t="s">
        <v>1038</v>
      </c>
      <c r="V597" s="7" t="s">
        <v>41</v>
      </c>
      <c r="W597" s="5"/>
      <c r="X597" s="22"/>
      <c r="Y597">
        <f>IF(Table8[[#This Row],[Highest Student Stage]]&lt;&gt;"",1,0)</f>
        <v>1</v>
      </c>
      <c r="Z597">
        <f t="shared" si="27"/>
        <v>1</v>
      </c>
      <c r="AA597">
        <f t="shared" si="28"/>
        <v>0</v>
      </c>
      <c r="AB597">
        <f t="shared" si="29"/>
        <v>0</v>
      </c>
    </row>
    <row r="598" spans="1:28" ht="14.4" thickBot="1" x14ac:dyDescent="0.3">
      <c r="A598" s="26" t="s">
        <v>1039</v>
      </c>
      <c r="B598" s="4" t="s">
        <v>185</v>
      </c>
      <c r="C598" s="5" t="s">
        <v>21</v>
      </c>
      <c r="D598" s="4" t="s">
        <v>33</v>
      </c>
      <c r="E598" s="5" t="s">
        <v>64</v>
      </c>
      <c r="F598" s="5" t="s">
        <v>65</v>
      </c>
      <c r="G598" s="4" t="s">
        <v>66</v>
      </c>
      <c r="H598" s="4" t="s">
        <v>26</v>
      </c>
      <c r="I598" s="24">
        <v>45742</v>
      </c>
      <c r="J598" s="24">
        <v>45744</v>
      </c>
      <c r="K598" s="25" t="s">
        <v>1162</v>
      </c>
      <c r="L598" s="35">
        <f>Table8[[#This Row],[App Offer Date]]-Table8[[#This Row],[App Submission Date]]</f>
        <v>2</v>
      </c>
      <c r="M598" s="35" t="e">
        <f>Table8[[#This Row],[App Deposit Date]]-Table8[[#This Row],[App Offer Date]]</f>
        <v>#VALUE!</v>
      </c>
      <c r="N598" s="35" t="e">
        <f>Table8[[#This Row],[App Deposit Date]]-Table8[[#This Row],[App Submission Date]]</f>
        <v>#VALUE!</v>
      </c>
      <c r="O598" s="35">
        <f xml:space="preserve"> --(Table8[[#This Row],[App Submission Date]]&lt;&gt;"")</f>
        <v>1</v>
      </c>
      <c r="P598" s="35">
        <f>--(Table8[[#This Row],[App Offer Date]]&lt;&gt;"")</f>
        <v>1</v>
      </c>
      <c r="Q598" s="5" t="s">
        <v>336</v>
      </c>
      <c r="R598" s="4" t="s">
        <v>47</v>
      </c>
      <c r="S598" s="5" t="s">
        <v>38</v>
      </c>
      <c r="T598" s="4" t="s">
        <v>29</v>
      </c>
      <c r="U598" s="4" t="s">
        <v>538</v>
      </c>
      <c r="V598" s="7" t="s">
        <v>41</v>
      </c>
      <c r="W598" s="5"/>
      <c r="X598" s="22"/>
      <c r="Y598">
        <f>IF(Table8[[#This Row],[Highest Student Stage]]&lt;&gt;"",1,0)</f>
        <v>1</v>
      </c>
      <c r="Z598">
        <f t="shared" si="27"/>
        <v>1</v>
      </c>
      <c r="AA598">
        <f t="shared" si="28"/>
        <v>0</v>
      </c>
      <c r="AB598">
        <f t="shared" si="29"/>
        <v>0</v>
      </c>
    </row>
    <row r="599" spans="1:28" ht="14.4" thickBot="1" x14ac:dyDescent="0.3">
      <c r="A599" s="26" t="s">
        <v>1040</v>
      </c>
      <c r="B599" s="4" t="s">
        <v>505</v>
      </c>
      <c r="C599" s="5" t="s">
        <v>21</v>
      </c>
      <c r="D599" s="4" t="s">
        <v>22</v>
      </c>
      <c r="E599" s="5" t="s">
        <v>44</v>
      </c>
      <c r="F599" s="5" t="s">
        <v>93</v>
      </c>
      <c r="G599" s="4" t="s">
        <v>243</v>
      </c>
      <c r="H599" s="4" t="s">
        <v>26</v>
      </c>
      <c r="I599" s="24">
        <v>45713</v>
      </c>
      <c r="J599" s="25" t="s">
        <v>1162</v>
      </c>
      <c r="K599" s="25" t="s">
        <v>1162</v>
      </c>
      <c r="L599" s="35" t="e">
        <f>Table8[[#This Row],[App Offer Date]]-Table8[[#This Row],[App Submission Date]]</f>
        <v>#VALUE!</v>
      </c>
      <c r="M599" s="35" t="e">
        <f>Table8[[#This Row],[App Deposit Date]]-Table8[[#This Row],[App Offer Date]]</f>
        <v>#VALUE!</v>
      </c>
      <c r="N599" s="35" t="e">
        <f>Table8[[#This Row],[App Deposit Date]]-Table8[[#This Row],[App Submission Date]]</f>
        <v>#VALUE!</v>
      </c>
      <c r="O599" s="35">
        <f xml:space="preserve"> --(Table8[[#This Row],[App Submission Date]]&lt;&gt;"")</f>
        <v>1</v>
      </c>
      <c r="P599" s="35">
        <f>--(Table8[[#This Row],[App Offer Date]]&lt;&gt;"")</f>
        <v>1</v>
      </c>
      <c r="Q599" s="5" t="s">
        <v>82</v>
      </c>
      <c r="R599" s="4" t="s">
        <v>47</v>
      </c>
      <c r="S599" s="5"/>
      <c r="T599" s="4"/>
      <c r="U599" s="4"/>
      <c r="V599" s="7" t="s">
        <v>52</v>
      </c>
      <c r="W599" s="5"/>
      <c r="X599" s="22"/>
      <c r="Y599">
        <f>IF(Table8[[#This Row],[Highest Student Stage]]&lt;&gt;"",1,0)</f>
        <v>1</v>
      </c>
      <c r="Z599">
        <f t="shared" si="27"/>
        <v>0</v>
      </c>
      <c r="AA599">
        <f t="shared" si="28"/>
        <v>0</v>
      </c>
      <c r="AB599">
        <f t="shared" si="29"/>
        <v>0</v>
      </c>
    </row>
    <row r="600" spans="1:28" ht="14.4" thickBot="1" x14ac:dyDescent="0.3">
      <c r="A600" s="26" t="s">
        <v>1041</v>
      </c>
      <c r="B600" s="4" t="s">
        <v>146</v>
      </c>
      <c r="C600" s="5" t="s">
        <v>21</v>
      </c>
      <c r="D600" s="4" t="s">
        <v>22</v>
      </c>
      <c r="E600" s="5" t="s">
        <v>55</v>
      </c>
      <c r="F600" s="5" t="s">
        <v>24</v>
      </c>
      <c r="G600" s="4" t="s">
        <v>94</v>
      </c>
      <c r="H600" s="4" t="s">
        <v>26</v>
      </c>
      <c r="I600" s="24">
        <v>45777</v>
      </c>
      <c r="J600" s="24">
        <v>45784</v>
      </c>
      <c r="K600" s="25" t="s">
        <v>1162</v>
      </c>
      <c r="L600" s="35">
        <f>Table8[[#This Row],[App Offer Date]]-Table8[[#This Row],[App Submission Date]]</f>
        <v>7</v>
      </c>
      <c r="M600" s="35" t="e">
        <f>Table8[[#This Row],[App Deposit Date]]-Table8[[#This Row],[App Offer Date]]</f>
        <v>#VALUE!</v>
      </c>
      <c r="N600" s="35" t="e">
        <f>Table8[[#This Row],[App Deposit Date]]-Table8[[#This Row],[App Submission Date]]</f>
        <v>#VALUE!</v>
      </c>
      <c r="O600" s="35">
        <f xml:space="preserve"> --(Table8[[#This Row],[App Submission Date]]&lt;&gt;"")</f>
        <v>1</v>
      </c>
      <c r="P600" s="35">
        <f>--(Table8[[#This Row],[App Offer Date]]&lt;&gt;"")</f>
        <v>1</v>
      </c>
      <c r="Q600" s="5" t="s">
        <v>37</v>
      </c>
      <c r="R600" s="4" t="s">
        <v>47</v>
      </c>
      <c r="S600" s="5" t="s">
        <v>55</v>
      </c>
      <c r="T600" s="4" t="s">
        <v>169</v>
      </c>
      <c r="U600" s="4" t="s">
        <v>1042</v>
      </c>
      <c r="V600" s="5" t="s">
        <v>37</v>
      </c>
      <c r="W600" s="6">
        <v>45777</v>
      </c>
      <c r="X600" s="27">
        <v>45784</v>
      </c>
      <c r="Y600">
        <f>IF(Table8[[#This Row],[Highest Student Stage]]&lt;&gt;"",1,0)</f>
        <v>1</v>
      </c>
      <c r="Z600">
        <f t="shared" si="27"/>
        <v>1</v>
      </c>
      <c r="AA600">
        <f t="shared" si="28"/>
        <v>0</v>
      </c>
      <c r="AB600">
        <f t="shared" si="29"/>
        <v>0</v>
      </c>
    </row>
    <row r="601" spans="1:28" ht="14.4" thickBot="1" x14ac:dyDescent="0.3">
      <c r="A601" s="26" t="s">
        <v>1043</v>
      </c>
      <c r="B601" s="4" t="s">
        <v>71</v>
      </c>
      <c r="C601" s="5" t="s">
        <v>21</v>
      </c>
      <c r="D601" s="4" t="s">
        <v>33</v>
      </c>
      <c r="E601" s="5" t="s">
        <v>702</v>
      </c>
      <c r="F601" s="5" t="s">
        <v>35</v>
      </c>
      <c r="G601" s="4" t="s">
        <v>214</v>
      </c>
      <c r="H601" s="4" t="s">
        <v>26</v>
      </c>
      <c r="I601" s="24">
        <v>45727</v>
      </c>
      <c r="J601" s="25" t="s">
        <v>1162</v>
      </c>
      <c r="K601" s="25" t="s">
        <v>1162</v>
      </c>
      <c r="L601" s="35" t="e">
        <f>Table8[[#This Row],[App Offer Date]]-Table8[[#This Row],[App Submission Date]]</f>
        <v>#VALUE!</v>
      </c>
      <c r="M601" s="35" t="e">
        <f>Table8[[#This Row],[App Deposit Date]]-Table8[[#This Row],[App Offer Date]]</f>
        <v>#VALUE!</v>
      </c>
      <c r="N601" s="35" t="e">
        <f>Table8[[#This Row],[App Deposit Date]]-Table8[[#This Row],[App Submission Date]]</f>
        <v>#VALUE!</v>
      </c>
      <c r="O601" s="35">
        <f xml:space="preserve"> --(Table8[[#This Row],[App Submission Date]]&lt;&gt;"")</f>
        <v>1</v>
      </c>
      <c r="P601" s="35">
        <f>--(Table8[[#This Row],[App Offer Date]]&lt;&gt;"")</f>
        <v>1</v>
      </c>
      <c r="Q601" s="5" t="s">
        <v>82</v>
      </c>
      <c r="R601" s="4" t="s">
        <v>47</v>
      </c>
      <c r="S601" s="5"/>
      <c r="T601" s="4"/>
      <c r="U601" s="4"/>
      <c r="V601" s="7" t="s">
        <v>52</v>
      </c>
      <c r="W601" s="5"/>
      <c r="X601" s="22"/>
      <c r="Y601">
        <f>IF(Table8[[#This Row],[Highest Student Stage]]&lt;&gt;"",1,0)</f>
        <v>1</v>
      </c>
      <c r="Z601">
        <f t="shared" si="27"/>
        <v>0</v>
      </c>
      <c r="AA601">
        <f t="shared" si="28"/>
        <v>0</v>
      </c>
      <c r="AB601">
        <f t="shared" si="29"/>
        <v>0</v>
      </c>
    </row>
    <row r="602" spans="1:28" ht="14.4" thickBot="1" x14ac:dyDescent="0.3">
      <c r="A602" s="26" t="s">
        <v>1044</v>
      </c>
      <c r="B602" s="4" t="s">
        <v>159</v>
      </c>
      <c r="C602" s="5" t="s">
        <v>21</v>
      </c>
      <c r="D602" s="4" t="s">
        <v>22</v>
      </c>
      <c r="E602" s="5" t="s">
        <v>87</v>
      </c>
      <c r="F602" s="5" t="s">
        <v>24</v>
      </c>
      <c r="G602" s="4" t="s">
        <v>211</v>
      </c>
      <c r="H602" s="4" t="s">
        <v>26</v>
      </c>
      <c r="I602" s="24">
        <v>45698</v>
      </c>
      <c r="J602" s="25" t="s">
        <v>1162</v>
      </c>
      <c r="K602" s="25" t="s">
        <v>1162</v>
      </c>
      <c r="L602" s="35" t="e">
        <f>Table8[[#This Row],[App Offer Date]]-Table8[[#This Row],[App Submission Date]]</f>
        <v>#VALUE!</v>
      </c>
      <c r="M602" s="35" t="e">
        <f>Table8[[#This Row],[App Deposit Date]]-Table8[[#This Row],[App Offer Date]]</f>
        <v>#VALUE!</v>
      </c>
      <c r="N602" s="35" t="e">
        <f>Table8[[#This Row],[App Deposit Date]]-Table8[[#This Row],[App Submission Date]]</f>
        <v>#VALUE!</v>
      </c>
      <c r="O602" s="35">
        <f xml:space="preserve"> --(Table8[[#This Row],[App Submission Date]]&lt;&gt;"")</f>
        <v>1</v>
      </c>
      <c r="P602" s="35">
        <f>--(Table8[[#This Row],[App Offer Date]]&lt;&gt;"")</f>
        <v>1</v>
      </c>
      <c r="Q602" s="5" t="s">
        <v>46</v>
      </c>
      <c r="R602" s="4" t="s">
        <v>47</v>
      </c>
      <c r="S602" s="5"/>
      <c r="T602" s="4"/>
      <c r="U602" s="4"/>
      <c r="V602" s="7" t="s">
        <v>52</v>
      </c>
      <c r="W602" s="5"/>
      <c r="X602" s="22"/>
      <c r="Y602">
        <f>IF(Table8[[#This Row],[Highest Student Stage]]&lt;&gt;"",1,0)</f>
        <v>1</v>
      </c>
      <c r="Z602">
        <f t="shared" si="27"/>
        <v>0</v>
      </c>
      <c r="AA602">
        <f t="shared" si="28"/>
        <v>0</v>
      </c>
      <c r="AB602">
        <f t="shared" si="29"/>
        <v>0</v>
      </c>
    </row>
    <row r="603" spans="1:28" ht="14.4" thickBot="1" x14ac:dyDescent="0.3">
      <c r="A603" s="26" t="s">
        <v>1045</v>
      </c>
      <c r="B603" s="4" t="s">
        <v>146</v>
      </c>
      <c r="C603" s="5" t="s">
        <v>21</v>
      </c>
      <c r="D603" s="4" t="s">
        <v>22</v>
      </c>
      <c r="E603" s="5" t="s">
        <v>55</v>
      </c>
      <c r="F603" s="5" t="s">
        <v>24</v>
      </c>
      <c r="G603" s="4" t="s">
        <v>56</v>
      </c>
      <c r="H603" s="4" t="s">
        <v>26</v>
      </c>
      <c r="I603" s="24">
        <v>45716</v>
      </c>
      <c r="J603" s="24">
        <v>45722</v>
      </c>
      <c r="K603" s="24">
        <v>45790</v>
      </c>
      <c r="L603" s="34">
        <f>Table8[[#This Row],[App Offer Date]]-Table8[[#This Row],[App Submission Date]]</f>
        <v>6</v>
      </c>
      <c r="M603" s="34">
        <f>Table8[[#This Row],[App Deposit Date]]-Table8[[#This Row],[App Offer Date]]</f>
        <v>68</v>
      </c>
      <c r="N603" s="34">
        <f>Table8[[#This Row],[App Deposit Date]]-Table8[[#This Row],[App Submission Date]]</f>
        <v>74</v>
      </c>
      <c r="O603" s="34">
        <f xml:space="preserve"> --(Table8[[#This Row],[App Submission Date]]&lt;&gt;"")</f>
        <v>1</v>
      </c>
      <c r="P603" s="34">
        <f>--(Table8[[#This Row],[App Offer Date]]&lt;&gt;"")</f>
        <v>1</v>
      </c>
      <c r="Q603" s="5" t="s">
        <v>27</v>
      </c>
      <c r="R603" s="4" t="s">
        <v>28</v>
      </c>
      <c r="S603" s="5" t="s">
        <v>55</v>
      </c>
      <c r="T603" s="4" t="s">
        <v>29</v>
      </c>
      <c r="U603" s="4" t="s">
        <v>1046</v>
      </c>
      <c r="V603" s="5" t="s">
        <v>27</v>
      </c>
      <c r="W603" s="6">
        <v>45716</v>
      </c>
      <c r="X603" s="27">
        <v>45722</v>
      </c>
      <c r="Y603">
        <f>IF(Table8[[#This Row],[Highest Student Stage]]&lt;&gt;"",1,0)</f>
        <v>1</v>
      </c>
      <c r="Z603">
        <f t="shared" si="27"/>
        <v>1</v>
      </c>
      <c r="AA603">
        <f t="shared" si="28"/>
        <v>1</v>
      </c>
      <c r="AB603">
        <f t="shared" si="29"/>
        <v>0</v>
      </c>
    </row>
    <row r="604" spans="1:28" ht="14.4" thickBot="1" x14ac:dyDescent="0.3">
      <c r="A604" s="26" t="s">
        <v>1047</v>
      </c>
      <c r="B604" s="4" t="s">
        <v>185</v>
      </c>
      <c r="C604" s="5" t="s">
        <v>21</v>
      </c>
      <c r="D604" s="4" t="s">
        <v>33</v>
      </c>
      <c r="E604" s="5" t="s">
        <v>64</v>
      </c>
      <c r="F604" s="5" t="s">
        <v>65</v>
      </c>
      <c r="G604" s="4" t="s">
        <v>66</v>
      </c>
      <c r="H604" s="4" t="s">
        <v>26</v>
      </c>
      <c r="I604" s="24">
        <v>45738</v>
      </c>
      <c r="J604" s="24">
        <v>45742</v>
      </c>
      <c r="K604" s="24">
        <v>45764</v>
      </c>
      <c r="L604" s="34">
        <f>Table8[[#This Row],[App Offer Date]]-Table8[[#This Row],[App Submission Date]]</f>
        <v>4</v>
      </c>
      <c r="M604" s="34">
        <f>Table8[[#This Row],[App Deposit Date]]-Table8[[#This Row],[App Offer Date]]</f>
        <v>22</v>
      </c>
      <c r="N604" s="34">
        <f>Table8[[#This Row],[App Deposit Date]]-Table8[[#This Row],[App Submission Date]]</f>
        <v>26</v>
      </c>
      <c r="O604" s="34">
        <f xml:space="preserve"> --(Table8[[#This Row],[App Submission Date]]&lt;&gt;"")</f>
        <v>1</v>
      </c>
      <c r="P604" s="34">
        <f>--(Table8[[#This Row],[App Offer Date]]&lt;&gt;"")</f>
        <v>1</v>
      </c>
      <c r="Q604" s="5" t="s">
        <v>156</v>
      </c>
      <c r="R604" s="4" t="s">
        <v>28</v>
      </c>
      <c r="S604" s="5" t="s">
        <v>64</v>
      </c>
      <c r="T604" s="4" t="s">
        <v>29</v>
      </c>
      <c r="U604" s="4"/>
      <c r="V604" s="5" t="s">
        <v>156</v>
      </c>
      <c r="W604" s="6">
        <v>45738</v>
      </c>
      <c r="X604" s="27">
        <v>45742</v>
      </c>
      <c r="Y604">
        <f>IF(Table8[[#This Row],[Highest Student Stage]]&lt;&gt;"",1,0)</f>
        <v>1</v>
      </c>
      <c r="Z604">
        <f t="shared" si="27"/>
        <v>1</v>
      </c>
      <c r="AA604">
        <f t="shared" si="28"/>
        <v>1</v>
      </c>
      <c r="AB604">
        <f t="shared" si="29"/>
        <v>0</v>
      </c>
    </row>
    <row r="605" spans="1:28" ht="14.4" thickBot="1" x14ac:dyDescent="0.3">
      <c r="A605" s="26" t="s">
        <v>1048</v>
      </c>
      <c r="B605" s="4" t="s">
        <v>32</v>
      </c>
      <c r="C605" s="5" t="s">
        <v>21</v>
      </c>
      <c r="D605" s="4" t="s">
        <v>33</v>
      </c>
      <c r="E605" s="5" t="s">
        <v>64</v>
      </c>
      <c r="F605" s="5" t="s">
        <v>35</v>
      </c>
      <c r="G605" s="4" t="s">
        <v>197</v>
      </c>
      <c r="H605" s="4" t="s">
        <v>26</v>
      </c>
      <c r="I605" s="24">
        <v>45712</v>
      </c>
      <c r="J605" s="24">
        <v>45727</v>
      </c>
      <c r="K605" s="25" t="s">
        <v>1162</v>
      </c>
      <c r="L605" s="35">
        <f>Table8[[#This Row],[App Offer Date]]-Table8[[#This Row],[App Submission Date]]</f>
        <v>15</v>
      </c>
      <c r="M605" s="35" t="e">
        <f>Table8[[#This Row],[App Deposit Date]]-Table8[[#This Row],[App Offer Date]]</f>
        <v>#VALUE!</v>
      </c>
      <c r="N605" s="35" t="e">
        <f>Table8[[#This Row],[App Deposit Date]]-Table8[[#This Row],[App Submission Date]]</f>
        <v>#VALUE!</v>
      </c>
      <c r="O605" s="35">
        <f xml:space="preserve"> --(Table8[[#This Row],[App Submission Date]]&lt;&gt;"")</f>
        <v>1</v>
      </c>
      <c r="P605" s="35">
        <f>--(Table8[[#This Row],[App Offer Date]]&lt;&gt;"")</f>
        <v>1</v>
      </c>
      <c r="Q605" s="5" t="s">
        <v>37</v>
      </c>
      <c r="R605" s="4" t="s">
        <v>47</v>
      </c>
      <c r="S605" s="5"/>
      <c r="T605" s="4"/>
      <c r="U605" s="4" t="s">
        <v>1049</v>
      </c>
      <c r="V605" s="7" t="s">
        <v>52</v>
      </c>
      <c r="W605" s="5"/>
      <c r="X605" s="22"/>
      <c r="Y605">
        <f>IF(Table8[[#This Row],[Highest Student Stage]]&lt;&gt;"",1,0)</f>
        <v>1</v>
      </c>
      <c r="Z605">
        <f t="shared" si="27"/>
        <v>1</v>
      </c>
      <c r="AA605">
        <f t="shared" si="28"/>
        <v>0</v>
      </c>
      <c r="AB605">
        <f t="shared" si="29"/>
        <v>0</v>
      </c>
    </row>
    <row r="606" spans="1:28" ht="14.4" thickBot="1" x14ac:dyDescent="0.3">
      <c r="A606" s="26" t="s">
        <v>1050</v>
      </c>
      <c r="B606" s="4" t="s">
        <v>54</v>
      </c>
      <c r="C606" s="5" t="s">
        <v>21</v>
      </c>
      <c r="D606" s="4" t="s">
        <v>22</v>
      </c>
      <c r="E606" s="5" t="s">
        <v>160</v>
      </c>
      <c r="F606" s="5" t="s">
        <v>24</v>
      </c>
      <c r="G606" s="4" t="s">
        <v>25</v>
      </c>
      <c r="H606" s="4" t="s">
        <v>26</v>
      </c>
      <c r="I606" s="24">
        <v>45657</v>
      </c>
      <c r="J606" s="25" t="s">
        <v>1162</v>
      </c>
      <c r="K606" s="25" t="s">
        <v>1162</v>
      </c>
      <c r="L606" s="35" t="e">
        <f>Table8[[#This Row],[App Offer Date]]-Table8[[#This Row],[App Submission Date]]</f>
        <v>#VALUE!</v>
      </c>
      <c r="M606" s="35" t="e">
        <f>Table8[[#This Row],[App Deposit Date]]-Table8[[#This Row],[App Offer Date]]</f>
        <v>#VALUE!</v>
      </c>
      <c r="N606" s="35" t="e">
        <f>Table8[[#This Row],[App Deposit Date]]-Table8[[#This Row],[App Submission Date]]</f>
        <v>#VALUE!</v>
      </c>
      <c r="O606" s="35">
        <f xml:space="preserve"> --(Table8[[#This Row],[App Submission Date]]&lt;&gt;"")</f>
        <v>1</v>
      </c>
      <c r="P606" s="35">
        <f>--(Table8[[#This Row],[App Offer Date]]&lt;&gt;"")</f>
        <v>1</v>
      </c>
      <c r="Q606" s="5" t="s">
        <v>46</v>
      </c>
      <c r="R606" s="4" t="s">
        <v>47</v>
      </c>
      <c r="S606" s="5"/>
      <c r="T606" s="4"/>
      <c r="U606" s="4"/>
      <c r="V606" s="7" t="s">
        <v>52</v>
      </c>
      <c r="W606" s="5"/>
      <c r="X606" s="22"/>
      <c r="Y606">
        <f>IF(Table8[[#This Row],[Highest Student Stage]]&lt;&gt;"",1,0)</f>
        <v>1</v>
      </c>
      <c r="Z606">
        <f t="shared" si="27"/>
        <v>0</v>
      </c>
      <c r="AA606">
        <f t="shared" si="28"/>
        <v>0</v>
      </c>
      <c r="AB606">
        <f t="shared" si="29"/>
        <v>0</v>
      </c>
    </row>
    <row r="607" spans="1:28" ht="14.4" thickBot="1" x14ac:dyDescent="0.3">
      <c r="A607" s="26" t="s">
        <v>1051</v>
      </c>
      <c r="B607" s="4" t="s">
        <v>86</v>
      </c>
      <c r="C607" s="5" t="s">
        <v>21</v>
      </c>
      <c r="D607" s="4" t="s">
        <v>22</v>
      </c>
      <c r="E607" s="5" t="s">
        <v>55</v>
      </c>
      <c r="F607" s="5" t="s">
        <v>24</v>
      </c>
      <c r="G607" s="4" t="s">
        <v>292</v>
      </c>
      <c r="H607" s="4" t="s">
        <v>26</v>
      </c>
      <c r="I607" s="24">
        <v>45733</v>
      </c>
      <c r="J607" s="24">
        <v>45737</v>
      </c>
      <c r="K607" s="25" t="s">
        <v>1162</v>
      </c>
      <c r="L607" s="35">
        <f>Table8[[#This Row],[App Offer Date]]-Table8[[#This Row],[App Submission Date]]</f>
        <v>4</v>
      </c>
      <c r="M607" s="35" t="e">
        <f>Table8[[#This Row],[App Deposit Date]]-Table8[[#This Row],[App Offer Date]]</f>
        <v>#VALUE!</v>
      </c>
      <c r="N607" s="35" t="e">
        <f>Table8[[#This Row],[App Deposit Date]]-Table8[[#This Row],[App Submission Date]]</f>
        <v>#VALUE!</v>
      </c>
      <c r="O607" s="35">
        <f xml:space="preserve"> --(Table8[[#This Row],[App Submission Date]]&lt;&gt;"")</f>
        <v>1</v>
      </c>
      <c r="P607" s="35">
        <f>--(Table8[[#This Row],[App Offer Date]]&lt;&gt;"")</f>
        <v>1</v>
      </c>
      <c r="Q607" s="5" t="s">
        <v>37</v>
      </c>
      <c r="R607" s="4" t="s">
        <v>188</v>
      </c>
      <c r="S607" s="5" t="s">
        <v>55</v>
      </c>
      <c r="T607" s="4" t="s">
        <v>48</v>
      </c>
      <c r="U607" s="4" t="s">
        <v>1052</v>
      </c>
      <c r="V607" s="5" t="s">
        <v>37</v>
      </c>
      <c r="W607" s="6">
        <v>45733</v>
      </c>
      <c r="X607" s="27">
        <v>45737</v>
      </c>
      <c r="Y607">
        <f>IF(Table8[[#This Row],[Highest Student Stage]]&lt;&gt;"",1,0)</f>
        <v>1</v>
      </c>
      <c r="Z607">
        <f t="shared" si="27"/>
        <v>1</v>
      </c>
      <c r="AA607">
        <f t="shared" si="28"/>
        <v>0</v>
      </c>
      <c r="AB607">
        <f t="shared" si="29"/>
        <v>0</v>
      </c>
    </row>
    <row r="608" spans="1:28" ht="14.4" thickBot="1" x14ac:dyDescent="0.3">
      <c r="A608" s="26" t="s">
        <v>1053</v>
      </c>
      <c r="B608" s="4" t="s">
        <v>200</v>
      </c>
      <c r="C608" s="5" t="s">
        <v>21</v>
      </c>
      <c r="D608" s="4" t="s">
        <v>33</v>
      </c>
      <c r="E608" s="5" t="s">
        <v>69</v>
      </c>
      <c r="F608" s="5" t="s">
        <v>65</v>
      </c>
      <c r="G608" s="4" t="s">
        <v>301</v>
      </c>
      <c r="H608" s="4" t="s">
        <v>26</v>
      </c>
      <c r="I608" s="24">
        <v>45791</v>
      </c>
      <c r="J608" s="25" t="s">
        <v>1162</v>
      </c>
      <c r="K608" s="25" t="s">
        <v>1162</v>
      </c>
      <c r="L608" s="35" t="e">
        <f>Table8[[#This Row],[App Offer Date]]-Table8[[#This Row],[App Submission Date]]</f>
        <v>#VALUE!</v>
      </c>
      <c r="M608" s="35" t="e">
        <f>Table8[[#This Row],[App Deposit Date]]-Table8[[#This Row],[App Offer Date]]</f>
        <v>#VALUE!</v>
      </c>
      <c r="N608" s="35" t="e">
        <f>Table8[[#This Row],[App Deposit Date]]-Table8[[#This Row],[App Submission Date]]</f>
        <v>#VALUE!</v>
      </c>
      <c r="O608" s="35">
        <f xml:space="preserve"> --(Table8[[#This Row],[App Submission Date]]&lt;&gt;"")</f>
        <v>1</v>
      </c>
      <c r="P608" s="35">
        <f>--(Table8[[#This Row],[App Offer Date]]&lt;&gt;"")</f>
        <v>1</v>
      </c>
      <c r="Q608" s="5" t="s">
        <v>46</v>
      </c>
      <c r="R608" s="4" t="s">
        <v>47</v>
      </c>
      <c r="S608" s="5" t="s">
        <v>69</v>
      </c>
      <c r="T608" s="4" t="s">
        <v>169</v>
      </c>
      <c r="U608" s="4" t="s">
        <v>1054</v>
      </c>
      <c r="V608" s="5" t="s">
        <v>46</v>
      </c>
      <c r="W608" s="6">
        <v>45791</v>
      </c>
      <c r="X608" s="22"/>
      <c r="Y608">
        <f>IF(Table8[[#This Row],[Highest Student Stage]]&lt;&gt;"",1,0)</f>
        <v>1</v>
      </c>
      <c r="Z608">
        <f t="shared" si="27"/>
        <v>0</v>
      </c>
      <c r="AA608">
        <f t="shared" si="28"/>
        <v>0</v>
      </c>
      <c r="AB608">
        <f t="shared" si="29"/>
        <v>0</v>
      </c>
    </row>
    <row r="609" spans="1:28" ht="14.4" thickBot="1" x14ac:dyDescent="0.3">
      <c r="A609" s="26" t="s">
        <v>1055</v>
      </c>
      <c r="B609" s="4" t="s">
        <v>162</v>
      </c>
      <c r="C609" s="5" t="s">
        <v>21</v>
      </c>
      <c r="D609" s="4" t="s">
        <v>33</v>
      </c>
      <c r="E609" s="5" t="s">
        <v>64</v>
      </c>
      <c r="F609" s="5" t="s">
        <v>65</v>
      </c>
      <c r="G609" s="4" t="s">
        <v>246</v>
      </c>
      <c r="H609" s="4" t="s">
        <v>26</v>
      </c>
      <c r="I609" s="24">
        <v>45740</v>
      </c>
      <c r="J609" s="24">
        <v>45742</v>
      </c>
      <c r="K609" s="25" t="s">
        <v>1162</v>
      </c>
      <c r="L609" s="35">
        <f>Table8[[#This Row],[App Offer Date]]-Table8[[#This Row],[App Submission Date]]</f>
        <v>2</v>
      </c>
      <c r="M609" s="35" t="e">
        <f>Table8[[#This Row],[App Deposit Date]]-Table8[[#This Row],[App Offer Date]]</f>
        <v>#VALUE!</v>
      </c>
      <c r="N609" s="35" t="e">
        <f>Table8[[#This Row],[App Deposit Date]]-Table8[[#This Row],[App Submission Date]]</f>
        <v>#VALUE!</v>
      </c>
      <c r="O609" s="35">
        <f xml:space="preserve"> --(Table8[[#This Row],[App Submission Date]]&lt;&gt;"")</f>
        <v>1</v>
      </c>
      <c r="P609" s="35">
        <f>--(Table8[[#This Row],[App Offer Date]]&lt;&gt;"")</f>
        <v>1</v>
      </c>
      <c r="Q609" s="5" t="s">
        <v>37</v>
      </c>
      <c r="R609" s="4" t="s">
        <v>47</v>
      </c>
      <c r="S609" s="5" t="s">
        <v>64</v>
      </c>
      <c r="T609" s="4" t="s">
        <v>73</v>
      </c>
      <c r="U609" s="4" t="s">
        <v>364</v>
      </c>
      <c r="V609" s="5" t="s">
        <v>37</v>
      </c>
      <c r="W609" s="6">
        <v>45740</v>
      </c>
      <c r="X609" s="27">
        <v>45742</v>
      </c>
      <c r="Y609">
        <f>IF(Table8[[#This Row],[Highest Student Stage]]&lt;&gt;"",1,0)</f>
        <v>1</v>
      </c>
      <c r="Z609">
        <f t="shared" si="27"/>
        <v>1</v>
      </c>
      <c r="AA609">
        <f t="shared" si="28"/>
        <v>0</v>
      </c>
      <c r="AB609">
        <f t="shared" si="29"/>
        <v>0</v>
      </c>
    </row>
    <row r="610" spans="1:28" ht="14.4" thickBot="1" x14ac:dyDescent="0.3">
      <c r="A610" s="26" t="s">
        <v>1056</v>
      </c>
      <c r="B610" s="4" t="s">
        <v>162</v>
      </c>
      <c r="C610" s="5" t="s">
        <v>21</v>
      </c>
      <c r="D610" s="4" t="s">
        <v>33</v>
      </c>
      <c r="E610" s="5" t="s">
        <v>129</v>
      </c>
      <c r="F610" s="5" t="s">
        <v>65</v>
      </c>
      <c r="G610" s="4" t="s">
        <v>66</v>
      </c>
      <c r="H610" s="4" t="s">
        <v>26</v>
      </c>
      <c r="I610" s="24">
        <v>45770</v>
      </c>
      <c r="J610" s="25" t="s">
        <v>1162</v>
      </c>
      <c r="K610" s="25" t="s">
        <v>1162</v>
      </c>
      <c r="L610" s="35" t="e">
        <f>Table8[[#This Row],[App Offer Date]]-Table8[[#This Row],[App Submission Date]]</f>
        <v>#VALUE!</v>
      </c>
      <c r="M610" s="35" t="e">
        <f>Table8[[#This Row],[App Deposit Date]]-Table8[[#This Row],[App Offer Date]]</f>
        <v>#VALUE!</v>
      </c>
      <c r="N610" s="35" t="e">
        <f>Table8[[#This Row],[App Deposit Date]]-Table8[[#This Row],[App Submission Date]]</f>
        <v>#VALUE!</v>
      </c>
      <c r="O610" s="35">
        <f xml:space="preserve"> --(Table8[[#This Row],[App Submission Date]]&lt;&gt;"")</f>
        <v>1</v>
      </c>
      <c r="P610" s="35">
        <f>--(Table8[[#This Row],[App Offer Date]]&lt;&gt;"")</f>
        <v>1</v>
      </c>
      <c r="Q610" s="5" t="s">
        <v>82</v>
      </c>
      <c r="R610" s="4" t="s">
        <v>47</v>
      </c>
      <c r="S610" s="5" t="s">
        <v>129</v>
      </c>
      <c r="T610" s="4" t="s">
        <v>83</v>
      </c>
      <c r="U610" s="4"/>
      <c r="V610" s="5" t="s">
        <v>82</v>
      </c>
      <c r="W610" s="6">
        <v>45770</v>
      </c>
      <c r="X610" s="22"/>
      <c r="Y610">
        <f>IF(Table8[[#This Row],[Highest Student Stage]]&lt;&gt;"",1,0)</f>
        <v>1</v>
      </c>
      <c r="Z610">
        <f t="shared" si="27"/>
        <v>0</v>
      </c>
      <c r="AA610">
        <f t="shared" si="28"/>
        <v>0</v>
      </c>
      <c r="AB610">
        <f t="shared" si="29"/>
        <v>0</v>
      </c>
    </row>
    <row r="611" spans="1:28" ht="14.4" thickBot="1" x14ac:dyDescent="0.3">
      <c r="A611" s="26" t="s">
        <v>1057</v>
      </c>
      <c r="B611" s="4" t="s">
        <v>54</v>
      </c>
      <c r="C611" s="5" t="s">
        <v>21</v>
      </c>
      <c r="D611" s="4" t="s">
        <v>22</v>
      </c>
      <c r="E611" s="5" t="s">
        <v>55</v>
      </c>
      <c r="F611" s="5" t="s">
        <v>24</v>
      </c>
      <c r="G611" s="4" t="s">
        <v>94</v>
      </c>
      <c r="H611" s="4" t="s">
        <v>26</v>
      </c>
      <c r="I611" s="24">
        <v>45777</v>
      </c>
      <c r="J611" s="24">
        <v>45782</v>
      </c>
      <c r="K611" s="25" t="s">
        <v>1162</v>
      </c>
      <c r="L611" s="35">
        <f>Table8[[#This Row],[App Offer Date]]-Table8[[#This Row],[App Submission Date]]</f>
        <v>5</v>
      </c>
      <c r="M611" s="35" t="e">
        <f>Table8[[#This Row],[App Deposit Date]]-Table8[[#This Row],[App Offer Date]]</f>
        <v>#VALUE!</v>
      </c>
      <c r="N611" s="35" t="e">
        <f>Table8[[#This Row],[App Deposit Date]]-Table8[[#This Row],[App Submission Date]]</f>
        <v>#VALUE!</v>
      </c>
      <c r="O611" s="35">
        <f xml:space="preserve"> --(Table8[[#This Row],[App Submission Date]]&lt;&gt;"")</f>
        <v>1</v>
      </c>
      <c r="P611" s="35">
        <f>--(Table8[[#This Row],[App Offer Date]]&lt;&gt;"")</f>
        <v>1</v>
      </c>
      <c r="Q611" s="5" t="s">
        <v>37</v>
      </c>
      <c r="R611" s="4" t="s">
        <v>47</v>
      </c>
      <c r="S611" s="5" t="s">
        <v>55</v>
      </c>
      <c r="T611" s="4" t="s">
        <v>73</v>
      </c>
      <c r="U611" s="4" t="s">
        <v>183</v>
      </c>
      <c r="V611" s="5" t="s">
        <v>37</v>
      </c>
      <c r="W611" s="6">
        <v>45777</v>
      </c>
      <c r="X611" s="27">
        <v>45782</v>
      </c>
      <c r="Y611">
        <f>IF(Table8[[#This Row],[Highest Student Stage]]&lt;&gt;"",1,0)</f>
        <v>1</v>
      </c>
      <c r="Z611">
        <f t="shared" si="27"/>
        <v>1</v>
      </c>
      <c r="AA611">
        <f t="shared" si="28"/>
        <v>0</v>
      </c>
      <c r="AB611">
        <f t="shared" si="29"/>
        <v>0</v>
      </c>
    </row>
    <row r="612" spans="1:28" ht="14.4" thickBot="1" x14ac:dyDescent="0.3">
      <c r="A612" s="26" t="s">
        <v>1058</v>
      </c>
      <c r="B612" s="4" t="s">
        <v>379</v>
      </c>
      <c r="C612" s="5" t="s">
        <v>21</v>
      </c>
      <c r="D612" s="4" t="s">
        <v>33</v>
      </c>
      <c r="E612" s="5" t="s">
        <v>80</v>
      </c>
      <c r="F612" s="5" t="s">
        <v>65</v>
      </c>
      <c r="G612" s="4" t="s">
        <v>77</v>
      </c>
      <c r="H612" s="4" t="s">
        <v>26</v>
      </c>
      <c r="I612" s="24">
        <v>45764</v>
      </c>
      <c r="J612" s="24">
        <v>45777</v>
      </c>
      <c r="K612" s="25" t="s">
        <v>1162</v>
      </c>
      <c r="L612" s="35">
        <f>Table8[[#This Row],[App Offer Date]]-Table8[[#This Row],[App Submission Date]]</f>
        <v>13</v>
      </c>
      <c r="M612" s="35" t="e">
        <f>Table8[[#This Row],[App Deposit Date]]-Table8[[#This Row],[App Offer Date]]</f>
        <v>#VALUE!</v>
      </c>
      <c r="N612" s="35" t="e">
        <f>Table8[[#This Row],[App Deposit Date]]-Table8[[#This Row],[App Submission Date]]</f>
        <v>#VALUE!</v>
      </c>
      <c r="O612" s="35">
        <f xml:space="preserve"> --(Table8[[#This Row],[App Submission Date]]&lt;&gt;"")</f>
        <v>1</v>
      </c>
      <c r="P612" s="35">
        <f>--(Table8[[#This Row],[App Offer Date]]&lt;&gt;"")</f>
        <v>1</v>
      </c>
      <c r="Q612" s="5" t="s">
        <v>37</v>
      </c>
      <c r="R612" s="4" t="s">
        <v>188</v>
      </c>
      <c r="S612" s="5" t="s">
        <v>80</v>
      </c>
      <c r="T612" s="4" t="s">
        <v>29</v>
      </c>
      <c r="U612" s="12" t="s">
        <v>1059</v>
      </c>
      <c r="V612" s="5" t="s">
        <v>37</v>
      </c>
      <c r="W612" s="6">
        <v>45764</v>
      </c>
      <c r="X612" s="27">
        <v>45777</v>
      </c>
      <c r="Y612">
        <f>IF(Table8[[#This Row],[Highest Student Stage]]&lt;&gt;"",1,0)</f>
        <v>1</v>
      </c>
      <c r="Z612">
        <f t="shared" si="27"/>
        <v>1</v>
      </c>
      <c r="AA612">
        <f t="shared" si="28"/>
        <v>0</v>
      </c>
      <c r="AB612">
        <f t="shared" si="29"/>
        <v>0</v>
      </c>
    </row>
    <row r="613" spans="1:28" ht="14.4" thickBot="1" x14ac:dyDescent="0.3">
      <c r="A613" s="26" t="s">
        <v>1060</v>
      </c>
      <c r="B613" s="4" t="s">
        <v>162</v>
      </c>
      <c r="C613" s="5" t="s">
        <v>21</v>
      </c>
      <c r="D613" s="4" t="s">
        <v>33</v>
      </c>
      <c r="E613" s="5" t="s">
        <v>69</v>
      </c>
      <c r="F613" s="5" t="s">
        <v>65</v>
      </c>
      <c r="G613" s="4" t="s">
        <v>135</v>
      </c>
      <c r="H613" s="4" t="s">
        <v>26</v>
      </c>
      <c r="I613" s="24">
        <v>45767</v>
      </c>
      <c r="J613" s="24">
        <v>45798</v>
      </c>
      <c r="K613" s="25" t="s">
        <v>1162</v>
      </c>
      <c r="L613" s="35">
        <f>Table8[[#This Row],[App Offer Date]]-Table8[[#This Row],[App Submission Date]]</f>
        <v>31</v>
      </c>
      <c r="M613" s="35" t="e">
        <f>Table8[[#This Row],[App Deposit Date]]-Table8[[#This Row],[App Offer Date]]</f>
        <v>#VALUE!</v>
      </c>
      <c r="N613" s="35" t="e">
        <f>Table8[[#This Row],[App Deposit Date]]-Table8[[#This Row],[App Submission Date]]</f>
        <v>#VALUE!</v>
      </c>
      <c r="O613" s="35">
        <f xml:space="preserve"> --(Table8[[#This Row],[App Submission Date]]&lt;&gt;"")</f>
        <v>1</v>
      </c>
      <c r="P613" s="35">
        <f>--(Table8[[#This Row],[App Offer Date]]&lt;&gt;"")</f>
        <v>1</v>
      </c>
      <c r="Q613" s="5" t="s">
        <v>37</v>
      </c>
      <c r="R613" s="4" t="s">
        <v>47</v>
      </c>
      <c r="S613" s="5" t="s">
        <v>69</v>
      </c>
      <c r="T613" s="4" t="s">
        <v>132</v>
      </c>
      <c r="U613" s="4" t="s">
        <v>1061</v>
      </c>
      <c r="V613" s="5" t="s">
        <v>37</v>
      </c>
      <c r="W613" s="6">
        <v>45767</v>
      </c>
      <c r="X613" s="27">
        <v>45798</v>
      </c>
      <c r="Y613">
        <f>IF(Table8[[#This Row],[Highest Student Stage]]&lt;&gt;"",1,0)</f>
        <v>1</v>
      </c>
      <c r="Z613">
        <f t="shared" si="27"/>
        <v>1</v>
      </c>
      <c r="AA613">
        <f t="shared" si="28"/>
        <v>0</v>
      </c>
      <c r="AB613">
        <f t="shared" si="29"/>
        <v>0</v>
      </c>
    </row>
    <row r="614" spans="1:28" ht="14.4" thickBot="1" x14ac:dyDescent="0.3">
      <c r="A614" s="26" t="s">
        <v>1062</v>
      </c>
      <c r="B614" s="4" t="s">
        <v>228</v>
      </c>
      <c r="C614" s="5" t="s">
        <v>21</v>
      </c>
      <c r="D614" s="4" t="s">
        <v>33</v>
      </c>
      <c r="E614" s="5" t="s">
        <v>69</v>
      </c>
      <c r="F614" s="5" t="s">
        <v>65</v>
      </c>
      <c r="G614" s="4" t="s">
        <v>301</v>
      </c>
      <c r="H614" s="4" t="s">
        <v>26</v>
      </c>
      <c r="I614" s="24">
        <v>45791</v>
      </c>
      <c r="J614" s="24">
        <v>45831</v>
      </c>
      <c r="K614" s="25" t="s">
        <v>1162</v>
      </c>
      <c r="L614" s="35">
        <f>Table8[[#This Row],[App Offer Date]]-Table8[[#This Row],[App Submission Date]]</f>
        <v>40</v>
      </c>
      <c r="M614" s="35" t="e">
        <f>Table8[[#This Row],[App Deposit Date]]-Table8[[#This Row],[App Offer Date]]</f>
        <v>#VALUE!</v>
      </c>
      <c r="N614" s="35" t="e">
        <f>Table8[[#This Row],[App Deposit Date]]-Table8[[#This Row],[App Submission Date]]</f>
        <v>#VALUE!</v>
      </c>
      <c r="O614" s="35">
        <f xml:space="preserve"> --(Table8[[#This Row],[App Submission Date]]&lt;&gt;"")</f>
        <v>1</v>
      </c>
      <c r="P614" s="35">
        <f>--(Table8[[#This Row],[App Offer Date]]&lt;&gt;"")</f>
        <v>1</v>
      </c>
      <c r="Q614" s="5" t="s">
        <v>37</v>
      </c>
      <c r="R614" s="4" t="s">
        <v>47</v>
      </c>
      <c r="S614" s="5" t="s">
        <v>69</v>
      </c>
      <c r="T614" s="4" t="s">
        <v>137</v>
      </c>
      <c r="U614" s="4" t="s">
        <v>1063</v>
      </c>
      <c r="V614" s="5" t="s">
        <v>37</v>
      </c>
      <c r="W614" s="6">
        <v>45791</v>
      </c>
      <c r="X614" s="27">
        <v>45831</v>
      </c>
      <c r="Y614">
        <f>IF(Table8[[#This Row],[Highest Student Stage]]&lt;&gt;"",1,0)</f>
        <v>1</v>
      </c>
      <c r="Z614">
        <f t="shared" si="27"/>
        <v>1</v>
      </c>
      <c r="AA614">
        <f t="shared" si="28"/>
        <v>0</v>
      </c>
      <c r="AB614">
        <f t="shared" si="29"/>
        <v>0</v>
      </c>
    </row>
    <row r="615" spans="1:28" ht="14.4" thickBot="1" x14ac:dyDescent="0.3">
      <c r="A615" s="26" t="s">
        <v>1064</v>
      </c>
      <c r="B615" s="4" t="s">
        <v>357</v>
      </c>
      <c r="C615" s="5" t="s">
        <v>21</v>
      </c>
      <c r="D615" s="4" t="s">
        <v>22</v>
      </c>
      <c r="E615" s="5" t="s">
        <v>69</v>
      </c>
      <c r="F615" s="5" t="s">
        <v>24</v>
      </c>
      <c r="G615" s="4" t="s">
        <v>292</v>
      </c>
      <c r="H615" s="4" t="s">
        <v>26</v>
      </c>
      <c r="I615" s="24">
        <v>45669</v>
      </c>
      <c r="J615" s="24">
        <v>45771</v>
      </c>
      <c r="K615" s="24">
        <v>45771</v>
      </c>
      <c r="L615" s="34">
        <f>Table8[[#This Row],[App Offer Date]]-Table8[[#This Row],[App Submission Date]]</f>
        <v>102</v>
      </c>
      <c r="M615" s="34">
        <f>Table8[[#This Row],[App Deposit Date]]-Table8[[#This Row],[App Offer Date]]</f>
        <v>0</v>
      </c>
      <c r="N615" s="34">
        <f>Table8[[#This Row],[App Deposit Date]]-Table8[[#This Row],[App Submission Date]]</f>
        <v>102</v>
      </c>
      <c r="O615" s="34">
        <f xml:space="preserve"> --(Table8[[#This Row],[App Submission Date]]&lt;&gt;"")</f>
        <v>1</v>
      </c>
      <c r="P615" s="34">
        <f>--(Table8[[#This Row],[App Offer Date]]&lt;&gt;"")</f>
        <v>1</v>
      </c>
      <c r="Q615" s="5" t="s">
        <v>27</v>
      </c>
      <c r="R615" s="4" t="s">
        <v>28</v>
      </c>
      <c r="S615" s="5" t="s">
        <v>69</v>
      </c>
      <c r="T615" s="4" t="s">
        <v>29</v>
      </c>
      <c r="U615" s="4" t="s">
        <v>558</v>
      </c>
      <c r="V615" s="5" t="s">
        <v>27</v>
      </c>
      <c r="W615" s="6">
        <v>45669</v>
      </c>
      <c r="X615" s="27">
        <v>45771</v>
      </c>
      <c r="Y615">
        <f>IF(Table8[[#This Row],[Highest Student Stage]]&lt;&gt;"",1,0)</f>
        <v>1</v>
      </c>
      <c r="Z615">
        <f t="shared" si="27"/>
        <v>1</v>
      </c>
      <c r="AA615">
        <f t="shared" si="28"/>
        <v>1</v>
      </c>
      <c r="AB615">
        <f t="shared" si="29"/>
        <v>0</v>
      </c>
    </row>
    <row r="616" spans="1:28" ht="14.4" thickBot="1" x14ac:dyDescent="0.3">
      <c r="A616" s="26" t="s">
        <v>1065</v>
      </c>
      <c r="B616" s="4" t="s">
        <v>285</v>
      </c>
      <c r="C616" s="5" t="s">
        <v>254</v>
      </c>
      <c r="D616" s="4" t="s">
        <v>22</v>
      </c>
      <c r="E616" s="5" t="s">
        <v>1066</v>
      </c>
      <c r="F616" s="5" t="s">
        <v>93</v>
      </c>
      <c r="G616" s="4" t="s">
        <v>256</v>
      </c>
      <c r="H616" s="4" t="s">
        <v>26</v>
      </c>
      <c r="I616" s="24">
        <v>45777</v>
      </c>
      <c r="J616" s="25" t="s">
        <v>1162</v>
      </c>
      <c r="K616" s="25" t="s">
        <v>1162</v>
      </c>
      <c r="L616" s="35" t="e">
        <f>Table8[[#This Row],[App Offer Date]]-Table8[[#This Row],[App Submission Date]]</f>
        <v>#VALUE!</v>
      </c>
      <c r="M616" s="35" t="e">
        <f>Table8[[#This Row],[App Deposit Date]]-Table8[[#This Row],[App Offer Date]]</f>
        <v>#VALUE!</v>
      </c>
      <c r="N616" s="35" t="e">
        <f>Table8[[#This Row],[App Deposit Date]]-Table8[[#This Row],[App Submission Date]]</f>
        <v>#VALUE!</v>
      </c>
      <c r="O616" s="35">
        <f xml:space="preserve"> --(Table8[[#This Row],[App Submission Date]]&lt;&gt;"")</f>
        <v>1</v>
      </c>
      <c r="P616" s="35">
        <f>--(Table8[[#This Row],[App Offer Date]]&lt;&gt;"")</f>
        <v>1</v>
      </c>
      <c r="Q616" s="5" t="s">
        <v>46</v>
      </c>
      <c r="R616" s="4" t="s">
        <v>47</v>
      </c>
      <c r="S616" s="5" t="s">
        <v>1066</v>
      </c>
      <c r="T616" s="4" t="s">
        <v>73</v>
      </c>
      <c r="U616" s="4" t="s">
        <v>1067</v>
      </c>
      <c r="V616" s="5" t="s">
        <v>46</v>
      </c>
      <c r="W616" s="6">
        <v>45777</v>
      </c>
      <c r="X616" s="22"/>
      <c r="Y616">
        <f>IF(Table8[[#This Row],[Highest Student Stage]]&lt;&gt;"",1,0)</f>
        <v>1</v>
      </c>
      <c r="Z616">
        <f t="shared" si="27"/>
        <v>0</v>
      </c>
      <c r="AA616">
        <f t="shared" si="28"/>
        <v>0</v>
      </c>
      <c r="AB616">
        <f t="shared" si="29"/>
        <v>0</v>
      </c>
    </row>
    <row r="617" spans="1:28" ht="14.4" thickBot="1" x14ac:dyDescent="0.3">
      <c r="A617" s="26" t="s">
        <v>1068</v>
      </c>
      <c r="B617" s="4" t="s">
        <v>235</v>
      </c>
      <c r="C617" s="5" t="s">
        <v>21</v>
      </c>
      <c r="D617" s="4" t="s">
        <v>33</v>
      </c>
      <c r="E617" s="5" t="s">
        <v>44</v>
      </c>
      <c r="F617" s="5" t="s">
        <v>35</v>
      </c>
      <c r="G617" s="4" t="s">
        <v>45</v>
      </c>
      <c r="H617" s="4" t="s">
        <v>26</v>
      </c>
      <c r="I617" s="24">
        <v>45736</v>
      </c>
      <c r="J617" s="24">
        <v>45741</v>
      </c>
      <c r="K617" s="24">
        <v>45807</v>
      </c>
      <c r="L617" s="34">
        <f>Table8[[#This Row],[App Offer Date]]-Table8[[#This Row],[App Submission Date]]</f>
        <v>5</v>
      </c>
      <c r="M617" s="34">
        <f>Table8[[#This Row],[App Deposit Date]]-Table8[[#This Row],[App Offer Date]]</f>
        <v>66</v>
      </c>
      <c r="N617" s="34">
        <f>Table8[[#This Row],[App Deposit Date]]-Table8[[#This Row],[App Submission Date]]</f>
        <v>71</v>
      </c>
      <c r="O617" s="34">
        <f xml:space="preserve"> --(Table8[[#This Row],[App Submission Date]]&lt;&gt;"")</f>
        <v>1</v>
      </c>
      <c r="P617" s="34">
        <f>--(Table8[[#This Row],[App Offer Date]]&lt;&gt;"")</f>
        <v>1</v>
      </c>
      <c r="Q617" s="5" t="s">
        <v>156</v>
      </c>
      <c r="R617" s="11" t="s">
        <v>28</v>
      </c>
      <c r="S617" s="5" t="s">
        <v>44</v>
      </c>
      <c r="T617" s="4" t="s">
        <v>29</v>
      </c>
      <c r="U617" s="4" t="s">
        <v>78</v>
      </c>
      <c r="V617" s="5" t="s">
        <v>156</v>
      </c>
      <c r="W617" s="6">
        <v>45736</v>
      </c>
      <c r="X617" s="27">
        <v>45741</v>
      </c>
      <c r="Y617">
        <f>IF(Table8[[#This Row],[Highest Student Stage]]&lt;&gt;"",1,0)</f>
        <v>1</v>
      </c>
      <c r="Z617">
        <f t="shared" si="27"/>
        <v>1</v>
      </c>
      <c r="AA617">
        <f t="shared" si="28"/>
        <v>1</v>
      </c>
      <c r="AB617">
        <f t="shared" si="29"/>
        <v>0</v>
      </c>
    </row>
    <row r="618" spans="1:28" ht="14.4" thickBot="1" x14ac:dyDescent="0.3">
      <c r="A618" s="26" t="s">
        <v>1069</v>
      </c>
      <c r="B618" s="4" t="s">
        <v>162</v>
      </c>
      <c r="C618" s="5" t="s">
        <v>21</v>
      </c>
      <c r="D618" s="4" t="s">
        <v>33</v>
      </c>
      <c r="E618" s="5" t="s">
        <v>64</v>
      </c>
      <c r="F618" s="5" t="s">
        <v>65</v>
      </c>
      <c r="G618" s="4" t="s">
        <v>268</v>
      </c>
      <c r="H618" s="4" t="s">
        <v>26</v>
      </c>
      <c r="I618" s="24">
        <v>45706</v>
      </c>
      <c r="J618" s="24">
        <v>45710</v>
      </c>
      <c r="K618" s="25" t="s">
        <v>1162</v>
      </c>
      <c r="L618" s="35">
        <f>Table8[[#This Row],[App Offer Date]]-Table8[[#This Row],[App Submission Date]]</f>
        <v>4</v>
      </c>
      <c r="M618" s="35" t="e">
        <f>Table8[[#This Row],[App Deposit Date]]-Table8[[#This Row],[App Offer Date]]</f>
        <v>#VALUE!</v>
      </c>
      <c r="N618" s="35" t="e">
        <f>Table8[[#This Row],[App Deposit Date]]-Table8[[#This Row],[App Submission Date]]</f>
        <v>#VALUE!</v>
      </c>
      <c r="O618" s="35">
        <f xml:space="preserve"> --(Table8[[#This Row],[App Submission Date]]&lt;&gt;"")</f>
        <v>1</v>
      </c>
      <c r="P618" s="35">
        <f>--(Table8[[#This Row],[App Offer Date]]&lt;&gt;"")</f>
        <v>1</v>
      </c>
      <c r="Q618" s="5" t="s">
        <v>37</v>
      </c>
      <c r="R618" s="4" t="s">
        <v>47</v>
      </c>
      <c r="S618" s="5"/>
      <c r="T618" s="4"/>
      <c r="U618" s="4" t="s">
        <v>1070</v>
      </c>
      <c r="V618" s="7" t="s">
        <v>52</v>
      </c>
      <c r="W618" s="5"/>
      <c r="X618" s="22"/>
      <c r="Y618">
        <f>IF(Table8[[#This Row],[Highest Student Stage]]&lt;&gt;"",1,0)</f>
        <v>1</v>
      </c>
      <c r="Z618">
        <f t="shared" si="27"/>
        <v>1</v>
      </c>
      <c r="AA618">
        <f t="shared" si="28"/>
        <v>0</v>
      </c>
      <c r="AB618">
        <f t="shared" si="29"/>
        <v>0</v>
      </c>
    </row>
    <row r="619" spans="1:28" ht="14.4" thickBot="1" x14ac:dyDescent="0.3">
      <c r="A619" s="26" t="s">
        <v>1071</v>
      </c>
      <c r="B619" s="4" t="s">
        <v>208</v>
      </c>
      <c r="C619" s="5" t="s">
        <v>21</v>
      </c>
      <c r="D619" s="4" t="s">
        <v>33</v>
      </c>
      <c r="E619" s="5" t="s">
        <v>59</v>
      </c>
      <c r="F619" s="5" t="s">
        <v>35</v>
      </c>
      <c r="G619" s="4" t="s">
        <v>749</v>
      </c>
      <c r="H619" s="4" t="s">
        <v>26</v>
      </c>
      <c r="I619" s="24">
        <v>45735</v>
      </c>
      <c r="J619" s="24">
        <v>45738</v>
      </c>
      <c r="K619" s="25" t="s">
        <v>1162</v>
      </c>
      <c r="L619" s="35">
        <f>Table8[[#This Row],[App Offer Date]]-Table8[[#This Row],[App Submission Date]]</f>
        <v>3</v>
      </c>
      <c r="M619" s="35" t="e">
        <f>Table8[[#This Row],[App Deposit Date]]-Table8[[#This Row],[App Offer Date]]</f>
        <v>#VALUE!</v>
      </c>
      <c r="N619" s="35" t="e">
        <f>Table8[[#This Row],[App Deposit Date]]-Table8[[#This Row],[App Submission Date]]</f>
        <v>#VALUE!</v>
      </c>
      <c r="O619" s="35">
        <f xml:space="preserve"> --(Table8[[#This Row],[App Submission Date]]&lt;&gt;"")</f>
        <v>1</v>
      </c>
      <c r="P619" s="35">
        <f>--(Table8[[#This Row],[App Offer Date]]&lt;&gt;"")</f>
        <v>1</v>
      </c>
      <c r="Q619" s="5" t="s">
        <v>37</v>
      </c>
      <c r="R619" s="4" t="s">
        <v>47</v>
      </c>
      <c r="S619" s="5"/>
      <c r="T619" s="4"/>
      <c r="U619" s="4" t="s">
        <v>1072</v>
      </c>
      <c r="V619" s="7" t="s">
        <v>52</v>
      </c>
      <c r="W619" s="5"/>
      <c r="X619" s="22"/>
      <c r="Y619">
        <f>IF(Table8[[#This Row],[Highest Student Stage]]&lt;&gt;"",1,0)</f>
        <v>1</v>
      </c>
      <c r="Z619">
        <f t="shared" si="27"/>
        <v>1</v>
      </c>
      <c r="AA619">
        <f t="shared" si="28"/>
        <v>0</v>
      </c>
      <c r="AB619">
        <f t="shared" si="29"/>
        <v>0</v>
      </c>
    </row>
    <row r="620" spans="1:28" ht="14.4" thickBot="1" x14ac:dyDescent="0.3">
      <c r="A620" s="26" t="s">
        <v>1073</v>
      </c>
      <c r="B620" s="4" t="s">
        <v>172</v>
      </c>
      <c r="C620" s="5" t="s">
        <v>21</v>
      </c>
      <c r="D620" s="4" t="s">
        <v>22</v>
      </c>
      <c r="E620" s="5" t="s">
        <v>87</v>
      </c>
      <c r="F620" s="5" t="s">
        <v>24</v>
      </c>
      <c r="G620" s="4" t="s">
        <v>25</v>
      </c>
      <c r="H620" s="4" t="s">
        <v>26</v>
      </c>
      <c r="I620" s="24">
        <v>45617</v>
      </c>
      <c r="J620" s="24">
        <v>45621</v>
      </c>
      <c r="K620" s="24">
        <v>45740</v>
      </c>
      <c r="L620" s="34">
        <f>Table8[[#This Row],[App Offer Date]]-Table8[[#This Row],[App Submission Date]]</f>
        <v>4</v>
      </c>
      <c r="M620" s="34">
        <f>Table8[[#This Row],[App Deposit Date]]-Table8[[#This Row],[App Offer Date]]</f>
        <v>119</v>
      </c>
      <c r="N620" s="34">
        <f>Table8[[#This Row],[App Deposit Date]]-Table8[[#This Row],[App Submission Date]]</f>
        <v>123</v>
      </c>
      <c r="O620" s="34">
        <f xml:space="preserve"> --(Table8[[#This Row],[App Submission Date]]&lt;&gt;"")</f>
        <v>1</v>
      </c>
      <c r="P620" s="34">
        <f>--(Table8[[#This Row],[App Offer Date]]&lt;&gt;"")</f>
        <v>1</v>
      </c>
      <c r="Q620" s="5" t="s">
        <v>27</v>
      </c>
      <c r="R620" s="4" t="s">
        <v>47</v>
      </c>
      <c r="S620" s="5"/>
      <c r="T620" s="4"/>
      <c r="U620" s="4"/>
      <c r="V620" s="7" t="s">
        <v>52</v>
      </c>
      <c r="W620" s="5"/>
      <c r="X620" s="22"/>
      <c r="Y620">
        <f>IF(Table8[[#This Row],[Highest Student Stage]]&lt;&gt;"",1,0)</f>
        <v>1</v>
      </c>
      <c r="Z620">
        <f t="shared" si="27"/>
        <v>1</v>
      </c>
      <c r="AA620">
        <f t="shared" si="28"/>
        <v>1</v>
      </c>
      <c r="AB620">
        <f t="shared" si="29"/>
        <v>0</v>
      </c>
    </row>
    <row r="621" spans="1:28" ht="14.4" thickBot="1" x14ac:dyDescent="0.3">
      <c r="A621" s="26" t="s">
        <v>1074</v>
      </c>
      <c r="B621" s="4" t="s">
        <v>388</v>
      </c>
      <c r="C621" s="5" t="s">
        <v>21</v>
      </c>
      <c r="D621" s="4" t="s">
        <v>22</v>
      </c>
      <c r="E621" s="5" t="s">
        <v>55</v>
      </c>
      <c r="F621" s="5" t="s">
        <v>24</v>
      </c>
      <c r="G621" s="4" t="s">
        <v>292</v>
      </c>
      <c r="H621" s="4" t="s">
        <v>26</v>
      </c>
      <c r="I621" s="24">
        <v>45751</v>
      </c>
      <c r="J621" s="24">
        <v>45755</v>
      </c>
      <c r="K621" s="25" t="s">
        <v>1162</v>
      </c>
      <c r="L621" s="35">
        <f>Table8[[#This Row],[App Offer Date]]-Table8[[#This Row],[App Submission Date]]</f>
        <v>4</v>
      </c>
      <c r="M621" s="35" t="e">
        <f>Table8[[#This Row],[App Deposit Date]]-Table8[[#This Row],[App Offer Date]]</f>
        <v>#VALUE!</v>
      </c>
      <c r="N621" s="35" t="e">
        <f>Table8[[#This Row],[App Deposit Date]]-Table8[[#This Row],[App Submission Date]]</f>
        <v>#VALUE!</v>
      </c>
      <c r="O621" s="35">
        <f xml:space="preserve"> --(Table8[[#This Row],[App Submission Date]]&lt;&gt;"")</f>
        <v>1</v>
      </c>
      <c r="P621" s="35">
        <f>--(Table8[[#This Row],[App Offer Date]]&lt;&gt;"")</f>
        <v>1</v>
      </c>
      <c r="Q621" s="5" t="s">
        <v>37</v>
      </c>
      <c r="R621" s="4" t="s">
        <v>47</v>
      </c>
      <c r="S621" s="5"/>
      <c r="T621" s="4"/>
      <c r="U621" s="4"/>
      <c r="V621" s="7" t="s">
        <v>52</v>
      </c>
      <c r="W621" s="5"/>
      <c r="X621" s="22"/>
      <c r="Y621">
        <f>IF(Table8[[#This Row],[Highest Student Stage]]&lt;&gt;"",1,0)</f>
        <v>1</v>
      </c>
      <c r="Z621">
        <f t="shared" si="27"/>
        <v>1</v>
      </c>
      <c r="AA621">
        <f t="shared" si="28"/>
        <v>0</v>
      </c>
      <c r="AB621">
        <f t="shared" si="29"/>
        <v>0</v>
      </c>
    </row>
    <row r="622" spans="1:28" ht="14.4" thickBot="1" x14ac:dyDescent="0.3">
      <c r="A622" s="26" t="s">
        <v>1075</v>
      </c>
      <c r="B622" s="4" t="s">
        <v>71</v>
      </c>
      <c r="C622" s="5" t="s">
        <v>21</v>
      </c>
      <c r="D622" s="4" t="s">
        <v>33</v>
      </c>
      <c r="E622" s="5" t="s">
        <v>44</v>
      </c>
      <c r="F622" s="5" t="s">
        <v>35</v>
      </c>
      <c r="G622" s="4" t="s">
        <v>106</v>
      </c>
      <c r="H622" s="4" t="s">
        <v>26</v>
      </c>
      <c r="I622" s="24">
        <v>45757</v>
      </c>
      <c r="J622" s="24">
        <v>45765</v>
      </c>
      <c r="K622" s="25" t="s">
        <v>1162</v>
      </c>
      <c r="L622" s="35">
        <f>Table8[[#This Row],[App Offer Date]]-Table8[[#This Row],[App Submission Date]]</f>
        <v>8</v>
      </c>
      <c r="M622" s="35" t="e">
        <f>Table8[[#This Row],[App Deposit Date]]-Table8[[#This Row],[App Offer Date]]</f>
        <v>#VALUE!</v>
      </c>
      <c r="N622" s="35" t="e">
        <f>Table8[[#This Row],[App Deposit Date]]-Table8[[#This Row],[App Submission Date]]</f>
        <v>#VALUE!</v>
      </c>
      <c r="O622" s="35">
        <f xml:space="preserve"> --(Table8[[#This Row],[App Submission Date]]&lt;&gt;"")</f>
        <v>1</v>
      </c>
      <c r="P622" s="35">
        <f>--(Table8[[#This Row],[App Offer Date]]&lt;&gt;"")</f>
        <v>1</v>
      </c>
      <c r="Q622" s="5" t="s">
        <v>37</v>
      </c>
      <c r="R622" s="4" t="s">
        <v>47</v>
      </c>
      <c r="S622" s="5"/>
      <c r="T622" s="4"/>
      <c r="U622" s="5" t="s">
        <v>1076</v>
      </c>
      <c r="V622" s="7" t="s">
        <v>52</v>
      </c>
      <c r="W622" s="5"/>
      <c r="X622" s="22"/>
      <c r="Y622">
        <f>IF(Table8[[#This Row],[Highest Student Stage]]&lt;&gt;"",1,0)</f>
        <v>1</v>
      </c>
      <c r="Z622">
        <f t="shared" si="27"/>
        <v>1</v>
      </c>
      <c r="AA622">
        <f t="shared" si="28"/>
        <v>0</v>
      </c>
      <c r="AB622">
        <f t="shared" si="29"/>
        <v>0</v>
      </c>
    </row>
    <row r="623" spans="1:28" ht="14.4" thickBot="1" x14ac:dyDescent="0.3">
      <c r="A623" s="26" t="s">
        <v>1077</v>
      </c>
      <c r="B623" s="4" t="s">
        <v>185</v>
      </c>
      <c r="C623" s="5" t="s">
        <v>21</v>
      </c>
      <c r="D623" s="4" t="s">
        <v>33</v>
      </c>
      <c r="E623" s="5" t="s">
        <v>129</v>
      </c>
      <c r="F623" s="5" t="s">
        <v>65</v>
      </c>
      <c r="G623" s="4" t="s">
        <v>436</v>
      </c>
      <c r="H623" s="4" t="s">
        <v>26</v>
      </c>
      <c r="I623" s="24">
        <v>45721</v>
      </c>
      <c r="J623" s="25" t="s">
        <v>1162</v>
      </c>
      <c r="K623" s="25" t="s">
        <v>1162</v>
      </c>
      <c r="L623" s="35" t="e">
        <f>Table8[[#This Row],[App Offer Date]]-Table8[[#This Row],[App Submission Date]]</f>
        <v>#VALUE!</v>
      </c>
      <c r="M623" s="35" t="e">
        <f>Table8[[#This Row],[App Deposit Date]]-Table8[[#This Row],[App Offer Date]]</f>
        <v>#VALUE!</v>
      </c>
      <c r="N623" s="35" t="e">
        <f>Table8[[#This Row],[App Deposit Date]]-Table8[[#This Row],[App Submission Date]]</f>
        <v>#VALUE!</v>
      </c>
      <c r="O623" s="35">
        <f xml:space="preserve"> --(Table8[[#This Row],[App Submission Date]]&lt;&gt;"")</f>
        <v>1</v>
      </c>
      <c r="P623" s="35">
        <f>--(Table8[[#This Row],[App Offer Date]]&lt;&gt;"")</f>
        <v>1</v>
      </c>
      <c r="Q623" s="5" t="s">
        <v>46</v>
      </c>
      <c r="R623" s="4" t="s">
        <v>47</v>
      </c>
      <c r="S623" s="5" t="s">
        <v>1078</v>
      </c>
      <c r="T623" s="4" t="s">
        <v>73</v>
      </c>
      <c r="U623" s="4" t="s">
        <v>119</v>
      </c>
      <c r="V623" s="7" t="s">
        <v>41</v>
      </c>
      <c r="W623" s="5"/>
      <c r="X623" s="22"/>
      <c r="Y623">
        <f>IF(Table8[[#This Row],[Highest Student Stage]]&lt;&gt;"",1,0)</f>
        <v>1</v>
      </c>
      <c r="Z623">
        <f t="shared" si="27"/>
        <v>0</v>
      </c>
      <c r="AA623">
        <f t="shared" si="28"/>
        <v>0</v>
      </c>
      <c r="AB623">
        <f t="shared" si="29"/>
        <v>0</v>
      </c>
    </row>
    <row r="624" spans="1:28" ht="14.4" thickBot="1" x14ac:dyDescent="0.3">
      <c r="A624" s="26" t="s">
        <v>1079</v>
      </c>
      <c r="B624" s="4" t="s">
        <v>330</v>
      </c>
      <c r="C624" s="5" t="s">
        <v>91</v>
      </c>
      <c r="D624" s="4" t="s">
        <v>22</v>
      </c>
      <c r="E624" s="5" t="s">
        <v>376</v>
      </c>
      <c r="F624" s="5" t="s">
        <v>93</v>
      </c>
      <c r="G624" s="4" t="s">
        <v>307</v>
      </c>
      <c r="H624" s="4" t="s">
        <v>26</v>
      </c>
      <c r="I624" s="24">
        <v>45574</v>
      </c>
      <c r="J624" s="25" t="s">
        <v>1162</v>
      </c>
      <c r="K624" s="25" t="s">
        <v>1162</v>
      </c>
      <c r="L624" s="35" t="e">
        <f>Table8[[#This Row],[App Offer Date]]-Table8[[#This Row],[App Submission Date]]</f>
        <v>#VALUE!</v>
      </c>
      <c r="M624" s="35" t="e">
        <f>Table8[[#This Row],[App Deposit Date]]-Table8[[#This Row],[App Offer Date]]</f>
        <v>#VALUE!</v>
      </c>
      <c r="N624" s="35" t="e">
        <f>Table8[[#This Row],[App Deposit Date]]-Table8[[#This Row],[App Submission Date]]</f>
        <v>#VALUE!</v>
      </c>
      <c r="O624" s="35">
        <f xml:space="preserve"> --(Table8[[#This Row],[App Submission Date]]&lt;&gt;"")</f>
        <v>1</v>
      </c>
      <c r="P624" s="35">
        <f>--(Table8[[#This Row],[App Offer Date]]&lt;&gt;"")</f>
        <v>1</v>
      </c>
      <c r="Q624" s="5" t="s">
        <v>46</v>
      </c>
      <c r="R624" s="4" t="s">
        <v>47</v>
      </c>
      <c r="S624" s="5"/>
      <c r="T624" s="4"/>
      <c r="U624" s="4"/>
      <c r="V624" s="7" t="s">
        <v>52</v>
      </c>
      <c r="W624" s="5"/>
      <c r="X624" s="22"/>
      <c r="Y624">
        <f>IF(Table8[[#This Row],[Highest Student Stage]]&lt;&gt;"",1,0)</f>
        <v>1</v>
      </c>
      <c r="Z624">
        <f t="shared" si="27"/>
        <v>0</v>
      </c>
      <c r="AA624">
        <f t="shared" si="28"/>
        <v>0</v>
      </c>
      <c r="AB624">
        <f t="shared" si="29"/>
        <v>0</v>
      </c>
    </row>
    <row r="625" spans="1:28" ht="14.4" thickBot="1" x14ac:dyDescent="0.3">
      <c r="A625" s="26" t="s">
        <v>1080</v>
      </c>
      <c r="B625" s="4" t="s">
        <v>388</v>
      </c>
      <c r="C625" s="5" t="s">
        <v>21</v>
      </c>
      <c r="D625" s="4" t="s">
        <v>22</v>
      </c>
      <c r="E625" s="5" t="s">
        <v>55</v>
      </c>
      <c r="F625" s="5" t="s">
        <v>24</v>
      </c>
      <c r="G625" s="4" t="s">
        <v>94</v>
      </c>
      <c r="H625" s="4" t="s">
        <v>26</v>
      </c>
      <c r="I625" s="24">
        <v>45776</v>
      </c>
      <c r="J625" s="24">
        <v>45782</v>
      </c>
      <c r="K625" s="25" t="s">
        <v>1162</v>
      </c>
      <c r="L625" s="35">
        <f>Table8[[#This Row],[App Offer Date]]-Table8[[#This Row],[App Submission Date]]</f>
        <v>6</v>
      </c>
      <c r="M625" s="35" t="e">
        <f>Table8[[#This Row],[App Deposit Date]]-Table8[[#This Row],[App Offer Date]]</f>
        <v>#VALUE!</v>
      </c>
      <c r="N625" s="35" t="e">
        <f>Table8[[#This Row],[App Deposit Date]]-Table8[[#This Row],[App Submission Date]]</f>
        <v>#VALUE!</v>
      </c>
      <c r="O625" s="35">
        <f xml:space="preserve"> --(Table8[[#This Row],[App Submission Date]]&lt;&gt;"")</f>
        <v>1</v>
      </c>
      <c r="P625" s="35">
        <f>--(Table8[[#This Row],[App Offer Date]]&lt;&gt;"")</f>
        <v>1</v>
      </c>
      <c r="Q625" s="5" t="s">
        <v>37</v>
      </c>
      <c r="R625" s="4" t="s">
        <v>47</v>
      </c>
      <c r="S625" s="5"/>
      <c r="T625" s="4"/>
      <c r="U625" s="4"/>
      <c r="V625" s="7" t="s">
        <v>52</v>
      </c>
      <c r="W625" s="5"/>
      <c r="X625" s="22"/>
      <c r="Y625">
        <f>IF(Table8[[#This Row],[Highest Student Stage]]&lt;&gt;"",1,0)</f>
        <v>1</v>
      </c>
      <c r="Z625">
        <f t="shared" si="27"/>
        <v>1</v>
      </c>
      <c r="AA625">
        <f t="shared" si="28"/>
        <v>0</v>
      </c>
      <c r="AB625">
        <f t="shared" si="29"/>
        <v>0</v>
      </c>
    </row>
    <row r="626" spans="1:28" ht="14.4" thickBot="1" x14ac:dyDescent="0.3">
      <c r="A626" s="26" t="s">
        <v>1081</v>
      </c>
      <c r="B626" s="4" t="s">
        <v>54</v>
      </c>
      <c r="C626" s="5" t="s">
        <v>21</v>
      </c>
      <c r="D626" s="4" t="s">
        <v>22</v>
      </c>
      <c r="E626" s="5" t="s">
        <v>80</v>
      </c>
      <c r="F626" s="5" t="s">
        <v>24</v>
      </c>
      <c r="G626" s="4" t="s">
        <v>292</v>
      </c>
      <c r="H626" s="4" t="s">
        <v>26</v>
      </c>
      <c r="I626" s="24">
        <v>45702</v>
      </c>
      <c r="J626" s="24">
        <v>45709</v>
      </c>
      <c r="K626" s="25" t="s">
        <v>1162</v>
      </c>
      <c r="L626" s="35">
        <f>Table8[[#This Row],[App Offer Date]]-Table8[[#This Row],[App Submission Date]]</f>
        <v>7</v>
      </c>
      <c r="M626" s="35" t="e">
        <f>Table8[[#This Row],[App Deposit Date]]-Table8[[#This Row],[App Offer Date]]</f>
        <v>#VALUE!</v>
      </c>
      <c r="N626" s="35" t="e">
        <f>Table8[[#This Row],[App Deposit Date]]-Table8[[#This Row],[App Submission Date]]</f>
        <v>#VALUE!</v>
      </c>
      <c r="O626" s="35">
        <f xml:space="preserve"> --(Table8[[#This Row],[App Submission Date]]&lt;&gt;"")</f>
        <v>1</v>
      </c>
      <c r="P626" s="35">
        <f>--(Table8[[#This Row],[App Offer Date]]&lt;&gt;"")</f>
        <v>1</v>
      </c>
      <c r="Q626" s="5" t="s">
        <v>37</v>
      </c>
      <c r="R626" s="4" t="s">
        <v>47</v>
      </c>
      <c r="S626" s="5"/>
      <c r="T626" s="4"/>
      <c r="U626" s="5"/>
      <c r="V626" s="7" t="s">
        <v>52</v>
      </c>
      <c r="W626" s="5"/>
      <c r="X626" s="22"/>
      <c r="Y626">
        <f>IF(Table8[[#This Row],[Highest Student Stage]]&lt;&gt;"",1,0)</f>
        <v>1</v>
      </c>
      <c r="Z626">
        <f t="shared" si="27"/>
        <v>1</v>
      </c>
      <c r="AA626">
        <f t="shared" si="28"/>
        <v>0</v>
      </c>
      <c r="AB626">
        <f t="shared" si="29"/>
        <v>0</v>
      </c>
    </row>
    <row r="627" spans="1:28" ht="14.4" thickBot="1" x14ac:dyDescent="0.3">
      <c r="A627" s="26" t="s">
        <v>1082</v>
      </c>
      <c r="B627" s="4" t="s">
        <v>86</v>
      </c>
      <c r="C627" s="5" t="s">
        <v>21</v>
      </c>
      <c r="D627" s="4" t="s">
        <v>22</v>
      </c>
      <c r="E627" s="5" t="s">
        <v>55</v>
      </c>
      <c r="F627" s="5" t="s">
        <v>24</v>
      </c>
      <c r="G627" s="4" t="s">
        <v>292</v>
      </c>
      <c r="H627" s="4" t="s">
        <v>26</v>
      </c>
      <c r="I627" s="24">
        <v>45678</v>
      </c>
      <c r="J627" s="24">
        <v>45685</v>
      </c>
      <c r="K627" s="25" t="s">
        <v>1162</v>
      </c>
      <c r="L627" s="35">
        <f>Table8[[#This Row],[App Offer Date]]-Table8[[#This Row],[App Submission Date]]</f>
        <v>7</v>
      </c>
      <c r="M627" s="35" t="e">
        <f>Table8[[#This Row],[App Deposit Date]]-Table8[[#This Row],[App Offer Date]]</f>
        <v>#VALUE!</v>
      </c>
      <c r="N627" s="35" t="e">
        <f>Table8[[#This Row],[App Deposit Date]]-Table8[[#This Row],[App Submission Date]]</f>
        <v>#VALUE!</v>
      </c>
      <c r="O627" s="35">
        <f xml:space="preserve"> --(Table8[[#This Row],[App Submission Date]]&lt;&gt;"")</f>
        <v>1</v>
      </c>
      <c r="P627" s="35">
        <f>--(Table8[[#This Row],[App Offer Date]]&lt;&gt;"")</f>
        <v>1</v>
      </c>
      <c r="Q627" s="5" t="s">
        <v>37</v>
      </c>
      <c r="R627" s="4" t="s">
        <v>47</v>
      </c>
      <c r="S627" s="5" t="s">
        <v>55</v>
      </c>
      <c r="T627" s="4" t="s">
        <v>83</v>
      </c>
      <c r="U627" s="5" t="s">
        <v>1083</v>
      </c>
      <c r="V627" s="5" t="s">
        <v>37</v>
      </c>
      <c r="W627" s="6">
        <v>45678</v>
      </c>
      <c r="X627" s="27">
        <v>45685</v>
      </c>
      <c r="Y627">
        <f>IF(Table8[[#This Row],[Highest Student Stage]]&lt;&gt;"",1,0)</f>
        <v>1</v>
      </c>
      <c r="Z627">
        <f t="shared" si="27"/>
        <v>1</v>
      </c>
      <c r="AA627">
        <f t="shared" si="28"/>
        <v>0</v>
      </c>
      <c r="AB627">
        <f t="shared" si="29"/>
        <v>0</v>
      </c>
    </row>
    <row r="628" spans="1:28" ht="14.4" thickBot="1" x14ac:dyDescent="0.3">
      <c r="A628" s="26" t="s">
        <v>1084</v>
      </c>
      <c r="B628" s="4" t="s">
        <v>20</v>
      </c>
      <c r="C628" s="5" t="s">
        <v>21</v>
      </c>
      <c r="D628" s="4" t="s">
        <v>22</v>
      </c>
      <c r="E628" s="5" t="s">
        <v>55</v>
      </c>
      <c r="F628" s="5" t="s">
        <v>24</v>
      </c>
      <c r="G628" s="4" t="s">
        <v>292</v>
      </c>
      <c r="H628" s="4" t="s">
        <v>26</v>
      </c>
      <c r="I628" s="24">
        <v>45744</v>
      </c>
      <c r="J628" s="24">
        <v>45750</v>
      </c>
      <c r="K628" s="25" t="s">
        <v>1162</v>
      </c>
      <c r="L628" s="35">
        <f>Table8[[#This Row],[App Offer Date]]-Table8[[#This Row],[App Submission Date]]</f>
        <v>6</v>
      </c>
      <c r="M628" s="35" t="e">
        <f>Table8[[#This Row],[App Deposit Date]]-Table8[[#This Row],[App Offer Date]]</f>
        <v>#VALUE!</v>
      </c>
      <c r="N628" s="35" t="e">
        <f>Table8[[#This Row],[App Deposit Date]]-Table8[[#This Row],[App Submission Date]]</f>
        <v>#VALUE!</v>
      </c>
      <c r="O628" s="35">
        <f xml:space="preserve"> --(Table8[[#This Row],[App Submission Date]]&lt;&gt;"")</f>
        <v>1</v>
      </c>
      <c r="P628" s="35">
        <f>--(Table8[[#This Row],[App Offer Date]]&lt;&gt;"")</f>
        <v>1</v>
      </c>
      <c r="Q628" s="5" t="s">
        <v>37</v>
      </c>
      <c r="R628" s="4" t="s">
        <v>47</v>
      </c>
      <c r="S628" s="5" t="s">
        <v>55</v>
      </c>
      <c r="T628" s="4" t="s">
        <v>83</v>
      </c>
      <c r="U628" s="4"/>
      <c r="V628" s="5" t="s">
        <v>37</v>
      </c>
      <c r="W628" s="6">
        <v>45744</v>
      </c>
      <c r="X628" s="27">
        <v>45750</v>
      </c>
      <c r="Y628">
        <f>IF(Table8[[#This Row],[Highest Student Stage]]&lt;&gt;"",1,0)</f>
        <v>1</v>
      </c>
      <c r="Z628">
        <f t="shared" si="27"/>
        <v>1</v>
      </c>
      <c r="AA628">
        <f t="shared" si="28"/>
        <v>0</v>
      </c>
      <c r="AB628">
        <f t="shared" si="29"/>
        <v>0</v>
      </c>
    </row>
    <row r="629" spans="1:28" ht="14.4" thickBot="1" x14ac:dyDescent="0.3">
      <c r="A629" s="26" t="s">
        <v>1085</v>
      </c>
      <c r="B629" s="4" t="s">
        <v>200</v>
      </c>
      <c r="C629" s="5" t="s">
        <v>21</v>
      </c>
      <c r="D629" s="4" t="s">
        <v>33</v>
      </c>
      <c r="E629" s="5" t="s">
        <v>38</v>
      </c>
      <c r="F629" s="5" t="s">
        <v>65</v>
      </c>
      <c r="G629" s="4" t="s">
        <v>66</v>
      </c>
      <c r="H629" s="4" t="s">
        <v>26</v>
      </c>
      <c r="I629" s="24">
        <v>45727</v>
      </c>
      <c r="J629" s="24">
        <v>45728</v>
      </c>
      <c r="K629" s="25" t="s">
        <v>1162</v>
      </c>
      <c r="L629" s="35">
        <f>Table8[[#This Row],[App Offer Date]]-Table8[[#This Row],[App Submission Date]]</f>
        <v>1</v>
      </c>
      <c r="M629" s="35" t="e">
        <f>Table8[[#This Row],[App Deposit Date]]-Table8[[#This Row],[App Offer Date]]</f>
        <v>#VALUE!</v>
      </c>
      <c r="N629" s="35" t="e">
        <f>Table8[[#This Row],[App Deposit Date]]-Table8[[#This Row],[App Submission Date]]</f>
        <v>#VALUE!</v>
      </c>
      <c r="O629" s="35">
        <f xml:space="preserve"> --(Table8[[#This Row],[App Submission Date]]&lt;&gt;"")</f>
        <v>1</v>
      </c>
      <c r="P629" s="35">
        <f>--(Table8[[#This Row],[App Offer Date]]&lt;&gt;"")</f>
        <v>1</v>
      </c>
      <c r="Q629" s="5" t="s">
        <v>37</v>
      </c>
      <c r="R629" s="4" t="s">
        <v>47</v>
      </c>
      <c r="S629" s="5"/>
      <c r="T629" s="4" t="s">
        <v>189</v>
      </c>
      <c r="U629" s="4"/>
      <c r="V629" s="7" t="s">
        <v>52</v>
      </c>
      <c r="W629" s="5"/>
      <c r="X629" s="22"/>
      <c r="Y629">
        <f>IF(Table8[[#This Row],[Highest Student Stage]]&lt;&gt;"",1,0)</f>
        <v>1</v>
      </c>
      <c r="Z629">
        <f t="shared" si="27"/>
        <v>1</v>
      </c>
      <c r="AA629">
        <f t="shared" si="28"/>
        <v>0</v>
      </c>
      <c r="AB629">
        <f t="shared" si="29"/>
        <v>0</v>
      </c>
    </row>
    <row r="630" spans="1:28" ht="14.4" thickBot="1" x14ac:dyDescent="0.3">
      <c r="A630" s="26" t="s">
        <v>1086</v>
      </c>
      <c r="B630" s="4" t="s">
        <v>618</v>
      </c>
      <c r="C630" s="5" t="s">
        <v>21</v>
      </c>
      <c r="D630" s="4" t="s">
        <v>22</v>
      </c>
      <c r="E630" s="5" t="s">
        <v>59</v>
      </c>
      <c r="F630" s="5" t="s">
        <v>93</v>
      </c>
      <c r="G630" s="4" t="s">
        <v>608</v>
      </c>
      <c r="H630" s="4" t="s">
        <v>26</v>
      </c>
      <c r="I630" s="24">
        <v>45619</v>
      </c>
      <c r="J630" s="24">
        <v>45622</v>
      </c>
      <c r="K630" s="24">
        <v>45632</v>
      </c>
      <c r="L630" s="34">
        <f>Table8[[#This Row],[App Offer Date]]-Table8[[#This Row],[App Submission Date]]</f>
        <v>3</v>
      </c>
      <c r="M630" s="34">
        <f>Table8[[#This Row],[App Deposit Date]]-Table8[[#This Row],[App Offer Date]]</f>
        <v>10</v>
      </c>
      <c r="N630" s="34">
        <f>Table8[[#This Row],[App Deposit Date]]-Table8[[#This Row],[App Submission Date]]</f>
        <v>13</v>
      </c>
      <c r="O630" s="34">
        <f xml:space="preserve"> --(Table8[[#This Row],[App Submission Date]]&lt;&gt;"")</f>
        <v>1</v>
      </c>
      <c r="P630" s="34">
        <f>--(Table8[[#This Row],[App Offer Date]]&lt;&gt;"")</f>
        <v>1</v>
      </c>
      <c r="Q630" s="5" t="s">
        <v>156</v>
      </c>
      <c r="R630" s="4" t="s">
        <v>28</v>
      </c>
      <c r="S630" s="5" t="s">
        <v>59</v>
      </c>
      <c r="T630" s="4" t="s">
        <v>29</v>
      </c>
      <c r="U630" s="4" t="s">
        <v>78</v>
      </c>
      <c r="V630" s="5" t="s">
        <v>156</v>
      </c>
      <c r="W630" s="6">
        <v>45619</v>
      </c>
      <c r="X630" s="27">
        <v>45622</v>
      </c>
      <c r="Y630">
        <f>IF(Table8[[#This Row],[Highest Student Stage]]&lt;&gt;"",1,0)</f>
        <v>1</v>
      </c>
      <c r="Z630">
        <f t="shared" si="27"/>
        <v>1</v>
      </c>
      <c r="AA630">
        <f t="shared" si="28"/>
        <v>1</v>
      </c>
      <c r="AB630">
        <f t="shared" si="29"/>
        <v>0</v>
      </c>
    </row>
    <row r="631" spans="1:28" ht="14.4" thickBot="1" x14ac:dyDescent="0.3">
      <c r="A631" s="26" t="s">
        <v>1087</v>
      </c>
      <c r="B631" s="4" t="s">
        <v>20</v>
      </c>
      <c r="C631" s="5" t="s">
        <v>21</v>
      </c>
      <c r="D631" s="4" t="s">
        <v>22</v>
      </c>
      <c r="E631" s="5" t="s">
        <v>221</v>
      </c>
      <c r="F631" s="5" t="s">
        <v>24</v>
      </c>
      <c r="G631" s="4" t="s">
        <v>292</v>
      </c>
      <c r="H631" s="4" t="s">
        <v>26</v>
      </c>
      <c r="I631" s="24">
        <v>45768</v>
      </c>
      <c r="J631" s="24">
        <v>45776</v>
      </c>
      <c r="K631" s="25" t="s">
        <v>1162</v>
      </c>
      <c r="L631" s="35">
        <f>Table8[[#This Row],[App Offer Date]]-Table8[[#This Row],[App Submission Date]]</f>
        <v>8</v>
      </c>
      <c r="M631" s="35" t="e">
        <f>Table8[[#This Row],[App Deposit Date]]-Table8[[#This Row],[App Offer Date]]</f>
        <v>#VALUE!</v>
      </c>
      <c r="N631" s="35" t="e">
        <f>Table8[[#This Row],[App Deposit Date]]-Table8[[#This Row],[App Submission Date]]</f>
        <v>#VALUE!</v>
      </c>
      <c r="O631" s="35">
        <f xml:space="preserve"> --(Table8[[#This Row],[App Submission Date]]&lt;&gt;"")</f>
        <v>1</v>
      </c>
      <c r="P631" s="35">
        <f>--(Table8[[#This Row],[App Offer Date]]&lt;&gt;"")</f>
        <v>1</v>
      </c>
      <c r="Q631" s="5" t="s">
        <v>37</v>
      </c>
      <c r="R631" s="4" t="s">
        <v>47</v>
      </c>
      <c r="S631" s="5"/>
      <c r="T631" s="4"/>
      <c r="U631" s="4"/>
      <c r="V631" s="7" t="s">
        <v>52</v>
      </c>
      <c r="W631" s="5"/>
      <c r="X631" s="22"/>
      <c r="Y631">
        <f>IF(Table8[[#This Row],[Highest Student Stage]]&lt;&gt;"",1,0)</f>
        <v>1</v>
      </c>
      <c r="Z631">
        <f t="shared" si="27"/>
        <v>1</v>
      </c>
      <c r="AA631">
        <f t="shared" si="28"/>
        <v>0</v>
      </c>
      <c r="AB631">
        <f t="shared" si="29"/>
        <v>0</v>
      </c>
    </row>
    <row r="632" spans="1:28" ht="14.4" thickBot="1" x14ac:dyDescent="0.3">
      <c r="A632" s="26" t="s">
        <v>1088</v>
      </c>
      <c r="B632" s="4" t="s">
        <v>200</v>
      </c>
      <c r="C632" s="5" t="s">
        <v>21</v>
      </c>
      <c r="D632" s="4" t="s">
        <v>33</v>
      </c>
      <c r="E632" s="5" t="s">
        <v>55</v>
      </c>
      <c r="F632" s="5" t="s">
        <v>65</v>
      </c>
      <c r="G632" s="4" t="s">
        <v>77</v>
      </c>
      <c r="H632" s="4" t="s">
        <v>26</v>
      </c>
      <c r="I632" s="24">
        <v>45729</v>
      </c>
      <c r="J632" s="25" t="s">
        <v>1162</v>
      </c>
      <c r="K632" s="25" t="s">
        <v>1162</v>
      </c>
      <c r="L632" s="35" t="e">
        <f>Table8[[#This Row],[App Offer Date]]-Table8[[#This Row],[App Submission Date]]</f>
        <v>#VALUE!</v>
      </c>
      <c r="M632" s="35" t="e">
        <f>Table8[[#This Row],[App Deposit Date]]-Table8[[#This Row],[App Offer Date]]</f>
        <v>#VALUE!</v>
      </c>
      <c r="N632" s="35" t="e">
        <f>Table8[[#This Row],[App Deposit Date]]-Table8[[#This Row],[App Submission Date]]</f>
        <v>#VALUE!</v>
      </c>
      <c r="O632" s="35">
        <f xml:space="preserve"> --(Table8[[#This Row],[App Submission Date]]&lt;&gt;"")</f>
        <v>1</v>
      </c>
      <c r="P632" s="35">
        <f>--(Table8[[#This Row],[App Offer Date]]&lt;&gt;"")</f>
        <v>1</v>
      </c>
      <c r="Q632" s="5" t="s">
        <v>37</v>
      </c>
      <c r="R632" s="4" t="s">
        <v>47</v>
      </c>
      <c r="S632" s="5" t="s">
        <v>129</v>
      </c>
      <c r="T632" s="4" t="s">
        <v>169</v>
      </c>
      <c r="U632" s="4" t="s">
        <v>1089</v>
      </c>
      <c r="V632" s="5" t="s">
        <v>46</v>
      </c>
      <c r="W632" s="6">
        <v>45716</v>
      </c>
      <c r="X632" s="22"/>
      <c r="Y632">
        <f>IF(Table8[[#This Row],[Highest Student Stage]]&lt;&gt;"",1,0)</f>
        <v>1</v>
      </c>
      <c r="Z632">
        <f t="shared" si="27"/>
        <v>1</v>
      </c>
      <c r="AA632">
        <f t="shared" si="28"/>
        <v>0</v>
      </c>
      <c r="AB632">
        <f t="shared" si="29"/>
        <v>0</v>
      </c>
    </row>
    <row r="633" spans="1:28" ht="14.4" thickBot="1" x14ac:dyDescent="0.3">
      <c r="A633" s="26" t="s">
        <v>1090</v>
      </c>
      <c r="B633" s="4" t="s">
        <v>208</v>
      </c>
      <c r="C633" s="5" t="s">
        <v>21</v>
      </c>
      <c r="D633" s="4" t="s">
        <v>33</v>
      </c>
      <c r="E633" s="5" t="s">
        <v>250</v>
      </c>
      <c r="F633" s="5" t="s">
        <v>35</v>
      </c>
      <c r="G633" s="4" t="s">
        <v>121</v>
      </c>
      <c r="H633" s="4" t="s">
        <v>26</v>
      </c>
      <c r="I633" s="24">
        <v>45747</v>
      </c>
      <c r="J633" s="24">
        <v>45759</v>
      </c>
      <c r="K633" s="24">
        <v>45794</v>
      </c>
      <c r="L633" s="34">
        <f>Table8[[#This Row],[App Offer Date]]-Table8[[#This Row],[App Submission Date]]</f>
        <v>12</v>
      </c>
      <c r="M633" s="34">
        <f>Table8[[#This Row],[App Deposit Date]]-Table8[[#This Row],[App Offer Date]]</f>
        <v>35</v>
      </c>
      <c r="N633" s="34">
        <f>Table8[[#This Row],[App Deposit Date]]-Table8[[#This Row],[App Submission Date]]</f>
        <v>47</v>
      </c>
      <c r="O633" s="34">
        <f xml:space="preserve"> --(Table8[[#This Row],[App Submission Date]]&lt;&gt;"")</f>
        <v>1</v>
      </c>
      <c r="P633" s="34">
        <f>--(Table8[[#This Row],[App Offer Date]]&lt;&gt;"")</f>
        <v>1</v>
      </c>
      <c r="Q633" s="5" t="s">
        <v>27</v>
      </c>
      <c r="R633" s="4" t="s">
        <v>28</v>
      </c>
      <c r="S633" s="5" t="s">
        <v>250</v>
      </c>
      <c r="T633" s="4" t="s">
        <v>29</v>
      </c>
      <c r="U633" s="4" t="s">
        <v>318</v>
      </c>
      <c r="V633" s="5" t="s">
        <v>27</v>
      </c>
      <c r="W633" s="6">
        <v>45747</v>
      </c>
      <c r="X633" s="27">
        <v>45759</v>
      </c>
      <c r="Y633">
        <f>IF(Table8[[#This Row],[Highest Student Stage]]&lt;&gt;"",1,0)</f>
        <v>1</v>
      </c>
      <c r="Z633">
        <f t="shared" si="27"/>
        <v>1</v>
      </c>
      <c r="AA633">
        <f t="shared" si="28"/>
        <v>1</v>
      </c>
      <c r="AB633">
        <f t="shared" si="29"/>
        <v>0</v>
      </c>
    </row>
    <row r="634" spans="1:28" ht="14.4" thickBot="1" x14ac:dyDescent="0.3">
      <c r="A634" s="26" t="s">
        <v>1091</v>
      </c>
      <c r="B634" s="4" t="s">
        <v>96</v>
      </c>
      <c r="C634" s="5" t="s">
        <v>21</v>
      </c>
      <c r="D634" s="4" t="s">
        <v>33</v>
      </c>
      <c r="E634" s="5" t="s">
        <v>64</v>
      </c>
      <c r="F634" s="5" t="s">
        <v>65</v>
      </c>
      <c r="G634" s="4" t="s">
        <v>66</v>
      </c>
      <c r="H634" s="4" t="s">
        <v>26</v>
      </c>
      <c r="I634" s="24">
        <v>45719</v>
      </c>
      <c r="J634" s="24">
        <v>45723</v>
      </c>
      <c r="K634" s="25" t="s">
        <v>1162</v>
      </c>
      <c r="L634" s="35">
        <f>Table8[[#This Row],[App Offer Date]]-Table8[[#This Row],[App Submission Date]]</f>
        <v>4</v>
      </c>
      <c r="M634" s="35" t="e">
        <f>Table8[[#This Row],[App Deposit Date]]-Table8[[#This Row],[App Offer Date]]</f>
        <v>#VALUE!</v>
      </c>
      <c r="N634" s="35" t="e">
        <f>Table8[[#This Row],[App Deposit Date]]-Table8[[#This Row],[App Submission Date]]</f>
        <v>#VALUE!</v>
      </c>
      <c r="O634" s="35">
        <f xml:space="preserve"> --(Table8[[#This Row],[App Submission Date]]&lt;&gt;"")</f>
        <v>1</v>
      </c>
      <c r="P634" s="35">
        <f>--(Table8[[#This Row],[App Offer Date]]&lt;&gt;"")</f>
        <v>1</v>
      </c>
      <c r="Q634" s="5" t="s">
        <v>37</v>
      </c>
      <c r="R634" s="4" t="s">
        <v>47</v>
      </c>
      <c r="S634" s="2" t="s">
        <v>64</v>
      </c>
      <c r="T634" s="4"/>
      <c r="U634" s="4"/>
      <c r="V634" s="5" t="s">
        <v>37</v>
      </c>
      <c r="W634" s="6">
        <v>45719</v>
      </c>
      <c r="X634" s="27">
        <v>45723</v>
      </c>
      <c r="Y634">
        <f>IF(Table8[[#This Row],[Highest Student Stage]]&lt;&gt;"",1,0)</f>
        <v>1</v>
      </c>
      <c r="Z634">
        <f t="shared" si="27"/>
        <v>1</v>
      </c>
      <c r="AA634">
        <f t="shared" si="28"/>
        <v>0</v>
      </c>
      <c r="AB634">
        <f t="shared" si="29"/>
        <v>0</v>
      </c>
    </row>
    <row r="635" spans="1:28" ht="14.4" thickBot="1" x14ac:dyDescent="0.3">
      <c r="A635" s="26" t="s">
        <v>1092</v>
      </c>
      <c r="B635" s="4" t="s">
        <v>50</v>
      </c>
      <c r="C635" s="5" t="s">
        <v>21</v>
      </c>
      <c r="D635" s="4" t="s">
        <v>33</v>
      </c>
      <c r="E635" s="5" t="s">
        <v>64</v>
      </c>
      <c r="F635" s="5" t="s">
        <v>35</v>
      </c>
      <c r="G635" s="4" t="s">
        <v>60</v>
      </c>
      <c r="H635" s="4" t="s">
        <v>26</v>
      </c>
      <c r="I635" s="24">
        <v>45737</v>
      </c>
      <c r="J635" s="24">
        <v>45739</v>
      </c>
      <c r="K635" s="25" t="s">
        <v>1162</v>
      </c>
      <c r="L635" s="35">
        <f>Table8[[#This Row],[App Offer Date]]-Table8[[#This Row],[App Submission Date]]</f>
        <v>2</v>
      </c>
      <c r="M635" s="35" t="e">
        <f>Table8[[#This Row],[App Deposit Date]]-Table8[[#This Row],[App Offer Date]]</f>
        <v>#VALUE!</v>
      </c>
      <c r="N635" s="35" t="e">
        <f>Table8[[#This Row],[App Deposit Date]]-Table8[[#This Row],[App Submission Date]]</f>
        <v>#VALUE!</v>
      </c>
      <c r="O635" s="35">
        <f xml:space="preserve"> --(Table8[[#This Row],[App Submission Date]]&lt;&gt;"")</f>
        <v>1</v>
      </c>
      <c r="P635" s="35">
        <f>--(Table8[[#This Row],[App Offer Date]]&lt;&gt;"")</f>
        <v>1</v>
      </c>
      <c r="Q635" s="5" t="s">
        <v>37</v>
      </c>
      <c r="R635" s="4" t="s">
        <v>47</v>
      </c>
      <c r="S635" s="5"/>
      <c r="T635" s="4"/>
      <c r="U635" s="4" t="s">
        <v>750</v>
      </c>
      <c r="V635" s="7" t="s">
        <v>52</v>
      </c>
      <c r="W635" s="5"/>
      <c r="X635" s="22"/>
      <c r="Y635">
        <f>IF(Table8[[#This Row],[Highest Student Stage]]&lt;&gt;"",1,0)</f>
        <v>1</v>
      </c>
      <c r="Z635">
        <f t="shared" si="27"/>
        <v>1</v>
      </c>
      <c r="AA635">
        <f t="shared" si="28"/>
        <v>0</v>
      </c>
      <c r="AB635">
        <f t="shared" si="29"/>
        <v>0</v>
      </c>
    </row>
    <row r="636" spans="1:28" ht="14.4" thickBot="1" x14ac:dyDescent="0.3">
      <c r="A636" s="26" t="s">
        <v>1093</v>
      </c>
      <c r="B636" s="4" t="s">
        <v>115</v>
      </c>
      <c r="C636" s="5" t="s">
        <v>21</v>
      </c>
      <c r="D636" s="4" t="s">
        <v>33</v>
      </c>
      <c r="E636" s="5" t="s">
        <v>64</v>
      </c>
      <c r="F636" s="5" t="s">
        <v>35</v>
      </c>
      <c r="G636" s="4" t="s">
        <v>121</v>
      </c>
      <c r="H636" s="4" t="s">
        <v>26</v>
      </c>
      <c r="I636" s="24">
        <v>45765</v>
      </c>
      <c r="J636" s="24">
        <v>45771</v>
      </c>
      <c r="K636" s="25" t="s">
        <v>1162</v>
      </c>
      <c r="L636" s="35">
        <f>Table8[[#This Row],[App Offer Date]]-Table8[[#This Row],[App Submission Date]]</f>
        <v>6</v>
      </c>
      <c r="M636" s="35" t="e">
        <f>Table8[[#This Row],[App Deposit Date]]-Table8[[#This Row],[App Offer Date]]</f>
        <v>#VALUE!</v>
      </c>
      <c r="N636" s="35" t="e">
        <f>Table8[[#This Row],[App Deposit Date]]-Table8[[#This Row],[App Submission Date]]</f>
        <v>#VALUE!</v>
      </c>
      <c r="O636" s="35">
        <f xml:space="preserve"> --(Table8[[#This Row],[App Submission Date]]&lt;&gt;"")</f>
        <v>1</v>
      </c>
      <c r="P636" s="35">
        <f>--(Table8[[#This Row],[App Offer Date]]&lt;&gt;"")</f>
        <v>1</v>
      </c>
      <c r="Q636" s="5" t="s">
        <v>37</v>
      </c>
      <c r="R636" s="4" t="s">
        <v>47</v>
      </c>
      <c r="S636" s="5" t="s">
        <v>129</v>
      </c>
      <c r="T636" s="4" t="s">
        <v>39</v>
      </c>
      <c r="U636" s="4" t="s">
        <v>122</v>
      </c>
      <c r="V636" s="7" t="s">
        <v>41</v>
      </c>
      <c r="W636" s="5"/>
      <c r="X636" s="22"/>
      <c r="Y636">
        <f>IF(Table8[[#This Row],[Highest Student Stage]]&lt;&gt;"",1,0)</f>
        <v>1</v>
      </c>
      <c r="Z636">
        <f t="shared" si="27"/>
        <v>1</v>
      </c>
      <c r="AA636">
        <f t="shared" si="28"/>
        <v>0</v>
      </c>
      <c r="AB636">
        <f t="shared" si="29"/>
        <v>0</v>
      </c>
    </row>
    <row r="637" spans="1:28" ht="14.4" thickBot="1" x14ac:dyDescent="0.3">
      <c r="A637" s="26" t="s">
        <v>1094</v>
      </c>
      <c r="B637" s="4" t="s">
        <v>182</v>
      </c>
      <c r="C637" s="5" t="s">
        <v>21</v>
      </c>
      <c r="D637" s="4" t="s">
        <v>22</v>
      </c>
      <c r="E637" s="5" t="s">
        <v>160</v>
      </c>
      <c r="F637" s="5" t="s">
        <v>24</v>
      </c>
      <c r="G637" s="4" t="s">
        <v>25</v>
      </c>
      <c r="H637" s="4" t="s">
        <v>26</v>
      </c>
      <c r="I637" s="24">
        <v>45644</v>
      </c>
      <c r="J637" s="24">
        <v>45692</v>
      </c>
      <c r="K637" s="25" t="s">
        <v>1162</v>
      </c>
      <c r="L637" s="35">
        <f>Table8[[#This Row],[App Offer Date]]-Table8[[#This Row],[App Submission Date]]</f>
        <v>48</v>
      </c>
      <c r="M637" s="35" t="e">
        <f>Table8[[#This Row],[App Deposit Date]]-Table8[[#This Row],[App Offer Date]]</f>
        <v>#VALUE!</v>
      </c>
      <c r="N637" s="35" t="e">
        <f>Table8[[#This Row],[App Deposit Date]]-Table8[[#This Row],[App Submission Date]]</f>
        <v>#VALUE!</v>
      </c>
      <c r="O637" s="35">
        <f xml:space="preserve"> --(Table8[[#This Row],[App Submission Date]]&lt;&gt;"")</f>
        <v>1</v>
      </c>
      <c r="P637" s="35">
        <f>--(Table8[[#This Row],[App Offer Date]]&lt;&gt;"")</f>
        <v>1</v>
      </c>
      <c r="Q637" s="5" t="s">
        <v>37</v>
      </c>
      <c r="R637" s="4" t="s">
        <v>47</v>
      </c>
      <c r="S637" s="5"/>
      <c r="T637" s="4"/>
      <c r="U637" s="4"/>
      <c r="V637" s="7" t="s">
        <v>52</v>
      </c>
      <c r="W637" s="5"/>
      <c r="X637" s="22"/>
      <c r="Y637">
        <f>IF(Table8[[#This Row],[Highest Student Stage]]&lt;&gt;"",1,0)</f>
        <v>1</v>
      </c>
      <c r="Z637">
        <f t="shared" si="27"/>
        <v>1</v>
      </c>
      <c r="AA637">
        <f t="shared" si="28"/>
        <v>0</v>
      </c>
      <c r="AB637">
        <f t="shared" si="29"/>
        <v>0</v>
      </c>
    </row>
    <row r="638" spans="1:28" ht="14.4" thickBot="1" x14ac:dyDescent="0.3">
      <c r="A638" s="26" t="s">
        <v>1095</v>
      </c>
      <c r="B638" s="4" t="s">
        <v>63</v>
      </c>
      <c r="C638" s="5" t="s">
        <v>21</v>
      </c>
      <c r="D638" s="4" t="s">
        <v>33</v>
      </c>
      <c r="E638" s="5" t="s">
        <v>80</v>
      </c>
      <c r="F638" s="5" t="s">
        <v>65</v>
      </c>
      <c r="G638" s="4" t="s">
        <v>77</v>
      </c>
      <c r="H638" s="4" t="s">
        <v>26</v>
      </c>
      <c r="I638" s="24">
        <v>45673</v>
      </c>
      <c r="J638" s="24">
        <v>45680</v>
      </c>
      <c r="K638" s="24">
        <v>45782</v>
      </c>
      <c r="L638" s="34">
        <f>Table8[[#This Row],[App Offer Date]]-Table8[[#This Row],[App Submission Date]]</f>
        <v>7</v>
      </c>
      <c r="M638" s="34">
        <f>Table8[[#This Row],[App Deposit Date]]-Table8[[#This Row],[App Offer Date]]</f>
        <v>102</v>
      </c>
      <c r="N638" s="34">
        <f>Table8[[#This Row],[App Deposit Date]]-Table8[[#This Row],[App Submission Date]]</f>
        <v>109</v>
      </c>
      <c r="O638" s="34">
        <f xml:space="preserve"> --(Table8[[#This Row],[App Submission Date]]&lt;&gt;"")</f>
        <v>1</v>
      </c>
      <c r="P638" s="34">
        <f>--(Table8[[#This Row],[App Offer Date]]&lt;&gt;"")</f>
        <v>1</v>
      </c>
      <c r="Q638" s="5" t="s">
        <v>27</v>
      </c>
      <c r="R638" s="4" t="s">
        <v>28</v>
      </c>
      <c r="S638" s="5" t="s">
        <v>80</v>
      </c>
      <c r="T638" s="4" t="s">
        <v>29</v>
      </c>
      <c r="U638" s="5" t="s">
        <v>78</v>
      </c>
      <c r="V638" s="5" t="s">
        <v>27</v>
      </c>
      <c r="W638" s="6">
        <v>45673</v>
      </c>
      <c r="X638" s="27">
        <v>45680</v>
      </c>
      <c r="Y638">
        <f>IF(Table8[[#This Row],[Highest Student Stage]]&lt;&gt;"",1,0)</f>
        <v>1</v>
      </c>
      <c r="Z638">
        <f t="shared" si="27"/>
        <v>1</v>
      </c>
      <c r="AA638">
        <f t="shared" si="28"/>
        <v>1</v>
      </c>
      <c r="AB638">
        <f t="shared" si="29"/>
        <v>0</v>
      </c>
    </row>
    <row r="639" spans="1:28" ht="14.4" thickBot="1" x14ac:dyDescent="0.3">
      <c r="A639" s="26" t="s">
        <v>1096</v>
      </c>
      <c r="B639" s="4" t="s">
        <v>20</v>
      </c>
      <c r="C639" s="5" t="s">
        <v>21</v>
      </c>
      <c r="D639" s="4" t="s">
        <v>22</v>
      </c>
      <c r="E639" s="5" t="s">
        <v>1097</v>
      </c>
      <c r="F639" s="5" t="s">
        <v>24</v>
      </c>
      <c r="G639" s="4" t="s">
        <v>339</v>
      </c>
      <c r="H639" s="4" t="s">
        <v>26</v>
      </c>
      <c r="I639" s="24">
        <v>45756</v>
      </c>
      <c r="J639" s="24">
        <v>45758</v>
      </c>
      <c r="K639" s="25" t="s">
        <v>1162</v>
      </c>
      <c r="L639" s="35">
        <f>Table8[[#This Row],[App Offer Date]]-Table8[[#This Row],[App Submission Date]]</f>
        <v>2</v>
      </c>
      <c r="M639" s="35" t="e">
        <f>Table8[[#This Row],[App Deposit Date]]-Table8[[#This Row],[App Offer Date]]</f>
        <v>#VALUE!</v>
      </c>
      <c r="N639" s="35" t="e">
        <f>Table8[[#This Row],[App Deposit Date]]-Table8[[#This Row],[App Submission Date]]</f>
        <v>#VALUE!</v>
      </c>
      <c r="O639" s="35">
        <f xml:space="preserve"> --(Table8[[#This Row],[App Submission Date]]&lt;&gt;"")</f>
        <v>1</v>
      </c>
      <c r="P639" s="35">
        <f>--(Table8[[#This Row],[App Offer Date]]&lt;&gt;"")</f>
        <v>1</v>
      </c>
      <c r="Q639" s="5" t="s">
        <v>336</v>
      </c>
      <c r="R639" s="4" t="s">
        <v>47</v>
      </c>
      <c r="S639" s="2" t="s">
        <v>1098</v>
      </c>
      <c r="T639" s="4"/>
      <c r="U639" s="4" t="s">
        <v>1099</v>
      </c>
      <c r="V639" s="7" t="s">
        <v>41</v>
      </c>
      <c r="W639" s="5"/>
      <c r="X639" s="22"/>
      <c r="Y639">
        <f>IF(Table8[[#This Row],[Highest Student Stage]]&lt;&gt;"",1,0)</f>
        <v>1</v>
      </c>
      <c r="Z639">
        <f t="shared" si="27"/>
        <v>1</v>
      </c>
      <c r="AA639">
        <f t="shared" si="28"/>
        <v>0</v>
      </c>
      <c r="AB639">
        <f t="shared" si="29"/>
        <v>0</v>
      </c>
    </row>
    <row r="640" spans="1:28" ht="14.4" thickBot="1" x14ac:dyDescent="0.3">
      <c r="A640" s="26" t="s">
        <v>1100</v>
      </c>
      <c r="B640" s="4" t="s">
        <v>96</v>
      </c>
      <c r="C640" s="5" t="s">
        <v>21</v>
      </c>
      <c r="D640" s="4" t="s">
        <v>33</v>
      </c>
      <c r="E640" s="5" t="s">
        <v>69</v>
      </c>
      <c r="F640" s="5" t="s">
        <v>65</v>
      </c>
      <c r="G640" s="4" t="s">
        <v>66</v>
      </c>
      <c r="H640" s="4" t="s">
        <v>26</v>
      </c>
      <c r="I640" s="24">
        <v>45793</v>
      </c>
      <c r="J640" s="25" t="s">
        <v>1162</v>
      </c>
      <c r="K640" s="25" t="s">
        <v>1162</v>
      </c>
      <c r="L640" s="35" t="e">
        <f>Table8[[#This Row],[App Offer Date]]-Table8[[#This Row],[App Submission Date]]</f>
        <v>#VALUE!</v>
      </c>
      <c r="M640" s="35" t="e">
        <f>Table8[[#This Row],[App Deposit Date]]-Table8[[#This Row],[App Offer Date]]</f>
        <v>#VALUE!</v>
      </c>
      <c r="N640" s="35" t="e">
        <f>Table8[[#This Row],[App Deposit Date]]-Table8[[#This Row],[App Submission Date]]</f>
        <v>#VALUE!</v>
      </c>
      <c r="O640" s="35">
        <f xml:space="preserve"> --(Table8[[#This Row],[App Submission Date]]&lt;&gt;"")</f>
        <v>1</v>
      </c>
      <c r="P640" s="35">
        <f>--(Table8[[#This Row],[App Offer Date]]&lt;&gt;"")</f>
        <v>1</v>
      </c>
      <c r="Q640" s="5" t="s">
        <v>46</v>
      </c>
      <c r="R640" s="4" t="s">
        <v>47</v>
      </c>
      <c r="S640" s="5" t="s">
        <v>69</v>
      </c>
      <c r="T640" s="4" t="s">
        <v>83</v>
      </c>
      <c r="U640" s="4"/>
      <c r="V640" s="5" t="s">
        <v>46</v>
      </c>
      <c r="W640" s="6">
        <v>45793</v>
      </c>
      <c r="X640" s="22"/>
      <c r="Y640">
        <f>IF(Table8[[#This Row],[Highest Student Stage]]&lt;&gt;"",1,0)</f>
        <v>1</v>
      </c>
      <c r="Z640">
        <f t="shared" si="27"/>
        <v>0</v>
      </c>
      <c r="AA640">
        <f t="shared" si="28"/>
        <v>0</v>
      </c>
      <c r="AB640">
        <f t="shared" si="29"/>
        <v>0</v>
      </c>
    </row>
    <row r="641" spans="1:28" ht="14.4" thickBot="1" x14ac:dyDescent="0.3">
      <c r="A641" s="26" t="s">
        <v>1101</v>
      </c>
      <c r="B641" s="4" t="s">
        <v>32</v>
      </c>
      <c r="C641" s="5" t="s">
        <v>21</v>
      </c>
      <c r="D641" s="4" t="s">
        <v>33</v>
      </c>
      <c r="E641" s="5" t="s">
        <v>64</v>
      </c>
      <c r="F641" s="5" t="s">
        <v>35</v>
      </c>
      <c r="G641" s="4" t="s">
        <v>60</v>
      </c>
      <c r="H641" s="4" t="s">
        <v>26</v>
      </c>
      <c r="I641" s="24">
        <v>45719</v>
      </c>
      <c r="J641" s="25" t="s">
        <v>1162</v>
      </c>
      <c r="K641" s="25" t="s">
        <v>1162</v>
      </c>
      <c r="L641" s="35" t="e">
        <f>Table8[[#This Row],[App Offer Date]]-Table8[[#This Row],[App Submission Date]]</f>
        <v>#VALUE!</v>
      </c>
      <c r="M641" s="35" t="e">
        <f>Table8[[#This Row],[App Deposit Date]]-Table8[[#This Row],[App Offer Date]]</f>
        <v>#VALUE!</v>
      </c>
      <c r="N641" s="35" t="e">
        <f>Table8[[#This Row],[App Deposit Date]]-Table8[[#This Row],[App Submission Date]]</f>
        <v>#VALUE!</v>
      </c>
      <c r="O641" s="35">
        <f xml:space="preserve"> --(Table8[[#This Row],[App Submission Date]]&lt;&gt;"")</f>
        <v>1</v>
      </c>
      <c r="P641" s="35">
        <f>--(Table8[[#This Row],[App Offer Date]]&lt;&gt;"")</f>
        <v>1</v>
      </c>
      <c r="Q641" s="5" t="s">
        <v>37</v>
      </c>
      <c r="R641" s="4" t="s">
        <v>47</v>
      </c>
      <c r="S641" s="5"/>
      <c r="T641" s="4"/>
      <c r="U641" s="4" t="s">
        <v>1102</v>
      </c>
      <c r="V641" s="7" t="s">
        <v>52</v>
      </c>
      <c r="W641" s="5"/>
      <c r="X641" s="22"/>
      <c r="Y641">
        <f>IF(Table8[[#This Row],[Highest Student Stage]]&lt;&gt;"",1,0)</f>
        <v>1</v>
      </c>
      <c r="Z641">
        <f t="shared" si="27"/>
        <v>1</v>
      </c>
      <c r="AA641">
        <f t="shared" si="28"/>
        <v>0</v>
      </c>
      <c r="AB641">
        <f t="shared" si="29"/>
        <v>0</v>
      </c>
    </row>
    <row r="642" spans="1:28" ht="14.4" thickBot="1" x14ac:dyDescent="0.3">
      <c r="A642" s="26" t="s">
        <v>1103</v>
      </c>
      <c r="B642" s="4" t="s">
        <v>159</v>
      </c>
      <c r="C642" s="5" t="s">
        <v>21</v>
      </c>
      <c r="D642" s="4" t="s">
        <v>22</v>
      </c>
      <c r="E642" s="5" t="s">
        <v>69</v>
      </c>
      <c r="F642" s="5" t="s">
        <v>24</v>
      </c>
      <c r="G642" s="4" t="s">
        <v>56</v>
      </c>
      <c r="H642" s="4" t="s">
        <v>26</v>
      </c>
      <c r="I642" s="24">
        <v>45782</v>
      </c>
      <c r="J642" s="24">
        <v>45783</v>
      </c>
      <c r="K642" s="25" t="s">
        <v>1162</v>
      </c>
      <c r="L642" s="35">
        <f>Table8[[#This Row],[App Offer Date]]-Table8[[#This Row],[App Submission Date]]</f>
        <v>1</v>
      </c>
      <c r="M642" s="35" t="e">
        <f>Table8[[#This Row],[App Deposit Date]]-Table8[[#This Row],[App Offer Date]]</f>
        <v>#VALUE!</v>
      </c>
      <c r="N642" s="35" t="e">
        <f>Table8[[#This Row],[App Deposit Date]]-Table8[[#This Row],[App Submission Date]]</f>
        <v>#VALUE!</v>
      </c>
      <c r="O642" s="35">
        <f xml:space="preserve"> --(Table8[[#This Row],[App Submission Date]]&lt;&gt;"")</f>
        <v>1</v>
      </c>
      <c r="P642" s="35">
        <f>--(Table8[[#This Row],[App Offer Date]]&lt;&gt;"")</f>
        <v>1</v>
      </c>
      <c r="Q642" s="5" t="s">
        <v>37</v>
      </c>
      <c r="R642" s="4" t="s">
        <v>47</v>
      </c>
      <c r="S642" s="5"/>
      <c r="T642" s="4"/>
      <c r="U642" s="4"/>
      <c r="V642" s="7" t="s">
        <v>52</v>
      </c>
      <c r="W642" s="5"/>
      <c r="X642" s="22"/>
      <c r="Y642">
        <f>IF(Table8[[#This Row],[Highest Student Stage]]&lt;&gt;"",1,0)</f>
        <v>1</v>
      </c>
      <c r="Z642">
        <f t="shared" ref="Z642:Z662" si="30">IF(OR(Q642="Offer Received (Conditional)",Q642="Offer Received (Unconditional)",Q642="Deposit Made (Conditional)",Q642="Deposit Made (Unconditional)",Q642="Registered at University"),1,0)</f>
        <v>1</v>
      </c>
      <c r="AA642">
        <f t="shared" ref="AA642:AA662" si="31">IF(OR(Q642="Deposit Made (Conditional)",Q642="Deposit Made (Unconditional)",Q642="Registered at University"),1,0)</f>
        <v>0</v>
      </c>
      <c r="AB642">
        <f t="shared" ref="AB642:AB662" si="32">IF(Q642="Registered at University",1,0)</f>
        <v>0</v>
      </c>
    </row>
    <row r="643" spans="1:28" ht="14.4" thickBot="1" x14ac:dyDescent="0.3">
      <c r="A643" s="26" t="s">
        <v>1104</v>
      </c>
      <c r="B643" s="4" t="s">
        <v>202</v>
      </c>
      <c r="C643" s="5" t="s">
        <v>21</v>
      </c>
      <c r="D643" s="4" t="s">
        <v>33</v>
      </c>
      <c r="E643" s="5" t="s">
        <v>59</v>
      </c>
      <c r="F643" s="5" t="s">
        <v>35</v>
      </c>
      <c r="G643" s="4" t="s">
        <v>109</v>
      </c>
      <c r="H643" s="4" t="s">
        <v>26</v>
      </c>
      <c r="I643" s="24">
        <v>45773</v>
      </c>
      <c r="J643" s="25" t="s">
        <v>1162</v>
      </c>
      <c r="K643" s="25" t="s">
        <v>1162</v>
      </c>
      <c r="L643" s="35" t="e">
        <f>Table8[[#This Row],[App Offer Date]]-Table8[[#This Row],[App Submission Date]]</f>
        <v>#VALUE!</v>
      </c>
      <c r="M643" s="35" t="e">
        <f>Table8[[#This Row],[App Deposit Date]]-Table8[[#This Row],[App Offer Date]]</f>
        <v>#VALUE!</v>
      </c>
      <c r="N643" s="35" t="e">
        <f>Table8[[#This Row],[App Deposit Date]]-Table8[[#This Row],[App Submission Date]]</f>
        <v>#VALUE!</v>
      </c>
      <c r="O643" s="35">
        <f xml:space="preserve"> --(Table8[[#This Row],[App Submission Date]]&lt;&gt;"")</f>
        <v>1</v>
      </c>
      <c r="P643" s="35">
        <f>--(Table8[[#This Row],[App Offer Date]]&lt;&gt;"")</f>
        <v>1</v>
      </c>
      <c r="Q643" s="5" t="s">
        <v>37</v>
      </c>
      <c r="R643" s="4" t="s">
        <v>47</v>
      </c>
      <c r="S643" s="2" t="s">
        <v>755</v>
      </c>
      <c r="T643" s="4"/>
      <c r="U643" s="4" t="s">
        <v>119</v>
      </c>
      <c r="V643" s="7" t="s">
        <v>41</v>
      </c>
      <c r="W643" s="5"/>
      <c r="X643" s="22"/>
      <c r="Y643">
        <f>IF(Table8[[#This Row],[Highest Student Stage]]&lt;&gt;"",1,0)</f>
        <v>1</v>
      </c>
      <c r="Z643">
        <f t="shared" si="30"/>
        <v>1</v>
      </c>
      <c r="AA643">
        <f t="shared" si="31"/>
        <v>0</v>
      </c>
      <c r="AB643">
        <f t="shared" si="32"/>
        <v>0</v>
      </c>
    </row>
    <row r="644" spans="1:28" ht="14.4" thickBot="1" x14ac:dyDescent="0.3">
      <c r="A644" s="26" t="s">
        <v>1105</v>
      </c>
      <c r="B644" s="4" t="s">
        <v>96</v>
      </c>
      <c r="C644" s="5" t="s">
        <v>21</v>
      </c>
      <c r="D644" s="4" t="s">
        <v>33</v>
      </c>
      <c r="E644" s="5" t="s">
        <v>64</v>
      </c>
      <c r="F644" s="5" t="s">
        <v>65</v>
      </c>
      <c r="G644" s="4" t="s">
        <v>135</v>
      </c>
      <c r="H644" s="4" t="s">
        <v>26</v>
      </c>
      <c r="I644" s="24">
        <v>45692</v>
      </c>
      <c r="J644" s="24">
        <v>45695</v>
      </c>
      <c r="K644" s="25" t="s">
        <v>1162</v>
      </c>
      <c r="L644" s="35">
        <f>Table8[[#This Row],[App Offer Date]]-Table8[[#This Row],[App Submission Date]]</f>
        <v>3</v>
      </c>
      <c r="M644" s="35" t="e">
        <f>Table8[[#This Row],[App Deposit Date]]-Table8[[#This Row],[App Offer Date]]</f>
        <v>#VALUE!</v>
      </c>
      <c r="N644" s="35" t="e">
        <f>Table8[[#This Row],[App Deposit Date]]-Table8[[#This Row],[App Submission Date]]</f>
        <v>#VALUE!</v>
      </c>
      <c r="O644" s="35">
        <f xml:space="preserve"> --(Table8[[#This Row],[App Submission Date]]&lt;&gt;"")</f>
        <v>1</v>
      </c>
      <c r="P644" s="35">
        <f>--(Table8[[#This Row],[App Offer Date]]&lt;&gt;"")</f>
        <v>1</v>
      </c>
      <c r="Q644" s="5" t="s">
        <v>37</v>
      </c>
      <c r="R644" s="4" t="s">
        <v>47</v>
      </c>
      <c r="S644" s="5"/>
      <c r="T644" s="4"/>
      <c r="U644" s="4"/>
      <c r="V644" s="7" t="s">
        <v>52</v>
      </c>
      <c r="W644" s="5"/>
      <c r="X644" s="22"/>
      <c r="Y644">
        <f>IF(Table8[[#This Row],[Highest Student Stage]]&lt;&gt;"",1,0)</f>
        <v>1</v>
      </c>
      <c r="Z644">
        <f t="shared" si="30"/>
        <v>1</v>
      </c>
      <c r="AA644">
        <f t="shared" si="31"/>
        <v>0</v>
      </c>
      <c r="AB644">
        <f t="shared" si="32"/>
        <v>0</v>
      </c>
    </row>
    <row r="645" spans="1:28" ht="14.4" thickBot="1" x14ac:dyDescent="0.3">
      <c r="A645" s="26" t="s">
        <v>1106</v>
      </c>
      <c r="B645" s="4" t="s">
        <v>172</v>
      </c>
      <c r="C645" s="5" t="s">
        <v>21</v>
      </c>
      <c r="D645" s="4" t="s">
        <v>22</v>
      </c>
      <c r="E645" s="5" t="s">
        <v>160</v>
      </c>
      <c r="F645" s="5" t="s">
        <v>24</v>
      </c>
      <c r="G645" s="4" t="s">
        <v>56</v>
      </c>
      <c r="H645" s="4" t="s">
        <v>26</v>
      </c>
      <c r="I645" s="24">
        <v>45722</v>
      </c>
      <c r="J645" s="24">
        <v>45744</v>
      </c>
      <c r="K645" s="25" t="s">
        <v>1162</v>
      </c>
      <c r="L645" s="35">
        <f>Table8[[#This Row],[App Offer Date]]-Table8[[#This Row],[App Submission Date]]</f>
        <v>22</v>
      </c>
      <c r="M645" s="35" t="e">
        <f>Table8[[#This Row],[App Deposit Date]]-Table8[[#This Row],[App Offer Date]]</f>
        <v>#VALUE!</v>
      </c>
      <c r="N645" s="35" t="e">
        <f>Table8[[#This Row],[App Deposit Date]]-Table8[[#This Row],[App Submission Date]]</f>
        <v>#VALUE!</v>
      </c>
      <c r="O645" s="35">
        <f xml:space="preserve"> --(Table8[[#This Row],[App Submission Date]]&lt;&gt;"")</f>
        <v>1</v>
      </c>
      <c r="P645" s="35">
        <f>--(Table8[[#This Row],[App Offer Date]]&lt;&gt;"")</f>
        <v>1</v>
      </c>
      <c r="Q645" s="5" t="s">
        <v>37</v>
      </c>
      <c r="R645" s="4" t="s">
        <v>47</v>
      </c>
      <c r="S645" s="5"/>
      <c r="T645" s="4"/>
      <c r="U645" s="4"/>
      <c r="V645" s="7" t="s">
        <v>52</v>
      </c>
      <c r="W645" s="5"/>
      <c r="X645" s="22"/>
      <c r="Y645">
        <f>IF(Table8[[#This Row],[Highest Student Stage]]&lt;&gt;"",1,0)</f>
        <v>1</v>
      </c>
      <c r="Z645">
        <f t="shared" si="30"/>
        <v>1</v>
      </c>
      <c r="AA645">
        <f t="shared" si="31"/>
        <v>0</v>
      </c>
      <c r="AB645">
        <f t="shared" si="32"/>
        <v>0</v>
      </c>
    </row>
    <row r="646" spans="1:28" ht="14.4" thickBot="1" x14ac:dyDescent="0.3">
      <c r="A646" s="26" t="s">
        <v>1107</v>
      </c>
      <c r="B646" s="4" t="s">
        <v>86</v>
      </c>
      <c r="C646" s="5" t="s">
        <v>21</v>
      </c>
      <c r="D646" s="4" t="s">
        <v>22</v>
      </c>
      <c r="E646" s="5" t="s">
        <v>44</v>
      </c>
      <c r="F646" s="5" t="s">
        <v>24</v>
      </c>
      <c r="G646" s="4" t="s">
        <v>147</v>
      </c>
      <c r="H646" s="4" t="s">
        <v>26</v>
      </c>
      <c r="I646" s="24">
        <v>45742</v>
      </c>
      <c r="J646" s="24">
        <v>45749</v>
      </c>
      <c r="K646" s="25" t="s">
        <v>1162</v>
      </c>
      <c r="L646" s="35">
        <f>Table8[[#This Row],[App Offer Date]]-Table8[[#This Row],[App Submission Date]]</f>
        <v>7</v>
      </c>
      <c r="M646" s="35" t="e">
        <f>Table8[[#This Row],[App Deposit Date]]-Table8[[#This Row],[App Offer Date]]</f>
        <v>#VALUE!</v>
      </c>
      <c r="N646" s="35" t="e">
        <f>Table8[[#This Row],[App Deposit Date]]-Table8[[#This Row],[App Submission Date]]</f>
        <v>#VALUE!</v>
      </c>
      <c r="O646" s="35">
        <f xml:space="preserve"> --(Table8[[#This Row],[App Submission Date]]&lt;&gt;"")</f>
        <v>1</v>
      </c>
      <c r="P646" s="35">
        <f>--(Table8[[#This Row],[App Offer Date]]&lt;&gt;"")</f>
        <v>1</v>
      </c>
      <c r="Q646" s="5" t="s">
        <v>37</v>
      </c>
      <c r="R646" s="4" t="s">
        <v>47</v>
      </c>
      <c r="S646" s="2" t="s">
        <v>44</v>
      </c>
      <c r="T646" s="4"/>
      <c r="U646" s="4"/>
      <c r="V646" s="5" t="s">
        <v>37</v>
      </c>
      <c r="W646" s="6">
        <v>45742</v>
      </c>
      <c r="X646" s="27">
        <v>45749</v>
      </c>
      <c r="Y646">
        <f>IF(Table8[[#This Row],[Highest Student Stage]]&lt;&gt;"",1,0)</f>
        <v>1</v>
      </c>
      <c r="Z646">
        <f t="shared" si="30"/>
        <v>1</v>
      </c>
      <c r="AA646">
        <f t="shared" si="31"/>
        <v>0</v>
      </c>
      <c r="AB646">
        <f t="shared" si="32"/>
        <v>0</v>
      </c>
    </row>
    <row r="647" spans="1:28" ht="14.4" thickBot="1" x14ac:dyDescent="0.3">
      <c r="A647" s="26" t="s">
        <v>1108</v>
      </c>
      <c r="B647" s="4" t="s">
        <v>102</v>
      </c>
      <c r="C647" s="5" t="s">
        <v>21</v>
      </c>
      <c r="D647" s="4" t="s">
        <v>22</v>
      </c>
      <c r="E647" s="5" t="s">
        <v>1109</v>
      </c>
      <c r="F647" s="5" t="s">
        <v>93</v>
      </c>
      <c r="G647" s="4" t="s">
        <v>1110</v>
      </c>
      <c r="H647" s="4" t="s">
        <v>26</v>
      </c>
      <c r="I647" s="24">
        <v>45743</v>
      </c>
      <c r="J647" s="24">
        <v>45752</v>
      </c>
      <c r="K647" s="24">
        <v>45764</v>
      </c>
      <c r="L647" s="34">
        <f>Table8[[#This Row],[App Offer Date]]-Table8[[#This Row],[App Submission Date]]</f>
        <v>9</v>
      </c>
      <c r="M647" s="34">
        <f>Table8[[#This Row],[App Deposit Date]]-Table8[[#This Row],[App Offer Date]]</f>
        <v>12</v>
      </c>
      <c r="N647" s="34">
        <f>Table8[[#This Row],[App Deposit Date]]-Table8[[#This Row],[App Submission Date]]</f>
        <v>21</v>
      </c>
      <c r="O647" s="34">
        <f xml:space="preserve"> --(Table8[[#This Row],[App Submission Date]]&lt;&gt;"")</f>
        <v>1</v>
      </c>
      <c r="P647" s="34">
        <f>--(Table8[[#This Row],[App Offer Date]]&lt;&gt;"")</f>
        <v>1</v>
      </c>
      <c r="Q647" s="5" t="s">
        <v>27</v>
      </c>
      <c r="R647" s="4" t="s">
        <v>28</v>
      </c>
      <c r="S647" s="5" t="s">
        <v>506</v>
      </c>
      <c r="T647" s="4" t="s">
        <v>29</v>
      </c>
      <c r="U647" s="4" t="s">
        <v>1111</v>
      </c>
      <c r="V647" s="7" t="s">
        <v>41</v>
      </c>
      <c r="W647" s="5"/>
      <c r="X647" s="22"/>
      <c r="Y647">
        <f>IF(Table8[[#This Row],[Highest Student Stage]]&lt;&gt;"",1,0)</f>
        <v>1</v>
      </c>
      <c r="Z647">
        <f t="shared" si="30"/>
        <v>1</v>
      </c>
      <c r="AA647">
        <f t="shared" si="31"/>
        <v>1</v>
      </c>
      <c r="AB647">
        <f t="shared" si="32"/>
        <v>0</v>
      </c>
    </row>
    <row r="648" spans="1:28" ht="14.4" thickBot="1" x14ac:dyDescent="0.3">
      <c r="A648" s="26" t="s">
        <v>1112</v>
      </c>
      <c r="B648" s="4" t="s">
        <v>86</v>
      </c>
      <c r="C648" s="5" t="s">
        <v>21</v>
      </c>
      <c r="D648" s="4" t="s">
        <v>22</v>
      </c>
      <c r="E648" s="5" t="s">
        <v>87</v>
      </c>
      <c r="F648" s="5" t="s">
        <v>24</v>
      </c>
      <c r="G648" s="4" t="s">
        <v>143</v>
      </c>
      <c r="H648" s="4" t="s">
        <v>26</v>
      </c>
      <c r="I648" s="24">
        <v>45688</v>
      </c>
      <c r="J648" s="24">
        <v>45700</v>
      </c>
      <c r="K648" s="25" t="s">
        <v>1162</v>
      </c>
      <c r="L648" s="35">
        <f>Table8[[#This Row],[App Offer Date]]-Table8[[#This Row],[App Submission Date]]</f>
        <v>12</v>
      </c>
      <c r="M648" s="35" t="e">
        <f>Table8[[#This Row],[App Deposit Date]]-Table8[[#This Row],[App Offer Date]]</f>
        <v>#VALUE!</v>
      </c>
      <c r="N648" s="35" t="e">
        <f>Table8[[#This Row],[App Deposit Date]]-Table8[[#This Row],[App Submission Date]]</f>
        <v>#VALUE!</v>
      </c>
      <c r="O648" s="35">
        <f xml:space="preserve"> --(Table8[[#This Row],[App Submission Date]]&lt;&gt;"")</f>
        <v>1</v>
      </c>
      <c r="P648" s="35">
        <f>--(Table8[[#This Row],[App Offer Date]]&lt;&gt;"")</f>
        <v>1</v>
      </c>
      <c r="Q648" s="5" t="s">
        <v>37</v>
      </c>
      <c r="R648" s="4" t="s">
        <v>47</v>
      </c>
      <c r="S648" s="5"/>
      <c r="T648" s="4"/>
      <c r="U648" s="5"/>
      <c r="V648" s="7" t="s">
        <v>52</v>
      </c>
      <c r="W648" s="5"/>
      <c r="X648" s="22"/>
      <c r="Y648">
        <f>IF(Table8[[#This Row],[Highest Student Stage]]&lt;&gt;"",1,0)</f>
        <v>1</v>
      </c>
      <c r="Z648">
        <f t="shared" si="30"/>
        <v>1</v>
      </c>
      <c r="AA648">
        <f t="shared" si="31"/>
        <v>0</v>
      </c>
      <c r="AB648">
        <f t="shared" si="32"/>
        <v>0</v>
      </c>
    </row>
    <row r="649" spans="1:28" ht="14.4" thickBot="1" x14ac:dyDescent="0.3">
      <c r="A649" s="26" t="s">
        <v>1113</v>
      </c>
      <c r="B649" s="4" t="s">
        <v>208</v>
      </c>
      <c r="C649" s="5" t="s">
        <v>21</v>
      </c>
      <c r="D649" s="4" t="s">
        <v>33</v>
      </c>
      <c r="E649" s="5" t="s">
        <v>64</v>
      </c>
      <c r="F649" s="5" t="s">
        <v>35</v>
      </c>
      <c r="G649" s="4" t="s">
        <v>60</v>
      </c>
      <c r="H649" s="4" t="s">
        <v>26</v>
      </c>
      <c r="I649" s="24">
        <v>45752</v>
      </c>
      <c r="J649" s="25" t="s">
        <v>1162</v>
      </c>
      <c r="K649" s="25" t="s">
        <v>1162</v>
      </c>
      <c r="L649" s="35" t="e">
        <f>Table8[[#This Row],[App Offer Date]]-Table8[[#This Row],[App Submission Date]]</f>
        <v>#VALUE!</v>
      </c>
      <c r="M649" s="35" t="e">
        <f>Table8[[#This Row],[App Deposit Date]]-Table8[[#This Row],[App Offer Date]]</f>
        <v>#VALUE!</v>
      </c>
      <c r="N649" s="35" t="e">
        <f>Table8[[#This Row],[App Deposit Date]]-Table8[[#This Row],[App Submission Date]]</f>
        <v>#VALUE!</v>
      </c>
      <c r="O649" s="35">
        <f xml:space="preserve"> --(Table8[[#This Row],[App Submission Date]]&lt;&gt;"")</f>
        <v>1</v>
      </c>
      <c r="P649" s="35">
        <f>--(Table8[[#This Row],[App Offer Date]]&lt;&gt;"")</f>
        <v>1</v>
      </c>
      <c r="Q649" s="5" t="s">
        <v>37</v>
      </c>
      <c r="R649" s="4" t="s">
        <v>47</v>
      </c>
      <c r="S649" s="5"/>
      <c r="T649" s="4"/>
      <c r="U649" s="4" t="s">
        <v>1114</v>
      </c>
      <c r="V649" s="7" t="s">
        <v>52</v>
      </c>
      <c r="W649" s="5"/>
      <c r="X649" s="22"/>
      <c r="Y649">
        <f>IF(Table8[[#This Row],[Highest Student Stage]]&lt;&gt;"",1,0)</f>
        <v>1</v>
      </c>
      <c r="Z649">
        <f t="shared" si="30"/>
        <v>1</v>
      </c>
      <c r="AA649">
        <f t="shared" si="31"/>
        <v>0</v>
      </c>
      <c r="AB649">
        <f t="shared" si="32"/>
        <v>0</v>
      </c>
    </row>
    <row r="650" spans="1:28" ht="14.4" thickBot="1" x14ac:dyDescent="0.3">
      <c r="A650" s="26" t="s">
        <v>1115</v>
      </c>
      <c r="B650" s="4" t="s">
        <v>50</v>
      </c>
      <c r="C650" s="5" t="s">
        <v>21</v>
      </c>
      <c r="D650" s="4" t="s">
        <v>33</v>
      </c>
      <c r="E650" s="5" t="s">
        <v>768</v>
      </c>
      <c r="F650" s="5" t="s">
        <v>35</v>
      </c>
      <c r="G650" s="4" t="s">
        <v>60</v>
      </c>
      <c r="H650" s="4" t="s">
        <v>26</v>
      </c>
      <c r="I650" s="24">
        <v>45781</v>
      </c>
      <c r="J650" s="24">
        <v>45789</v>
      </c>
      <c r="K650" s="24">
        <v>45813</v>
      </c>
      <c r="L650" s="34">
        <f>Table8[[#This Row],[App Offer Date]]-Table8[[#This Row],[App Submission Date]]</f>
        <v>8</v>
      </c>
      <c r="M650" s="34">
        <f>Table8[[#This Row],[App Deposit Date]]-Table8[[#This Row],[App Offer Date]]</f>
        <v>24</v>
      </c>
      <c r="N650" s="34">
        <f>Table8[[#This Row],[App Deposit Date]]-Table8[[#This Row],[App Submission Date]]</f>
        <v>32</v>
      </c>
      <c r="O650" s="34">
        <f xml:space="preserve"> --(Table8[[#This Row],[App Submission Date]]&lt;&gt;"")</f>
        <v>1</v>
      </c>
      <c r="P650" s="34">
        <f>--(Table8[[#This Row],[App Offer Date]]&lt;&gt;"")</f>
        <v>1</v>
      </c>
      <c r="Q650" s="5" t="s">
        <v>176</v>
      </c>
      <c r="R650" s="4" t="s">
        <v>28</v>
      </c>
      <c r="S650" s="5" t="s">
        <v>1116</v>
      </c>
      <c r="T650" s="4" t="s">
        <v>29</v>
      </c>
      <c r="U650" s="4" t="s">
        <v>919</v>
      </c>
      <c r="V650" s="7" t="s">
        <v>41</v>
      </c>
      <c r="W650" s="5"/>
      <c r="X650" s="22"/>
      <c r="Y650">
        <f>IF(Table8[[#This Row],[Highest Student Stage]]&lt;&gt;"",1,0)</f>
        <v>1</v>
      </c>
      <c r="Z650">
        <f t="shared" si="30"/>
        <v>1</v>
      </c>
      <c r="AA650">
        <f t="shared" si="31"/>
        <v>1</v>
      </c>
      <c r="AB650">
        <f t="shared" si="32"/>
        <v>1</v>
      </c>
    </row>
    <row r="651" spans="1:28" ht="14.4" thickBot="1" x14ac:dyDescent="0.3">
      <c r="A651" s="26" t="s">
        <v>1117</v>
      </c>
      <c r="B651" s="4" t="s">
        <v>71</v>
      </c>
      <c r="C651" s="5" t="s">
        <v>21</v>
      </c>
      <c r="D651" s="4" t="s">
        <v>33</v>
      </c>
      <c r="E651" s="5" t="s">
        <v>59</v>
      </c>
      <c r="F651" s="5" t="s">
        <v>35</v>
      </c>
      <c r="G651" s="4" t="s">
        <v>60</v>
      </c>
      <c r="H651" s="4" t="s">
        <v>26</v>
      </c>
      <c r="I651" s="24">
        <v>45675</v>
      </c>
      <c r="J651" s="24">
        <v>45686</v>
      </c>
      <c r="K651" s="25" t="s">
        <v>1162</v>
      </c>
      <c r="L651" s="35">
        <f>Table8[[#This Row],[App Offer Date]]-Table8[[#This Row],[App Submission Date]]</f>
        <v>11</v>
      </c>
      <c r="M651" s="35" t="e">
        <f>Table8[[#This Row],[App Deposit Date]]-Table8[[#This Row],[App Offer Date]]</f>
        <v>#VALUE!</v>
      </c>
      <c r="N651" s="35" t="e">
        <f>Table8[[#This Row],[App Deposit Date]]-Table8[[#This Row],[App Submission Date]]</f>
        <v>#VALUE!</v>
      </c>
      <c r="O651" s="35">
        <f xml:space="preserve"> --(Table8[[#This Row],[App Submission Date]]&lt;&gt;"")</f>
        <v>1</v>
      </c>
      <c r="P651" s="35">
        <f>--(Table8[[#This Row],[App Offer Date]]&lt;&gt;"")</f>
        <v>1</v>
      </c>
      <c r="Q651" s="5" t="s">
        <v>37</v>
      </c>
      <c r="R651" s="4" t="s">
        <v>47</v>
      </c>
      <c r="S651" s="5"/>
      <c r="T651" s="4"/>
      <c r="U651" s="4" t="s">
        <v>1118</v>
      </c>
      <c r="V651" s="7" t="s">
        <v>52</v>
      </c>
      <c r="W651" s="5"/>
      <c r="X651" s="22"/>
      <c r="Y651">
        <f>IF(Table8[[#This Row],[Highest Student Stage]]&lt;&gt;"",1,0)</f>
        <v>1</v>
      </c>
      <c r="Z651">
        <f t="shared" si="30"/>
        <v>1</v>
      </c>
      <c r="AA651">
        <f t="shared" si="31"/>
        <v>0</v>
      </c>
      <c r="AB651">
        <f t="shared" si="32"/>
        <v>0</v>
      </c>
    </row>
    <row r="652" spans="1:28" ht="14.4" thickBot="1" x14ac:dyDescent="0.3">
      <c r="A652" s="26" t="s">
        <v>1119</v>
      </c>
      <c r="B652" s="4" t="s">
        <v>159</v>
      </c>
      <c r="C652" s="5" t="s">
        <v>21</v>
      </c>
      <c r="D652" s="4" t="s">
        <v>22</v>
      </c>
      <c r="E652" s="5" t="s">
        <v>55</v>
      </c>
      <c r="F652" s="5" t="s">
        <v>24</v>
      </c>
      <c r="G652" s="4" t="s">
        <v>94</v>
      </c>
      <c r="H652" s="4" t="s">
        <v>26</v>
      </c>
      <c r="I652" s="24">
        <v>45776</v>
      </c>
      <c r="J652" s="24">
        <v>45780</v>
      </c>
      <c r="K652" s="25" t="s">
        <v>1162</v>
      </c>
      <c r="L652" s="35">
        <f>Table8[[#This Row],[App Offer Date]]-Table8[[#This Row],[App Submission Date]]</f>
        <v>4</v>
      </c>
      <c r="M652" s="35" t="e">
        <f>Table8[[#This Row],[App Deposit Date]]-Table8[[#This Row],[App Offer Date]]</f>
        <v>#VALUE!</v>
      </c>
      <c r="N652" s="35" t="e">
        <f>Table8[[#This Row],[App Deposit Date]]-Table8[[#This Row],[App Submission Date]]</f>
        <v>#VALUE!</v>
      </c>
      <c r="O652" s="35">
        <f xml:space="preserve"> --(Table8[[#This Row],[App Submission Date]]&lt;&gt;"")</f>
        <v>1</v>
      </c>
      <c r="P652" s="35">
        <f>--(Table8[[#This Row],[App Offer Date]]&lt;&gt;"")</f>
        <v>1</v>
      </c>
      <c r="Q652" s="5" t="s">
        <v>37</v>
      </c>
      <c r="R652" s="4" t="s">
        <v>47</v>
      </c>
      <c r="S652" s="5"/>
      <c r="T652" s="4"/>
      <c r="U652" s="4"/>
      <c r="V652" s="7" t="s">
        <v>52</v>
      </c>
      <c r="W652" s="5"/>
      <c r="X652" s="22"/>
      <c r="Y652">
        <f>IF(Table8[[#This Row],[Highest Student Stage]]&lt;&gt;"",1,0)</f>
        <v>1</v>
      </c>
      <c r="Z652">
        <f t="shared" si="30"/>
        <v>1</v>
      </c>
      <c r="AA652">
        <f t="shared" si="31"/>
        <v>0</v>
      </c>
      <c r="AB652">
        <f t="shared" si="32"/>
        <v>0</v>
      </c>
    </row>
    <row r="653" spans="1:28" ht="14.4" thickBot="1" x14ac:dyDescent="0.3">
      <c r="A653" s="26" t="s">
        <v>1120</v>
      </c>
      <c r="B653" s="4" t="s">
        <v>58</v>
      </c>
      <c r="C653" s="5" t="s">
        <v>21</v>
      </c>
      <c r="D653" s="4" t="s">
        <v>33</v>
      </c>
      <c r="E653" s="5" t="s">
        <v>44</v>
      </c>
      <c r="F653" s="5" t="s">
        <v>35</v>
      </c>
      <c r="G653" s="4" t="s">
        <v>106</v>
      </c>
      <c r="H653" s="4" t="s">
        <v>26</v>
      </c>
      <c r="I653" s="24">
        <v>45694</v>
      </c>
      <c r="J653" s="24">
        <v>45698</v>
      </c>
      <c r="K653" s="25" t="s">
        <v>1162</v>
      </c>
      <c r="L653" s="35">
        <f>Table8[[#This Row],[App Offer Date]]-Table8[[#This Row],[App Submission Date]]</f>
        <v>4</v>
      </c>
      <c r="M653" s="35" t="e">
        <f>Table8[[#This Row],[App Deposit Date]]-Table8[[#This Row],[App Offer Date]]</f>
        <v>#VALUE!</v>
      </c>
      <c r="N653" s="35" t="e">
        <f>Table8[[#This Row],[App Deposit Date]]-Table8[[#This Row],[App Submission Date]]</f>
        <v>#VALUE!</v>
      </c>
      <c r="O653" s="35">
        <f xml:space="preserve"> --(Table8[[#This Row],[App Submission Date]]&lt;&gt;"")</f>
        <v>1</v>
      </c>
      <c r="P653" s="35">
        <f>--(Table8[[#This Row],[App Offer Date]]&lt;&gt;"")</f>
        <v>1</v>
      </c>
      <c r="Q653" s="5" t="s">
        <v>37</v>
      </c>
      <c r="R653" s="4" t="s">
        <v>47</v>
      </c>
      <c r="S653" s="5" t="s">
        <v>69</v>
      </c>
      <c r="T653" s="4" t="s">
        <v>137</v>
      </c>
      <c r="U653" s="5" t="s">
        <v>1121</v>
      </c>
      <c r="V653" s="7" t="s">
        <v>41</v>
      </c>
      <c r="W653" s="5"/>
      <c r="X653" s="22"/>
      <c r="Y653">
        <f>IF(Table8[[#This Row],[Highest Student Stage]]&lt;&gt;"",1,0)</f>
        <v>1</v>
      </c>
      <c r="Z653">
        <f t="shared" si="30"/>
        <v>1</v>
      </c>
      <c r="AA653">
        <f t="shared" si="31"/>
        <v>0</v>
      </c>
      <c r="AB653">
        <f t="shared" si="32"/>
        <v>0</v>
      </c>
    </row>
    <row r="654" spans="1:28" ht="14.4" thickBot="1" x14ac:dyDescent="0.3">
      <c r="A654" s="26" t="s">
        <v>1122</v>
      </c>
      <c r="B654" s="4" t="s">
        <v>20</v>
      </c>
      <c r="C654" s="5" t="s">
        <v>21</v>
      </c>
      <c r="D654" s="4" t="s">
        <v>22</v>
      </c>
      <c r="E654" s="5" t="s">
        <v>55</v>
      </c>
      <c r="F654" s="5" t="s">
        <v>24</v>
      </c>
      <c r="G654" s="4" t="s">
        <v>94</v>
      </c>
      <c r="H654" s="4" t="s">
        <v>26</v>
      </c>
      <c r="I654" s="24">
        <v>45778</v>
      </c>
      <c r="J654" s="24">
        <v>45787</v>
      </c>
      <c r="K654" s="25" t="s">
        <v>1162</v>
      </c>
      <c r="L654" s="35">
        <f>Table8[[#This Row],[App Offer Date]]-Table8[[#This Row],[App Submission Date]]</f>
        <v>9</v>
      </c>
      <c r="M654" s="35" t="e">
        <f>Table8[[#This Row],[App Deposit Date]]-Table8[[#This Row],[App Offer Date]]</f>
        <v>#VALUE!</v>
      </c>
      <c r="N654" s="35" t="e">
        <f>Table8[[#This Row],[App Deposit Date]]-Table8[[#This Row],[App Submission Date]]</f>
        <v>#VALUE!</v>
      </c>
      <c r="O654" s="35">
        <f xml:space="preserve"> --(Table8[[#This Row],[App Submission Date]]&lt;&gt;"")</f>
        <v>1</v>
      </c>
      <c r="P654" s="35">
        <f>--(Table8[[#This Row],[App Offer Date]]&lt;&gt;"")</f>
        <v>1</v>
      </c>
      <c r="Q654" s="5" t="s">
        <v>37</v>
      </c>
      <c r="R654" s="4" t="s">
        <v>47</v>
      </c>
      <c r="S654" s="5"/>
      <c r="T654" s="4"/>
      <c r="U654" s="4"/>
      <c r="V654" s="7" t="s">
        <v>52</v>
      </c>
      <c r="W654" s="5"/>
      <c r="X654" s="22"/>
      <c r="Y654">
        <f>IF(Table8[[#This Row],[Highest Student Stage]]&lt;&gt;"",1,0)</f>
        <v>1</v>
      </c>
      <c r="Z654">
        <f t="shared" si="30"/>
        <v>1</v>
      </c>
      <c r="AA654">
        <f t="shared" si="31"/>
        <v>0</v>
      </c>
      <c r="AB654">
        <f t="shared" si="32"/>
        <v>0</v>
      </c>
    </row>
    <row r="655" spans="1:28" ht="14.4" thickBot="1" x14ac:dyDescent="0.3">
      <c r="A655" s="26" t="s">
        <v>1123</v>
      </c>
      <c r="B655" s="4" t="s">
        <v>379</v>
      </c>
      <c r="C655" s="5" t="s">
        <v>21</v>
      </c>
      <c r="D655" s="4" t="s">
        <v>33</v>
      </c>
      <c r="E655" s="5" t="s">
        <v>55</v>
      </c>
      <c r="F655" s="5" t="s">
        <v>65</v>
      </c>
      <c r="G655" s="4" t="s">
        <v>66</v>
      </c>
      <c r="H655" s="4" t="s">
        <v>26</v>
      </c>
      <c r="I655" s="24">
        <v>45664</v>
      </c>
      <c r="J655" s="24">
        <v>45670</v>
      </c>
      <c r="K655" s="25" t="s">
        <v>1162</v>
      </c>
      <c r="L655" s="35">
        <f>Table8[[#This Row],[App Offer Date]]-Table8[[#This Row],[App Submission Date]]</f>
        <v>6</v>
      </c>
      <c r="M655" s="35" t="e">
        <f>Table8[[#This Row],[App Deposit Date]]-Table8[[#This Row],[App Offer Date]]</f>
        <v>#VALUE!</v>
      </c>
      <c r="N655" s="35" t="e">
        <f>Table8[[#This Row],[App Deposit Date]]-Table8[[#This Row],[App Submission Date]]</f>
        <v>#VALUE!</v>
      </c>
      <c r="O655" s="35">
        <f xml:space="preserve"> --(Table8[[#This Row],[App Submission Date]]&lt;&gt;"")</f>
        <v>1</v>
      </c>
      <c r="P655" s="35">
        <f>--(Table8[[#This Row],[App Offer Date]]&lt;&gt;"")</f>
        <v>1</v>
      </c>
      <c r="Q655" s="5" t="s">
        <v>37</v>
      </c>
      <c r="R655" s="4" t="s">
        <v>47</v>
      </c>
      <c r="S655" s="5"/>
      <c r="T655" s="4"/>
      <c r="U655" s="4"/>
      <c r="V655" s="7" t="s">
        <v>52</v>
      </c>
      <c r="W655" s="5"/>
      <c r="X655" s="22"/>
      <c r="Y655">
        <f>IF(Table8[[#This Row],[Highest Student Stage]]&lt;&gt;"",1,0)</f>
        <v>1</v>
      </c>
      <c r="Z655">
        <f t="shared" si="30"/>
        <v>1</v>
      </c>
      <c r="AA655">
        <f t="shared" si="31"/>
        <v>0</v>
      </c>
      <c r="AB655">
        <f t="shared" si="32"/>
        <v>0</v>
      </c>
    </row>
    <row r="656" spans="1:28" ht="14.4" thickBot="1" x14ac:dyDescent="0.3">
      <c r="A656" s="26" t="s">
        <v>1124</v>
      </c>
      <c r="B656" s="4" t="s">
        <v>112</v>
      </c>
      <c r="C656" s="5" t="s">
        <v>21</v>
      </c>
      <c r="D656" s="4" t="s">
        <v>33</v>
      </c>
      <c r="E656" s="5" t="s">
        <v>64</v>
      </c>
      <c r="F656" s="5" t="s">
        <v>35</v>
      </c>
      <c r="G656" s="4" t="s">
        <v>121</v>
      </c>
      <c r="H656" s="4" t="s">
        <v>26</v>
      </c>
      <c r="I656" s="24">
        <v>45748</v>
      </c>
      <c r="J656" s="24">
        <v>45749</v>
      </c>
      <c r="K656" s="25" t="s">
        <v>1162</v>
      </c>
      <c r="L656" s="35">
        <f>Table8[[#This Row],[App Offer Date]]-Table8[[#This Row],[App Submission Date]]</f>
        <v>1</v>
      </c>
      <c r="M656" s="35" t="e">
        <f>Table8[[#This Row],[App Deposit Date]]-Table8[[#This Row],[App Offer Date]]</f>
        <v>#VALUE!</v>
      </c>
      <c r="N656" s="35" t="e">
        <f>Table8[[#This Row],[App Deposit Date]]-Table8[[#This Row],[App Submission Date]]</f>
        <v>#VALUE!</v>
      </c>
      <c r="O656" s="35">
        <f xml:space="preserve"> --(Table8[[#This Row],[App Submission Date]]&lt;&gt;"")</f>
        <v>1</v>
      </c>
      <c r="P656" s="35">
        <f>--(Table8[[#This Row],[App Offer Date]]&lt;&gt;"")</f>
        <v>1</v>
      </c>
      <c r="Q656" s="5" t="s">
        <v>336</v>
      </c>
      <c r="R656" s="4" t="s">
        <v>47</v>
      </c>
      <c r="S656" s="2" t="s">
        <v>1125</v>
      </c>
      <c r="T656" s="4"/>
      <c r="U656" s="5" t="s">
        <v>110</v>
      </c>
      <c r="V656" s="7" t="s">
        <v>41</v>
      </c>
      <c r="W656" s="5"/>
      <c r="X656" s="22"/>
      <c r="Y656">
        <f>IF(Table8[[#This Row],[Highest Student Stage]]&lt;&gt;"",1,0)</f>
        <v>1</v>
      </c>
      <c r="Z656">
        <f t="shared" si="30"/>
        <v>1</v>
      </c>
      <c r="AA656">
        <f t="shared" si="31"/>
        <v>0</v>
      </c>
      <c r="AB656">
        <f t="shared" si="32"/>
        <v>0</v>
      </c>
    </row>
    <row r="657" spans="1:28" ht="14.4" thickBot="1" x14ac:dyDescent="0.3">
      <c r="A657" s="26" t="s">
        <v>1126</v>
      </c>
      <c r="B657" s="4" t="s">
        <v>131</v>
      </c>
      <c r="C657" s="5" t="s">
        <v>21</v>
      </c>
      <c r="D657" s="4" t="s">
        <v>22</v>
      </c>
      <c r="E657" s="5" t="s">
        <v>55</v>
      </c>
      <c r="F657" s="5" t="s">
        <v>24</v>
      </c>
      <c r="G657" s="4" t="s">
        <v>211</v>
      </c>
      <c r="H657" s="4" t="s">
        <v>26</v>
      </c>
      <c r="I657" s="24">
        <v>45754</v>
      </c>
      <c r="J657" s="24">
        <v>45757</v>
      </c>
      <c r="K657" s="25" t="s">
        <v>1162</v>
      </c>
      <c r="L657" s="35">
        <f>Table8[[#This Row],[App Offer Date]]-Table8[[#This Row],[App Submission Date]]</f>
        <v>3</v>
      </c>
      <c r="M657" s="35" t="e">
        <f>Table8[[#This Row],[App Deposit Date]]-Table8[[#This Row],[App Offer Date]]</f>
        <v>#VALUE!</v>
      </c>
      <c r="N657" s="35" t="e">
        <f>Table8[[#This Row],[App Deposit Date]]-Table8[[#This Row],[App Submission Date]]</f>
        <v>#VALUE!</v>
      </c>
      <c r="O657" s="35">
        <f xml:space="preserve"> --(Table8[[#This Row],[App Submission Date]]&lt;&gt;"")</f>
        <v>1</v>
      </c>
      <c r="P657" s="35">
        <f>--(Table8[[#This Row],[App Offer Date]]&lt;&gt;"")</f>
        <v>1</v>
      </c>
      <c r="Q657" s="5" t="s">
        <v>37</v>
      </c>
      <c r="R657" s="4" t="s">
        <v>47</v>
      </c>
      <c r="S657" s="2" t="s">
        <v>55</v>
      </c>
      <c r="T657" s="4"/>
      <c r="U657" s="4" t="s">
        <v>1127</v>
      </c>
      <c r="V657" s="5" t="s">
        <v>37</v>
      </c>
      <c r="W657" s="6">
        <v>45754</v>
      </c>
      <c r="X657" s="27">
        <v>45757</v>
      </c>
      <c r="Y657">
        <f>IF(Table8[[#This Row],[Highest Student Stage]]&lt;&gt;"",1,0)</f>
        <v>1</v>
      </c>
      <c r="Z657">
        <f t="shared" si="30"/>
        <v>1</v>
      </c>
      <c r="AA657">
        <f t="shared" si="31"/>
        <v>0</v>
      </c>
      <c r="AB657">
        <f t="shared" si="32"/>
        <v>0</v>
      </c>
    </row>
    <row r="658" spans="1:28" ht="14.4" thickBot="1" x14ac:dyDescent="0.3">
      <c r="A658" s="26" t="s">
        <v>1128</v>
      </c>
      <c r="B658" s="4" t="s">
        <v>162</v>
      </c>
      <c r="C658" s="5" t="s">
        <v>21</v>
      </c>
      <c r="D658" s="4" t="s">
        <v>33</v>
      </c>
      <c r="E658" s="5" t="s">
        <v>64</v>
      </c>
      <c r="F658" s="5" t="s">
        <v>65</v>
      </c>
      <c r="G658" s="4"/>
      <c r="H658" s="4" t="s">
        <v>26</v>
      </c>
      <c r="I658" s="24">
        <v>45687</v>
      </c>
      <c r="J658" s="24">
        <v>45692</v>
      </c>
      <c r="K658" s="25" t="s">
        <v>1162</v>
      </c>
      <c r="L658" s="35">
        <f>Table8[[#This Row],[App Offer Date]]-Table8[[#This Row],[App Submission Date]]</f>
        <v>5</v>
      </c>
      <c r="M658" s="35" t="e">
        <f>Table8[[#This Row],[App Deposit Date]]-Table8[[#This Row],[App Offer Date]]</f>
        <v>#VALUE!</v>
      </c>
      <c r="N658" s="35" t="e">
        <f>Table8[[#This Row],[App Deposit Date]]-Table8[[#This Row],[App Submission Date]]</f>
        <v>#VALUE!</v>
      </c>
      <c r="O658" s="35">
        <f xml:space="preserve"> --(Table8[[#This Row],[App Submission Date]]&lt;&gt;"")</f>
        <v>1</v>
      </c>
      <c r="P658" s="35">
        <f>--(Table8[[#This Row],[App Offer Date]]&lt;&gt;"")</f>
        <v>1</v>
      </c>
      <c r="Q658" s="5" t="s">
        <v>37</v>
      </c>
      <c r="R658" s="4" t="s">
        <v>188</v>
      </c>
      <c r="S658" s="5" t="s">
        <v>129</v>
      </c>
      <c r="T658" s="4" t="s">
        <v>169</v>
      </c>
      <c r="U658" s="5" t="s">
        <v>1129</v>
      </c>
      <c r="V658" s="7" t="s">
        <v>41</v>
      </c>
      <c r="W658" s="5"/>
      <c r="X658" s="22"/>
      <c r="Y658">
        <f>IF(Table8[[#This Row],[Highest Student Stage]]&lt;&gt;"",1,0)</f>
        <v>1</v>
      </c>
      <c r="Z658">
        <f t="shared" si="30"/>
        <v>1</v>
      </c>
      <c r="AA658">
        <f t="shared" si="31"/>
        <v>0</v>
      </c>
      <c r="AB658">
        <f t="shared" si="32"/>
        <v>0</v>
      </c>
    </row>
    <row r="659" spans="1:28" ht="14.4" thickBot="1" x14ac:dyDescent="0.3">
      <c r="A659" s="26" t="s">
        <v>1130</v>
      </c>
      <c r="B659" s="4" t="s">
        <v>253</v>
      </c>
      <c r="C659" s="5" t="s">
        <v>21</v>
      </c>
      <c r="D659" s="4" t="s">
        <v>22</v>
      </c>
      <c r="E659" s="5" t="s">
        <v>1131</v>
      </c>
      <c r="F659" s="5" t="s">
        <v>93</v>
      </c>
      <c r="G659" s="4" t="s">
        <v>243</v>
      </c>
      <c r="H659" s="4" t="s">
        <v>26</v>
      </c>
      <c r="I659" s="24">
        <v>45700</v>
      </c>
      <c r="J659" s="24">
        <v>45720</v>
      </c>
      <c r="K659" s="25" t="s">
        <v>1162</v>
      </c>
      <c r="L659" s="35">
        <f>Table8[[#This Row],[App Offer Date]]-Table8[[#This Row],[App Submission Date]]</f>
        <v>20</v>
      </c>
      <c r="M659" s="35" t="e">
        <f>Table8[[#This Row],[App Deposit Date]]-Table8[[#This Row],[App Offer Date]]</f>
        <v>#VALUE!</v>
      </c>
      <c r="N659" s="35" t="e">
        <f>Table8[[#This Row],[App Deposit Date]]-Table8[[#This Row],[App Submission Date]]</f>
        <v>#VALUE!</v>
      </c>
      <c r="O659" s="35">
        <f xml:space="preserve"> --(Table8[[#This Row],[App Submission Date]]&lt;&gt;"")</f>
        <v>1</v>
      </c>
      <c r="P659" s="35">
        <f>--(Table8[[#This Row],[App Offer Date]]&lt;&gt;"")</f>
        <v>1</v>
      </c>
      <c r="Q659" s="5" t="s">
        <v>37</v>
      </c>
      <c r="R659" s="4" t="s">
        <v>47</v>
      </c>
      <c r="S659" s="5"/>
      <c r="T659" s="4"/>
      <c r="U659" s="4"/>
      <c r="V659" s="7" t="s">
        <v>52</v>
      </c>
      <c r="W659" s="5"/>
      <c r="X659" s="22"/>
      <c r="Y659">
        <f>IF(Table8[[#This Row],[Highest Student Stage]]&lt;&gt;"",1,0)</f>
        <v>1</v>
      </c>
      <c r="Z659">
        <f t="shared" si="30"/>
        <v>1</v>
      </c>
      <c r="AA659">
        <f t="shared" si="31"/>
        <v>0</v>
      </c>
      <c r="AB659">
        <f t="shared" si="32"/>
        <v>0</v>
      </c>
    </row>
    <row r="660" spans="1:28" ht="14.4" thickBot="1" x14ac:dyDescent="0.3">
      <c r="A660" s="26" t="s">
        <v>1132</v>
      </c>
      <c r="B660" s="4" t="s">
        <v>50</v>
      </c>
      <c r="C660" s="5" t="s">
        <v>21</v>
      </c>
      <c r="D660" s="4" t="s">
        <v>33</v>
      </c>
      <c r="E660" s="5" t="s">
        <v>64</v>
      </c>
      <c r="F660" s="5" t="s">
        <v>35</v>
      </c>
      <c r="G660" s="4" t="s">
        <v>151</v>
      </c>
      <c r="H660" s="4" t="s">
        <v>26</v>
      </c>
      <c r="I660" s="24">
        <v>45689</v>
      </c>
      <c r="J660" s="24">
        <v>45693</v>
      </c>
      <c r="K660" s="25" t="s">
        <v>1162</v>
      </c>
      <c r="L660" s="35">
        <f>Table8[[#This Row],[App Offer Date]]-Table8[[#This Row],[App Submission Date]]</f>
        <v>4</v>
      </c>
      <c r="M660" s="35" t="e">
        <f>Table8[[#This Row],[App Deposit Date]]-Table8[[#This Row],[App Offer Date]]</f>
        <v>#VALUE!</v>
      </c>
      <c r="N660" s="35" t="e">
        <f>Table8[[#This Row],[App Deposit Date]]-Table8[[#This Row],[App Submission Date]]</f>
        <v>#VALUE!</v>
      </c>
      <c r="O660" s="35">
        <f xml:space="preserve"> --(Table8[[#This Row],[App Submission Date]]&lt;&gt;"")</f>
        <v>1</v>
      </c>
      <c r="P660" s="35">
        <f>--(Table8[[#This Row],[App Offer Date]]&lt;&gt;"")</f>
        <v>1</v>
      </c>
      <c r="Q660" s="5" t="s">
        <v>336</v>
      </c>
      <c r="R660" s="4" t="s">
        <v>47</v>
      </c>
      <c r="S660" s="5" t="s">
        <v>740</v>
      </c>
      <c r="T660" s="4" t="s">
        <v>39</v>
      </c>
      <c r="U660" s="4" t="s">
        <v>1133</v>
      </c>
      <c r="V660" s="7" t="s">
        <v>41</v>
      </c>
      <c r="W660" s="5"/>
      <c r="X660" s="22"/>
      <c r="Y660">
        <f>IF(Table8[[#This Row],[Highest Student Stage]]&lt;&gt;"",1,0)</f>
        <v>1</v>
      </c>
      <c r="Z660">
        <f t="shared" si="30"/>
        <v>1</v>
      </c>
      <c r="AA660">
        <f t="shared" si="31"/>
        <v>0</v>
      </c>
      <c r="AB660">
        <f t="shared" si="32"/>
        <v>0</v>
      </c>
    </row>
    <row r="661" spans="1:28" ht="14.4" thickBot="1" x14ac:dyDescent="0.3">
      <c r="A661" s="26" t="s">
        <v>1134</v>
      </c>
      <c r="B661" s="4" t="s">
        <v>90</v>
      </c>
      <c r="C661" s="5" t="s">
        <v>21</v>
      </c>
      <c r="D661" s="4" t="s">
        <v>22</v>
      </c>
      <c r="E661" s="5" t="s">
        <v>59</v>
      </c>
      <c r="F661" s="5" t="s">
        <v>93</v>
      </c>
      <c r="G661" s="4" t="s">
        <v>179</v>
      </c>
      <c r="H661" s="4" t="s">
        <v>26</v>
      </c>
      <c r="I661" s="24">
        <v>45678</v>
      </c>
      <c r="J661" s="24">
        <v>45686</v>
      </c>
      <c r="K661" s="24">
        <v>45693</v>
      </c>
      <c r="L661" s="34">
        <f>Table8[[#This Row],[App Offer Date]]-Table8[[#This Row],[App Submission Date]]</f>
        <v>8</v>
      </c>
      <c r="M661" s="34">
        <f>Table8[[#This Row],[App Deposit Date]]-Table8[[#This Row],[App Offer Date]]</f>
        <v>7</v>
      </c>
      <c r="N661" s="34">
        <f>Table8[[#This Row],[App Deposit Date]]-Table8[[#This Row],[App Submission Date]]</f>
        <v>15</v>
      </c>
      <c r="O661" s="34">
        <f xml:space="preserve"> --(Table8[[#This Row],[App Submission Date]]&lt;&gt;"")</f>
        <v>1</v>
      </c>
      <c r="P661" s="34">
        <f>--(Table8[[#This Row],[App Offer Date]]&lt;&gt;"")</f>
        <v>1</v>
      </c>
      <c r="Q661" s="5" t="s">
        <v>27</v>
      </c>
      <c r="R661" s="4" t="s">
        <v>28</v>
      </c>
      <c r="S661" s="5" t="s">
        <v>59</v>
      </c>
      <c r="T661" s="4" t="s">
        <v>29</v>
      </c>
      <c r="U661" s="4" t="s">
        <v>1135</v>
      </c>
      <c r="V661" s="5" t="s">
        <v>27</v>
      </c>
      <c r="W661" s="6">
        <v>45678</v>
      </c>
      <c r="X661" s="27">
        <v>45686</v>
      </c>
      <c r="Y661">
        <f>IF(Table8[[#This Row],[Highest Student Stage]]&lt;&gt;"",1,0)</f>
        <v>1</v>
      </c>
      <c r="Z661">
        <f t="shared" si="30"/>
        <v>1</v>
      </c>
      <c r="AA661">
        <f t="shared" si="31"/>
        <v>1</v>
      </c>
      <c r="AB661">
        <f t="shared" si="32"/>
        <v>0</v>
      </c>
    </row>
    <row r="662" spans="1:28" ht="14.4" thickBot="1" x14ac:dyDescent="0.3">
      <c r="A662" s="26" t="s">
        <v>1136</v>
      </c>
      <c r="B662" s="4" t="s">
        <v>146</v>
      </c>
      <c r="C662" s="5" t="s">
        <v>21</v>
      </c>
      <c r="D662" s="4" t="s">
        <v>22</v>
      </c>
      <c r="E662" s="5" t="s">
        <v>55</v>
      </c>
      <c r="F662" s="5" t="s">
        <v>24</v>
      </c>
      <c r="G662" s="4" t="s">
        <v>94</v>
      </c>
      <c r="H662" s="4" t="s">
        <v>26</v>
      </c>
      <c r="I662" s="24">
        <v>45786</v>
      </c>
      <c r="J662" s="24">
        <v>45792</v>
      </c>
      <c r="K662" s="25" t="s">
        <v>1162</v>
      </c>
      <c r="L662" s="35">
        <f>Table8[[#This Row],[App Offer Date]]-Table8[[#This Row],[App Submission Date]]</f>
        <v>6</v>
      </c>
      <c r="M662" s="35" t="e">
        <f>Table8[[#This Row],[App Deposit Date]]-Table8[[#This Row],[App Offer Date]]</f>
        <v>#VALUE!</v>
      </c>
      <c r="N662" s="35" t="e">
        <f>Table8[[#This Row],[App Deposit Date]]-Table8[[#This Row],[App Submission Date]]</f>
        <v>#VALUE!</v>
      </c>
      <c r="O662" s="35">
        <f xml:space="preserve"> --(Table8[[#This Row],[App Submission Date]]&lt;&gt;"")</f>
        <v>1</v>
      </c>
      <c r="P662" s="35">
        <f>--(Table8[[#This Row],[App Offer Date]]&lt;&gt;"")</f>
        <v>1</v>
      </c>
      <c r="Q662" s="5" t="s">
        <v>37</v>
      </c>
      <c r="R662" s="4" t="s">
        <v>47</v>
      </c>
      <c r="S662" s="5" t="s">
        <v>55</v>
      </c>
      <c r="T662" s="8" t="s">
        <v>48</v>
      </c>
      <c r="U662" s="4" t="s">
        <v>1137</v>
      </c>
      <c r="V662" s="5" t="s">
        <v>37</v>
      </c>
      <c r="W662" s="6">
        <v>45786</v>
      </c>
      <c r="X662" s="27">
        <v>45792</v>
      </c>
      <c r="Y662">
        <f>IF(Table8[[#This Row],[Highest Student Stage]]&lt;&gt;"",1,0)</f>
        <v>1</v>
      </c>
      <c r="Z662">
        <f t="shared" si="30"/>
        <v>1</v>
      </c>
      <c r="AA662">
        <f t="shared" si="31"/>
        <v>0</v>
      </c>
      <c r="AB662">
        <f t="shared" si="3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Dashboard</vt:lpstr>
      <vt:lpstr>Calculations</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Dhama</dc:creator>
  <cp:lastModifiedBy>Nidhi Dhama</cp:lastModifiedBy>
  <dcterms:created xsi:type="dcterms:W3CDTF">2025-08-21T23:27:42Z</dcterms:created>
  <dcterms:modified xsi:type="dcterms:W3CDTF">2025-09-04T20:53:14Z</dcterms:modified>
</cp:coreProperties>
</file>