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9260" windowHeight="13580" tabRatio="500" activeTab="1"/>
  </bookViews>
  <sheets>
    <sheet name="Belgie" sheetId="1" r:id="rId1"/>
    <sheet name="Frankrijk1" sheetId="6" r:id="rId2"/>
    <sheet name="Frankrijk2" sheetId="7" r:id="rId3"/>
    <sheet name="duitsland" sheetId="8" r:id="rId4"/>
    <sheet name="belasting" sheetId="10" r:id="rId5"/>
    <sheet name="logistiek in nederland" sheetId="9" r:id="rId6"/>
  </sheets>
  <definedNames>
    <definedName name="solver_adj" localSheetId="0" hidden="1">Belgie!$A$1:$D$1</definedName>
    <definedName name="solver_adj" localSheetId="3" hidden="1">duitsland!$A$1:$E$1</definedName>
    <definedName name="solver_adj" localSheetId="1" hidden="1">Frankrijk1!$A$1:$E$1</definedName>
    <definedName name="solver_adj" localSheetId="2" hidden="1">Frankrijk2!$A$1:$E$1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3" hidden="1">2</definedName>
    <definedName name="solver_eng" localSheetId="1" hidden="1">1</definedName>
    <definedName name="solver_eng" localSheetId="2" hidden="1">2</definedName>
    <definedName name="solver_est" localSheetId="0" hidden="1">1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0" hidden="1">Belgie!$A$3:$A$5</definedName>
    <definedName name="solver_lhs1" localSheetId="3" hidden="1">duitsland!$A$3</definedName>
    <definedName name="solver_lhs1" localSheetId="1" hidden="1">Frankrijk1!$A$3:$A$6</definedName>
    <definedName name="solver_lhs1" localSheetId="2" hidden="1">Frankrijk2!$A$3:$A$6</definedName>
    <definedName name="solver_lhs10" localSheetId="0" hidden="1">Belgie!$D$1</definedName>
    <definedName name="solver_lhs10" localSheetId="1" hidden="1">Frankrijk1!$E$1</definedName>
    <definedName name="solver_lhs2" localSheetId="0" hidden="1">Belgie!$A$6</definedName>
    <definedName name="solver_lhs2" localSheetId="3" hidden="1">duitsland!$A$4</definedName>
    <definedName name="solver_lhs2" localSheetId="1" hidden="1">Frankrijk1!$A$7</definedName>
    <definedName name="solver_lhs2" localSheetId="2" hidden="1">Frankrijk2!$A$7</definedName>
    <definedName name="solver_lhs3" localSheetId="0" hidden="1">Belgie!$B$1:$D$1</definedName>
    <definedName name="solver_lhs3" localSheetId="3" hidden="1">duitsland!$A$5</definedName>
    <definedName name="solver_lhs3" localSheetId="1" hidden="1">Frankrijk1!$B$1:$E$1</definedName>
    <definedName name="solver_lhs3" localSheetId="2" hidden="1">Frankrijk2!$B$1:$E$1</definedName>
    <definedName name="solver_lhs4" localSheetId="0" hidden="1">Belgie!$F$6</definedName>
    <definedName name="solver_lhs4" localSheetId="3" hidden="1">duitsland!$A$6</definedName>
    <definedName name="solver_lhs4" localSheetId="1" hidden="1">Frankrijk1!$A$6</definedName>
    <definedName name="solver_lhs4" localSheetId="2" hidden="1">Frankrijk2!$A$6</definedName>
    <definedName name="solver_lhs5" localSheetId="0" hidden="1">Belgie!$G$1</definedName>
    <definedName name="solver_lhs5" localSheetId="3" hidden="1">duitsland!$A$6</definedName>
    <definedName name="solver_lhs5" localSheetId="1" hidden="1">Frankrijk1!$A$7</definedName>
    <definedName name="solver_lhs5" localSheetId="2" hidden="1">Frankrijk2!$A$7</definedName>
    <definedName name="solver_lhs6" localSheetId="0" hidden="1">Belgie!$H$1</definedName>
    <definedName name="solver_lhs6" localSheetId="3" hidden="1">duitsland!$A$7</definedName>
    <definedName name="solver_lhs6" localSheetId="1" hidden="1">Frankrijk1!$B$1</definedName>
    <definedName name="solver_lhs6" localSheetId="2" hidden="1">Frankrijk2!$B$1:$E$1</definedName>
    <definedName name="solver_lhs7" localSheetId="0" hidden="1">Belgie!$I$1</definedName>
    <definedName name="solver_lhs7" localSheetId="3" hidden="1">duitsland!$B$1:$E$1</definedName>
    <definedName name="solver_lhs7" localSheetId="1" hidden="1">Frankrijk1!$C$1</definedName>
    <definedName name="solver_lhs7" localSheetId="2" hidden="1">Frankrijk2!$C$1</definedName>
    <definedName name="solver_lhs8" localSheetId="0" hidden="1">Belgie!$C$1</definedName>
    <definedName name="solver_lhs8" localSheetId="1" hidden="1">Frankrijk1!$D$1</definedName>
    <definedName name="solver_lhs8" localSheetId="2" hidden="1">Frankrijk2!$D$1</definedName>
    <definedName name="solver_lhs9" localSheetId="0" hidden="1">Belgie!$D$1</definedName>
    <definedName name="solver_lhs9" localSheetId="1" hidden="1">Frankrijk1!$E$1</definedName>
    <definedName name="solver_lhs9" localSheetId="2" hidden="1">Frankrijk2!$E$1</definedName>
    <definedName name="solver_lin" localSheetId="0" hidden="1">1</definedName>
    <definedName name="solver_lin" localSheetId="3" hidden="1">1</definedName>
    <definedName name="solver_lin" localSheetId="1" hidden="1">2</definedName>
    <definedName name="solver_lin" localSheetId="2" hidden="1">1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3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3" hidden="1">7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opt" localSheetId="0" hidden="1">Belgie!$A$1</definedName>
    <definedName name="solver_opt" localSheetId="3" hidden="1">duitsland!$A$1</definedName>
    <definedName name="solver_opt" localSheetId="1" hidden="1">Frankrijk1!$A$1</definedName>
    <definedName name="solver_opt" localSheetId="2" hidden="1">Frankrijk2!$A$1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3" hidden="1">1</definedName>
    <definedName name="solver_rel1" localSheetId="1" hidden="1">1</definedName>
    <definedName name="solver_rel1" localSheetId="2" hidden="1">1</definedName>
    <definedName name="solver_rel10" localSheetId="0" hidden="1">3</definedName>
    <definedName name="solver_rel10" localSheetId="1" hidden="1">3</definedName>
    <definedName name="solver_rel2" localSheetId="0" hidden="1">2</definedName>
    <definedName name="solver_rel2" localSheetId="3" hidden="1">1</definedName>
    <definedName name="solver_rel2" localSheetId="1" hidden="1">2</definedName>
    <definedName name="solver_rel2" localSheetId="2" hidden="1">2</definedName>
    <definedName name="solver_rel3" localSheetId="0" hidden="1">3</definedName>
    <definedName name="solver_rel3" localSheetId="3" hidden="1">1</definedName>
    <definedName name="solver_rel3" localSheetId="1" hidden="1">3</definedName>
    <definedName name="solver_rel3" localSheetId="2" hidden="1">3</definedName>
    <definedName name="solver_rel4" localSheetId="0" hidden="1">2</definedName>
    <definedName name="solver_rel4" localSheetId="3" hidden="1">1</definedName>
    <definedName name="solver_rel4" localSheetId="1" hidden="1">1</definedName>
    <definedName name="solver_rel4" localSheetId="2" hidden="1">1</definedName>
    <definedName name="solver_rel5" localSheetId="0" hidden="1">4</definedName>
    <definedName name="solver_rel5" localSheetId="3" hidden="1">1</definedName>
    <definedName name="solver_rel5" localSheetId="1" hidden="1">2</definedName>
    <definedName name="solver_rel5" localSheetId="2" hidden="1">2</definedName>
    <definedName name="solver_rel6" localSheetId="0" hidden="1">4</definedName>
    <definedName name="solver_rel6" localSheetId="3" hidden="1">2</definedName>
    <definedName name="solver_rel6" localSheetId="1" hidden="1">3</definedName>
    <definedName name="solver_rel6" localSheetId="2" hidden="1">3</definedName>
    <definedName name="solver_rel7" localSheetId="0" hidden="1">4</definedName>
    <definedName name="solver_rel7" localSheetId="3" hidden="1">3</definedName>
    <definedName name="solver_rel7" localSheetId="1" hidden="1">3</definedName>
    <definedName name="solver_rel7" localSheetId="2" hidden="1">3</definedName>
    <definedName name="solver_rel8" localSheetId="0" hidden="1">3</definedName>
    <definedName name="solver_rel8" localSheetId="1" hidden="1">3</definedName>
    <definedName name="solver_rel8" localSheetId="2" hidden="1">3</definedName>
    <definedName name="solver_rel9" localSheetId="0" hidden="1">4</definedName>
    <definedName name="solver_rel9" localSheetId="1" hidden="1">3</definedName>
    <definedName name="solver_rel9" localSheetId="2" hidden="1">3</definedName>
    <definedName name="solver_rhs1" localSheetId="0" hidden="1">0</definedName>
    <definedName name="solver_rhs1" localSheetId="3" hidden="1">0</definedName>
    <definedName name="solver_rhs1" localSheetId="1" hidden="1">0</definedName>
    <definedName name="solver_rhs1" localSheetId="2" hidden="1">0</definedName>
    <definedName name="solver_rhs10" localSheetId="0" hidden="1">0</definedName>
    <definedName name="solver_rhs10" localSheetId="1" hidden="1">0</definedName>
    <definedName name="solver_rhs2" localSheetId="0" hidden="1">1</definedName>
    <definedName name="solver_rhs2" localSheetId="3" hidden="1">0</definedName>
    <definedName name="solver_rhs2" localSheetId="1" hidden="1">1</definedName>
    <definedName name="solver_rhs2" localSheetId="2" hidden="1">1</definedName>
    <definedName name="solver_rhs3" localSheetId="0" hidden="1">0</definedName>
    <definedName name="solver_rhs3" localSheetId="3" hidden="1">0</definedName>
    <definedName name="solver_rhs3" localSheetId="1" hidden="1">0</definedName>
    <definedName name="solver_rhs3" localSheetId="2" hidden="1">0</definedName>
    <definedName name="solver_rhs4" localSheetId="0" hidden="1">100</definedName>
    <definedName name="solver_rhs4" localSheetId="3" hidden="1">0</definedName>
    <definedName name="solver_rhs4" localSheetId="1" hidden="1">0</definedName>
    <definedName name="solver_rhs4" localSheetId="2" hidden="1">0</definedName>
    <definedName name="solver_rhs5" localSheetId="0" hidden="1">integer</definedName>
    <definedName name="solver_rhs5" localSheetId="3" hidden="1">0</definedName>
    <definedName name="solver_rhs5" localSheetId="1" hidden="1">1</definedName>
    <definedName name="solver_rhs5" localSheetId="2" hidden="1">1</definedName>
    <definedName name="solver_rhs6" localSheetId="0" hidden="1">integer</definedName>
    <definedName name="solver_rhs6" localSheetId="3" hidden="1">1</definedName>
    <definedName name="solver_rhs6" localSheetId="1" hidden="1">0</definedName>
    <definedName name="solver_rhs6" localSheetId="2" hidden="1">0</definedName>
    <definedName name="solver_rhs7" localSheetId="0" hidden="1">integer</definedName>
    <definedName name="solver_rhs7" localSheetId="3" hidden="1">0</definedName>
    <definedName name="solver_rhs7" localSheetId="1" hidden="1">0</definedName>
    <definedName name="solver_rhs7" localSheetId="2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9" localSheetId="0" hidden="1">integer</definedName>
    <definedName name="solver_rhs9" localSheetId="1" hidden="1">0</definedName>
    <definedName name="solver_rhs9" localSheetId="2" hidden="1">0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3" hidden="1">2</definedName>
    <definedName name="solver_ver" localSheetId="1" hidden="1">2</definedName>
    <definedName name="solver_ver" localSheetId="2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0" l="1"/>
  <c r="M4" i="10"/>
  <c r="M3" i="10"/>
  <c r="M2" i="10"/>
  <c r="K11" i="10"/>
  <c r="K8" i="10"/>
  <c r="J11" i="10"/>
  <c r="J10" i="10"/>
  <c r="J9" i="10"/>
  <c r="I10" i="10"/>
  <c r="I9" i="10"/>
  <c r="I8" i="10"/>
  <c r="L5" i="10"/>
  <c r="L4" i="10"/>
  <c r="L3" i="10"/>
  <c r="L2" i="10"/>
  <c r="K5" i="10"/>
  <c r="K4" i="10"/>
  <c r="K3" i="10"/>
  <c r="K2" i="10"/>
  <c r="J5" i="10"/>
  <c r="J4" i="10"/>
  <c r="J3" i="10"/>
  <c r="I5" i="10"/>
  <c r="I4" i="10"/>
  <c r="I3" i="10"/>
  <c r="I2" i="10"/>
  <c r="J2" i="10"/>
  <c r="H3" i="10"/>
  <c r="H4" i="10"/>
  <c r="H5" i="10"/>
  <c r="H2" i="10"/>
  <c r="F5" i="10"/>
  <c r="F3" i="10"/>
  <c r="F4" i="10"/>
  <c r="F2" i="10"/>
  <c r="E5" i="10"/>
  <c r="E4" i="10"/>
  <c r="E3" i="10"/>
  <c r="E2" i="10"/>
  <c r="D5" i="10"/>
  <c r="D3" i="10"/>
  <c r="D2" i="10"/>
  <c r="B11" i="10"/>
  <c r="B10" i="10"/>
  <c r="B9" i="10"/>
  <c r="B8" i="10"/>
  <c r="D4" i="10"/>
  <c r="F12" i="8"/>
  <c r="F12" i="7"/>
  <c r="F11" i="1"/>
  <c r="H12" i="6"/>
  <c r="C10" i="1"/>
  <c r="C11" i="1"/>
  <c r="C9" i="1"/>
  <c r="C10" i="8"/>
  <c r="C10" i="7"/>
  <c r="C10" i="6"/>
  <c r="C11" i="6"/>
  <c r="C12" i="6"/>
  <c r="C12" i="8"/>
  <c r="C11" i="8"/>
  <c r="C11" i="7"/>
  <c r="C12" i="7"/>
  <c r="A6" i="7"/>
  <c r="A5" i="7"/>
  <c r="A4" i="7"/>
  <c r="A3" i="7"/>
  <c r="A6" i="6"/>
  <c r="A5" i="6"/>
  <c r="A4" i="6"/>
  <c r="A3" i="6"/>
  <c r="A5" i="1"/>
  <c r="A4" i="1"/>
  <c r="A3" i="1"/>
  <c r="A7" i="8"/>
  <c r="A6" i="8"/>
  <c r="A5" i="8"/>
  <c r="A4" i="8"/>
  <c r="A3" i="8"/>
  <c r="A7" i="7"/>
  <c r="A7" i="6"/>
  <c r="A6" i="1"/>
</calcChain>
</file>

<file path=xl/sharedStrings.xml><?xml version="1.0" encoding="utf-8"?>
<sst xmlns="http://schemas.openxmlformats.org/spreadsheetml/2006/main" count="123" uniqueCount="51">
  <si>
    <t>v</t>
  </si>
  <si>
    <t>x1</t>
  </si>
  <si>
    <t>x2</t>
  </si>
  <si>
    <t>x3</t>
  </si>
  <si>
    <t>x1+x2+x3</t>
  </si>
  <si>
    <t>constraint 1</t>
  </si>
  <si>
    <t>constraint 2</t>
  </si>
  <si>
    <t>constraint 3</t>
  </si>
  <si>
    <t>x4</t>
  </si>
  <si>
    <t>constraint 4</t>
  </si>
  <si>
    <t>x1 + x2 + x3 + x4</t>
  </si>
  <si>
    <t>Kosten:</t>
  </si>
  <si>
    <t>Opbrengst:</t>
  </si>
  <si>
    <t>Winst/Verlies:</t>
  </si>
  <si>
    <t>utrecht</t>
  </si>
  <si>
    <t>AFSTAND</t>
  </si>
  <si>
    <t>BEHOEFTE</t>
  </si>
  <si>
    <t>Leeuwarden</t>
  </si>
  <si>
    <t>Alkmaar</t>
  </si>
  <si>
    <t>Arnhem</t>
  </si>
  <si>
    <t>Maastricht</t>
  </si>
  <si>
    <t>Rotterdam</t>
  </si>
  <si>
    <t>Roosendaal</t>
  </si>
  <si>
    <t>met marketing campagne</t>
  </si>
  <si>
    <t>zonder marketing campagne</t>
  </si>
  <si>
    <t>Kosten</t>
  </si>
  <si>
    <t>Belgie</t>
  </si>
  <si>
    <t>Frankrijk1</t>
  </si>
  <si>
    <t>Frankrijk2</t>
  </si>
  <si>
    <t>Duitsland</t>
  </si>
  <si>
    <t>0% met marketing campagne</t>
  </si>
  <si>
    <t>0% zonder marketing campagne</t>
  </si>
  <si>
    <t>winst</t>
  </si>
  <si>
    <t>belgie</t>
  </si>
  <si>
    <t>frankrijk1</t>
  </si>
  <si>
    <t>frankrijk2</t>
  </si>
  <si>
    <t>duitsland</t>
  </si>
  <si>
    <t>E(V) =</t>
  </si>
  <si>
    <t>strategien</t>
  </si>
  <si>
    <t>Maximin</t>
  </si>
  <si>
    <t>Frankrijk</t>
  </si>
  <si>
    <t>Maximax</t>
  </si>
  <si>
    <t>Hurwitz(0,7)</t>
  </si>
  <si>
    <t>Hurwitz(0,7) gemiddelde</t>
  </si>
  <si>
    <t>Laplace</t>
  </si>
  <si>
    <t>Minimax-regret</t>
  </si>
  <si>
    <t>Minimax regret</t>
  </si>
  <si>
    <t>s1: 20%</t>
  </si>
  <si>
    <t>s2: 50%</t>
  </si>
  <si>
    <t>s3: 100%</t>
  </si>
  <si>
    <t>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</si>
</sst>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"/>
    </sheetView>
  </sheetViews>
  <sheetFormatPr baseColWidth="10" defaultRowHeight="15" x14ac:dyDescent="0"/>
  <cols>
    <col min="1" max="1" width="12.1640625" bestFit="1" customWidth="1"/>
    <col min="3" max="3" width="13" bestFit="1" customWidth="1"/>
    <col min="5" max="5" width="13.83203125" customWidth="1"/>
    <col min="6" max="6" width="13" bestFit="1" customWidth="1"/>
  </cols>
  <sheetData>
    <row r="1" spans="1:6">
      <c r="A1">
        <v>0.76923076923076916</v>
      </c>
      <c r="B1">
        <v>0.23076923076923084</v>
      </c>
      <c r="C1">
        <v>0.69230769230769218</v>
      </c>
      <c r="D1">
        <v>7.6923076923076941E-2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</row>
    <row r="3" spans="1:6">
      <c r="A3">
        <f>-A1+B1*D4+C1*E4+D1*F4</f>
        <v>0</v>
      </c>
      <c r="B3" s="1" t="s">
        <v>5</v>
      </c>
    </row>
    <row r="4" spans="1:6">
      <c r="A4">
        <f>-A1+B1*D5+C1*E5+D1*F5</f>
        <v>2.9143354396410359E-16</v>
      </c>
      <c r="B4" s="1" t="s">
        <v>6</v>
      </c>
      <c r="D4">
        <v>-2</v>
      </c>
      <c r="E4">
        <v>1</v>
      </c>
      <c r="F4">
        <v>7</v>
      </c>
    </row>
    <row r="5" spans="1:6">
      <c r="A5">
        <f>-A1+B1*D6+C1*E6+D1*F6</f>
        <v>0</v>
      </c>
      <c r="B5" s="1" t="s">
        <v>7</v>
      </c>
      <c r="D5">
        <v>3</v>
      </c>
      <c r="E5">
        <v>0</v>
      </c>
      <c r="F5">
        <v>1</v>
      </c>
    </row>
    <row r="6" spans="1:6">
      <c r="A6">
        <f>B1+C1+D1</f>
        <v>1</v>
      </c>
      <c r="B6" s="1" t="s">
        <v>4</v>
      </c>
      <c r="D6">
        <v>1</v>
      </c>
      <c r="E6">
        <v>1</v>
      </c>
      <c r="F6">
        <v>-2</v>
      </c>
    </row>
    <row r="8" spans="1:6">
      <c r="B8" s="1" t="s">
        <v>23</v>
      </c>
      <c r="E8" s="1" t="s">
        <v>24</v>
      </c>
    </row>
    <row r="9" spans="1:6">
      <c r="B9" t="s">
        <v>11</v>
      </c>
      <c r="C9" s="2">
        <f>-200000-200000</f>
        <v>-400000</v>
      </c>
      <c r="E9" t="s">
        <v>11</v>
      </c>
      <c r="F9" s="2">
        <v>-200000</v>
      </c>
    </row>
    <row r="10" spans="1:6">
      <c r="B10" t="s">
        <v>12</v>
      </c>
      <c r="C10" s="2">
        <f>A1*1000000</f>
        <v>769230.76923076913</v>
      </c>
      <c r="E10" t="s">
        <v>12</v>
      </c>
      <c r="F10" s="2">
        <v>0</v>
      </c>
    </row>
    <row r="11" spans="1:6">
      <c r="B11" t="s">
        <v>13</v>
      </c>
      <c r="C11" s="2">
        <f>C9+C10</f>
        <v>369230.76923076913</v>
      </c>
      <c r="E11" t="s">
        <v>13</v>
      </c>
      <c r="F11" s="2">
        <f>F9+F10</f>
        <v>-200000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RowHeight="15" x14ac:dyDescent="0"/>
  <cols>
    <col min="1" max="1" width="12.83203125" bestFit="1" customWidth="1"/>
    <col min="2" max="2" width="22.5" bestFit="1" customWidth="1"/>
    <col min="3" max="3" width="13" bestFit="1" customWidth="1"/>
    <col min="4" max="4" width="12.1640625" bestFit="1" customWidth="1"/>
    <col min="5" max="5" width="5.33203125" customWidth="1"/>
    <col min="6" max="6" width="5.5" customWidth="1"/>
    <col min="7" max="7" width="5.83203125" customWidth="1"/>
    <col min="8" max="8" width="13" bestFit="1" customWidth="1"/>
  </cols>
  <sheetData>
    <row r="1" spans="1:8">
      <c r="A1">
        <v>0.15384615384615385</v>
      </c>
      <c r="B1">
        <v>0</v>
      </c>
      <c r="C1">
        <v>0.61538461538461542</v>
      </c>
      <c r="D1">
        <v>0.30769230769230771</v>
      </c>
      <c r="E1">
        <v>7.6923076923076927E-2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</row>
    <row r="3" spans="1:8">
      <c r="A3">
        <f>-A1+B1*D4+C1*E4+D1*F4+E1*G4</f>
        <v>-7.6923076923076927E-2</v>
      </c>
      <c r="B3" s="1" t="s">
        <v>5</v>
      </c>
    </row>
    <row r="4" spans="1:8">
      <c r="A4">
        <f>-A1+B1*D5+C1*E5+D1*F5+E1*G5</f>
        <v>0</v>
      </c>
      <c r="B4" s="1" t="s">
        <v>6</v>
      </c>
      <c r="D4">
        <v>-2</v>
      </c>
      <c r="E4">
        <v>1</v>
      </c>
      <c r="F4">
        <v>-2</v>
      </c>
      <c r="G4">
        <v>1</v>
      </c>
    </row>
    <row r="5" spans="1:8">
      <c r="A5">
        <f>-A1+B1*D6+C1*E6+D1*F6+E1*G6</f>
        <v>0</v>
      </c>
      <c r="B5" s="1" t="s">
        <v>7</v>
      </c>
      <c r="D5">
        <v>3</v>
      </c>
      <c r="E5">
        <v>0</v>
      </c>
      <c r="F5">
        <v>0</v>
      </c>
      <c r="G5">
        <v>2</v>
      </c>
    </row>
    <row r="6" spans="1:8">
      <c r="A6">
        <f>-A1+B1*D7+C1*E7+D1*F7+E1*G7</f>
        <v>0</v>
      </c>
      <c r="B6" s="1" t="s">
        <v>9</v>
      </c>
      <c r="D6">
        <v>1</v>
      </c>
      <c r="E6">
        <v>1</v>
      </c>
      <c r="F6">
        <v>-2</v>
      </c>
      <c r="G6">
        <v>2</v>
      </c>
    </row>
    <row r="7" spans="1:8">
      <c r="A7">
        <f>B1+C1+D1+E1</f>
        <v>1</v>
      </c>
      <c r="B7" s="1" t="s">
        <v>10</v>
      </c>
      <c r="D7">
        <v>8</v>
      </c>
      <c r="E7">
        <v>0</v>
      </c>
      <c r="F7">
        <v>1</v>
      </c>
      <c r="G7">
        <v>-2</v>
      </c>
    </row>
    <row r="9" spans="1:8">
      <c r="B9" s="1" t="s">
        <v>23</v>
      </c>
      <c r="E9" s="1" t="s">
        <v>24</v>
      </c>
    </row>
    <row r="10" spans="1:8">
      <c r="B10" t="s">
        <v>11</v>
      </c>
      <c r="C10" s="2">
        <f>-200000-150000</f>
        <v>-350000</v>
      </c>
      <c r="E10" t="s">
        <v>25</v>
      </c>
      <c r="H10" s="2">
        <v>-150000</v>
      </c>
    </row>
    <row r="11" spans="1:8">
      <c r="B11" t="s">
        <v>12</v>
      </c>
      <c r="C11" s="2">
        <f>A1*1000000</f>
        <v>153846.15384615384</v>
      </c>
      <c r="E11" t="s">
        <v>12</v>
      </c>
      <c r="H11" s="2">
        <v>0</v>
      </c>
    </row>
    <row r="12" spans="1:8">
      <c r="B12" t="s">
        <v>13</v>
      </c>
      <c r="C12" s="2">
        <f>C10+C11</f>
        <v>-196153.84615384616</v>
      </c>
      <c r="E12" t="s">
        <v>13</v>
      </c>
      <c r="H12" s="2">
        <f>H10+H11</f>
        <v>-150000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"/>
  <cols>
    <col min="1" max="1" width="12.83203125" bestFit="1" customWidth="1"/>
    <col min="2" max="2" width="14.5" bestFit="1" customWidth="1"/>
    <col min="3" max="3" width="13" bestFit="1" customWidth="1"/>
    <col min="5" max="5" width="14.6640625" customWidth="1"/>
    <col min="6" max="6" width="13" bestFit="1" customWidth="1"/>
  </cols>
  <sheetData>
    <row r="1" spans="1:7">
      <c r="A1">
        <v>-0.14634146341463403</v>
      </c>
      <c r="B1">
        <v>0</v>
      </c>
      <c r="C1">
        <v>0.1951219512195122</v>
      </c>
      <c r="D1">
        <v>0.48780487804878048</v>
      </c>
      <c r="E1">
        <v>0.31707317073170727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</row>
    <row r="3" spans="1:7">
      <c r="A3">
        <f>-A1+B1*D4+C1*E4+D1*F4+E1*G4</f>
        <v>-0.31707317073170749</v>
      </c>
      <c r="B3" s="1" t="s">
        <v>5</v>
      </c>
    </row>
    <row r="4" spans="1:7">
      <c r="A4">
        <f>-A1+B1*D5+C1*E5+D1*F5+E1*G5</f>
        <v>0</v>
      </c>
      <c r="B4" s="1" t="s">
        <v>6</v>
      </c>
      <c r="D4">
        <v>-2</v>
      </c>
      <c r="E4">
        <v>1</v>
      </c>
      <c r="F4">
        <v>-2</v>
      </c>
      <c r="G4">
        <v>1</v>
      </c>
    </row>
    <row r="5" spans="1:7">
      <c r="A5">
        <f>-A1+B1*D6+C1*E6+D1*F6+E1*G6</f>
        <v>0</v>
      </c>
      <c r="B5" s="1" t="s">
        <v>7</v>
      </c>
      <c r="D5">
        <v>3</v>
      </c>
      <c r="E5">
        <v>-4</v>
      </c>
      <c r="F5">
        <v>0</v>
      </c>
      <c r="G5">
        <v>2</v>
      </c>
    </row>
    <row r="6" spans="1:7">
      <c r="A6">
        <f>-A1+B1*D7+C1*E7+D1*F7+E1*G7</f>
        <v>0</v>
      </c>
      <c r="B6" s="1" t="s">
        <v>9</v>
      </c>
      <c r="D6">
        <v>1</v>
      </c>
      <c r="E6">
        <v>1</v>
      </c>
      <c r="F6">
        <v>-2</v>
      </c>
      <c r="G6">
        <v>2</v>
      </c>
    </row>
    <row r="7" spans="1:7">
      <c r="A7">
        <f>B1+C1+D1+E1</f>
        <v>0.99999999999999989</v>
      </c>
      <c r="B7" s="1" t="s">
        <v>10</v>
      </c>
      <c r="D7">
        <v>-1</v>
      </c>
      <c r="E7">
        <v>0</v>
      </c>
      <c r="F7">
        <v>1</v>
      </c>
      <c r="G7">
        <v>-2</v>
      </c>
    </row>
    <row r="9" spans="1:7">
      <c r="B9" s="3" t="s">
        <v>23</v>
      </c>
      <c r="E9" s="3" t="s">
        <v>24</v>
      </c>
    </row>
    <row r="10" spans="1:7">
      <c r="B10" t="s">
        <v>11</v>
      </c>
      <c r="C10" s="2">
        <f>-200000 + -150000</f>
        <v>-350000</v>
      </c>
      <c r="E10" t="s">
        <v>11</v>
      </c>
      <c r="F10" s="2">
        <v>-150000</v>
      </c>
    </row>
    <row r="11" spans="1:7">
      <c r="B11" t="s">
        <v>12</v>
      </c>
      <c r="C11" s="2">
        <f>A1*1000000</f>
        <v>-146341.46341463402</v>
      </c>
      <c r="E11" t="s">
        <v>12</v>
      </c>
      <c r="F11" s="2">
        <v>0</v>
      </c>
    </row>
    <row r="12" spans="1:7">
      <c r="B12" t="s">
        <v>13</v>
      </c>
      <c r="C12" s="2">
        <f>C10+C11</f>
        <v>-496341.463414634</v>
      </c>
      <c r="E12" t="s">
        <v>13</v>
      </c>
      <c r="F12" s="2">
        <f>F10+F11</f>
        <v>-150000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"/>
  <cols>
    <col min="1" max="1" width="12.83203125" bestFit="1" customWidth="1"/>
    <col min="2" max="2" width="14.5" bestFit="1" customWidth="1"/>
    <col min="3" max="3" width="13" bestFit="1" customWidth="1"/>
    <col min="4" max="4" width="12.1640625" bestFit="1" customWidth="1"/>
    <col min="5" max="5" width="13.1640625" customWidth="1"/>
    <col min="6" max="6" width="13" bestFit="1" customWidth="1"/>
  </cols>
  <sheetData>
    <row r="1" spans="1:7">
      <c r="A1">
        <v>0.84210526315789469</v>
      </c>
      <c r="B1">
        <v>0.10526315789473684</v>
      </c>
      <c r="C1">
        <v>0.84210526315789469</v>
      </c>
      <c r="D1">
        <v>5.2631578947368418E-2</v>
      </c>
      <c r="E1">
        <v>0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</row>
    <row r="3" spans="1:7">
      <c r="A3">
        <f>-A1+B1*D4+C1*D5+D1*D6+E1*D7</f>
        <v>0</v>
      </c>
      <c r="B3" s="1" t="s">
        <v>5</v>
      </c>
    </row>
    <row r="4" spans="1:7">
      <c r="A4">
        <f>-A1+B1*E4+C1*E5+D1*E6+E1*E7</f>
        <v>-0.52631578947368418</v>
      </c>
      <c r="B4" s="1" t="s">
        <v>6</v>
      </c>
      <c r="D4">
        <v>-2</v>
      </c>
      <c r="E4">
        <v>3</v>
      </c>
      <c r="F4">
        <v>1</v>
      </c>
      <c r="G4">
        <v>8</v>
      </c>
    </row>
    <row r="5" spans="1:7">
      <c r="A5">
        <f>-A1+B1*F4+C1*F5+D1*F6+E1*F7</f>
        <v>0</v>
      </c>
      <c r="B5" s="1" t="s">
        <v>7</v>
      </c>
      <c r="D5">
        <v>1</v>
      </c>
      <c r="E5">
        <v>0</v>
      </c>
      <c r="F5">
        <v>1</v>
      </c>
      <c r="G5">
        <v>0</v>
      </c>
    </row>
    <row r="6" spans="1:7">
      <c r="A6">
        <f>-A1+B1*G4+C1*G5+D1*G6+E1*G7</f>
        <v>0</v>
      </c>
      <c r="B6" s="1" t="s">
        <v>9</v>
      </c>
      <c r="D6">
        <v>4</v>
      </c>
      <c r="E6">
        <v>0</v>
      </c>
      <c r="F6">
        <v>-2</v>
      </c>
      <c r="G6">
        <v>0</v>
      </c>
    </row>
    <row r="7" spans="1:7">
      <c r="A7">
        <f>B1+C1+D1+E1</f>
        <v>1</v>
      </c>
      <c r="B7" s="1" t="s">
        <v>10</v>
      </c>
      <c r="D7">
        <v>1</v>
      </c>
      <c r="E7">
        <v>2</v>
      </c>
      <c r="F7">
        <v>2</v>
      </c>
      <c r="G7">
        <v>-2</v>
      </c>
    </row>
    <row r="9" spans="1:7">
      <c r="B9" s="3" t="s">
        <v>23</v>
      </c>
      <c r="E9" s="3" t="s">
        <v>24</v>
      </c>
    </row>
    <row r="10" spans="1:7">
      <c r="B10" t="s">
        <v>11</v>
      </c>
      <c r="C10" s="2">
        <f>-200000 -250000</f>
        <v>-450000</v>
      </c>
      <c r="E10" t="s">
        <v>11</v>
      </c>
      <c r="F10" s="2">
        <v>-250000</v>
      </c>
    </row>
    <row r="11" spans="1:7">
      <c r="B11" t="s">
        <v>12</v>
      </c>
      <c r="C11" s="2">
        <f>A1*1000000</f>
        <v>842105.26315789472</v>
      </c>
      <c r="E11" t="s">
        <v>12</v>
      </c>
      <c r="F11" s="2">
        <v>0</v>
      </c>
    </row>
    <row r="12" spans="1:7">
      <c r="B12" t="s">
        <v>13</v>
      </c>
      <c r="C12" s="2">
        <f>C10+C11</f>
        <v>392105.26315789472</v>
      </c>
      <c r="E12" t="s">
        <v>13</v>
      </c>
      <c r="F12" s="2">
        <f>F10+F11</f>
        <v>-250000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G13" sqref="G13"/>
    </sheetView>
  </sheetViews>
  <sheetFormatPr baseColWidth="10" defaultRowHeight="15" x14ac:dyDescent="0"/>
  <cols>
    <col min="1" max="1" width="9.33203125" bestFit="1" customWidth="1"/>
    <col min="2" max="2" width="16.1640625" bestFit="1" customWidth="1"/>
    <col min="3" max="3" width="18.33203125" bestFit="1" customWidth="1"/>
    <col min="4" max="4" width="14" bestFit="1" customWidth="1"/>
    <col min="5" max="6" width="13" bestFit="1" customWidth="1"/>
    <col min="8" max="8" width="14" bestFit="1" customWidth="1"/>
    <col min="9" max="9" width="13.1640625" bestFit="1" customWidth="1"/>
    <col min="10" max="10" width="13" bestFit="1" customWidth="1"/>
    <col min="11" max="11" width="16.83203125" bestFit="1" customWidth="1"/>
    <col min="12" max="12" width="13" bestFit="1" customWidth="1"/>
    <col min="13" max="13" width="16" bestFit="1" customWidth="1"/>
  </cols>
  <sheetData>
    <row r="1" spans="1:13" ht="30" customHeight="1">
      <c r="B1" s="5" t="s">
        <v>30</v>
      </c>
      <c r="C1" s="6" t="s">
        <v>31</v>
      </c>
      <c r="D1" s="4">
        <v>0.2</v>
      </c>
      <c r="E1" s="4">
        <v>0.5</v>
      </c>
      <c r="F1" s="4">
        <v>1</v>
      </c>
      <c r="H1" t="s">
        <v>37</v>
      </c>
      <c r="I1" t="s">
        <v>39</v>
      </c>
      <c r="J1" t="s">
        <v>41</v>
      </c>
      <c r="K1" s="6" t="s">
        <v>43</v>
      </c>
      <c r="L1" t="s">
        <v>44</v>
      </c>
      <c r="M1" s="6" t="s">
        <v>46</v>
      </c>
    </row>
    <row r="2" spans="1:13">
      <c r="A2" t="s">
        <v>26</v>
      </c>
      <c r="B2" s="7">
        <v>369230.77</v>
      </c>
      <c r="C2" s="2">
        <v>-200000</v>
      </c>
      <c r="D2" s="2">
        <f>MAX((B8*0.8)-450000,C2)</f>
        <v>165384.61538461526</v>
      </c>
      <c r="E2" s="2">
        <f>MAX((0.5*B8)-400000,C2)</f>
        <v>-15384.615384615492</v>
      </c>
      <c r="F2" s="2">
        <f>MAX((B8*0)-400000,C2)</f>
        <v>-200000</v>
      </c>
      <c r="H2" s="7">
        <f>0.25*D2+0.5*E2+0.25*F2</f>
        <v>-16346.153846153931</v>
      </c>
      <c r="I2" s="2">
        <f>F2</f>
        <v>-200000</v>
      </c>
      <c r="J2" s="2">
        <f>D2</f>
        <v>165384.61538461526</v>
      </c>
      <c r="K2" s="2">
        <f>0.7*D2+0.3*F2</f>
        <v>55769.230769230679</v>
      </c>
      <c r="L2" s="7">
        <f>(D2+E2+F2)/3</f>
        <v>-16666.666666666744</v>
      </c>
      <c r="M2" s="7">
        <f>I8</f>
        <v>58299.595015384839</v>
      </c>
    </row>
    <row r="3" spans="1:13">
      <c r="A3" t="s">
        <v>27</v>
      </c>
      <c r="B3" s="2">
        <v>-196153.85</v>
      </c>
      <c r="C3" s="7">
        <v>-150000</v>
      </c>
      <c r="D3" s="2">
        <f>MAX((0.8*B9)-350000,C3)</f>
        <v>-150000</v>
      </c>
      <c r="E3" s="2">
        <f>MAX((0.5*B9)-350000,C3)</f>
        <v>-150000</v>
      </c>
      <c r="F3" s="2">
        <f>MAX((B9*0)-350000,C3)</f>
        <v>-150000</v>
      </c>
      <c r="H3" s="2">
        <f>0.25*D3+0.5*E3+0.25*F3</f>
        <v>-150000</v>
      </c>
      <c r="I3" s="7">
        <f>F3</f>
        <v>-150000</v>
      </c>
      <c r="J3" s="2">
        <f>D3</f>
        <v>-150000</v>
      </c>
      <c r="K3" s="2">
        <f>0.7*D3+0.3*F3</f>
        <v>-150000</v>
      </c>
      <c r="L3" s="2">
        <f t="shared" ref="L3:L5" si="0">(D3+E3+F3)/3</f>
        <v>-150000</v>
      </c>
      <c r="M3" s="2">
        <f>I9</f>
        <v>373684.2104000001</v>
      </c>
    </row>
    <row r="4" spans="1:13">
      <c r="A4" t="s">
        <v>28</v>
      </c>
      <c r="B4" s="2">
        <v>-496341.46</v>
      </c>
      <c r="C4" s="7">
        <v>-150000</v>
      </c>
      <c r="D4" s="2">
        <f>MAX(C4,0.8*(B4-150000)+150000)</f>
        <v>-150000</v>
      </c>
      <c r="E4" s="2">
        <f t="shared" ref="E4:E5" si="1">MAX((0.5*B10)-350000,C4)</f>
        <v>-150000</v>
      </c>
      <c r="F4" s="2">
        <f>MAX((B10*0)-350000,C4)</f>
        <v>-150000</v>
      </c>
      <c r="H4" s="2">
        <f t="shared" ref="H3:H5" si="2">0.25*D4+0.5*E4+0.25*F4</f>
        <v>-150000</v>
      </c>
      <c r="I4" s="7">
        <f>F4</f>
        <v>-150000</v>
      </c>
      <c r="J4" s="2">
        <f>D4</f>
        <v>-150000</v>
      </c>
      <c r="K4" s="2">
        <f>0.7*D4+0.3*F4</f>
        <v>-150000</v>
      </c>
      <c r="L4" s="2">
        <f>(D4+E4+F4)/3</f>
        <v>-150000</v>
      </c>
      <c r="M4" s="2">
        <f>I10</f>
        <v>373684.2104000001</v>
      </c>
    </row>
    <row r="5" spans="1:13">
      <c r="A5" t="s">
        <v>29</v>
      </c>
      <c r="B5" s="7">
        <v>392105.26</v>
      </c>
      <c r="C5" s="2">
        <v>-250000</v>
      </c>
      <c r="D5" s="2">
        <f>MAX((0.8*B11)-450000,C5)</f>
        <v>223684.2104000001</v>
      </c>
      <c r="E5" s="2">
        <f>MAX((0.5*B11)-450000,C5)</f>
        <v>-28947.368499999982</v>
      </c>
      <c r="F5" s="2">
        <f>MAX((B11*0)-450000,C5)</f>
        <v>-250000</v>
      </c>
      <c r="H5" s="2">
        <f t="shared" si="2"/>
        <v>-21052.631649999967</v>
      </c>
      <c r="I5" s="2">
        <f>F5</f>
        <v>-250000</v>
      </c>
      <c r="J5" s="7">
        <f>D5</f>
        <v>223684.2104000001</v>
      </c>
      <c r="K5" s="7">
        <f>0.7*D5+0.3*F5</f>
        <v>81578.947280000051</v>
      </c>
      <c r="L5" s="2">
        <f>(D5+E5+F5)/3</f>
        <v>-18421.05269999996</v>
      </c>
      <c r="M5" s="2">
        <f>K11</f>
        <v>100000</v>
      </c>
    </row>
    <row r="7" spans="1:13">
      <c r="B7" t="s">
        <v>32</v>
      </c>
      <c r="D7" s="1" t="s">
        <v>38</v>
      </c>
      <c r="H7" t="s">
        <v>45</v>
      </c>
      <c r="I7" t="s">
        <v>47</v>
      </c>
      <c r="J7" t="s">
        <v>48</v>
      </c>
      <c r="K7" t="s">
        <v>49</v>
      </c>
    </row>
    <row r="8" spans="1:13">
      <c r="A8" t="s">
        <v>33</v>
      </c>
      <c r="B8" s="2">
        <f>0.769230769230769*10^6</f>
        <v>769230.76923076902</v>
      </c>
      <c r="D8" t="s">
        <v>39</v>
      </c>
      <c r="E8" t="s">
        <v>40</v>
      </c>
      <c r="H8" t="s">
        <v>26</v>
      </c>
      <c r="I8" s="2">
        <f>D5-D2</f>
        <v>58299.595015384839</v>
      </c>
      <c r="J8" s="2">
        <v>0</v>
      </c>
      <c r="K8" s="2">
        <f>F3-F2</f>
        <v>50000</v>
      </c>
    </row>
    <row r="9" spans="1:13">
      <c r="A9" t="s">
        <v>34</v>
      </c>
      <c r="B9" s="2">
        <f>0.153846153846154*10^6</f>
        <v>153846.15384615399</v>
      </c>
      <c r="D9" t="s">
        <v>41</v>
      </c>
      <c r="E9" t="s">
        <v>29</v>
      </c>
      <c r="H9" t="s">
        <v>27</v>
      </c>
      <c r="I9" s="2">
        <f>D5-D3</f>
        <v>373684.2104000001</v>
      </c>
      <c r="J9" s="2">
        <f>E2-E3</f>
        <v>134615.38461538451</v>
      </c>
      <c r="K9">
        <v>0</v>
      </c>
    </row>
    <row r="10" spans="1:13">
      <c r="A10" t="s">
        <v>35</v>
      </c>
      <c r="B10" s="2">
        <f>-0.146341463*10^6</f>
        <v>-146341.46300000002</v>
      </c>
      <c r="D10" t="s">
        <v>42</v>
      </c>
      <c r="E10" t="s">
        <v>29</v>
      </c>
      <c r="H10" t="s">
        <v>28</v>
      </c>
      <c r="I10" s="2">
        <f>D5-D4</f>
        <v>373684.2104000001</v>
      </c>
      <c r="J10" s="2">
        <f>E2-E4</f>
        <v>134615.38461538451</v>
      </c>
      <c r="K10">
        <v>0</v>
      </c>
    </row>
    <row r="11" spans="1:13">
      <c r="A11" t="s">
        <v>36</v>
      </c>
      <c r="B11" s="2">
        <f>0.842105263*10^6</f>
        <v>842105.26300000004</v>
      </c>
      <c r="D11" t="s">
        <v>44</v>
      </c>
      <c r="E11" t="s">
        <v>26</v>
      </c>
      <c r="H11" t="s">
        <v>29</v>
      </c>
      <c r="I11">
        <v>0</v>
      </c>
      <c r="J11" s="2">
        <f>E2-E5</f>
        <v>13562.75311538449</v>
      </c>
      <c r="K11" s="2">
        <f>F4-F5</f>
        <v>100000</v>
      </c>
    </row>
    <row r="12" spans="1:13">
      <c r="D12" t="s">
        <v>45</v>
      </c>
      <c r="E12" t="s">
        <v>26</v>
      </c>
    </row>
    <row r="13" spans="1:13">
      <c r="D13" t="s">
        <v>50</v>
      </c>
      <c r="E13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6" sqref="I6"/>
    </sheetView>
  </sheetViews>
  <sheetFormatPr baseColWidth="10" defaultRowHeight="15" x14ac:dyDescent="0"/>
  <sheetData>
    <row r="1" spans="1:7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14</v>
      </c>
      <c r="B2">
        <v>160</v>
      </c>
      <c r="C2">
        <v>90</v>
      </c>
      <c r="D2">
        <v>70</v>
      </c>
      <c r="E2">
        <v>180</v>
      </c>
      <c r="F2">
        <v>60</v>
      </c>
      <c r="G2">
        <v>100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B5">
        <v>100000</v>
      </c>
      <c r="C5">
        <v>40000</v>
      </c>
      <c r="D5">
        <v>160000</v>
      </c>
      <c r="E5">
        <v>250000</v>
      </c>
      <c r="F5">
        <v>300000</v>
      </c>
      <c r="G5">
        <v>150000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Belgie</vt:lpstr>
      <vt:lpstr>Frankrijk1</vt:lpstr>
      <vt:lpstr>Frankrijk2</vt:lpstr>
      <vt:lpstr>duitsland</vt:lpstr>
      <vt:lpstr>belasting</vt:lpstr>
      <vt:lpstr>logistiek in nederland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Sassen</dc:creator>
  <cp:lastModifiedBy>Javier Sassen</cp:lastModifiedBy>
  <dcterms:created xsi:type="dcterms:W3CDTF">2015-03-31T17:58:14Z</dcterms:created>
  <dcterms:modified xsi:type="dcterms:W3CDTF">2015-04-08T10:22:21Z</dcterms:modified>
</cp:coreProperties>
</file>