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ropbox\University\Year4\Master Thesis\"/>
    </mc:Choice>
  </mc:AlternateContent>
  <bookViews>
    <workbookView xWindow="0" yWindow="0" windowWidth="28800" windowHeight="12435" firstSheet="1" activeTab="1"/>
  </bookViews>
  <sheets>
    <sheet name="BACKUP" sheetId="1" r:id="rId1"/>
    <sheet name="Performance without DEFAULT (2" sheetId="12" r:id="rId2"/>
    <sheet name="Performance with DEFAULT" sheetId="5" r:id="rId3"/>
    <sheet name="Fraction of Unidentified" sheetId="9" r:id="rId4"/>
    <sheet name="Fraction of Defaults" sheetId="8" r:id="rId5"/>
    <sheet name="Sentence Length" sheetId="4" r:id="rId6"/>
    <sheet name="Overall" sheetId="11" r:id="rId7"/>
    <sheet name="Persons per Sentence" sheetId="6" r:id="rId8"/>
    <sheet name="Viz Data" sheetId="3" r:id="rId9"/>
    <sheet name="Viz" sheetId="2" r:id="rId10"/>
    <sheet name="Significance" sheetId="7" r:id="rId11"/>
    <sheet name="Unidentified vs performance" sheetId="10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3" i="12" l="1"/>
  <c r="D122" i="12" l="1"/>
  <c r="J5" i="7" l="1"/>
  <c r="G48" i="12"/>
  <c r="H81" i="12"/>
  <c r="D121" i="12" l="1"/>
  <c r="J113" i="12"/>
  <c r="J114" i="12" s="1"/>
  <c r="H113" i="12"/>
  <c r="H114" i="12" s="1"/>
  <c r="J112" i="12"/>
  <c r="H112" i="12"/>
  <c r="L89" i="12"/>
  <c r="B89" i="12"/>
  <c r="J81" i="12"/>
  <c r="I81" i="12"/>
  <c r="J80" i="12"/>
  <c r="I80" i="12"/>
  <c r="H80" i="12"/>
  <c r="J86" i="12" s="1"/>
  <c r="L70" i="12"/>
  <c r="E66" i="12"/>
  <c r="J62" i="12"/>
  <c r="L62" i="12" s="1"/>
  <c r="I62" i="12"/>
  <c r="H62" i="12"/>
  <c r="J61" i="12"/>
  <c r="I61" i="12"/>
  <c r="H61" i="12"/>
  <c r="M52" i="12"/>
  <c r="M53" i="12" s="1"/>
  <c r="K52" i="12"/>
  <c r="K53" i="12" s="1"/>
  <c r="E52" i="12"/>
  <c r="E53" i="12" s="1"/>
  <c r="C52" i="12"/>
  <c r="C53" i="12" s="1"/>
  <c r="M51" i="12"/>
  <c r="K51" i="12"/>
  <c r="E51" i="12"/>
  <c r="C51" i="12"/>
  <c r="O50" i="12"/>
  <c r="G50" i="12"/>
  <c r="O49" i="12"/>
  <c r="G49" i="12"/>
  <c r="O48" i="12"/>
  <c r="O47" i="12"/>
  <c r="G47" i="12"/>
  <c r="O46" i="12"/>
  <c r="G46" i="12"/>
  <c r="O45" i="12"/>
  <c r="G45" i="12"/>
  <c r="O44" i="12"/>
  <c r="G44" i="12"/>
  <c r="O43" i="12"/>
  <c r="G43" i="12"/>
  <c r="O42" i="12"/>
  <c r="G42" i="12"/>
  <c r="O41" i="12"/>
  <c r="G41" i="12"/>
  <c r="O40" i="12"/>
  <c r="G40" i="12"/>
  <c r="O39" i="12"/>
  <c r="G39" i="12"/>
  <c r="O38" i="12"/>
  <c r="G38" i="12"/>
  <c r="O37" i="12"/>
  <c r="G37" i="12"/>
  <c r="O36" i="12"/>
  <c r="G36" i="12"/>
  <c r="O35" i="12"/>
  <c r="G35" i="12"/>
  <c r="O34" i="12"/>
  <c r="G34" i="12"/>
  <c r="O33" i="12"/>
  <c r="G33" i="12"/>
  <c r="O32" i="12"/>
  <c r="G32" i="12"/>
  <c r="O31" i="12"/>
  <c r="O52" i="12" s="1"/>
  <c r="O53" i="12" s="1"/>
  <c r="G31" i="12"/>
  <c r="H24" i="12"/>
  <c r="H25" i="12" s="1"/>
  <c r="G24" i="12"/>
  <c r="G25" i="12" s="1"/>
  <c r="C24" i="12"/>
  <c r="C25" i="12" s="1"/>
  <c r="B24" i="12"/>
  <c r="B25" i="12" s="1"/>
  <c r="L23" i="12"/>
  <c r="K23" i="12"/>
  <c r="H23" i="12"/>
  <c r="G23" i="12"/>
  <c r="C23" i="12"/>
  <c r="B23" i="12"/>
  <c r="M22" i="12"/>
  <c r="I22" i="12"/>
  <c r="D22" i="12"/>
  <c r="M21" i="12"/>
  <c r="I21" i="12"/>
  <c r="D21" i="12"/>
  <c r="M20" i="12"/>
  <c r="I20" i="12"/>
  <c r="D20" i="12"/>
  <c r="M19" i="12"/>
  <c r="I19" i="12"/>
  <c r="D19" i="12"/>
  <c r="M18" i="12"/>
  <c r="I18" i="12"/>
  <c r="D18" i="12"/>
  <c r="M17" i="12"/>
  <c r="I17" i="12"/>
  <c r="D17" i="12"/>
  <c r="M16" i="12"/>
  <c r="I16" i="12"/>
  <c r="D16" i="12"/>
  <c r="M15" i="12"/>
  <c r="I15" i="12"/>
  <c r="D15" i="12"/>
  <c r="M14" i="12"/>
  <c r="I14" i="12"/>
  <c r="D14" i="12"/>
  <c r="M13" i="12"/>
  <c r="I13" i="12"/>
  <c r="D13" i="12"/>
  <c r="M12" i="12"/>
  <c r="I12" i="12"/>
  <c r="D12" i="12"/>
  <c r="M11" i="12"/>
  <c r="I11" i="12"/>
  <c r="D11" i="12"/>
  <c r="M10" i="12"/>
  <c r="I10" i="12"/>
  <c r="D10" i="12"/>
  <c r="M9" i="12"/>
  <c r="I9" i="12"/>
  <c r="D9" i="12"/>
  <c r="M8" i="12"/>
  <c r="I8" i="12"/>
  <c r="D8" i="12"/>
  <c r="M7" i="12"/>
  <c r="I7" i="12"/>
  <c r="D7" i="12"/>
  <c r="M6" i="12"/>
  <c r="I6" i="12"/>
  <c r="D6" i="12"/>
  <c r="M5" i="12"/>
  <c r="I5" i="12"/>
  <c r="D5" i="12"/>
  <c r="M4" i="12"/>
  <c r="I4" i="12"/>
  <c r="D4" i="12"/>
  <c r="M3" i="12"/>
  <c r="I3" i="12"/>
  <c r="D3" i="12"/>
  <c r="D121" i="1"/>
  <c r="M23" i="12" l="1"/>
  <c r="I24" i="12"/>
  <c r="I25" i="12" s="1"/>
  <c r="D23" i="12"/>
  <c r="G51" i="12"/>
  <c r="J63" i="12"/>
  <c r="H67" i="12" s="1"/>
  <c r="L86" i="12"/>
  <c r="J87" i="12"/>
  <c r="L87" i="12" s="1"/>
  <c r="H72" i="12"/>
  <c r="H73" i="12" s="1"/>
  <c r="J67" i="12"/>
  <c r="J68" i="12" s="1"/>
  <c r="L68" i="12" s="1"/>
  <c r="J91" i="12"/>
  <c r="J92" i="12" s="1"/>
  <c r="L92" i="12" s="1"/>
  <c r="M92" i="12" s="1"/>
  <c r="D24" i="12"/>
  <c r="D25" i="12" s="1"/>
  <c r="L63" i="12"/>
  <c r="I23" i="12"/>
  <c r="I72" i="12"/>
  <c r="G52" i="12"/>
  <c r="G53" i="12" s="1"/>
  <c r="O51" i="12"/>
  <c r="L61" i="12"/>
  <c r="J72" i="12"/>
  <c r="J73" i="12" s="1"/>
  <c r="J82" i="12"/>
  <c r="H86" i="12" s="1"/>
  <c r="H87" i="12" s="1"/>
  <c r="H91" i="12"/>
  <c r="H92" i="12" s="1"/>
  <c r="L67" i="12"/>
  <c r="L73" i="12"/>
  <c r="K63" i="12"/>
  <c r="Q95" i="11"/>
  <c r="O95" i="11"/>
  <c r="M95" i="11"/>
  <c r="K95" i="11"/>
  <c r="I95" i="11"/>
  <c r="G95" i="11"/>
  <c r="E95" i="11"/>
  <c r="C95" i="11"/>
  <c r="H68" i="12" l="1"/>
  <c r="N68" i="12" s="1"/>
  <c r="I67" i="12"/>
  <c r="I68" i="12" s="1"/>
  <c r="K68" i="12" s="1"/>
  <c r="O68" i="12" s="1"/>
  <c r="I91" i="12"/>
  <c r="M87" i="12"/>
  <c r="L91" i="12"/>
  <c r="M68" i="12"/>
  <c r="N73" i="12"/>
  <c r="N92" i="12"/>
  <c r="P91" i="12"/>
  <c r="P92" i="12" s="1"/>
  <c r="I92" i="12"/>
  <c r="K92" i="12" s="1"/>
  <c r="O92" i="12" s="1"/>
  <c r="K91" i="12"/>
  <c r="O91" i="12" s="1"/>
  <c r="K82" i="12"/>
  <c r="L72" i="12"/>
  <c r="N87" i="12"/>
  <c r="M73" i="12"/>
  <c r="I86" i="12"/>
  <c r="I73" i="12"/>
  <c r="K73" i="12" s="1"/>
  <c r="O73" i="12" s="1"/>
  <c r="K72" i="12"/>
  <c r="O72" i="12" s="1"/>
  <c r="P72" i="12"/>
  <c r="P73" i="12" s="1"/>
  <c r="P92" i="1"/>
  <c r="O92" i="1"/>
  <c r="N92" i="1"/>
  <c r="M92" i="1"/>
  <c r="L92" i="1"/>
  <c r="K92" i="1"/>
  <c r="I92" i="1"/>
  <c r="J92" i="1"/>
  <c r="H92" i="1"/>
  <c r="P91" i="1"/>
  <c r="O91" i="1"/>
  <c r="L91" i="1"/>
  <c r="K91" i="1"/>
  <c r="J91" i="1"/>
  <c r="I91" i="1"/>
  <c r="H91" i="1"/>
  <c r="L89" i="1"/>
  <c r="P87" i="1"/>
  <c r="O87" i="1"/>
  <c r="N87" i="1"/>
  <c r="M87" i="1"/>
  <c r="L87" i="1"/>
  <c r="K87" i="1"/>
  <c r="I87" i="1"/>
  <c r="J87" i="1"/>
  <c r="H87" i="1"/>
  <c r="P86" i="1"/>
  <c r="O86" i="1"/>
  <c r="L86" i="1"/>
  <c r="K86" i="1"/>
  <c r="J86" i="1"/>
  <c r="I86" i="1"/>
  <c r="H86" i="1"/>
  <c r="K82" i="1"/>
  <c r="J82" i="1"/>
  <c r="J81" i="1"/>
  <c r="I81" i="1"/>
  <c r="H81" i="1"/>
  <c r="J80" i="1"/>
  <c r="I80" i="1"/>
  <c r="H80" i="1"/>
  <c r="P67" i="12" l="1"/>
  <c r="P68" i="12" s="1"/>
  <c r="K67" i="12"/>
  <c r="O67" i="12" s="1"/>
  <c r="I87" i="12"/>
  <c r="K87" i="12" s="1"/>
  <c r="O87" i="12" s="1"/>
  <c r="K86" i="12"/>
  <c r="O86" i="12" s="1"/>
  <c r="P86" i="12"/>
  <c r="P87" i="12" s="1"/>
  <c r="H113" i="1"/>
  <c r="H114" i="1" s="1"/>
  <c r="J113" i="1"/>
  <c r="J114" i="1" s="1"/>
  <c r="H112" i="1"/>
  <c r="J112" i="1"/>
  <c r="L70" i="1"/>
  <c r="J62" i="1"/>
  <c r="L62" i="1" s="1"/>
  <c r="I62" i="1"/>
  <c r="H62" i="1"/>
  <c r="J61" i="1"/>
  <c r="L61" i="1" s="1"/>
  <c r="I61" i="1"/>
  <c r="H61" i="1"/>
  <c r="J67" i="1" l="1"/>
  <c r="J68" i="1" s="1"/>
  <c r="L68" i="1" s="1"/>
  <c r="H72" i="1"/>
  <c r="J63" i="1"/>
  <c r="J72" i="1"/>
  <c r="L67" i="1" l="1"/>
  <c r="H73" i="1"/>
  <c r="I72" i="1"/>
  <c r="J73" i="1"/>
  <c r="L73" i="1" s="1"/>
  <c r="L72" i="1"/>
  <c r="H67" i="1"/>
  <c r="K63" i="1"/>
  <c r="L63" i="1"/>
  <c r="H68" i="1" l="1"/>
  <c r="I67" i="1"/>
  <c r="K72" i="1"/>
  <c r="O72" i="1" s="1"/>
  <c r="P72" i="1"/>
  <c r="P73" i="1" s="1"/>
  <c r="I73" i="1"/>
  <c r="K73" i="1" s="1"/>
  <c r="O73" i="1" s="1"/>
  <c r="N73" i="1"/>
  <c r="M73" i="1"/>
  <c r="K67" i="1" l="1"/>
  <c r="O67" i="1" s="1"/>
  <c r="P67" i="1"/>
  <c r="P68" i="1" s="1"/>
  <c r="I68" i="1"/>
  <c r="K68" i="1" s="1"/>
  <c r="O68" i="1" s="1"/>
  <c r="N68" i="1"/>
  <c r="M68" i="1"/>
  <c r="E66" i="1"/>
  <c r="B89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S45" i="11" l="1"/>
  <c r="M45" i="11"/>
  <c r="K45" i="11"/>
  <c r="I45" i="11"/>
  <c r="Q45" i="11"/>
  <c r="O45" i="11"/>
  <c r="C45" i="11"/>
  <c r="G45" i="11"/>
  <c r="E45" i="11"/>
  <c r="S44" i="11"/>
  <c r="M44" i="11"/>
  <c r="K44" i="11"/>
  <c r="I44" i="11"/>
  <c r="Q44" i="11"/>
  <c r="O44" i="11"/>
  <c r="C44" i="11"/>
  <c r="G44" i="11"/>
  <c r="E44" i="11"/>
  <c r="K22" i="11"/>
  <c r="K47" i="11" s="1"/>
  <c r="K23" i="11"/>
  <c r="S23" i="11"/>
  <c r="M23" i="11"/>
  <c r="I23" i="11"/>
  <c r="Q23" i="11"/>
  <c r="O23" i="11"/>
  <c r="C23" i="11"/>
  <c r="G23" i="11"/>
  <c r="E23" i="11"/>
  <c r="S22" i="11"/>
  <c r="S47" i="11" s="1"/>
  <c r="M22" i="11"/>
  <c r="I22" i="11"/>
  <c r="I47" i="11" s="1"/>
  <c r="Q22" i="11"/>
  <c r="Q47" i="11" s="1"/>
  <c r="O22" i="11"/>
  <c r="C22" i="11"/>
  <c r="C47" i="11" s="1"/>
  <c r="G22" i="11"/>
  <c r="G47" i="11" s="1"/>
  <c r="E22" i="11"/>
  <c r="E47" i="11" s="1"/>
  <c r="E34" i="4"/>
  <c r="E35" i="4"/>
  <c r="E36" i="4"/>
  <c r="E37" i="4"/>
  <c r="E27" i="4"/>
  <c r="E25" i="4"/>
  <c r="E28" i="4"/>
  <c r="E38" i="4"/>
  <c r="E29" i="4"/>
  <c r="E39" i="4"/>
  <c r="E30" i="4"/>
  <c r="E31" i="4"/>
  <c r="E40" i="4"/>
  <c r="E41" i="4"/>
  <c r="E32" i="4"/>
  <c r="E33" i="4"/>
  <c r="E42" i="4"/>
  <c r="E44" i="4"/>
  <c r="E43" i="4"/>
  <c r="E26" i="4"/>
  <c r="B27" i="4"/>
  <c r="B28" i="4"/>
  <c r="B38" i="4"/>
  <c r="B29" i="4"/>
  <c r="B39" i="4"/>
  <c r="B30" i="4"/>
  <c r="B31" i="4"/>
  <c r="B32" i="4"/>
  <c r="B33" i="4"/>
  <c r="B34" i="4"/>
  <c r="B35" i="4"/>
  <c r="B40" i="4"/>
  <c r="B36" i="4"/>
  <c r="B37" i="4"/>
  <c r="B26" i="4"/>
  <c r="B42" i="4"/>
  <c r="B43" i="4"/>
  <c r="B44" i="4"/>
  <c r="B41" i="4"/>
  <c r="B25" i="4"/>
  <c r="G82" i="6"/>
  <c r="G83" i="6"/>
  <c r="G84" i="6"/>
  <c r="G85" i="6"/>
  <c r="G75" i="6"/>
  <c r="G73" i="6"/>
  <c r="G76" i="6"/>
  <c r="G86" i="6"/>
  <c r="G77" i="6"/>
  <c r="G87" i="6"/>
  <c r="G78" i="6"/>
  <c r="G79" i="6"/>
  <c r="G88" i="6"/>
  <c r="G89" i="6"/>
  <c r="G80" i="6"/>
  <c r="G81" i="6"/>
  <c r="G90" i="6"/>
  <c r="G92" i="6"/>
  <c r="G91" i="6"/>
  <c r="G74" i="6"/>
  <c r="B75" i="6"/>
  <c r="B76" i="6"/>
  <c r="B86" i="6"/>
  <c r="B77" i="6"/>
  <c r="B87" i="6"/>
  <c r="B78" i="6"/>
  <c r="B79" i="6"/>
  <c r="B80" i="6"/>
  <c r="B81" i="6"/>
  <c r="B82" i="6"/>
  <c r="B83" i="6"/>
  <c r="B88" i="6"/>
  <c r="B84" i="6"/>
  <c r="B85" i="6"/>
  <c r="B74" i="6"/>
  <c r="B90" i="6"/>
  <c r="B91" i="6"/>
  <c r="B92" i="6"/>
  <c r="B89" i="6"/>
  <c r="B73" i="6"/>
  <c r="F59" i="6"/>
  <c r="F60" i="6"/>
  <c r="F61" i="6"/>
  <c r="F62" i="6"/>
  <c r="F52" i="6"/>
  <c r="F50" i="6"/>
  <c r="F53" i="6"/>
  <c r="F63" i="6"/>
  <c r="F54" i="6"/>
  <c r="F64" i="6"/>
  <c r="F55" i="6"/>
  <c r="F56" i="6"/>
  <c r="F65" i="6"/>
  <c r="F66" i="6"/>
  <c r="F57" i="6"/>
  <c r="F58" i="6"/>
  <c r="F67" i="6"/>
  <c r="F69" i="6"/>
  <c r="F68" i="6"/>
  <c r="F51" i="6"/>
  <c r="C52" i="6"/>
  <c r="C53" i="6"/>
  <c r="C63" i="6"/>
  <c r="C54" i="6"/>
  <c r="C64" i="6"/>
  <c r="C55" i="6"/>
  <c r="C56" i="6"/>
  <c r="C57" i="6"/>
  <c r="C58" i="6"/>
  <c r="C59" i="6"/>
  <c r="C60" i="6"/>
  <c r="C65" i="6"/>
  <c r="C61" i="6"/>
  <c r="C62" i="6"/>
  <c r="C51" i="6"/>
  <c r="C67" i="6"/>
  <c r="C68" i="6"/>
  <c r="C69" i="6"/>
  <c r="C66" i="6"/>
  <c r="C50" i="6"/>
  <c r="F39" i="6"/>
  <c r="F40" i="6"/>
  <c r="F36" i="6"/>
  <c r="F35" i="6"/>
  <c r="F28" i="6"/>
  <c r="F34" i="6"/>
  <c r="F31" i="6"/>
  <c r="F37" i="6"/>
  <c r="F33" i="6"/>
  <c r="F41" i="6"/>
  <c r="F38" i="6"/>
  <c r="F30" i="6"/>
  <c r="F32" i="6"/>
  <c r="F42" i="6"/>
  <c r="F43" i="6"/>
  <c r="F46" i="6"/>
  <c r="F45" i="6"/>
  <c r="F44" i="6"/>
  <c r="F27" i="6"/>
  <c r="F29" i="6"/>
  <c r="C29" i="6"/>
  <c r="C40" i="6"/>
  <c r="C27" i="6"/>
  <c r="C34" i="6"/>
  <c r="C28" i="6"/>
  <c r="C30" i="6"/>
  <c r="C39" i="6"/>
  <c r="C38" i="6"/>
  <c r="C32" i="6"/>
  <c r="C33" i="6"/>
  <c r="C35" i="6"/>
  <c r="C42" i="6"/>
  <c r="C44" i="6"/>
  <c r="C37" i="6"/>
  <c r="C43" i="6"/>
  <c r="C31" i="6"/>
  <c r="C41" i="6"/>
  <c r="C46" i="6"/>
  <c r="C45" i="6"/>
  <c r="C36" i="6"/>
  <c r="F3" i="8"/>
  <c r="F4" i="8"/>
  <c r="F14" i="8"/>
  <c r="F5" i="8"/>
  <c r="F15" i="8"/>
  <c r="F6" i="8"/>
  <c r="F7" i="8"/>
  <c r="F8" i="8"/>
  <c r="F9" i="8"/>
  <c r="F10" i="8"/>
  <c r="F11" i="8"/>
  <c r="F16" i="8"/>
  <c r="F12" i="8"/>
  <c r="F13" i="8"/>
  <c r="F2" i="8"/>
  <c r="F18" i="8"/>
  <c r="F19" i="8"/>
  <c r="F20" i="8"/>
  <c r="F17" i="8"/>
  <c r="F1" i="8"/>
  <c r="B10" i="8"/>
  <c r="B11" i="8"/>
  <c r="B12" i="8"/>
  <c r="B13" i="8"/>
  <c r="B3" i="8"/>
  <c r="B1" i="8"/>
  <c r="B4" i="8"/>
  <c r="B14" i="8"/>
  <c r="B5" i="8"/>
  <c r="B15" i="8"/>
  <c r="B6" i="8"/>
  <c r="B7" i="8"/>
  <c r="B16" i="8"/>
  <c r="B17" i="8"/>
  <c r="B8" i="8"/>
  <c r="B9" i="8"/>
  <c r="B18" i="8"/>
  <c r="B20" i="8"/>
  <c r="B19" i="8"/>
  <c r="B2" i="8"/>
  <c r="F3" i="9"/>
  <c r="F4" i="9"/>
  <c r="F14" i="9"/>
  <c r="F5" i="9"/>
  <c r="F15" i="9"/>
  <c r="F6" i="9"/>
  <c r="F7" i="9"/>
  <c r="F8" i="9"/>
  <c r="F9" i="9"/>
  <c r="F10" i="9"/>
  <c r="F11" i="9"/>
  <c r="F16" i="9"/>
  <c r="F12" i="9"/>
  <c r="F13" i="9"/>
  <c r="F2" i="9"/>
  <c r="F18" i="9"/>
  <c r="F19" i="9"/>
  <c r="F20" i="9"/>
  <c r="F17" i="9"/>
  <c r="F1" i="9"/>
  <c r="B10" i="9"/>
  <c r="B11" i="9"/>
  <c r="B12" i="9"/>
  <c r="B13" i="9"/>
  <c r="B3" i="9"/>
  <c r="B1" i="9"/>
  <c r="B4" i="9"/>
  <c r="B14" i="9"/>
  <c r="B5" i="9"/>
  <c r="B15" i="9"/>
  <c r="B6" i="9"/>
  <c r="B7" i="9"/>
  <c r="B16" i="9"/>
  <c r="B17" i="9"/>
  <c r="B8" i="9"/>
  <c r="B9" i="9"/>
  <c r="B18" i="9"/>
  <c r="B20" i="9"/>
  <c r="B19" i="9"/>
  <c r="B2" i="9"/>
  <c r="M47" i="11" l="1"/>
  <c r="O47" i="11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1" i="4"/>
  <c r="U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1" i="4"/>
  <c r="C52" i="1" l="1"/>
  <c r="C53" i="1" s="1"/>
  <c r="E52" i="1"/>
  <c r="E53" i="1" s="1"/>
  <c r="K52" i="1"/>
  <c r="K53" i="1" s="1"/>
  <c r="M52" i="1"/>
  <c r="M53" i="1" s="1"/>
  <c r="C51" i="1"/>
  <c r="E51" i="1"/>
  <c r="K51" i="1"/>
  <c r="M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K5" i="7"/>
  <c r="G51" i="1" l="1"/>
  <c r="O52" i="1"/>
  <c r="O53" i="1" s="1"/>
  <c r="O51" i="1"/>
  <c r="G52" i="1"/>
  <c r="G53" i="1" s="1"/>
  <c r="K29" i="4"/>
  <c r="K28" i="4"/>
  <c r="L28" i="4"/>
  <c r="G6" i="4"/>
  <c r="G5" i="4"/>
  <c r="H6" i="4"/>
  <c r="H5" i="4"/>
  <c r="L29" i="6"/>
  <c r="L28" i="6"/>
  <c r="M28" i="6"/>
  <c r="X6" i="6"/>
  <c r="X5" i="6"/>
  <c r="Z6" i="6"/>
  <c r="Z5" i="6"/>
  <c r="L6" i="6"/>
  <c r="L5" i="6"/>
  <c r="M5" i="6"/>
  <c r="L6" i="8"/>
  <c r="L5" i="8"/>
  <c r="K6" i="9"/>
  <c r="K5" i="9"/>
  <c r="Y6" i="6"/>
  <c r="Y5" i="6"/>
  <c r="M6" i="6"/>
  <c r="O55" i="6"/>
  <c r="O63" i="6"/>
  <c r="M55" i="6"/>
  <c r="L55" i="6"/>
  <c r="K55" i="6"/>
  <c r="M54" i="6"/>
  <c r="M65" i="6" s="1"/>
  <c r="L54" i="6"/>
  <c r="K54" i="6"/>
  <c r="O54" i="6" l="1"/>
  <c r="M56" i="6"/>
  <c r="K60" i="6" s="1"/>
  <c r="M66" i="6"/>
  <c r="O66" i="6" s="1"/>
  <c r="O65" i="6"/>
  <c r="K65" i="6"/>
  <c r="K66" i="6" s="1"/>
  <c r="M60" i="6"/>
  <c r="G70" i="6"/>
  <c r="D70" i="6"/>
  <c r="L29" i="4"/>
  <c r="M29" i="6"/>
  <c r="P66" i="6" l="1"/>
  <c r="Q66" i="6"/>
  <c r="L65" i="6"/>
  <c r="S65" i="6" s="1"/>
  <c r="S66" i="6" s="1"/>
  <c r="O56" i="6"/>
  <c r="N56" i="6"/>
  <c r="M61" i="6"/>
  <c r="O61" i="6" s="1"/>
  <c r="O60" i="6"/>
  <c r="K61" i="6"/>
  <c r="L60" i="6"/>
  <c r="O37" i="4"/>
  <c r="M29" i="4"/>
  <c r="O29" i="4" s="1"/>
  <c r="M28" i="4"/>
  <c r="O28" i="4" s="1"/>
  <c r="M34" i="4"/>
  <c r="J29" i="4"/>
  <c r="J28" i="4"/>
  <c r="P37" i="6"/>
  <c r="N34" i="6"/>
  <c r="N35" i="6" s="1"/>
  <c r="P35" i="6" s="1"/>
  <c r="N29" i="6"/>
  <c r="N28" i="6"/>
  <c r="K29" i="6"/>
  <c r="K28" i="6"/>
  <c r="N65" i="6" l="1"/>
  <c r="R65" i="6" s="1"/>
  <c r="L66" i="6"/>
  <c r="N66" i="6" s="1"/>
  <c r="R66" i="6" s="1"/>
  <c r="N60" i="6"/>
  <c r="R60" i="6" s="1"/>
  <c r="S60" i="6"/>
  <c r="S61" i="6" s="1"/>
  <c r="L61" i="6"/>
  <c r="N61" i="6" s="1"/>
  <c r="R61" i="6" s="1"/>
  <c r="Q61" i="6"/>
  <c r="P61" i="6"/>
  <c r="N39" i="6"/>
  <c r="P39" i="6" s="1"/>
  <c r="L39" i="6"/>
  <c r="M39" i="6" s="1"/>
  <c r="O39" i="6" s="1"/>
  <c r="S39" i="6" s="1"/>
  <c r="N30" i="6"/>
  <c r="O30" i="6" s="1"/>
  <c r="P34" i="6"/>
  <c r="N40" i="6"/>
  <c r="P40" i="6" s="1"/>
  <c r="O34" i="4"/>
  <c r="M35" i="4"/>
  <c r="O35" i="4" s="1"/>
  <c r="K39" i="4"/>
  <c r="K40" i="4" s="1"/>
  <c r="M30" i="4"/>
  <c r="M39" i="4"/>
  <c r="M40" i="4" s="1"/>
  <c r="O40" i="4" s="1"/>
  <c r="G47" i="6"/>
  <c r="D47" i="6"/>
  <c r="F45" i="4"/>
  <c r="C45" i="4"/>
  <c r="B65" i="10"/>
  <c r="B2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" i="10"/>
  <c r="L39" i="4" l="1"/>
  <c r="N39" i="4" s="1"/>
  <c r="R39" i="4" s="1"/>
  <c r="L40" i="6"/>
  <c r="M40" i="6"/>
  <c r="O40" i="6" s="1"/>
  <c r="S40" i="6" s="1"/>
  <c r="T39" i="6"/>
  <c r="T40" i="6" s="1"/>
  <c r="L34" i="6"/>
  <c r="P30" i="6"/>
  <c r="O39" i="4"/>
  <c r="K34" i="4"/>
  <c r="K35" i="4" s="1"/>
  <c r="P35" i="4" s="1"/>
  <c r="O30" i="4"/>
  <c r="Q40" i="6"/>
  <c r="R40" i="6"/>
  <c r="P40" i="4"/>
  <c r="Q40" i="4"/>
  <c r="N30" i="4"/>
  <c r="J22" i="10"/>
  <c r="S39" i="4" l="1"/>
  <c r="S40" i="4" s="1"/>
  <c r="L40" i="4"/>
  <c r="N40" i="4" s="1"/>
  <c r="R40" i="4" s="1"/>
  <c r="L34" i="4"/>
  <c r="S34" i="4" s="1"/>
  <c r="S35" i="4" s="1"/>
  <c r="Q35" i="4"/>
  <c r="M34" i="6"/>
  <c r="L35" i="6"/>
  <c r="H24" i="1"/>
  <c r="H25" i="1" s="1"/>
  <c r="G24" i="1"/>
  <c r="G25" i="1" s="1"/>
  <c r="C24" i="1"/>
  <c r="C25" i="1" s="1"/>
  <c r="B24" i="1"/>
  <c r="B25" i="1" s="1"/>
  <c r="N34" i="4" l="1"/>
  <c r="R34" i="4" s="1"/>
  <c r="L35" i="4"/>
  <c r="N35" i="4" s="1"/>
  <c r="R35" i="4" s="1"/>
  <c r="R35" i="6"/>
  <c r="Q35" i="6"/>
  <c r="M35" i="6"/>
  <c r="O35" i="6" s="1"/>
  <c r="S35" i="6" s="1"/>
  <c r="T34" i="6"/>
  <c r="T35" i="6" s="1"/>
  <c r="O34" i="6"/>
  <c r="S34" i="6" s="1"/>
  <c r="N14" i="9"/>
  <c r="L6" i="9"/>
  <c r="J6" i="9"/>
  <c r="L5" i="9"/>
  <c r="J5" i="9"/>
  <c r="I6" i="9"/>
  <c r="I5" i="9"/>
  <c r="G21" i="9"/>
  <c r="C21" i="9"/>
  <c r="L16" i="9" l="1"/>
  <c r="L17" i="9" s="1"/>
  <c r="N17" i="9" s="1"/>
  <c r="J16" i="9"/>
  <c r="J17" i="9" s="1"/>
  <c r="L7" i="9"/>
  <c r="L11" i="9"/>
  <c r="Z16" i="6"/>
  <c r="AB16" i="6" s="1"/>
  <c r="X16" i="6"/>
  <c r="X17" i="6" s="1"/>
  <c r="AB14" i="6"/>
  <c r="Z11" i="6"/>
  <c r="Z12" i="6" s="1"/>
  <c r="AB12" i="6" s="1"/>
  <c r="Z7" i="6"/>
  <c r="AB7" i="6" s="1"/>
  <c r="W6" i="6"/>
  <c r="W5" i="6"/>
  <c r="N16" i="6"/>
  <c r="P16" i="6" s="1"/>
  <c r="L16" i="6"/>
  <c r="M16" i="6" s="1"/>
  <c r="T16" i="6" s="1"/>
  <c r="T17" i="6" s="1"/>
  <c r="P14" i="6"/>
  <c r="N11" i="6"/>
  <c r="N12" i="6" s="1"/>
  <c r="P12" i="6" s="1"/>
  <c r="O7" i="6"/>
  <c r="N7" i="6"/>
  <c r="P7" i="6" s="1"/>
  <c r="N6" i="6"/>
  <c r="N5" i="6"/>
  <c r="K6" i="6"/>
  <c r="K5" i="6"/>
  <c r="K14" i="4"/>
  <c r="I6" i="4"/>
  <c r="I5" i="4"/>
  <c r="I11" i="4"/>
  <c r="F6" i="4"/>
  <c r="F5" i="4"/>
  <c r="O14" i="8"/>
  <c r="M6" i="8"/>
  <c r="K6" i="8"/>
  <c r="M5" i="8"/>
  <c r="K5" i="8"/>
  <c r="J6" i="8"/>
  <c r="J5" i="8"/>
  <c r="G16" i="4" l="1"/>
  <c r="G17" i="4" s="1"/>
  <c r="M11" i="8"/>
  <c r="M12" i="8" s="1"/>
  <c r="O12" i="8" s="1"/>
  <c r="M16" i="8"/>
  <c r="O16" i="8" s="1"/>
  <c r="M7" i="8"/>
  <c r="K16" i="8"/>
  <c r="K16" i="9"/>
  <c r="M16" i="9" s="1"/>
  <c r="Q16" i="9" s="1"/>
  <c r="N16" i="9"/>
  <c r="P17" i="9"/>
  <c r="O17" i="9"/>
  <c r="R16" i="9"/>
  <c r="R17" i="9" s="1"/>
  <c r="N11" i="9"/>
  <c r="L12" i="9"/>
  <c r="N12" i="9" s="1"/>
  <c r="N7" i="9"/>
  <c r="M7" i="9"/>
  <c r="J11" i="9"/>
  <c r="AB11" i="6"/>
  <c r="AA7" i="6"/>
  <c r="X11" i="6"/>
  <c r="Y16" i="6"/>
  <c r="AA16" i="6" s="1"/>
  <c r="AE16" i="6" s="1"/>
  <c r="Z17" i="6"/>
  <c r="AB17" i="6" s="1"/>
  <c r="P11" i="6"/>
  <c r="L17" i="6"/>
  <c r="L11" i="6"/>
  <c r="N17" i="6"/>
  <c r="P17" i="6" s="1"/>
  <c r="AF16" i="6"/>
  <c r="AF17" i="6" s="1"/>
  <c r="M17" i="6"/>
  <c r="O17" i="6" s="1"/>
  <c r="S17" i="6" s="1"/>
  <c r="O16" i="6"/>
  <c r="S16" i="6" s="1"/>
  <c r="I12" i="4"/>
  <c r="K12" i="4" s="1"/>
  <c r="K11" i="4"/>
  <c r="I16" i="4"/>
  <c r="I17" i="4" s="1"/>
  <c r="K17" i="4" s="1"/>
  <c r="M17" i="4" s="1"/>
  <c r="I7" i="4"/>
  <c r="H16" i="4"/>
  <c r="G21" i="8"/>
  <c r="C21" i="8"/>
  <c r="O11" i="8" l="1"/>
  <c r="M17" i="8"/>
  <c r="O17" i="8" s="1"/>
  <c r="Q17" i="8" s="1"/>
  <c r="O7" i="8"/>
  <c r="K11" i="8"/>
  <c r="N7" i="8"/>
  <c r="L16" i="8"/>
  <c r="K17" i="8"/>
  <c r="K17" i="9"/>
  <c r="M17" i="9" s="1"/>
  <c r="Q17" i="9" s="1"/>
  <c r="K11" i="9"/>
  <c r="J12" i="9"/>
  <c r="O12" i="9" s="1"/>
  <c r="G11" i="4"/>
  <c r="G12" i="4" s="1"/>
  <c r="M12" i="4" s="1"/>
  <c r="K7" i="4"/>
  <c r="Y17" i="6"/>
  <c r="AA17" i="6" s="1"/>
  <c r="AE17" i="6" s="1"/>
  <c r="AD17" i="6"/>
  <c r="AC17" i="6"/>
  <c r="X12" i="6"/>
  <c r="Y11" i="6"/>
  <c r="L12" i="6"/>
  <c r="M11" i="6"/>
  <c r="Q17" i="6"/>
  <c r="R17" i="6"/>
  <c r="K16" i="4"/>
  <c r="L17" i="4"/>
  <c r="H17" i="4"/>
  <c r="J17" i="4" s="1"/>
  <c r="N17" i="4" s="1"/>
  <c r="J16" i="4"/>
  <c r="N16" i="4" s="1"/>
  <c r="O16" i="4"/>
  <c r="O17" i="4" s="1"/>
  <c r="J7" i="4"/>
  <c r="L23" i="1"/>
  <c r="K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3" i="1" l="1"/>
  <c r="H11" i="4"/>
  <c r="O11" i="4" s="1"/>
  <c r="O12" i="4" s="1"/>
  <c r="L12" i="4"/>
  <c r="P17" i="8"/>
  <c r="N16" i="8"/>
  <c r="R16" i="8" s="1"/>
  <c r="S16" i="8"/>
  <c r="S17" i="8" s="1"/>
  <c r="L17" i="8"/>
  <c r="N17" i="8" s="1"/>
  <c r="R17" i="8" s="1"/>
  <c r="L11" i="8"/>
  <c r="K12" i="8"/>
  <c r="P12" i="9"/>
  <c r="M11" i="9"/>
  <c r="Q11" i="9" s="1"/>
  <c r="R11" i="9"/>
  <c r="R12" i="9" s="1"/>
  <c r="K12" i="9"/>
  <c r="M12" i="9" s="1"/>
  <c r="Q12" i="9" s="1"/>
  <c r="AA11" i="6"/>
  <c r="AE11" i="6" s="1"/>
  <c r="AF11" i="6"/>
  <c r="AF12" i="6" s="1"/>
  <c r="Y12" i="6"/>
  <c r="AA12" i="6" s="1"/>
  <c r="AE12" i="6" s="1"/>
  <c r="AD12" i="6"/>
  <c r="AC12" i="6"/>
  <c r="O11" i="6"/>
  <c r="S11" i="6" s="1"/>
  <c r="T11" i="6"/>
  <c r="T12" i="6" s="1"/>
  <c r="M12" i="6"/>
  <c r="O12" i="6" s="1"/>
  <c r="S12" i="6" s="1"/>
  <c r="R12" i="6"/>
  <c r="Q12" i="6"/>
  <c r="J11" i="4"/>
  <c r="N11" i="4" s="1"/>
  <c r="N14" i="7"/>
  <c r="L6" i="7"/>
  <c r="K6" i="7"/>
  <c r="J6" i="7"/>
  <c r="L5" i="7"/>
  <c r="A39" i="7"/>
  <c r="B39" i="7"/>
  <c r="A40" i="7"/>
  <c r="B40" i="7"/>
  <c r="A41" i="7"/>
  <c r="B41" i="7"/>
  <c r="A23" i="7"/>
  <c r="B23" i="7"/>
  <c r="A24" i="7"/>
  <c r="B24" i="7"/>
  <c r="A25" i="7"/>
  <c r="B25" i="7"/>
  <c r="A26" i="7"/>
  <c r="B26" i="7"/>
  <c r="A27" i="7"/>
  <c r="B27" i="7"/>
  <c r="A28" i="7"/>
  <c r="B28" i="7"/>
  <c r="A29" i="7"/>
  <c r="B29" i="7"/>
  <c r="A30" i="7"/>
  <c r="B30" i="7"/>
  <c r="A31" i="7"/>
  <c r="B31" i="7"/>
  <c r="A32" i="7"/>
  <c r="B32" i="7"/>
  <c r="A33" i="7"/>
  <c r="B33" i="7"/>
  <c r="A34" i="7"/>
  <c r="B34" i="7"/>
  <c r="A35" i="7"/>
  <c r="B35" i="7"/>
  <c r="A36" i="7"/>
  <c r="B36" i="7"/>
  <c r="A37" i="7"/>
  <c r="B37" i="7"/>
  <c r="A38" i="7"/>
  <c r="B38" i="7"/>
  <c r="B22" i="7"/>
  <c r="A22" i="7"/>
  <c r="H12" i="4" l="1"/>
  <c r="J12" i="4" s="1"/>
  <c r="N12" i="4" s="1"/>
  <c r="L12" i="8"/>
  <c r="N12" i="8" s="1"/>
  <c r="R12" i="8" s="1"/>
  <c r="S11" i="8"/>
  <c r="S12" i="8" s="1"/>
  <c r="N11" i="8"/>
  <c r="R11" i="8" s="1"/>
  <c r="P12" i="8"/>
  <c r="Q12" i="8"/>
  <c r="L11" i="7"/>
  <c r="L12" i="7" s="1"/>
  <c r="N12" i="7" s="1"/>
  <c r="J16" i="7"/>
  <c r="J17" i="7" s="1"/>
  <c r="L7" i="7"/>
  <c r="L16" i="7"/>
  <c r="H23" i="6"/>
  <c r="G23" i="6"/>
  <c r="D23" i="6"/>
  <c r="B23" i="6"/>
  <c r="I23" i="5"/>
  <c r="J23" i="5"/>
  <c r="K23" i="5"/>
  <c r="H23" i="5"/>
  <c r="C23" i="5"/>
  <c r="D23" i="5"/>
  <c r="E23" i="5"/>
  <c r="B2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3" i="5"/>
  <c r="C22" i="4"/>
  <c r="A22" i="4"/>
  <c r="D12" i="1"/>
  <c r="I18" i="1"/>
  <c r="D6" i="1"/>
  <c r="I16" i="1"/>
  <c r="D21" i="1"/>
  <c r="I17" i="1"/>
  <c r="I5" i="1"/>
  <c r="I6" i="1"/>
  <c r="I7" i="1"/>
  <c r="I8" i="1"/>
  <c r="I9" i="1"/>
  <c r="I10" i="1"/>
  <c r="I11" i="1"/>
  <c r="I12" i="1"/>
  <c r="I13" i="1"/>
  <c r="I14" i="1"/>
  <c r="I15" i="1"/>
  <c r="I4" i="1"/>
  <c r="I20" i="1"/>
  <c r="I21" i="1"/>
  <c r="I22" i="1"/>
  <c r="I19" i="1"/>
  <c r="I3" i="1"/>
  <c r="D13" i="1"/>
  <c r="D14" i="1"/>
  <c r="D15" i="1"/>
  <c r="D5" i="1"/>
  <c r="D3" i="1"/>
  <c r="D16" i="1"/>
  <c r="D7" i="1"/>
  <c r="D17" i="1"/>
  <c r="D8" i="1"/>
  <c r="D9" i="1"/>
  <c r="D18" i="1"/>
  <c r="D19" i="1"/>
  <c r="D10" i="1"/>
  <c r="D11" i="1"/>
  <c r="D20" i="1"/>
  <c r="D22" i="1"/>
  <c r="D4" i="1"/>
  <c r="H23" i="1"/>
  <c r="G23" i="1"/>
  <c r="C23" i="1"/>
  <c r="B23" i="1"/>
  <c r="K16" i="7" l="1"/>
  <c r="K17" i="7" s="1"/>
  <c r="J11" i="7"/>
  <c r="J12" i="7" s="1"/>
  <c r="P12" i="7" s="1"/>
  <c r="N7" i="7"/>
  <c r="D24" i="1"/>
  <c r="D25" i="1" s="1"/>
  <c r="I24" i="1"/>
  <c r="I25" i="1" s="1"/>
  <c r="N11" i="7"/>
  <c r="L17" i="7"/>
  <c r="N17" i="7" s="1"/>
  <c r="N16" i="7"/>
  <c r="M7" i="7"/>
  <c r="D23" i="1"/>
  <c r="I23" i="1"/>
  <c r="R16" i="7" l="1"/>
  <c r="R17" i="7" s="1"/>
  <c r="M16" i="7"/>
  <c r="Q16" i="7" s="1"/>
  <c r="O12" i="7"/>
  <c r="K11" i="7"/>
  <c r="K12" i="7" s="1"/>
  <c r="M12" i="7" s="1"/>
  <c r="Q12" i="7" s="1"/>
  <c r="M17" i="7"/>
  <c r="Q17" i="7" s="1"/>
  <c r="P17" i="7"/>
  <c r="O17" i="7"/>
  <c r="M11" i="7" l="1"/>
  <c r="Q11" i="7" s="1"/>
  <c r="R11" i="7"/>
  <c r="R12" i="7" s="1"/>
</calcChain>
</file>

<file path=xl/sharedStrings.xml><?xml version="1.0" encoding="utf-8"?>
<sst xmlns="http://schemas.openxmlformats.org/spreadsheetml/2006/main" count="2955" uniqueCount="176">
  <si>
    <t>Precision</t>
  </si>
  <si>
    <t>Recall</t>
  </si>
  <si>
    <t>F1</t>
  </si>
  <si>
    <t>Old</t>
  </si>
  <si>
    <t>New</t>
  </si>
  <si>
    <t>\1984</t>
  </si>
  <si>
    <t>\alice</t>
  </si>
  <si>
    <t>\braveV2</t>
  </si>
  <si>
    <t>\call</t>
  </si>
  <si>
    <t>\copperfield</t>
  </si>
  <si>
    <t>\countcristo</t>
  </si>
  <si>
    <t>\draculaV2</t>
  </si>
  <si>
    <t>\emma</t>
  </si>
  <si>
    <t>\frankensteinV2</t>
  </si>
  <si>
    <t>\huckleberry</t>
  </si>
  <si>
    <t>\jekyll</t>
  </si>
  <si>
    <t>\mobydick</t>
  </si>
  <si>
    <t>\musketeers</t>
  </si>
  <si>
    <t>\olivertwist</t>
  </si>
  <si>
    <t>\pride</t>
  </si>
  <si>
    <t>\scarlet</t>
  </si>
  <si>
    <t>\tinker</t>
  </si>
  <si>
    <t>\ulyssesV2</t>
  </si>
  <si>
    <t>\vanity</t>
  </si>
  <si>
    <t>\waylive</t>
  </si>
  <si>
    <t>\assassinsapprentice</t>
  </si>
  <si>
    <t>\blackcompany</t>
  </si>
  <si>
    <t>\blackprism</t>
  </si>
  <si>
    <t>\bladeitself</t>
  </si>
  <si>
    <t>\colourmagic</t>
  </si>
  <si>
    <t>\elantris</t>
  </si>
  <si>
    <t>\gamethrones</t>
  </si>
  <si>
    <t>\gardensmoon</t>
  </si>
  <si>
    <t>\gunslinger</t>
  </si>
  <si>
    <t>\harrypotterv2</t>
  </si>
  <si>
    <t>\lockelamora</t>
  </si>
  <si>
    <t>\magicianv2</t>
  </si>
  <si>
    <t>\mistborn</t>
  </si>
  <si>
    <t>\namewind</t>
  </si>
  <si>
    <t>\paintedman</t>
  </si>
  <si>
    <t>\princethorns</t>
  </si>
  <si>
    <t>\stormfrontv2</t>
  </si>
  <si>
    <t>\waykings</t>
  </si>
  <si>
    <t>\wayshadows</t>
  </si>
  <si>
    <t>\wheeltime</t>
  </si>
  <si>
    <t>Sentence  Length</t>
  </si>
  <si>
    <t>Persons per Sentence</t>
  </si>
  <si>
    <t>Fraction of Sentences with a Person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</si>
  <si>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</si>
  <si>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</si>
  <si>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</si>
  <si>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</si>
  <si>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</si>
  <si>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</si>
  <si>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</si>
  <si>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F</t>
  </si>
  <si>
    <t>P(F&lt;=f) one-tail</t>
  </si>
  <si>
    <t>F Critical one-tail</t>
  </si>
  <si>
    <t>UNEQUAL</t>
  </si>
  <si>
    <t>F &gt; F Critical one-tail</t>
  </si>
  <si>
    <t>t-Test: Two-Sample Assuming Unequal Variances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</si>
  <si>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</si>
  <si>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</si>
  <si>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</si>
  <si>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</si>
  <si>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</si>
  <si>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</si>
  <si>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t-Test: Two-Sample Assuming Equal Variances</t>
  </si>
  <si>
    <t>Pooled Variance</t>
  </si>
  <si>
    <t>T Test: Two Independent Samples</t>
  </si>
  <si>
    <t>SUMMARY</t>
  </si>
  <si>
    <t>Hyp Mean Diff</t>
  </si>
  <si>
    <t>Groups</t>
  </si>
  <si>
    <t>Count</t>
  </si>
  <si>
    <t>Cohen d</t>
  </si>
  <si>
    <t>Group 1</t>
  </si>
  <si>
    <t>Group 2</t>
  </si>
  <si>
    <t>Pooled</t>
  </si>
  <si>
    <t>T TEST: Equal Variances</t>
  </si>
  <si>
    <t>Alpha</t>
  </si>
  <si>
    <t xml:space="preserve"> </t>
  </si>
  <si>
    <t>std err</t>
  </si>
  <si>
    <t>t-stat</t>
  </si>
  <si>
    <t>p-value</t>
  </si>
  <si>
    <t>t-crit</t>
  </si>
  <si>
    <t>lower</t>
  </si>
  <si>
    <t>upper</t>
  </si>
  <si>
    <t>sig</t>
  </si>
  <si>
    <t>effect r</t>
  </si>
  <si>
    <t>One Tail</t>
  </si>
  <si>
    <t>Two Tail</t>
  </si>
  <si>
    <t>T TEST: Unequal Variances</t>
  </si>
  <si>
    <t>NOT SIGNIFICANT</t>
  </si>
  <si>
    <t>Assassin's Apprentice</t>
  </si>
  <si>
    <t>The Black Company</t>
  </si>
  <si>
    <t>The Black Prism</t>
  </si>
  <si>
    <t>The Blade Itself</t>
  </si>
  <si>
    <t>The Colour of Magic</t>
  </si>
  <si>
    <t>Elantris</t>
  </si>
  <si>
    <t>A Game of Thrones</t>
  </si>
  <si>
    <t>Gardens Of The Moon</t>
  </si>
  <si>
    <t>The Gunslinger</t>
  </si>
  <si>
    <t>Harry Potter</t>
  </si>
  <si>
    <t>The Lies Of Locke Lamora</t>
  </si>
  <si>
    <t>Magician</t>
  </si>
  <si>
    <t>Mistborn</t>
  </si>
  <si>
    <t>The Name Of The Wind</t>
  </si>
  <si>
    <t>The Painted Man</t>
  </si>
  <si>
    <t>Prince of Thorns</t>
  </si>
  <si>
    <t>Storm Front</t>
  </si>
  <si>
    <t>The Way of Kings</t>
  </si>
  <si>
    <t>Way of Shadows</t>
  </si>
  <si>
    <t>The Wheel Of Time</t>
  </si>
  <si>
    <t>Alice In Wonderland</t>
  </si>
  <si>
    <t>Brave New World</t>
  </si>
  <si>
    <t>David Copperfield</t>
  </si>
  <si>
    <t>Dracula</t>
  </si>
  <si>
    <t>Emma</t>
  </si>
  <si>
    <t>Frankenstein</t>
  </si>
  <si>
    <t>Huckleberry Finn</t>
  </si>
  <si>
    <t>Jekyll And Hyde</t>
  </si>
  <si>
    <t>Moby Dick</t>
  </si>
  <si>
    <t>Oliver Twist</t>
  </si>
  <si>
    <t>Pride And Prejudice</t>
  </si>
  <si>
    <t>The Call Of The Wild</t>
  </si>
  <si>
    <t>The Count Of Monte Cristo</t>
  </si>
  <si>
    <t>The Three Musketeers</t>
  </si>
  <si>
    <t>The Way We Live Now</t>
  </si>
  <si>
    <t>Tinker Tailor Soldier Spy</t>
  </si>
  <si>
    <t>Ulysses</t>
  </si>
  <si>
    <t>Vanity Fair</t>
  </si>
  <si>
    <t>A Study In Scarlet</t>
  </si>
  <si>
    <t>var</t>
  </si>
  <si>
    <t>sd</t>
  </si>
  <si>
    <t>avg</t>
  </si>
  <si>
    <t>F1_score</t>
  </si>
  <si>
    <t>Unidentified</t>
  </si>
  <si>
    <t># sentences</t>
  </si>
  <si>
    <t>Classic</t>
  </si>
  <si>
    <t>Modern</t>
  </si>
  <si>
    <t>&amp;</t>
  </si>
  <si>
    <t>\\</t>
  </si>
  <si>
    <t>\midrule</t>
  </si>
  <si>
    <t>Fraction of Unidentified</t>
  </si>
  <si>
    <t>Sentence Length</t>
  </si>
  <si>
    <t>Fraction of Defaults</t>
  </si>
  <si>
    <t>Unique Characters</t>
  </si>
  <si>
    <t>Total Mentions</t>
  </si>
  <si>
    <t>per sent</t>
  </si>
  <si>
    <t xml:space="preserve">fraction </t>
  </si>
  <si>
    <t>Fraction of sentences person</t>
  </si>
  <si>
    <t>Annotated sentences</t>
  </si>
  <si>
    <t>Standard Deviation</t>
  </si>
  <si>
    <t xml:space="preserve">m - m </t>
  </si>
  <si>
    <t>pooled sigma</t>
  </si>
  <si>
    <t>Significant</t>
  </si>
  <si>
    <t>&gt; 0.01</t>
  </si>
  <si>
    <t>No</t>
  </si>
  <si>
    <t>Yes</t>
  </si>
  <si>
    <t>3rd</t>
  </si>
  <si>
    <t>1st</t>
  </si>
  <si>
    <t xml:space="preserve"> Unidentified</t>
  </si>
  <si>
    <t xml:space="preserve"> F1-score</t>
  </si>
  <si>
    <t>\thelordoftherings</t>
  </si>
  <si>
    <t>Sent length</t>
  </si>
  <si>
    <t>persons per sent</t>
  </si>
  <si>
    <t>fraction per sent</t>
  </si>
  <si>
    <t>defaults</t>
  </si>
  <si>
    <t>unidentified</t>
  </si>
  <si>
    <t>unique</t>
  </si>
  <si>
    <t>mentions</t>
  </si>
  <si>
    <t>The Lord of the Rings</t>
  </si>
  <si>
    <t>do not forget</t>
  </si>
  <si>
    <t>Lord of the Rings</t>
  </si>
  <si>
    <t>\musketeersFIXED</t>
  </si>
  <si>
    <t>\blackcompanyFIXED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</si>
</sst>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3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1"/>
    <xf numFmtId="2" fontId="0" fillId="0" borderId="0" xfId="0" applyNumberFormat="1"/>
    <xf numFmtId="2" fontId="2" fillId="0" borderId="0" xfId="0" applyNumberFormat="1" applyFont="1"/>
    <xf numFmtId="1" fontId="2" fillId="0" borderId="0" xfId="0" applyNumberFormat="1" applyFont="1"/>
    <xf numFmtId="1" fontId="0" fillId="0" borderId="0" xfId="0" applyNumberFormat="1"/>
    <xf numFmtId="0" fontId="1" fillId="0" borderId="0" xfId="0" applyFont="1" applyAlignment="1">
      <alignment horizontal="center"/>
    </xf>
    <xf numFmtId="0" fontId="5" fillId="0" borderId="0" xfId="0" applyFont="1"/>
    <xf numFmtId="0" fontId="5" fillId="0" borderId="4" xfId="0" applyFont="1" applyBorder="1"/>
    <xf numFmtId="0" fontId="6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baseline="0"/>
              <a:t>F1 scores in both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'Viz Data'!$A$1</c:f>
              <c:strCache>
                <c:ptCount val="1"/>
                <c:pt idx="0">
                  <c:v>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'Viz Data'!$A$2:$A$21</c:f>
              <c:numCache>
                <c:formatCode>General</c:formatCode>
                <c:ptCount val="20"/>
                <c:pt idx="0">
                  <c:v>6.2266500622666109E-2</c:v>
                </c:pt>
                <c:pt idx="1">
                  <c:v>0.13300000000018375</c:v>
                </c:pt>
                <c:pt idx="2">
                  <c:v>0.2670445540403199</c:v>
                </c:pt>
                <c:pt idx="3">
                  <c:v>0.29078613693983146</c:v>
                </c:pt>
                <c:pt idx="4">
                  <c:v>0.31821454283677503</c:v>
                </c:pt>
                <c:pt idx="5">
                  <c:v>0.35190615835755251</c:v>
                </c:pt>
                <c:pt idx="6">
                  <c:v>0.35913446676976524</c:v>
                </c:pt>
                <c:pt idx="7">
                  <c:v>0.39853412734754662</c:v>
                </c:pt>
                <c:pt idx="8">
                  <c:v>0.48485471120646645</c:v>
                </c:pt>
                <c:pt idx="9">
                  <c:v>0.49671292914528709</c:v>
                </c:pt>
                <c:pt idx="10">
                  <c:v>0.58970749914192766</c:v>
                </c:pt>
                <c:pt idx="11">
                  <c:v>0.59996513057680267</c:v>
                </c:pt>
                <c:pt idx="12">
                  <c:v>0.60911582624735605</c:v>
                </c:pt>
                <c:pt idx="13">
                  <c:v>0.61298450152948558</c:v>
                </c:pt>
                <c:pt idx="14">
                  <c:v>0.6513624751634064</c:v>
                </c:pt>
                <c:pt idx="15">
                  <c:v>0.70132013201281129</c:v>
                </c:pt>
                <c:pt idx="16">
                  <c:v>0.73034797490000136</c:v>
                </c:pt>
                <c:pt idx="17">
                  <c:v>0.76849329635891872</c:v>
                </c:pt>
                <c:pt idx="18">
                  <c:v>0.77239839901482621</c:v>
                </c:pt>
                <c:pt idx="19">
                  <c:v>0.78466076696192877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'Viz Data'!$B$1</c:f>
              <c:strCache>
                <c:ptCount val="1"/>
                <c:pt idx="0">
                  <c:v>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'Viz Data'!$B$2:$B$21</c:f>
              <c:numCache>
                <c:formatCode>General</c:formatCode>
                <c:ptCount val="20"/>
                <c:pt idx="0">
                  <c:v>0.12985507246406222</c:v>
                </c:pt>
                <c:pt idx="1">
                  <c:v>0.27382550335579225</c:v>
                </c:pt>
                <c:pt idx="2">
                  <c:v>0.38102217830510415</c:v>
                </c:pt>
                <c:pt idx="3">
                  <c:v>0.38162053812357544</c:v>
                </c:pt>
                <c:pt idx="4">
                  <c:v>0.38260869565235539</c:v>
                </c:pt>
                <c:pt idx="5">
                  <c:v>0.38561151079124761</c:v>
                </c:pt>
                <c:pt idx="6">
                  <c:v>0.41173510966209326</c:v>
                </c:pt>
                <c:pt idx="7">
                  <c:v>0.48080694872523294</c:v>
                </c:pt>
                <c:pt idx="8">
                  <c:v>0.51388888888868645</c:v>
                </c:pt>
                <c:pt idx="9">
                  <c:v>0.51433192102567238</c:v>
                </c:pt>
                <c:pt idx="10">
                  <c:v>0.54276315789459029</c:v>
                </c:pt>
                <c:pt idx="11">
                  <c:v>0.59305045105261323</c:v>
                </c:pt>
                <c:pt idx="12">
                  <c:v>0.66426651305662054</c:v>
                </c:pt>
                <c:pt idx="13">
                  <c:v>0.66820631254840424</c:v>
                </c:pt>
                <c:pt idx="14">
                  <c:v>0.70544949991329575</c:v>
                </c:pt>
                <c:pt idx="15">
                  <c:v>0.72880419773541161</c:v>
                </c:pt>
                <c:pt idx="16">
                  <c:v>0.7503075768941867</c:v>
                </c:pt>
                <c:pt idx="17">
                  <c:v>0.75962323547243893</c:v>
                </c:pt>
                <c:pt idx="18">
                  <c:v>0.8260118104567421</c:v>
                </c:pt>
                <c:pt idx="19">
                  <c:v>0.86560993077106885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940896"/>
        <c:axId val="466941456"/>
      </c:lineChart>
      <c:catAx>
        <c:axId val="46694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6941456"/>
        <c:crosses val="autoZero"/>
        <c:auto val="1"/>
        <c:lblAlgn val="ctr"/>
        <c:lblOffset val="100"/>
        <c:noMultiLvlLbl val="0"/>
      </c:catAx>
      <c:valAx>
        <c:axId val="4669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69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 Sentence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'Sentence Length'!$A$1</c:f>
              <c:strCache>
                <c:ptCount val="1"/>
                <c:pt idx="0">
                  <c:v>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'Sentence Length'!$A$2:$A$21</c:f>
              <c:numCache>
                <c:formatCode>General</c:formatCode>
                <c:ptCount val="20"/>
                <c:pt idx="0">
                  <c:v>9.7329018716100002</c:v>
                </c:pt>
                <c:pt idx="1">
                  <c:v>12.201463267499999</c:v>
                </c:pt>
                <c:pt idx="2">
                  <c:v>12.2029080794</c:v>
                </c:pt>
                <c:pt idx="3">
                  <c:v>12.3297859475</c:v>
                </c:pt>
                <c:pt idx="4">
                  <c:v>12.550289017300001</c:v>
                </c:pt>
                <c:pt idx="5">
                  <c:v>12.9003421728</c:v>
                </c:pt>
                <c:pt idx="6">
                  <c:v>12.9835520919</c:v>
                </c:pt>
                <c:pt idx="7">
                  <c:v>13.190930422399999</c:v>
                </c:pt>
                <c:pt idx="8">
                  <c:v>13.4310656231</c:v>
                </c:pt>
                <c:pt idx="9">
                  <c:v>13.5338213024</c:v>
                </c:pt>
                <c:pt idx="10">
                  <c:v>14.0179908076</c:v>
                </c:pt>
                <c:pt idx="11">
                  <c:v>14.2090876819</c:v>
                </c:pt>
                <c:pt idx="12">
                  <c:v>14.2397820163</c:v>
                </c:pt>
                <c:pt idx="13">
                  <c:v>14.5331025878</c:v>
                </c:pt>
                <c:pt idx="14">
                  <c:v>14.674533010099999</c:v>
                </c:pt>
                <c:pt idx="15">
                  <c:v>14.7830849345</c:v>
                </c:pt>
                <c:pt idx="16">
                  <c:v>14.9417180436</c:v>
                </c:pt>
                <c:pt idx="17">
                  <c:v>14.9585721303</c:v>
                </c:pt>
                <c:pt idx="18">
                  <c:v>15.551415094299999</c:v>
                </c:pt>
                <c:pt idx="19">
                  <c:v>16.900262467200001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'Sentence Length'!$C$1</c:f>
              <c:strCache>
                <c:ptCount val="1"/>
                <c:pt idx="0">
                  <c:v>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'Sentence Length'!$C$2:$C$21</c:f>
              <c:numCache>
                <c:formatCode>General</c:formatCode>
                <c:ptCount val="20"/>
                <c:pt idx="0">
                  <c:v>13.353326063200001</c:v>
                </c:pt>
                <c:pt idx="1">
                  <c:v>15.868671193000001</c:v>
                </c:pt>
                <c:pt idx="2">
                  <c:v>16.295272282900001</c:v>
                </c:pt>
                <c:pt idx="3">
                  <c:v>18.010010458699998</c:v>
                </c:pt>
                <c:pt idx="4">
                  <c:v>18.931693497600001</c:v>
                </c:pt>
                <c:pt idx="5">
                  <c:v>18.990430622000002</c:v>
                </c:pt>
                <c:pt idx="6">
                  <c:v>19.193912517600001</c:v>
                </c:pt>
                <c:pt idx="7">
                  <c:v>20.9884146341</c:v>
                </c:pt>
                <c:pt idx="8">
                  <c:v>21.635688544299999</c:v>
                </c:pt>
                <c:pt idx="9">
                  <c:v>21.6707891637</c:v>
                </c:pt>
                <c:pt idx="10">
                  <c:v>21.9139801259</c:v>
                </c:pt>
                <c:pt idx="11">
                  <c:v>21.9641420526</c:v>
                </c:pt>
                <c:pt idx="12">
                  <c:v>22.381575898000001</c:v>
                </c:pt>
                <c:pt idx="13">
                  <c:v>22.7862068966</c:v>
                </c:pt>
                <c:pt idx="14">
                  <c:v>23.459789616599998</c:v>
                </c:pt>
                <c:pt idx="15">
                  <c:v>24.125585284300001</c:v>
                </c:pt>
                <c:pt idx="16">
                  <c:v>25.244469026499999</c:v>
                </c:pt>
                <c:pt idx="17">
                  <c:v>25.797525648800001</c:v>
                </c:pt>
                <c:pt idx="18">
                  <c:v>26.186324786299998</c:v>
                </c:pt>
                <c:pt idx="19">
                  <c:v>27.269163564500001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805616"/>
        <c:axId val="492806176"/>
      </c:lineChart>
      <c:catAx>
        <c:axId val="49280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2806176"/>
        <c:crosses val="autoZero"/>
        <c:auto val="1"/>
        <c:lblAlgn val="ctr"/>
        <c:lblOffset val="100"/>
        <c:noMultiLvlLbl val="0"/>
      </c:catAx>
      <c:valAx>
        <c:axId val="49280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280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 Number of Persons</a:t>
            </a:r>
            <a:r>
              <a:rPr lang="nl-NL" baseline="0"/>
              <a:t> per Sentence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'Persons per Sentence'!$B$2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'Persons per Sentence'!$B$23</c:f>
              <c:numCache>
                <c:formatCode>General</c:formatCode>
                <c:ptCount val="1"/>
                <c:pt idx="0">
                  <c:v>1.1742036714924997</c:v>
                </c:pt>
              </c:numCache>
            </c:numRef>
          </c:val>
        </c:ser>
        <c:ser>
          <c:idx val="1"/>
          <c:order val="1"/>
          <c:tx>
            <c:strRef>
              <c:f>'Persons per Sentence'!$D$2</c:f>
              <c:strCache>
                <c:ptCount val="1"/>
                <c:pt idx="0">
                  <c:v>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'Persons per Sentence'!$D$23</c:f>
              <c:numCache>
                <c:formatCode>General</c:formatCode>
                <c:ptCount val="1"/>
                <c:pt idx="0">
                  <c:v>1.2199826694910001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719536"/>
        <c:axId val="380720096"/>
      </c:barChart>
      <c:catAx>
        <c:axId val="3807195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0720096"/>
        <c:crosses val="autoZero"/>
        <c:auto val="1"/>
        <c:lblAlgn val="ctr"/>
        <c:lblOffset val="100"/>
        <c:noMultiLvlLbl val="0"/>
      </c:catAx>
      <c:valAx>
        <c:axId val="380720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8071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Fraction of Sentences with a 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'Persons per Sentence'!$G$2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'Persons per Sentence'!$G$23</c:f>
              <c:numCache>
                <c:formatCode>General</c:formatCode>
                <c:ptCount val="1"/>
                <c:pt idx="0">
                  <c:v>0.47063056151839999</c:v>
                </c:pt>
              </c:numCache>
            </c:numRef>
          </c:val>
        </c:ser>
        <c:ser>
          <c:idx val="1"/>
          <c:order val="1"/>
          <c:tx>
            <c:strRef>
              <c:f>'Persons per Sentence'!$H$2</c:f>
              <c:strCache>
                <c:ptCount val="1"/>
                <c:pt idx="0">
                  <c:v>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'Persons per Sentence'!$H$23</c:f>
              <c:numCache>
                <c:formatCode>General</c:formatCode>
                <c:ptCount val="1"/>
                <c:pt idx="0">
                  <c:v>0.49758260678552002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762560"/>
        <c:axId val="464763120"/>
      </c:barChart>
      <c:catAx>
        <c:axId val="464762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4763120"/>
        <c:crosses val="autoZero"/>
        <c:auto val="1"/>
        <c:lblAlgn val="ctr"/>
        <c:lblOffset val="100"/>
        <c:noMultiLvlLbl val="0"/>
      </c:catAx>
      <c:valAx>
        <c:axId val="4647631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476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'Unidentified vs performance'!$B$1</c:f>
              <c:strCache>
                <c:ptCount val="1"/>
                <c:pt idx="0">
                  <c:v>Unidentified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'Unidentified vs performance'!$A$2:$A$21</c:f>
              <c:strCache>
                <c:ptCount val="20"/>
                <c:pt idx="0">
                  <c:v>\blackcompany</c:v>
                </c:pt>
                <c:pt idx="1">
                  <c:v>\gardensmoon</c:v>
                </c:pt>
                <c:pt idx="2">
                  <c:v>\wheeltime</c:v>
                </c:pt>
                <c:pt idx="3">
                  <c:v>\colourmagic</c:v>
                </c:pt>
                <c:pt idx="4">
                  <c:v>\magicianv2</c:v>
                </c:pt>
                <c:pt idx="5">
                  <c:v>\bladeitself</c:v>
                </c:pt>
                <c:pt idx="6">
                  <c:v>\assassinsapprentice</c:v>
                </c:pt>
                <c:pt idx="7">
                  <c:v>\stormfrontv2</c:v>
                </c:pt>
                <c:pt idx="8">
                  <c:v>\gamethrones</c:v>
                </c:pt>
                <c:pt idx="9">
                  <c:v>\wayshadows</c:v>
                </c:pt>
                <c:pt idx="10">
                  <c:v>\paintedman</c:v>
                </c:pt>
                <c:pt idx="11">
                  <c:v>\namewind</c:v>
                </c:pt>
                <c:pt idx="12">
                  <c:v>\lockelamora</c:v>
                </c:pt>
                <c:pt idx="13">
                  <c:v>\mistborn</c:v>
                </c:pt>
                <c:pt idx="14">
                  <c:v>\waykings</c:v>
                </c:pt>
                <c:pt idx="15">
                  <c:v>\princethorns</c:v>
                </c:pt>
                <c:pt idx="16">
                  <c:v>\elantris</c:v>
                </c:pt>
                <c:pt idx="17">
                  <c:v>\harrypotterv2</c:v>
                </c:pt>
                <c:pt idx="18">
                  <c:v>\blackprism</c:v>
                </c:pt>
                <c:pt idx="19">
                  <c:v>\gunslinger</c:v>
                </c:pt>
              </c:strCache>
            </c:strRef>
          </c:cat>
          <c:val>
            <c:numRef>
              <c:f>'Unidentified vs performance'!$B$2:$B$21</c:f>
              <c:numCache>
                <c:formatCode>General</c:formatCode>
                <c:ptCount val="20"/>
                <c:pt idx="0">
                  <c:v>0.64285714285700002</c:v>
                </c:pt>
                <c:pt idx="1">
                  <c:v>0.444444444444</c:v>
                </c:pt>
                <c:pt idx="2">
                  <c:v>0.21428571428599999</c:v>
                </c:pt>
                <c:pt idx="3">
                  <c:v>0.5</c:v>
                </c:pt>
                <c:pt idx="4">
                  <c:v>0.166666666667</c:v>
                </c:pt>
                <c:pt idx="5">
                  <c:v>0.28571428571399998</c:v>
                </c:pt>
                <c:pt idx="6">
                  <c:v>0.29411764705900001</c:v>
                </c:pt>
                <c:pt idx="7">
                  <c:v>0</c:v>
                </c:pt>
                <c:pt idx="8">
                  <c:v>0</c:v>
                </c:pt>
                <c:pt idx="9">
                  <c:v>0.125</c:v>
                </c:pt>
                <c:pt idx="10">
                  <c:v>0.28000000000000003</c:v>
                </c:pt>
                <c:pt idx="11">
                  <c:v>0.1</c:v>
                </c:pt>
                <c:pt idx="12">
                  <c:v>9.0909090909100002E-2</c:v>
                </c:pt>
                <c:pt idx="13">
                  <c:v>0.222222222222</c:v>
                </c:pt>
                <c:pt idx="14">
                  <c:v>0.29411764705900001</c:v>
                </c:pt>
                <c:pt idx="15">
                  <c:v>0</c:v>
                </c:pt>
                <c:pt idx="16">
                  <c:v>0.27272727272699998</c:v>
                </c:pt>
                <c:pt idx="17">
                  <c:v>0.33333333333300003</c:v>
                </c:pt>
                <c:pt idx="18">
                  <c:v>0.14285714285699999</c:v>
                </c:pt>
                <c:pt idx="19">
                  <c:v>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171376"/>
        <c:axId val="463171936"/>
      </c:lineChart>
      <c:lineChart>
        <c:grouping val="standard"/>
        <c:varyColors val="0"/>
        <c:ser>
          <c:idx val="1"/>
          <c:order val="1"/>
          <c:tx>
            <c:strRef>
              <c:f>'Unidentified vs performance'!$C$1</c:f>
              <c:strCache>
                <c:ptCount val="1"/>
                <c:pt idx="0">
                  <c:v>F1_score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'Unidentified vs performance'!$A$2:$A$21</c:f>
              <c:strCache>
                <c:ptCount val="20"/>
                <c:pt idx="0">
                  <c:v>\blackcompany</c:v>
                </c:pt>
                <c:pt idx="1">
                  <c:v>\gardensmoon</c:v>
                </c:pt>
                <c:pt idx="2">
                  <c:v>\wheeltime</c:v>
                </c:pt>
                <c:pt idx="3">
                  <c:v>\colourmagic</c:v>
                </c:pt>
                <c:pt idx="4">
                  <c:v>\magicianv2</c:v>
                </c:pt>
                <c:pt idx="5">
                  <c:v>\bladeitself</c:v>
                </c:pt>
                <c:pt idx="6">
                  <c:v>\assassinsapprentice</c:v>
                </c:pt>
                <c:pt idx="7">
                  <c:v>\stormfrontv2</c:v>
                </c:pt>
                <c:pt idx="8">
                  <c:v>\gamethrones</c:v>
                </c:pt>
                <c:pt idx="9">
                  <c:v>\wayshadows</c:v>
                </c:pt>
                <c:pt idx="10">
                  <c:v>\paintedman</c:v>
                </c:pt>
                <c:pt idx="11">
                  <c:v>\namewind</c:v>
                </c:pt>
                <c:pt idx="12">
                  <c:v>\lockelamora</c:v>
                </c:pt>
                <c:pt idx="13">
                  <c:v>\mistborn</c:v>
                </c:pt>
                <c:pt idx="14">
                  <c:v>\waykings</c:v>
                </c:pt>
                <c:pt idx="15">
                  <c:v>\princethorns</c:v>
                </c:pt>
                <c:pt idx="16">
                  <c:v>\elantris</c:v>
                </c:pt>
                <c:pt idx="17">
                  <c:v>\harrypotterv2</c:v>
                </c:pt>
                <c:pt idx="18">
                  <c:v>\blackprism</c:v>
                </c:pt>
                <c:pt idx="19">
                  <c:v>\gunslinger</c:v>
                </c:pt>
              </c:strCache>
            </c:strRef>
          </c:cat>
          <c:val>
            <c:numRef>
              <c:f>'Unidentified vs performance'!$C$2:$C$21</c:f>
              <c:numCache>
                <c:formatCode>General</c:formatCode>
                <c:ptCount val="20"/>
                <c:pt idx="0">
                  <c:v>6.2266500622666109E-2</c:v>
                </c:pt>
                <c:pt idx="1">
                  <c:v>0.13300000000018375</c:v>
                </c:pt>
                <c:pt idx="2">
                  <c:v>0.2670445540403199</c:v>
                </c:pt>
                <c:pt idx="3">
                  <c:v>0.29078613693983146</c:v>
                </c:pt>
                <c:pt idx="4">
                  <c:v>0.31821454283677503</c:v>
                </c:pt>
                <c:pt idx="5">
                  <c:v>0.35190615835755251</c:v>
                </c:pt>
                <c:pt idx="6">
                  <c:v>0.36398763523977723</c:v>
                </c:pt>
                <c:pt idx="7">
                  <c:v>0.39853412734754662</c:v>
                </c:pt>
                <c:pt idx="8">
                  <c:v>0.48485471120646645</c:v>
                </c:pt>
                <c:pt idx="9">
                  <c:v>0.49671292914528709</c:v>
                </c:pt>
                <c:pt idx="10">
                  <c:v>0.58970749914192766</c:v>
                </c:pt>
                <c:pt idx="11">
                  <c:v>0.59996513057680267</c:v>
                </c:pt>
                <c:pt idx="12">
                  <c:v>0.60911582624735605</c:v>
                </c:pt>
                <c:pt idx="13">
                  <c:v>0.61298450152948558</c:v>
                </c:pt>
                <c:pt idx="14">
                  <c:v>0.6513624751634064</c:v>
                </c:pt>
                <c:pt idx="15">
                  <c:v>0.70132013201281129</c:v>
                </c:pt>
                <c:pt idx="16">
                  <c:v>0.73034797490000136</c:v>
                </c:pt>
                <c:pt idx="17">
                  <c:v>0.76849329635891872</c:v>
                </c:pt>
                <c:pt idx="18">
                  <c:v>0.77239839901482621</c:v>
                </c:pt>
                <c:pt idx="19">
                  <c:v>0.78466076696192877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451184"/>
        <c:axId val="488450624"/>
      </c:lineChart>
      <c:catAx>
        <c:axId val="46317137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All 20 modern books,</a:t>
                </a:r>
                <a:r>
                  <a:rPr lang="nl-NL" baseline="0"/>
                  <a:t> sorted on performance from low to high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crossAx val="463171936"/>
        <c:crosses val="autoZero"/>
        <c:auto val="1"/>
        <c:lblAlgn val="ctr"/>
        <c:lblOffset val="100"/>
        <c:noMultiLvlLbl val="0"/>
      </c:catAx>
      <c:valAx>
        <c:axId val="4631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100" b="0" i="0" baseline="0">
                    <a:effectLst/>
                  </a:rPr>
                  <a:t>Fraction of unidentified characters</a:t>
                </a:r>
                <a:endParaRPr lang="nl-NL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3171376"/>
        <c:crosses val="autoZero"/>
        <c:crossBetween val="between"/>
      </c:valAx>
      <c:valAx>
        <c:axId val="488450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F1-score 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8451184"/>
        <c:crosses val="max"/>
        <c:crossBetween val="between"/>
      </c:valAx>
      <c:catAx>
        <c:axId val="488451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450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'Unidentified vs performance'!$B$24</c:f>
              <c:strCache>
                <c:ptCount val="1"/>
                <c:pt idx="0">
                  <c:v> Unidentified</c:v>
                </c:pt>
              </c:strCache>
            </c:strRef>
          </c:tx>
          <c:spPr>
            <a:ln w="635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accent1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'Unidentified vs performance'!$A$25:$A$64</c:f>
              <c:strCache>
                <c:ptCount val="40"/>
                <c:pt idx="0">
                  <c:v>\blackcompany</c:v>
                </c:pt>
                <c:pt idx="1">
                  <c:v>\musketeers</c:v>
                </c:pt>
                <c:pt idx="2">
                  <c:v>\gardensmoon</c:v>
                </c:pt>
                <c:pt idx="3">
                  <c:v>\wheeltime</c:v>
                </c:pt>
                <c:pt idx="4">
                  <c:v>\call</c:v>
                </c:pt>
                <c:pt idx="5">
                  <c:v>\colourmagic</c:v>
                </c:pt>
                <c:pt idx="6">
                  <c:v>\magicianv2</c:v>
                </c:pt>
                <c:pt idx="7">
                  <c:v>\bladeitself</c:v>
                </c:pt>
                <c:pt idx="8">
                  <c:v>\assassinsapprentice</c:v>
                </c:pt>
                <c:pt idx="9">
                  <c:v>\countcristo</c:v>
                </c:pt>
                <c:pt idx="10">
                  <c:v>\copperfield</c:v>
                </c:pt>
                <c:pt idx="11">
                  <c:v>\draculaV2</c:v>
                </c:pt>
                <c:pt idx="12">
                  <c:v>\scarlet</c:v>
                </c:pt>
                <c:pt idx="13">
                  <c:v>\stormfrontv2</c:v>
                </c:pt>
                <c:pt idx="14">
                  <c:v>\tinker</c:v>
                </c:pt>
                <c:pt idx="15">
                  <c:v>\frankensteinV2</c:v>
                </c:pt>
                <c:pt idx="16">
                  <c:v>\gamethrones</c:v>
                </c:pt>
                <c:pt idx="17">
                  <c:v>\wayshadows</c:v>
                </c:pt>
                <c:pt idx="18">
                  <c:v>\jekyll</c:v>
                </c:pt>
                <c:pt idx="19">
                  <c:v>\alice</c:v>
                </c:pt>
                <c:pt idx="20">
                  <c:v>\braveV2</c:v>
                </c:pt>
                <c:pt idx="21">
                  <c:v>\paintedman</c:v>
                </c:pt>
                <c:pt idx="22">
                  <c:v>\mobydick</c:v>
                </c:pt>
                <c:pt idx="23">
                  <c:v>\namewind</c:v>
                </c:pt>
                <c:pt idx="24">
                  <c:v>\lockelamora</c:v>
                </c:pt>
                <c:pt idx="25">
                  <c:v>\mistborn</c:v>
                </c:pt>
                <c:pt idx="26">
                  <c:v>\waykings</c:v>
                </c:pt>
                <c:pt idx="27">
                  <c:v>\waylive</c:v>
                </c:pt>
                <c:pt idx="28">
                  <c:v>\ulyssesV2</c:v>
                </c:pt>
                <c:pt idx="29">
                  <c:v>\princethorns</c:v>
                </c:pt>
                <c:pt idx="30">
                  <c:v>\vanity</c:v>
                </c:pt>
                <c:pt idx="31">
                  <c:v>\pride</c:v>
                </c:pt>
                <c:pt idx="32">
                  <c:v>\elantris</c:v>
                </c:pt>
                <c:pt idx="33">
                  <c:v>\1984</c:v>
                </c:pt>
                <c:pt idx="34">
                  <c:v>\olivertwist</c:v>
                </c:pt>
                <c:pt idx="35">
                  <c:v>\harrypotterv2</c:v>
                </c:pt>
                <c:pt idx="36">
                  <c:v>\blackprism</c:v>
                </c:pt>
                <c:pt idx="37">
                  <c:v>\gunslinger</c:v>
                </c:pt>
                <c:pt idx="38">
                  <c:v>\emma</c:v>
                </c:pt>
                <c:pt idx="39">
                  <c:v>\huckleberry</c:v>
                </c:pt>
              </c:strCache>
            </c:strRef>
          </c:cat>
          <c:val>
            <c:numRef>
              <c:f>'Unidentified vs performance'!$B$25:$B$64</c:f>
              <c:numCache>
                <c:formatCode>General</c:formatCode>
                <c:ptCount val="40"/>
                <c:pt idx="0">
                  <c:v>0.64285714285700002</c:v>
                </c:pt>
                <c:pt idx="1">
                  <c:v>0.36363636363599999</c:v>
                </c:pt>
                <c:pt idx="2">
                  <c:v>0.444444444444</c:v>
                </c:pt>
                <c:pt idx="3">
                  <c:v>0.21428571428599999</c:v>
                </c:pt>
                <c:pt idx="4">
                  <c:v>0.5</c:v>
                </c:pt>
                <c:pt idx="5">
                  <c:v>0.5</c:v>
                </c:pt>
                <c:pt idx="6">
                  <c:v>0.166666666667</c:v>
                </c:pt>
                <c:pt idx="7">
                  <c:v>0.28571428571399998</c:v>
                </c:pt>
                <c:pt idx="8">
                  <c:v>0.29411764705900001</c:v>
                </c:pt>
                <c:pt idx="9">
                  <c:v>0.25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0</c:v>
                </c:pt>
                <c:pt idx="14">
                  <c:v>0.52380952381000001</c:v>
                </c:pt>
                <c:pt idx="15">
                  <c:v>0.222222222222</c:v>
                </c:pt>
                <c:pt idx="16">
                  <c:v>0</c:v>
                </c:pt>
                <c:pt idx="17">
                  <c:v>0.125</c:v>
                </c:pt>
                <c:pt idx="18">
                  <c:v>0.28571428571399998</c:v>
                </c:pt>
                <c:pt idx="19">
                  <c:v>0.5625</c:v>
                </c:pt>
                <c:pt idx="20">
                  <c:v>0.166666666667</c:v>
                </c:pt>
                <c:pt idx="21">
                  <c:v>0.28000000000000003</c:v>
                </c:pt>
                <c:pt idx="22">
                  <c:v>0.375</c:v>
                </c:pt>
                <c:pt idx="23">
                  <c:v>0.1</c:v>
                </c:pt>
                <c:pt idx="24">
                  <c:v>9.0909090909100002E-2</c:v>
                </c:pt>
                <c:pt idx="25">
                  <c:v>0.222222222222</c:v>
                </c:pt>
                <c:pt idx="26">
                  <c:v>0.29411764705900001</c:v>
                </c:pt>
                <c:pt idx="27">
                  <c:v>0.46428571428600002</c:v>
                </c:pt>
                <c:pt idx="28">
                  <c:v>0.33333333333300003</c:v>
                </c:pt>
                <c:pt idx="29">
                  <c:v>0</c:v>
                </c:pt>
                <c:pt idx="30">
                  <c:v>0.44117647058800002</c:v>
                </c:pt>
                <c:pt idx="31">
                  <c:v>9.5238095238100007E-2</c:v>
                </c:pt>
                <c:pt idx="32">
                  <c:v>0.27272727272699998</c:v>
                </c:pt>
                <c:pt idx="33">
                  <c:v>0</c:v>
                </c:pt>
                <c:pt idx="34">
                  <c:v>0.33333333333300003</c:v>
                </c:pt>
                <c:pt idx="35">
                  <c:v>0.33333333333300003</c:v>
                </c:pt>
                <c:pt idx="36">
                  <c:v>0.14285714285699999</c:v>
                </c:pt>
                <c:pt idx="37">
                  <c:v>0.25</c:v>
                </c:pt>
                <c:pt idx="38">
                  <c:v>0.1</c:v>
                </c:pt>
                <c:pt idx="39">
                  <c:v>0.14285714285699999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00320"/>
        <c:axId val="34500880"/>
      </c:lineChart>
      <c:lineChart>
        <c:grouping val="standard"/>
        <c:varyColors val="0"/>
        <c:ser>
          <c:idx val="1"/>
          <c:order val="1"/>
          <c:tx>
            <c:strRef>
              <c:f>'Unidentified vs performance'!$C$24</c:f>
              <c:strCache>
                <c:ptCount val="1"/>
                <c:pt idx="0">
                  <c:v> F1-score</c:v>
                </c:pt>
              </c:strCache>
            </c:strRef>
          </c:tx>
          <c:spPr>
            <a:ln w="635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'Unidentified vs performance'!$A$25:$A$64</c:f>
              <c:strCache>
                <c:ptCount val="40"/>
                <c:pt idx="0">
                  <c:v>\blackcompany</c:v>
                </c:pt>
                <c:pt idx="1">
                  <c:v>\musketeers</c:v>
                </c:pt>
                <c:pt idx="2">
                  <c:v>\gardensmoon</c:v>
                </c:pt>
                <c:pt idx="3">
                  <c:v>\wheeltime</c:v>
                </c:pt>
                <c:pt idx="4">
                  <c:v>\call</c:v>
                </c:pt>
                <c:pt idx="5">
                  <c:v>\colourmagic</c:v>
                </c:pt>
                <c:pt idx="6">
                  <c:v>\magicianv2</c:v>
                </c:pt>
                <c:pt idx="7">
                  <c:v>\bladeitself</c:v>
                </c:pt>
                <c:pt idx="8">
                  <c:v>\assassinsapprentice</c:v>
                </c:pt>
                <c:pt idx="9">
                  <c:v>\countcristo</c:v>
                </c:pt>
                <c:pt idx="10">
                  <c:v>\copperfield</c:v>
                </c:pt>
                <c:pt idx="11">
                  <c:v>\draculaV2</c:v>
                </c:pt>
                <c:pt idx="12">
                  <c:v>\scarlet</c:v>
                </c:pt>
                <c:pt idx="13">
                  <c:v>\stormfrontv2</c:v>
                </c:pt>
                <c:pt idx="14">
                  <c:v>\tinker</c:v>
                </c:pt>
                <c:pt idx="15">
                  <c:v>\frankensteinV2</c:v>
                </c:pt>
                <c:pt idx="16">
                  <c:v>\gamethrones</c:v>
                </c:pt>
                <c:pt idx="17">
                  <c:v>\wayshadows</c:v>
                </c:pt>
                <c:pt idx="18">
                  <c:v>\jekyll</c:v>
                </c:pt>
                <c:pt idx="19">
                  <c:v>\alice</c:v>
                </c:pt>
                <c:pt idx="20">
                  <c:v>\braveV2</c:v>
                </c:pt>
                <c:pt idx="21">
                  <c:v>\paintedman</c:v>
                </c:pt>
                <c:pt idx="22">
                  <c:v>\mobydick</c:v>
                </c:pt>
                <c:pt idx="23">
                  <c:v>\namewind</c:v>
                </c:pt>
                <c:pt idx="24">
                  <c:v>\lockelamora</c:v>
                </c:pt>
                <c:pt idx="25">
                  <c:v>\mistborn</c:v>
                </c:pt>
                <c:pt idx="26">
                  <c:v>\waykings</c:v>
                </c:pt>
                <c:pt idx="27">
                  <c:v>\waylive</c:v>
                </c:pt>
                <c:pt idx="28">
                  <c:v>\ulyssesV2</c:v>
                </c:pt>
                <c:pt idx="29">
                  <c:v>\princethorns</c:v>
                </c:pt>
                <c:pt idx="30">
                  <c:v>\vanity</c:v>
                </c:pt>
                <c:pt idx="31">
                  <c:v>\pride</c:v>
                </c:pt>
                <c:pt idx="32">
                  <c:v>\elantris</c:v>
                </c:pt>
                <c:pt idx="33">
                  <c:v>\1984</c:v>
                </c:pt>
                <c:pt idx="34">
                  <c:v>\olivertwist</c:v>
                </c:pt>
                <c:pt idx="35">
                  <c:v>\harrypotterv2</c:v>
                </c:pt>
                <c:pt idx="36">
                  <c:v>\blackprism</c:v>
                </c:pt>
                <c:pt idx="37">
                  <c:v>\gunslinger</c:v>
                </c:pt>
                <c:pt idx="38">
                  <c:v>\emma</c:v>
                </c:pt>
                <c:pt idx="39">
                  <c:v>\huckleberry</c:v>
                </c:pt>
              </c:strCache>
            </c:strRef>
          </c:cat>
          <c:val>
            <c:numRef>
              <c:f>'Unidentified vs performance'!$C$25:$C$64</c:f>
              <c:numCache>
                <c:formatCode>General</c:formatCode>
                <c:ptCount val="40"/>
                <c:pt idx="0">
                  <c:v>6.2266500622666109E-2</c:v>
                </c:pt>
                <c:pt idx="1">
                  <c:v>0.12985507246406222</c:v>
                </c:pt>
                <c:pt idx="2">
                  <c:v>0.13300000000018375</c:v>
                </c:pt>
                <c:pt idx="3">
                  <c:v>0.2670445540403199</c:v>
                </c:pt>
                <c:pt idx="4">
                  <c:v>0.27382550335579225</c:v>
                </c:pt>
                <c:pt idx="5">
                  <c:v>0.29078613693983146</c:v>
                </c:pt>
                <c:pt idx="6">
                  <c:v>0.31821454283677503</c:v>
                </c:pt>
                <c:pt idx="7">
                  <c:v>0.35190615835755251</c:v>
                </c:pt>
                <c:pt idx="8">
                  <c:v>0.36398763523977723</c:v>
                </c:pt>
                <c:pt idx="9">
                  <c:v>0.38102217830510415</c:v>
                </c:pt>
                <c:pt idx="10">
                  <c:v>0.38162053812357544</c:v>
                </c:pt>
                <c:pt idx="11">
                  <c:v>0.38260869565235539</c:v>
                </c:pt>
                <c:pt idx="12">
                  <c:v>0.38561151079124761</c:v>
                </c:pt>
                <c:pt idx="13">
                  <c:v>0.39853412734754662</c:v>
                </c:pt>
                <c:pt idx="14">
                  <c:v>0.41173510966209326</c:v>
                </c:pt>
                <c:pt idx="15">
                  <c:v>0.48080694872523294</c:v>
                </c:pt>
                <c:pt idx="16">
                  <c:v>0.48485471120646645</c:v>
                </c:pt>
                <c:pt idx="17">
                  <c:v>0.49671292914528709</c:v>
                </c:pt>
                <c:pt idx="18">
                  <c:v>0.51388888888868645</c:v>
                </c:pt>
                <c:pt idx="19">
                  <c:v>0.51433192102567238</c:v>
                </c:pt>
                <c:pt idx="20">
                  <c:v>0.54276315789459029</c:v>
                </c:pt>
                <c:pt idx="21">
                  <c:v>0.58970749914192766</c:v>
                </c:pt>
                <c:pt idx="22">
                  <c:v>0.59305045105261323</c:v>
                </c:pt>
                <c:pt idx="23">
                  <c:v>0.59996513057680267</c:v>
                </c:pt>
                <c:pt idx="24">
                  <c:v>0.60911582624735605</c:v>
                </c:pt>
                <c:pt idx="25">
                  <c:v>0.61298450152948558</c:v>
                </c:pt>
                <c:pt idx="26">
                  <c:v>0.6513624751634064</c:v>
                </c:pt>
                <c:pt idx="27">
                  <c:v>0.66426651305662054</c:v>
                </c:pt>
                <c:pt idx="28">
                  <c:v>0.66820631254840424</c:v>
                </c:pt>
                <c:pt idx="29">
                  <c:v>0.70132013201281129</c:v>
                </c:pt>
                <c:pt idx="30">
                  <c:v>0.70544949991329575</c:v>
                </c:pt>
                <c:pt idx="31">
                  <c:v>0.72880419773541161</c:v>
                </c:pt>
                <c:pt idx="32">
                  <c:v>0.73034797490000136</c:v>
                </c:pt>
                <c:pt idx="33">
                  <c:v>0.7503075768941867</c:v>
                </c:pt>
                <c:pt idx="34">
                  <c:v>0.75962323547243893</c:v>
                </c:pt>
                <c:pt idx="35">
                  <c:v>0.76849329635891872</c:v>
                </c:pt>
                <c:pt idx="36">
                  <c:v>0.77239839901482621</c:v>
                </c:pt>
                <c:pt idx="37">
                  <c:v>0.78466076696192877</c:v>
                </c:pt>
                <c:pt idx="38">
                  <c:v>0.8260118104567421</c:v>
                </c:pt>
                <c:pt idx="39">
                  <c:v>0.86560993077106885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760512"/>
        <c:axId val="464759952"/>
      </c:lineChart>
      <c:catAx>
        <c:axId val="345003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500880"/>
        <c:crosses val="autoZero"/>
        <c:auto val="1"/>
        <c:lblAlgn val="ctr"/>
        <c:lblOffset val="100"/>
        <c:noMultiLvlLbl val="0"/>
      </c:catAx>
      <c:valAx>
        <c:axId val="34500880"/>
        <c:scaling>
          <c:orientation val="minMax"/>
        </c:scaling>
        <c:delete val="0"/>
        <c:axPos val="l"/>
        <c:majorGridlines>
          <c:spPr>
            <a:ln w="254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2000" b="0" i="0" baseline="0">
                    <a:effectLst/>
                  </a:rPr>
                  <a:t>Fraction of unidentified characters</a:t>
                </a:r>
                <a:endParaRPr lang="nl-NL" sz="2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500320"/>
        <c:crosses val="autoZero"/>
        <c:crossBetween val="between"/>
      </c:valAx>
      <c:valAx>
        <c:axId val="4647599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2000" b="0" i="0" baseline="0">
                    <a:effectLst/>
                  </a:rPr>
                  <a:t>F1-score performance</a:t>
                </a:r>
                <a:endParaRPr lang="nl-NL" sz="2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4760512"/>
        <c:crosses val="max"/>
        <c:crossBetween val="between"/>
      </c:valAx>
      <c:catAx>
        <c:axId val="464760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4759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Total amount</a:t>
            </a:r>
            <a:r>
              <a:rPr lang="nl-NL" baseline="0"/>
              <a:t> of characters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'Persons per Sentence'!$D$26</c:f>
              <c:strCache>
                <c:ptCount val="1"/>
                <c:pt idx="0">
                  <c:v>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'Persons per Sentence'!$D$27:$D$46</c:f>
              <c:numCache>
                <c:formatCode>General</c:formatCode>
                <c:ptCount val="20"/>
                <c:pt idx="0">
                  <c:v>29</c:v>
                </c:pt>
                <c:pt idx="1">
                  <c:v>34</c:v>
                </c:pt>
                <c:pt idx="2">
                  <c:v>17</c:v>
                </c:pt>
                <c:pt idx="3">
                  <c:v>51</c:v>
                </c:pt>
                <c:pt idx="4">
                  <c:v>157</c:v>
                </c:pt>
                <c:pt idx="5">
                  <c:v>72</c:v>
                </c:pt>
                <c:pt idx="6">
                  <c:v>78</c:v>
                </c:pt>
                <c:pt idx="7">
                  <c:v>29</c:v>
                </c:pt>
                <c:pt idx="8">
                  <c:v>82</c:v>
                </c:pt>
                <c:pt idx="9">
                  <c:v>13</c:v>
                </c:pt>
                <c:pt idx="10">
                  <c:v>135</c:v>
                </c:pt>
                <c:pt idx="11">
                  <c:v>69</c:v>
                </c:pt>
                <c:pt idx="12">
                  <c:v>62</c:v>
                </c:pt>
                <c:pt idx="13">
                  <c:v>28</c:v>
                </c:pt>
                <c:pt idx="14">
                  <c:v>250</c:v>
                </c:pt>
                <c:pt idx="15">
                  <c:v>115</c:v>
                </c:pt>
                <c:pt idx="16">
                  <c:v>147</c:v>
                </c:pt>
                <c:pt idx="17">
                  <c:v>134</c:v>
                </c:pt>
                <c:pt idx="18">
                  <c:v>651</c:v>
                </c:pt>
                <c:pt idx="19">
                  <c:v>359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'Persons per Sentence'!$G$26</c:f>
              <c:strCache>
                <c:ptCount val="1"/>
                <c:pt idx="0">
                  <c:v>Modern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'Persons per Sentence'!$G$27:$G$46</c:f>
              <c:numCache>
                <c:formatCode>General</c:formatCode>
                <c:ptCount val="20"/>
                <c:pt idx="0">
                  <c:v>322</c:v>
                </c:pt>
                <c:pt idx="1">
                  <c:v>66</c:v>
                </c:pt>
                <c:pt idx="2">
                  <c:v>14</c:v>
                </c:pt>
                <c:pt idx="3">
                  <c:v>111</c:v>
                </c:pt>
                <c:pt idx="4">
                  <c:v>84</c:v>
                </c:pt>
                <c:pt idx="5">
                  <c:v>115</c:v>
                </c:pt>
                <c:pt idx="6">
                  <c:v>104</c:v>
                </c:pt>
                <c:pt idx="7">
                  <c:v>79</c:v>
                </c:pt>
                <c:pt idx="8">
                  <c:v>43</c:v>
                </c:pt>
                <c:pt idx="9">
                  <c:v>42</c:v>
                </c:pt>
                <c:pt idx="10">
                  <c:v>88</c:v>
                </c:pt>
                <c:pt idx="11">
                  <c:v>107</c:v>
                </c:pt>
                <c:pt idx="12">
                  <c:v>34</c:v>
                </c:pt>
                <c:pt idx="13">
                  <c:v>35</c:v>
                </c:pt>
                <c:pt idx="14">
                  <c:v>105</c:v>
                </c:pt>
                <c:pt idx="15">
                  <c:v>137</c:v>
                </c:pt>
                <c:pt idx="16">
                  <c:v>137</c:v>
                </c:pt>
                <c:pt idx="17">
                  <c:v>221</c:v>
                </c:pt>
                <c:pt idx="18">
                  <c:v>188</c:v>
                </c:pt>
                <c:pt idx="19">
                  <c:v>160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779920"/>
        <c:axId val="464780480"/>
      </c:lineChart>
      <c:catAx>
        <c:axId val="46477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4780480"/>
        <c:crosses val="autoZero"/>
        <c:auto val="1"/>
        <c:lblAlgn val="ctr"/>
        <c:lblOffset val="100"/>
        <c:noMultiLvlLbl val="0"/>
      </c:catAx>
      <c:valAx>
        <c:axId val="46478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477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2</xdr:row>
      <xdr:rowOff>95250</xdr:rowOff>
    </xdr:from>
    <xdr:to>
      <xdr:col>11</xdr:col>
      <xdr:colOff>152400</xdr:colOff>
      <xdr:row>26</xdr:row>
      <xdr:rowOff>119064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314325</xdr:colOff>
      <xdr:row>2</xdr:row>
      <xdr:rowOff>9525</xdr:rowOff>
    </xdr:from>
    <xdr:to>
      <xdr:col>19</xdr:col>
      <xdr:colOff>9525</xdr:colOff>
      <xdr:row>16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285750</xdr:colOff>
      <xdr:row>16</xdr:row>
      <xdr:rowOff>133350</xdr:rowOff>
    </xdr:from>
    <xdr:to>
      <xdr:col>18</xdr:col>
      <xdr:colOff>590550</xdr:colOff>
      <xdr:row>31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333375</xdr:colOff>
      <xdr:row>31</xdr:row>
      <xdr:rowOff>95250</xdr:rowOff>
    </xdr:from>
    <xdr:to>
      <xdr:col>19</xdr:col>
      <xdr:colOff>28575</xdr:colOff>
      <xdr:row>45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228600</xdr:colOff>
      <xdr:row>26</xdr:row>
      <xdr:rowOff>152400</xdr:rowOff>
    </xdr:from>
    <xdr:to>
      <xdr:col>10</xdr:col>
      <xdr:colOff>533400</xdr:colOff>
      <xdr:row>49</xdr:row>
      <xdr:rowOff>47625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200024</xdr:colOff>
      <xdr:row>49</xdr:row>
      <xdr:rowOff>180975</xdr:rowOff>
    </xdr:from>
    <xdr:to>
      <xdr:col>12</xdr:col>
      <xdr:colOff>571499</xdr:colOff>
      <xdr:row>74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152400</xdr:colOff>
      <xdr:row>44</xdr:row>
      <xdr:rowOff>180975</xdr:rowOff>
    </xdr:from>
    <xdr:to>
      <xdr:col>28</xdr:col>
      <xdr:colOff>242888</xdr:colOff>
      <xdr:row>68</xdr:row>
      <xdr:rowOff>171450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\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\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1"/>
  <sheetViews>
    <sheetView topLeftCell="A85" workbookViewId="0">
      <selection activeCell="G121" sqref="G121"/>
    </sheetView>
  </sheetViews>
  <sheetFormatPr defaultRowHeight="15" x14ac:dyDescent="0.25"/>
  <cols>
    <col min="1" max="1" width="27" customWidth="1"/>
    <col min="2" max="4" width="13.85546875" customWidth="1"/>
    <col min="5" max="5" width="23.28515625" customWidth="1"/>
    <col min="6" max="6" width="19.42578125" customWidth="1"/>
    <col min="7" max="7" width="15.7109375" customWidth="1"/>
    <col min="8" max="9" width="13.85546875" customWidth="1"/>
    <col min="17" max="17" width="16" customWidth="1"/>
  </cols>
  <sheetData>
    <row r="1" spans="1:19" x14ac:dyDescent="0.25">
      <c r="B1" s="35" t="s">
        <v>4</v>
      </c>
      <c r="C1" s="35"/>
      <c r="D1" s="35"/>
      <c r="G1" s="35" t="s">
        <v>3</v>
      </c>
      <c r="H1" s="35"/>
      <c r="I1" s="35"/>
      <c r="R1" t="s">
        <v>5</v>
      </c>
      <c r="S1">
        <v>1984</v>
      </c>
    </row>
    <row r="2" spans="1:19" x14ac:dyDescent="0.25">
      <c r="B2" s="3" t="s">
        <v>1</v>
      </c>
      <c r="C2" s="3" t="s">
        <v>0</v>
      </c>
      <c r="D2" s="3" t="s">
        <v>2</v>
      </c>
      <c r="E2" s="2"/>
      <c r="F2" s="2"/>
      <c r="G2" s="3" t="s">
        <v>1</v>
      </c>
      <c r="H2" s="3" t="s">
        <v>0</v>
      </c>
      <c r="I2" s="3" t="s">
        <v>2</v>
      </c>
      <c r="K2" s="15" t="s">
        <v>1</v>
      </c>
      <c r="L2" s="15" t="s">
        <v>0</v>
      </c>
      <c r="M2" s="15" t="s">
        <v>2</v>
      </c>
      <c r="R2" t="s">
        <v>20</v>
      </c>
      <c r="S2" t="s">
        <v>131</v>
      </c>
    </row>
    <row r="3" spans="1:19" x14ac:dyDescent="0.25">
      <c r="A3" t="s">
        <v>99</v>
      </c>
      <c r="B3" s="4">
        <v>0.458801498127</v>
      </c>
      <c r="C3" s="4">
        <v>0.51404494381999999</v>
      </c>
      <c r="D3" s="4">
        <f t="shared" ref="D3:D22" si="0">2*((B3*C3)/(B3+C3))</f>
        <v>0.48485471120646645</v>
      </c>
      <c r="E3" s="4"/>
      <c r="F3">
        <v>1984</v>
      </c>
      <c r="G3" s="4">
        <v>0.728682170543</v>
      </c>
      <c r="H3" s="4">
        <v>0.77325581395300003</v>
      </c>
      <c r="I3" s="4">
        <f t="shared" ref="I3:I22" si="1">2*((G3*H3)/(G3+H3))</f>
        <v>0.7503075768941867</v>
      </c>
      <c r="J3" t="s">
        <v>99</v>
      </c>
      <c r="K3" s="4">
        <v>0.458801498127</v>
      </c>
      <c r="L3" s="4">
        <v>0.51404494381999999</v>
      </c>
      <c r="M3" s="4">
        <f t="shared" ref="M3:M22" si="2">2*((K3*L3)/(K3+L3))</f>
        <v>0.48485471120646645</v>
      </c>
      <c r="R3" t="s">
        <v>6</v>
      </c>
      <c r="S3" t="s">
        <v>113</v>
      </c>
    </row>
    <row r="4" spans="1:19" x14ac:dyDescent="0.25">
      <c r="A4" t="s">
        <v>93</v>
      </c>
      <c r="B4" s="4">
        <v>0.34888888888899999</v>
      </c>
      <c r="C4" s="4">
        <v>0.37</v>
      </c>
      <c r="D4" s="4">
        <f t="shared" si="0"/>
        <v>0.35913446676976524</v>
      </c>
      <c r="E4" s="4"/>
      <c r="F4" t="s">
        <v>131</v>
      </c>
      <c r="G4" s="4">
        <v>0.37222222222200002</v>
      </c>
      <c r="H4" s="4">
        <v>0.4</v>
      </c>
      <c r="I4" s="4">
        <f t="shared" si="1"/>
        <v>0.38561151079124761</v>
      </c>
      <c r="J4" t="s">
        <v>93</v>
      </c>
      <c r="K4" s="4">
        <v>0.34888888888899999</v>
      </c>
      <c r="L4" s="4">
        <v>0.37</v>
      </c>
      <c r="M4" s="4">
        <f t="shared" si="2"/>
        <v>0.35913446676976524</v>
      </c>
      <c r="R4" t="s">
        <v>7</v>
      </c>
      <c r="S4" t="s">
        <v>114</v>
      </c>
    </row>
    <row r="5" spans="1:19" x14ac:dyDescent="0.25">
      <c r="A5" t="s">
        <v>98</v>
      </c>
      <c r="B5" s="4">
        <v>0.73750000000000004</v>
      </c>
      <c r="C5" s="4">
        <v>0.72333333333299998</v>
      </c>
      <c r="D5" s="4">
        <f t="shared" si="0"/>
        <v>0.73034797490000136</v>
      </c>
      <c r="E5" s="4"/>
      <c r="F5" t="s">
        <v>113</v>
      </c>
      <c r="G5" s="4">
        <v>0.483579638752</v>
      </c>
      <c r="H5" s="4">
        <v>0.54926108374399996</v>
      </c>
      <c r="I5" s="4">
        <f t="shared" si="1"/>
        <v>0.51433192102567238</v>
      </c>
      <c r="J5" t="s">
        <v>98</v>
      </c>
      <c r="K5" s="4">
        <v>0.73750000000000004</v>
      </c>
      <c r="L5" s="4">
        <v>0.72333333333299998</v>
      </c>
      <c r="M5" s="4">
        <f t="shared" si="2"/>
        <v>0.73034797490000136</v>
      </c>
      <c r="R5" t="s">
        <v>9</v>
      </c>
      <c r="S5" t="s">
        <v>115</v>
      </c>
    </row>
    <row r="6" spans="1:19" x14ac:dyDescent="0.25">
      <c r="A6" t="s">
        <v>100</v>
      </c>
      <c r="B6" s="4">
        <v>0.14000000000000001</v>
      </c>
      <c r="C6" s="4">
        <v>0.12666666666699999</v>
      </c>
      <c r="D6" s="4">
        <f t="shared" si="0"/>
        <v>0.13300000000018375</v>
      </c>
      <c r="E6" s="4"/>
      <c r="F6" t="s">
        <v>114</v>
      </c>
      <c r="G6" s="4">
        <v>0.53571428571400004</v>
      </c>
      <c r="H6" s="4">
        <v>0.55000000000000004</v>
      </c>
      <c r="I6" s="4">
        <f t="shared" si="1"/>
        <v>0.54276315789459029</v>
      </c>
      <c r="J6" t="s">
        <v>100</v>
      </c>
      <c r="K6" s="4">
        <v>0.14000000000000001</v>
      </c>
      <c r="L6" s="4">
        <v>0.12666666666699999</v>
      </c>
      <c r="M6" s="4">
        <f t="shared" si="2"/>
        <v>0.13300000000018375</v>
      </c>
      <c r="R6" t="s">
        <v>11</v>
      </c>
      <c r="S6" t="s">
        <v>116</v>
      </c>
    </row>
    <row r="7" spans="1:19" x14ac:dyDescent="0.25">
      <c r="A7" t="s">
        <v>102</v>
      </c>
      <c r="B7" s="4">
        <v>0.75886524822699997</v>
      </c>
      <c r="C7" s="4">
        <v>0.77836879432600004</v>
      </c>
      <c r="D7" s="4">
        <f t="shared" si="0"/>
        <v>0.76849329635891872</v>
      </c>
      <c r="E7" s="4"/>
      <c r="F7" t="s">
        <v>115</v>
      </c>
      <c r="G7" s="4">
        <v>0.378151260504</v>
      </c>
      <c r="H7" s="4">
        <v>0.38515406162499999</v>
      </c>
      <c r="I7" s="4">
        <f t="shared" si="1"/>
        <v>0.38162053812357544</v>
      </c>
      <c r="J7" t="s">
        <v>102</v>
      </c>
      <c r="K7" s="4">
        <v>0.75886524822699997</v>
      </c>
      <c r="L7" s="4">
        <v>0.77836879432600004</v>
      </c>
      <c r="M7" s="4">
        <f t="shared" si="2"/>
        <v>0.76849329635891872</v>
      </c>
      <c r="R7" t="s">
        <v>12</v>
      </c>
      <c r="S7" t="s">
        <v>117</v>
      </c>
    </row>
    <row r="8" spans="1:19" x14ac:dyDescent="0.25">
      <c r="A8" t="s">
        <v>104</v>
      </c>
      <c r="B8" s="4">
        <v>0.288888888889</v>
      </c>
      <c r="C8" s="4">
        <v>0.35416666666699997</v>
      </c>
      <c r="D8" s="4">
        <f t="shared" si="0"/>
        <v>0.31821454283677503</v>
      </c>
      <c r="E8" s="4"/>
      <c r="F8" t="s">
        <v>116</v>
      </c>
      <c r="G8" s="4">
        <v>0.4</v>
      </c>
      <c r="H8" s="4">
        <v>0.36666666666699999</v>
      </c>
      <c r="I8" s="4">
        <f t="shared" si="1"/>
        <v>0.38260869565235539</v>
      </c>
      <c r="J8" t="s">
        <v>104</v>
      </c>
      <c r="K8" s="4">
        <v>0.288888888889</v>
      </c>
      <c r="L8" s="4">
        <v>0.35416666666699997</v>
      </c>
      <c r="M8" s="4">
        <f t="shared" si="2"/>
        <v>0.31821454283677503</v>
      </c>
      <c r="R8" t="s">
        <v>13</v>
      </c>
      <c r="S8" t="s">
        <v>118</v>
      </c>
    </row>
    <row r="9" spans="1:19" x14ac:dyDescent="0.25">
      <c r="A9" t="s">
        <v>105</v>
      </c>
      <c r="B9" s="4">
        <v>0.60623781676400001</v>
      </c>
      <c r="C9" s="4">
        <v>0.619883040936</v>
      </c>
      <c r="D9" s="4">
        <f t="shared" si="0"/>
        <v>0.61298450152948558</v>
      </c>
      <c r="E9" s="4"/>
      <c r="F9" t="s">
        <v>117</v>
      </c>
      <c r="G9" s="4">
        <v>0.82824427480899998</v>
      </c>
      <c r="H9" s="4">
        <v>0.82379134860100001</v>
      </c>
      <c r="I9" s="4">
        <f t="shared" si="1"/>
        <v>0.8260118104567421</v>
      </c>
      <c r="J9" t="s">
        <v>105</v>
      </c>
      <c r="K9" s="4">
        <v>0.60623781676400001</v>
      </c>
      <c r="L9" s="4">
        <v>0.619883040936</v>
      </c>
      <c r="M9" s="4">
        <f t="shared" si="2"/>
        <v>0.61298450152948558</v>
      </c>
      <c r="R9" t="s">
        <v>14</v>
      </c>
      <c r="S9" t="s">
        <v>119</v>
      </c>
    </row>
    <row r="10" spans="1:19" x14ac:dyDescent="0.25">
      <c r="A10" t="s">
        <v>108</v>
      </c>
      <c r="B10" s="4">
        <v>0.70833333333299997</v>
      </c>
      <c r="C10" s="4">
        <v>0.694444444444</v>
      </c>
      <c r="D10" s="4">
        <f t="shared" si="0"/>
        <v>0.70132013201281129</v>
      </c>
      <c r="E10" s="4"/>
      <c r="F10" t="s">
        <v>118</v>
      </c>
      <c r="G10" s="4">
        <v>0.45348837209300003</v>
      </c>
      <c r="H10" s="4">
        <v>0.511627906977</v>
      </c>
      <c r="I10" s="4">
        <f t="shared" si="1"/>
        <v>0.48080694872523294</v>
      </c>
      <c r="J10" t="s">
        <v>108</v>
      </c>
      <c r="K10" s="4">
        <v>0.70833333333299997</v>
      </c>
      <c r="L10" s="4">
        <v>0.694444444444</v>
      </c>
      <c r="M10" s="4">
        <f t="shared" si="2"/>
        <v>0.70132013201281129</v>
      </c>
      <c r="R10" t="s">
        <v>15</v>
      </c>
      <c r="S10" t="s">
        <v>120</v>
      </c>
    </row>
    <row r="11" spans="1:19" x14ac:dyDescent="0.25">
      <c r="A11" t="s">
        <v>109</v>
      </c>
      <c r="B11" s="4">
        <v>0.39189189189200002</v>
      </c>
      <c r="C11" s="4">
        <v>0.40540540540499997</v>
      </c>
      <c r="D11" s="4">
        <f t="shared" si="0"/>
        <v>0.39853412734754662</v>
      </c>
      <c r="E11" s="4"/>
      <c r="F11" t="s">
        <v>119</v>
      </c>
      <c r="G11" s="4">
        <v>0.86502347417799996</v>
      </c>
      <c r="H11" s="4">
        <v>0.86619718309899996</v>
      </c>
      <c r="I11" s="4">
        <f t="shared" si="1"/>
        <v>0.86560993077106885</v>
      </c>
      <c r="J11" t="s">
        <v>109</v>
      </c>
      <c r="K11" s="4">
        <v>0.39189189189200002</v>
      </c>
      <c r="L11" s="4">
        <v>0.40540540540499997</v>
      </c>
      <c r="M11" s="4">
        <f t="shared" si="2"/>
        <v>0.39853412734754662</v>
      </c>
      <c r="R11" t="s">
        <v>16</v>
      </c>
      <c r="S11" t="s">
        <v>121</v>
      </c>
    </row>
    <row r="12" spans="1:19" x14ac:dyDescent="0.25">
      <c r="A12" t="s">
        <v>94</v>
      </c>
      <c r="B12" s="4">
        <v>5.7077625570799997E-2</v>
      </c>
      <c r="C12" s="4">
        <v>6.84931506849E-2</v>
      </c>
      <c r="D12" s="4">
        <f t="shared" si="0"/>
        <v>6.2266500622666109E-2</v>
      </c>
      <c r="E12" s="4"/>
      <c r="F12" t="s">
        <v>120</v>
      </c>
      <c r="G12" s="4">
        <v>0.5</v>
      </c>
      <c r="H12" s="4">
        <v>0.52857142857100003</v>
      </c>
      <c r="I12" s="4">
        <f t="shared" si="1"/>
        <v>0.51388888888868645</v>
      </c>
      <c r="J12" t="s">
        <v>94</v>
      </c>
      <c r="K12" s="4">
        <v>5.7077625570799997E-2</v>
      </c>
      <c r="L12" s="4">
        <v>6.84931506849E-2</v>
      </c>
      <c r="M12" s="4">
        <f t="shared" si="2"/>
        <v>6.2266500622666109E-2</v>
      </c>
      <c r="R12" t="s">
        <v>18</v>
      </c>
      <c r="S12" t="s">
        <v>122</v>
      </c>
    </row>
    <row r="13" spans="1:19" x14ac:dyDescent="0.25">
      <c r="A13" t="s">
        <v>95</v>
      </c>
      <c r="B13" s="4">
        <v>0.77586206896599996</v>
      </c>
      <c r="C13" s="4">
        <v>0.76896551724100004</v>
      </c>
      <c r="D13" s="4">
        <f t="shared" si="0"/>
        <v>0.77239839901482621</v>
      </c>
      <c r="E13" s="4"/>
      <c r="F13" t="s">
        <v>121</v>
      </c>
      <c r="G13" s="4">
        <v>0.57723577235800005</v>
      </c>
      <c r="H13" s="4">
        <v>0.60975609756100002</v>
      </c>
      <c r="I13" s="4">
        <f t="shared" si="1"/>
        <v>0.59305045105261323</v>
      </c>
      <c r="J13" t="s">
        <v>95</v>
      </c>
      <c r="K13" s="4">
        <v>0.77586206896599996</v>
      </c>
      <c r="L13" s="4">
        <v>0.76896551724100004</v>
      </c>
      <c r="M13" s="4">
        <f t="shared" si="2"/>
        <v>0.77239839901482621</v>
      </c>
      <c r="R13" t="s">
        <v>19</v>
      </c>
      <c r="S13" t="s">
        <v>123</v>
      </c>
    </row>
    <row r="14" spans="1:19" x14ac:dyDescent="0.25">
      <c r="A14" t="s">
        <v>96</v>
      </c>
      <c r="B14" s="4">
        <v>0.36363636363599999</v>
      </c>
      <c r="C14" s="4">
        <v>0.34090909090900001</v>
      </c>
      <c r="D14" s="4">
        <f t="shared" si="0"/>
        <v>0.35190615835755251</v>
      </c>
      <c r="E14" s="4"/>
      <c r="F14" t="s">
        <v>122</v>
      </c>
      <c r="G14" s="4">
        <v>0.74351297405200001</v>
      </c>
      <c r="H14" s="4">
        <v>0.77644710578800002</v>
      </c>
      <c r="I14" s="4">
        <f t="shared" si="1"/>
        <v>0.75962323547243893</v>
      </c>
      <c r="J14" t="s">
        <v>96</v>
      </c>
      <c r="K14" s="4">
        <v>0.36363636363599999</v>
      </c>
      <c r="L14" s="4">
        <v>0.34090909090900001</v>
      </c>
      <c r="M14" s="4">
        <f t="shared" si="2"/>
        <v>0.35190615835755251</v>
      </c>
      <c r="R14" t="s">
        <v>8</v>
      </c>
      <c r="S14" t="s">
        <v>124</v>
      </c>
    </row>
    <row r="15" spans="1:19" x14ac:dyDescent="0.25">
      <c r="A15" t="s">
        <v>97</v>
      </c>
      <c r="B15" s="4">
        <v>0.27564102564100001</v>
      </c>
      <c r="C15" s="4">
        <v>0.30769230769200001</v>
      </c>
      <c r="D15" s="4">
        <f t="shared" si="0"/>
        <v>0.29078613693983146</v>
      </c>
      <c r="E15" s="4"/>
      <c r="F15" t="s">
        <v>123</v>
      </c>
      <c r="G15" s="4">
        <v>0.72222222222200005</v>
      </c>
      <c r="H15" s="4">
        <v>0.73550724637700005</v>
      </c>
      <c r="I15" s="4">
        <f t="shared" si="1"/>
        <v>0.72880419773541161</v>
      </c>
      <c r="J15" t="s">
        <v>97</v>
      </c>
      <c r="K15" s="4">
        <v>0.27564102564100001</v>
      </c>
      <c r="L15" s="4">
        <v>0.30769230769200001</v>
      </c>
      <c r="M15" s="4">
        <f t="shared" si="2"/>
        <v>0.29078613693983146</v>
      </c>
      <c r="R15" t="s">
        <v>10</v>
      </c>
      <c r="S15" t="s">
        <v>125</v>
      </c>
    </row>
    <row r="16" spans="1:19" x14ac:dyDescent="0.25">
      <c r="A16" t="s">
        <v>101</v>
      </c>
      <c r="B16" s="4">
        <v>0.77777777777799995</v>
      </c>
      <c r="C16" s="4">
        <v>0.79166666666700003</v>
      </c>
      <c r="D16" s="4">
        <f t="shared" si="0"/>
        <v>0.78466076696192877</v>
      </c>
      <c r="E16" s="4"/>
      <c r="F16" t="s">
        <v>124</v>
      </c>
      <c r="G16" s="4">
        <v>0.25185185185199999</v>
      </c>
      <c r="H16" s="4">
        <v>0.3</v>
      </c>
      <c r="I16" s="4">
        <f t="shared" si="1"/>
        <v>0.27382550335579225</v>
      </c>
      <c r="J16" t="s">
        <v>101</v>
      </c>
      <c r="K16" s="4">
        <v>0.77777777777799995</v>
      </c>
      <c r="L16" s="4">
        <v>0.79166666666700003</v>
      </c>
      <c r="M16" s="4">
        <f t="shared" si="2"/>
        <v>0.78466076696192877</v>
      </c>
      <c r="R16" t="s">
        <v>17</v>
      </c>
      <c r="S16" t="s">
        <v>126</v>
      </c>
    </row>
    <row r="17" spans="1:19" x14ac:dyDescent="0.25">
      <c r="A17" t="s">
        <v>103</v>
      </c>
      <c r="B17" s="4">
        <v>0.59161793372299998</v>
      </c>
      <c r="C17" s="4">
        <v>0.62768031189100004</v>
      </c>
      <c r="D17" s="4">
        <f t="shared" si="0"/>
        <v>0.60911582624735605</v>
      </c>
      <c r="E17" s="4"/>
      <c r="F17" t="s">
        <v>125</v>
      </c>
      <c r="G17" s="4">
        <v>0.35797101449300001</v>
      </c>
      <c r="H17" s="4">
        <v>0.40724637681199999</v>
      </c>
      <c r="I17" s="4">
        <f t="shared" si="1"/>
        <v>0.38102217830510415</v>
      </c>
      <c r="J17" t="s">
        <v>103</v>
      </c>
      <c r="K17" s="4">
        <v>0.59161793372299998</v>
      </c>
      <c r="L17" s="4">
        <v>0.62768031189100004</v>
      </c>
      <c r="M17" s="4">
        <f t="shared" si="2"/>
        <v>0.60911582624735605</v>
      </c>
      <c r="R17" t="s">
        <v>24</v>
      </c>
      <c r="S17" t="s">
        <v>127</v>
      </c>
    </row>
    <row r="18" spans="1:19" x14ac:dyDescent="0.25">
      <c r="A18" t="s">
        <v>106</v>
      </c>
      <c r="B18" s="4">
        <v>0.58672086720899996</v>
      </c>
      <c r="C18" s="4">
        <v>0.61382113821100004</v>
      </c>
      <c r="D18" s="4">
        <f t="shared" si="0"/>
        <v>0.59996513057680267</v>
      </c>
      <c r="E18" s="4"/>
      <c r="F18" t="s">
        <v>126</v>
      </c>
      <c r="G18" s="4">
        <v>0.121739130435</v>
      </c>
      <c r="H18" s="4">
        <v>0.139130434783</v>
      </c>
      <c r="I18" s="4">
        <f t="shared" si="1"/>
        <v>0.12985507246406222</v>
      </c>
      <c r="J18" t="s">
        <v>106</v>
      </c>
      <c r="K18" s="4">
        <v>0.58672086720899996</v>
      </c>
      <c r="L18" s="4">
        <v>0.61382113821100004</v>
      </c>
      <c r="M18" s="4">
        <f t="shared" si="2"/>
        <v>0.59996513057680267</v>
      </c>
      <c r="R18" t="s">
        <v>21</v>
      </c>
      <c r="S18" t="s">
        <v>128</v>
      </c>
    </row>
    <row r="19" spans="1:19" x14ac:dyDescent="0.25">
      <c r="A19" t="s">
        <v>107</v>
      </c>
      <c r="B19" s="4">
        <v>0.57825203252000001</v>
      </c>
      <c r="C19" s="4">
        <v>0.60162601626000001</v>
      </c>
      <c r="D19" s="4">
        <f t="shared" si="0"/>
        <v>0.58970749914192766</v>
      </c>
      <c r="E19" s="4"/>
      <c r="F19" t="s">
        <v>127</v>
      </c>
      <c r="G19" s="4">
        <v>0.66785714285700004</v>
      </c>
      <c r="H19" s="4">
        <v>0.66071428571400004</v>
      </c>
      <c r="I19" s="4">
        <f t="shared" si="1"/>
        <v>0.66426651305662054</v>
      </c>
      <c r="J19" t="s">
        <v>107</v>
      </c>
      <c r="K19" s="4">
        <v>0.57825203252000001</v>
      </c>
      <c r="L19" s="4">
        <v>0.60162601626000001</v>
      </c>
      <c r="M19" s="4">
        <f t="shared" si="2"/>
        <v>0.58970749914192766</v>
      </c>
      <c r="R19" t="s">
        <v>22</v>
      </c>
      <c r="S19" t="s">
        <v>129</v>
      </c>
    </row>
    <row r="20" spans="1:19" x14ac:dyDescent="0.25">
      <c r="A20" t="s">
        <v>110</v>
      </c>
      <c r="B20" s="4">
        <v>0.64423076923099998</v>
      </c>
      <c r="C20" s="4">
        <v>0.65865384615400002</v>
      </c>
      <c r="D20" s="4">
        <f t="shared" si="0"/>
        <v>0.6513624751634064</v>
      </c>
      <c r="E20" s="4"/>
      <c r="F20" t="s">
        <v>128</v>
      </c>
      <c r="G20" s="4">
        <v>0.41124260354999997</v>
      </c>
      <c r="H20" s="4">
        <v>0.41222879684399999</v>
      </c>
      <c r="I20" s="4">
        <f t="shared" si="1"/>
        <v>0.41173510966209326</v>
      </c>
      <c r="J20" t="s">
        <v>110</v>
      </c>
      <c r="K20" s="4">
        <v>0.64423076923099998</v>
      </c>
      <c r="L20" s="4">
        <v>0.65865384615400002</v>
      </c>
      <c r="M20" s="4">
        <f t="shared" si="2"/>
        <v>0.6513624751634064</v>
      </c>
      <c r="R20" t="s">
        <v>23</v>
      </c>
      <c r="S20" t="s">
        <v>130</v>
      </c>
    </row>
    <row r="21" spans="1:19" x14ac:dyDescent="0.25">
      <c r="A21" t="s">
        <v>112</v>
      </c>
      <c r="B21" s="4">
        <v>0.24327354260100001</v>
      </c>
      <c r="C21" s="4">
        <v>0.29596412556099999</v>
      </c>
      <c r="D21" s="4">
        <f t="shared" si="0"/>
        <v>0.2670445540403199</v>
      </c>
      <c r="E21" s="4"/>
      <c r="F21" t="s">
        <v>129</v>
      </c>
      <c r="G21" s="4">
        <v>0.66975308641999998</v>
      </c>
      <c r="H21" s="4">
        <v>0.66666666666700003</v>
      </c>
      <c r="I21" s="4">
        <f t="shared" si="1"/>
        <v>0.66820631254840424</v>
      </c>
      <c r="J21" t="s">
        <v>112</v>
      </c>
      <c r="K21" s="4">
        <v>0.24327354260100001</v>
      </c>
      <c r="L21" s="4">
        <v>0.29596412556099999</v>
      </c>
      <c r="M21" s="4">
        <f t="shared" si="2"/>
        <v>0.2670445540403199</v>
      </c>
      <c r="R21" t="s">
        <v>31</v>
      </c>
      <c r="S21" t="s">
        <v>99</v>
      </c>
    </row>
    <row r="22" spans="1:19" x14ac:dyDescent="0.25">
      <c r="A22" t="s">
        <v>111</v>
      </c>
      <c r="B22" s="4">
        <v>0.45945945945900002</v>
      </c>
      <c r="C22" s="4">
        <v>0.54054054054099998</v>
      </c>
      <c r="D22" s="4">
        <f t="shared" si="0"/>
        <v>0.49671292914528709</v>
      </c>
      <c r="E22" s="4"/>
      <c r="F22" t="s">
        <v>130</v>
      </c>
      <c r="G22" s="4">
        <v>0.68628571428600005</v>
      </c>
      <c r="H22" s="4">
        <v>0.72571428571399998</v>
      </c>
      <c r="I22" s="4">
        <f t="shared" si="1"/>
        <v>0.70544949991329575</v>
      </c>
      <c r="J22" t="s">
        <v>111</v>
      </c>
      <c r="K22" s="4">
        <v>0.45945945945900002</v>
      </c>
      <c r="L22" s="4">
        <v>0.54054054054099998</v>
      </c>
      <c r="M22" s="4">
        <f t="shared" si="2"/>
        <v>0.49671292914528709</v>
      </c>
      <c r="R22" t="s">
        <v>25</v>
      </c>
      <c r="S22" t="s">
        <v>93</v>
      </c>
    </row>
    <row r="23" spans="1:19" x14ac:dyDescent="0.25">
      <c r="A23" s="1" t="s">
        <v>134</v>
      </c>
      <c r="B23" s="5">
        <f>AVERAGE(B3:B22)</f>
        <v>0.48964785162278995</v>
      </c>
      <c r="C23" s="5">
        <f>AVERAGE(C3:C22)</f>
        <v>0.51011630037049494</v>
      </c>
      <c r="D23" s="5">
        <f>AVERAGE(D3:D22)</f>
        <v>0.4991405064586929</v>
      </c>
      <c r="E23" s="5"/>
      <c r="F23" s="1" t="s">
        <v>134</v>
      </c>
      <c r="G23" s="5">
        <f>AVERAGE(G3:G22)</f>
        <v>0.53773886056700015</v>
      </c>
      <c r="H23" s="5">
        <f>AVERAGE(H3:H22)</f>
        <v>0.55939683947484997</v>
      </c>
      <c r="I23" s="5">
        <f>AVERAGE(I3:I22)</f>
        <v>0.5479699526394598</v>
      </c>
      <c r="K23" s="5">
        <f>AVERAGE(K3:K22)</f>
        <v>0.48964785162278995</v>
      </c>
      <c r="L23" s="5">
        <f>AVERAGE(L3:L22)</f>
        <v>0.51011630037049494</v>
      </c>
      <c r="M23" s="5">
        <f>AVERAGE(M3:M22)</f>
        <v>0.4991405064586929</v>
      </c>
      <c r="R23" t="s">
        <v>30</v>
      </c>
      <c r="S23" t="s">
        <v>98</v>
      </c>
    </row>
    <row r="24" spans="1:19" x14ac:dyDescent="0.25">
      <c r="A24" s="1" t="s">
        <v>132</v>
      </c>
      <c r="B24" s="1">
        <f>VAR(B3:B22)</f>
        <v>4.8163967482079635E-2</v>
      </c>
      <c r="C24" s="1">
        <f t="shared" ref="C24:D24" si="3">VAR(C3:C22)</f>
        <v>4.621705751658417E-2</v>
      </c>
      <c r="D24" s="1">
        <f t="shared" si="3"/>
        <v>4.7169156052412585E-2</v>
      </c>
      <c r="E24" s="1"/>
      <c r="F24" s="1" t="s">
        <v>132</v>
      </c>
      <c r="G24" s="1">
        <f>VAR(G3:G22)</f>
        <v>3.9406859677895825E-2</v>
      </c>
      <c r="H24" s="1">
        <f t="shared" ref="H24:I24" si="4">VAR(H3:H22)</f>
        <v>3.8153502432502713E-2</v>
      </c>
      <c r="I24" s="1">
        <f t="shared" si="4"/>
        <v>3.8740488880136099E-2</v>
      </c>
      <c r="R24" t="s">
        <v>32</v>
      </c>
      <c r="S24" t="s">
        <v>100</v>
      </c>
    </row>
    <row r="25" spans="1:19" x14ac:dyDescent="0.25">
      <c r="A25" s="1" t="s">
        <v>133</v>
      </c>
      <c r="B25" s="1">
        <f>SQRT(B24)</f>
        <v>0.21946290684778519</v>
      </c>
      <c r="C25" s="1">
        <f t="shared" ref="C25:D25" si="5">SQRT(C24)</f>
        <v>0.21498152831483958</v>
      </c>
      <c r="D25" s="1">
        <f t="shared" si="5"/>
        <v>0.21718461283528487</v>
      </c>
      <c r="E25" s="1"/>
      <c r="F25" s="1" t="s">
        <v>133</v>
      </c>
      <c r="G25" s="1">
        <f>SQRT(G24)</f>
        <v>0.19851161093975289</v>
      </c>
      <c r="H25" s="1">
        <f t="shared" ref="H25" si="6">SQRT(H24)</f>
        <v>0.19532921551192159</v>
      </c>
      <c r="I25" s="1">
        <f t="shared" ref="I25" si="7">SQRT(I24)</f>
        <v>0.19682603709909952</v>
      </c>
      <c r="R25" t="s">
        <v>34</v>
      </c>
      <c r="S25" t="s">
        <v>102</v>
      </c>
    </row>
    <row r="26" spans="1:19" x14ac:dyDescent="0.25">
      <c r="R26" t="s">
        <v>36</v>
      </c>
      <c r="S26" t="s">
        <v>104</v>
      </c>
    </row>
    <row r="27" spans="1:19" x14ac:dyDescent="0.25">
      <c r="R27" t="s">
        <v>37</v>
      </c>
      <c r="S27" t="s">
        <v>105</v>
      </c>
    </row>
    <row r="28" spans="1:19" x14ac:dyDescent="0.25">
      <c r="R28" t="s">
        <v>40</v>
      </c>
      <c r="S28" t="s">
        <v>108</v>
      </c>
    </row>
    <row r="29" spans="1:19" x14ac:dyDescent="0.25">
      <c r="B29" s="35" t="s">
        <v>3</v>
      </c>
      <c r="C29" s="35"/>
      <c r="D29" s="35"/>
      <c r="F29" s="35" t="s">
        <v>4</v>
      </c>
      <c r="G29" s="35"/>
      <c r="H29" s="35"/>
      <c r="R29" t="s">
        <v>41</v>
      </c>
      <c r="S29" t="s">
        <v>109</v>
      </c>
    </row>
    <row r="30" spans="1:19" x14ac:dyDescent="0.25">
      <c r="A30" s="2"/>
      <c r="C30" s="23" t="s">
        <v>0</v>
      </c>
      <c r="E30" s="23" t="s">
        <v>1</v>
      </c>
      <c r="G30" s="23" t="s">
        <v>2</v>
      </c>
      <c r="K30" s="23" t="s">
        <v>0</v>
      </c>
      <c r="M30" s="23" t="s">
        <v>1</v>
      </c>
      <c r="O30" s="23" t="s">
        <v>2</v>
      </c>
      <c r="R30" t="s">
        <v>26</v>
      </c>
      <c r="S30" t="s">
        <v>94</v>
      </c>
    </row>
    <row r="31" spans="1:19" x14ac:dyDescent="0.25">
      <c r="A31">
        <v>1984</v>
      </c>
      <c r="B31" t="s">
        <v>140</v>
      </c>
      <c r="C31" s="4">
        <v>0.77325581395300003</v>
      </c>
      <c r="D31" t="s">
        <v>140</v>
      </c>
      <c r="E31" s="4">
        <v>0.728682170543</v>
      </c>
      <c r="F31" t="s">
        <v>140</v>
      </c>
      <c r="G31" s="4">
        <f t="shared" ref="G31:G50" si="8">2*((E31*C31)/(E31+C31))</f>
        <v>0.7503075768941867</v>
      </c>
      <c r="H31" t="s">
        <v>140</v>
      </c>
      <c r="I31" t="s">
        <v>99</v>
      </c>
      <c r="J31" t="s">
        <v>140</v>
      </c>
      <c r="K31" s="4">
        <v>0.51404494381999999</v>
      </c>
      <c r="L31" t="s">
        <v>140</v>
      </c>
      <c r="M31" s="4">
        <v>0.458801498127</v>
      </c>
      <c r="N31" t="s">
        <v>140</v>
      </c>
      <c r="O31" s="4">
        <f t="shared" ref="O31:O50" si="9">2*((M31*K31)/(M31+K31))</f>
        <v>0.48485471120646645</v>
      </c>
      <c r="P31" s="25" t="s">
        <v>141</v>
      </c>
      <c r="R31" t="s">
        <v>27</v>
      </c>
      <c r="S31" t="s">
        <v>95</v>
      </c>
    </row>
    <row r="32" spans="1:19" x14ac:dyDescent="0.25">
      <c r="A32" t="s">
        <v>131</v>
      </c>
      <c r="B32" t="s">
        <v>140</v>
      </c>
      <c r="C32" s="4">
        <v>0.4</v>
      </c>
      <c r="D32" t="s">
        <v>140</v>
      </c>
      <c r="E32" s="4">
        <v>0.37222222222200002</v>
      </c>
      <c r="F32" t="s">
        <v>140</v>
      </c>
      <c r="G32" s="4">
        <f t="shared" si="8"/>
        <v>0.38561151079124761</v>
      </c>
      <c r="H32" t="s">
        <v>140</v>
      </c>
      <c r="I32" t="s">
        <v>93</v>
      </c>
      <c r="J32" t="s">
        <v>140</v>
      </c>
      <c r="K32" s="4">
        <v>0.37</v>
      </c>
      <c r="L32" t="s">
        <v>140</v>
      </c>
      <c r="M32" s="4">
        <v>0.34888888888899999</v>
      </c>
      <c r="N32" t="s">
        <v>140</v>
      </c>
      <c r="O32" s="4">
        <f t="shared" si="9"/>
        <v>0.35913446676976524</v>
      </c>
      <c r="P32" s="25" t="s">
        <v>141</v>
      </c>
      <c r="R32" t="s">
        <v>28</v>
      </c>
      <c r="S32" t="s">
        <v>96</v>
      </c>
    </row>
    <row r="33" spans="1:19" x14ac:dyDescent="0.25">
      <c r="A33" t="s">
        <v>113</v>
      </c>
      <c r="B33" t="s">
        <v>140</v>
      </c>
      <c r="C33" s="4">
        <v>0.54926108374399996</v>
      </c>
      <c r="D33" t="s">
        <v>140</v>
      </c>
      <c r="E33" s="4">
        <v>0.483579638752</v>
      </c>
      <c r="F33" t="s">
        <v>140</v>
      </c>
      <c r="G33" s="4">
        <f t="shared" si="8"/>
        <v>0.51433192102567238</v>
      </c>
      <c r="H33" t="s">
        <v>140</v>
      </c>
      <c r="I33" t="s">
        <v>98</v>
      </c>
      <c r="J33" t="s">
        <v>140</v>
      </c>
      <c r="K33" s="4">
        <v>0.72333333333299998</v>
      </c>
      <c r="L33" t="s">
        <v>140</v>
      </c>
      <c r="M33" s="4">
        <v>0.73750000000000004</v>
      </c>
      <c r="N33" t="s">
        <v>140</v>
      </c>
      <c r="O33" s="4">
        <f t="shared" si="9"/>
        <v>0.73034797490000136</v>
      </c>
      <c r="P33" s="25" t="s">
        <v>141</v>
      </c>
      <c r="R33" t="s">
        <v>29</v>
      </c>
      <c r="S33" t="s">
        <v>97</v>
      </c>
    </row>
    <row r="34" spans="1:19" x14ac:dyDescent="0.25">
      <c r="A34" t="s">
        <v>114</v>
      </c>
      <c r="B34" t="s">
        <v>140</v>
      </c>
      <c r="C34" s="4">
        <v>0.55000000000000004</v>
      </c>
      <c r="D34" t="s">
        <v>140</v>
      </c>
      <c r="E34" s="4">
        <v>0.53571428571400004</v>
      </c>
      <c r="F34" t="s">
        <v>140</v>
      </c>
      <c r="G34" s="4">
        <f t="shared" si="8"/>
        <v>0.54276315789459029</v>
      </c>
      <c r="H34" t="s">
        <v>140</v>
      </c>
      <c r="I34" t="s">
        <v>100</v>
      </c>
      <c r="J34" t="s">
        <v>140</v>
      </c>
      <c r="K34" s="4">
        <v>0.12666666666699999</v>
      </c>
      <c r="L34" t="s">
        <v>140</v>
      </c>
      <c r="M34" s="4">
        <v>0.14000000000000001</v>
      </c>
      <c r="N34" t="s">
        <v>140</v>
      </c>
      <c r="O34" s="4">
        <f t="shared" si="9"/>
        <v>0.13300000000018375</v>
      </c>
      <c r="P34" s="25" t="s">
        <v>141</v>
      </c>
      <c r="R34" t="s">
        <v>33</v>
      </c>
      <c r="S34" t="s">
        <v>101</v>
      </c>
    </row>
    <row r="35" spans="1:19" x14ac:dyDescent="0.25">
      <c r="A35" t="s">
        <v>115</v>
      </c>
      <c r="B35" t="s">
        <v>140</v>
      </c>
      <c r="C35" s="4">
        <v>0.38515406162499999</v>
      </c>
      <c r="D35" t="s">
        <v>140</v>
      </c>
      <c r="E35" s="4">
        <v>0.378151260504</v>
      </c>
      <c r="F35" t="s">
        <v>140</v>
      </c>
      <c r="G35" s="4">
        <f t="shared" si="8"/>
        <v>0.38162053812357544</v>
      </c>
      <c r="H35" t="s">
        <v>140</v>
      </c>
      <c r="I35" t="s">
        <v>102</v>
      </c>
      <c r="J35" t="s">
        <v>140</v>
      </c>
      <c r="K35" s="4">
        <v>0.77836879432600004</v>
      </c>
      <c r="L35" t="s">
        <v>140</v>
      </c>
      <c r="M35" s="4">
        <v>0.75886524822699997</v>
      </c>
      <c r="N35" t="s">
        <v>140</v>
      </c>
      <c r="O35" s="4">
        <f t="shared" si="9"/>
        <v>0.76849329635891872</v>
      </c>
      <c r="P35" s="25" t="s">
        <v>141</v>
      </c>
      <c r="R35" t="s">
        <v>35</v>
      </c>
      <c r="S35" t="s">
        <v>103</v>
      </c>
    </row>
    <row r="36" spans="1:19" x14ac:dyDescent="0.25">
      <c r="A36" t="s">
        <v>116</v>
      </c>
      <c r="B36" t="s">
        <v>140</v>
      </c>
      <c r="C36" s="4">
        <v>0.36666666666699999</v>
      </c>
      <c r="D36" t="s">
        <v>140</v>
      </c>
      <c r="E36" s="4">
        <v>0.4</v>
      </c>
      <c r="F36" t="s">
        <v>140</v>
      </c>
      <c r="G36" s="4">
        <f t="shared" si="8"/>
        <v>0.38260869565235539</v>
      </c>
      <c r="H36" t="s">
        <v>140</v>
      </c>
      <c r="I36" t="s">
        <v>104</v>
      </c>
      <c r="J36" t="s">
        <v>140</v>
      </c>
      <c r="K36" s="4">
        <v>0.35416666666699997</v>
      </c>
      <c r="L36" t="s">
        <v>140</v>
      </c>
      <c r="M36" s="4">
        <v>0.288888888889</v>
      </c>
      <c r="N36" t="s">
        <v>140</v>
      </c>
      <c r="O36" s="4">
        <f t="shared" si="9"/>
        <v>0.31821454283677503</v>
      </c>
      <c r="P36" s="25" t="s">
        <v>141</v>
      </c>
      <c r="R36" t="s">
        <v>38</v>
      </c>
      <c r="S36" t="s">
        <v>106</v>
      </c>
    </row>
    <row r="37" spans="1:19" x14ac:dyDescent="0.25">
      <c r="A37" t="s">
        <v>117</v>
      </c>
      <c r="B37" t="s">
        <v>140</v>
      </c>
      <c r="C37" s="4">
        <v>0.82379134860100001</v>
      </c>
      <c r="D37" t="s">
        <v>140</v>
      </c>
      <c r="E37" s="4">
        <v>0.82824427480899998</v>
      </c>
      <c r="F37" t="s">
        <v>140</v>
      </c>
      <c r="G37" s="4">
        <f t="shared" si="8"/>
        <v>0.8260118104567421</v>
      </c>
      <c r="H37" t="s">
        <v>140</v>
      </c>
      <c r="I37" t="s">
        <v>105</v>
      </c>
      <c r="J37" t="s">
        <v>140</v>
      </c>
      <c r="K37" s="4">
        <v>0.619883040936</v>
      </c>
      <c r="L37" t="s">
        <v>140</v>
      </c>
      <c r="M37" s="4">
        <v>0.60623781676400001</v>
      </c>
      <c r="N37" t="s">
        <v>140</v>
      </c>
      <c r="O37" s="4">
        <f t="shared" si="9"/>
        <v>0.61298450152948558</v>
      </c>
      <c r="P37" s="25" t="s">
        <v>141</v>
      </c>
      <c r="R37" t="s">
        <v>39</v>
      </c>
      <c r="S37" t="s">
        <v>107</v>
      </c>
    </row>
    <row r="38" spans="1:19" x14ac:dyDescent="0.25">
      <c r="A38" t="s">
        <v>118</v>
      </c>
      <c r="B38" t="s">
        <v>140</v>
      </c>
      <c r="C38" s="4">
        <v>0.511627906977</v>
      </c>
      <c r="D38" t="s">
        <v>140</v>
      </c>
      <c r="E38" s="4">
        <v>0.45348837209300003</v>
      </c>
      <c r="F38" t="s">
        <v>140</v>
      </c>
      <c r="G38" s="4">
        <f t="shared" si="8"/>
        <v>0.48080694872523294</v>
      </c>
      <c r="H38" t="s">
        <v>140</v>
      </c>
      <c r="I38" t="s">
        <v>108</v>
      </c>
      <c r="J38" t="s">
        <v>140</v>
      </c>
      <c r="K38" s="4">
        <v>0.694444444444</v>
      </c>
      <c r="L38" t="s">
        <v>140</v>
      </c>
      <c r="M38" s="4">
        <v>0.70833333333299997</v>
      </c>
      <c r="N38" t="s">
        <v>140</v>
      </c>
      <c r="O38" s="4">
        <f t="shared" si="9"/>
        <v>0.70132013201281129</v>
      </c>
      <c r="P38" s="25" t="s">
        <v>141</v>
      </c>
      <c r="R38" t="s">
        <v>42</v>
      </c>
      <c r="S38" t="s">
        <v>110</v>
      </c>
    </row>
    <row r="39" spans="1:19" x14ac:dyDescent="0.25">
      <c r="A39" t="s">
        <v>119</v>
      </c>
      <c r="B39" t="s">
        <v>140</v>
      </c>
      <c r="C39" s="4">
        <v>0.86619718309899996</v>
      </c>
      <c r="D39" t="s">
        <v>140</v>
      </c>
      <c r="E39" s="4">
        <v>0.86502347417799996</v>
      </c>
      <c r="F39" t="s">
        <v>140</v>
      </c>
      <c r="G39" s="4">
        <f t="shared" si="8"/>
        <v>0.86560993077106885</v>
      </c>
      <c r="H39" t="s">
        <v>140</v>
      </c>
      <c r="I39" t="s">
        <v>109</v>
      </c>
      <c r="J39" t="s">
        <v>140</v>
      </c>
      <c r="K39" s="4">
        <v>0.40540540540499997</v>
      </c>
      <c r="L39" t="s">
        <v>140</v>
      </c>
      <c r="M39" s="4">
        <v>0.39189189189200002</v>
      </c>
      <c r="N39" t="s">
        <v>140</v>
      </c>
      <c r="O39" s="4">
        <f t="shared" si="9"/>
        <v>0.39853412734754662</v>
      </c>
      <c r="P39" s="25" t="s">
        <v>141</v>
      </c>
      <c r="R39" t="s">
        <v>44</v>
      </c>
      <c r="S39" t="s">
        <v>112</v>
      </c>
    </row>
    <row r="40" spans="1:19" x14ac:dyDescent="0.25">
      <c r="A40" t="s">
        <v>120</v>
      </c>
      <c r="B40" t="s">
        <v>140</v>
      </c>
      <c r="C40" s="4">
        <v>0.52857142857100003</v>
      </c>
      <c r="D40" t="s">
        <v>140</v>
      </c>
      <c r="E40" s="4">
        <v>0.5</v>
      </c>
      <c r="F40" t="s">
        <v>140</v>
      </c>
      <c r="G40" s="4">
        <f t="shared" si="8"/>
        <v>0.51388888888868645</v>
      </c>
      <c r="H40" t="s">
        <v>140</v>
      </c>
      <c r="I40" t="s">
        <v>94</v>
      </c>
      <c r="J40" t="s">
        <v>140</v>
      </c>
      <c r="K40" s="4">
        <v>6.84931506849E-2</v>
      </c>
      <c r="L40" t="s">
        <v>140</v>
      </c>
      <c r="M40" s="4">
        <v>5.7077625570799997E-2</v>
      </c>
      <c r="N40" t="s">
        <v>140</v>
      </c>
      <c r="O40" s="4">
        <f t="shared" si="9"/>
        <v>6.2266500622666109E-2</v>
      </c>
      <c r="P40" s="25" t="s">
        <v>141</v>
      </c>
      <c r="R40" t="s">
        <v>43</v>
      </c>
      <c r="S40" t="s">
        <v>111</v>
      </c>
    </row>
    <row r="41" spans="1:19" x14ac:dyDescent="0.25">
      <c r="A41" t="s">
        <v>121</v>
      </c>
      <c r="B41" t="s">
        <v>140</v>
      </c>
      <c r="C41" s="4">
        <v>0.60975609756100002</v>
      </c>
      <c r="D41" t="s">
        <v>140</v>
      </c>
      <c r="E41" s="4">
        <v>0.57723577235800005</v>
      </c>
      <c r="F41" t="s">
        <v>140</v>
      </c>
      <c r="G41" s="4">
        <f t="shared" si="8"/>
        <v>0.59305045105261323</v>
      </c>
      <c r="H41" t="s">
        <v>140</v>
      </c>
      <c r="I41" t="s">
        <v>95</v>
      </c>
      <c r="J41" t="s">
        <v>140</v>
      </c>
      <c r="K41" s="4">
        <v>0.76896551724100004</v>
      </c>
      <c r="L41" t="s">
        <v>140</v>
      </c>
      <c r="M41" s="4">
        <v>0.77586206896599996</v>
      </c>
      <c r="N41" t="s">
        <v>140</v>
      </c>
      <c r="O41" s="4">
        <f t="shared" si="9"/>
        <v>0.77239839901482621</v>
      </c>
      <c r="P41" s="25" t="s">
        <v>141</v>
      </c>
    </row>
    <row r="42" spans="1:19" x14ac:dyDescent="0.25">
      <c r="A42" t="s">
        <v>122</v>
      </c>
      <c r="B42" t="s">
        <v>140</v>
      </c>
      <c r="C42" s="4">
        <v>0.77644710578800002</v>
      </c>
      <c r="D42" t="s">
        <v>140</v>
      </c>
      <c r="E42" s="4">
        <v>0.74351297405200001</v>
      </c>
      <c r="F42" t="s">
        <v>140</v>
      </c>
      <c r="G42" s="4">
        <f t="shared" si="8"/>
        <v>0.75962323547243893</v>
      </c>
      <c r="H42" t="s">
        <v>140</v>
      </c>
      <c r="I42" t="s">
        <v>96</v>
      </c>
      <c r="J42" t="s">
        <v>140</v>
      </c>
      <c r="K42" s="4">
        <v>0.34090909090900001</v>
      </c>
      <c r="L42" t="s">
        <v>140</v>
      </c>
      <c r="M42" s="4">
        <v>0.36363636363599999</v>
      </c>
      <c r="N42" t="s">
        <v>140</v>
      </c>
      <c r="O42" s="4">
        <f t="shared" si="9"/>
        <v>0.35190615835755251</v>
      </c>
      <c r="P42" s="25" t="s">
        <v>141</v>
      </c>
    </row>
    <row r="43" spans="1:19" x14ac:dyDescent="0.25">
      <c r="A43" t="s">
        <v>123</v>
      </c>
      <c r="B43" t="s">
        <v>140</v>
      </c>
      <c r="C43" s="4">
        <v>0.73550724637700005</v>
      </c>
      <c r="D43" t="s">
        <v>140</v>
      </c>
      <c r="E43" s="4">
        <v>0.72222222222200005</v>
      </c>
      <c r="F43" t="s">
        <v>140</v>
      </c>
      <c r="G43" s="4">
        <f t="shared" si="8"/>
        <v>0.72880419773541161</v>
      </c>
      <c r="H43" t="s">
        <v>140</v>
      </c>
      <c r="I43" t="s">
        <v>97</v>
      </c>
      <c r="J43" t="s">
        <v>140</v>
      </c>
      <c r="K43" s="4">
        <v>0.30769230769200001</v>
      </c>
      <c r="L43" t="s">
        <v>140</v>
      </c>
      <c r="M43" s="4">
        <v>0.27564102564100001</v>
      </c>
      <c r="N43" t="s">
        <v>140</v>
      </c>
      <c r="O43" s="4">
        <f t="shared" si="9"/>
        <v>0.29078613693983146</v>
      </c>
      <c r="P43" s="25" t="s">
        <v>141</v>
      </c>
    </row>
    <row r="44" spans="1:19" x14ac:dyDescent="0.25">
      <c r="A44" t="s">
        <v>124</v>
      </c>
      <c r="B44" t="s">
        <v>140</v>
      </c>
      <c r="C44" s="4">
        <v>0.3</v>
      </c>
      <c r="D44" t="s">
        <v>140</v>
      </c>
      <c r="E44" s="4">
        <v>0.25185185185199999</v>
      </c>
      <c r="F44" t="s">
        <v>140</v>
      </c>
      <c r="G44" s="4">
        <f t="shared" si="8"/>
        <v>0.27382550335579225</v>
      </c>
      <c r="H44" t="s">
        <v>140</v>
      </c>
      <c r="I44" t="s">
        <v>101</v>
      </c>
      <c r="J44" t="s">
        <v>140</v>
      </c>
      <c r="K44" s="4">
        <v>0.79166666666700003</v>
      </c>
      <c r="L44" t="s">
        <v>140</v>
      </c>
      <c r="M44" s="4">
        <v>0.77777777777799995</v>
      </c>
      <c r="N44" t="s">
        <v>140</v>
      </c>
      <c r="O44" s="4">
        <f t="shared" si="9"/>
        <v>0.78466076696192877</v>
      </c>
      <c r="P44" s="25" t="s">
        <v>141</v>
      </c>
    </row>
    <row r="45" spans="1:19" x14ac:dyDescent="0.25">
      <c r="A45" t="s">
        <v>125</v>
      </c>
      <c r="B45" t="s">
        <v>140</v>
      </c>
      <c r="C45" s="4">
        <v>0.40724637681199999</v>
      </c>
      <c r="D45" t="s">
        <v>140</v>
      </c>
      <c r="E45" s="4">
        <v>0.35797101449300001</v>
      </c>
      <c r="F45" t="s">
        <v>140</v>
      </c>
      <c r="G45" s="4">
        <f t="shared" si="8"/>
        <v>0.38102217830510415</v>
      </c>
      <c r="H45" t="s">
        <v>140</v>
      </c>
      <c r="I45" t="s">
        <v>103</v>
      </c>
      <c r="J45" t="s">
        <v>140</v>
      </c>
      <c r="K45" s="4">
        <v>0.62768031189100004</v>
      </c>
      <c r="L45" t="s">
        <v>140</v>
      </c>
      <c r="M45" s="4">
        <v>0.59161793372299998</v>
      </c>
      <c r="N45" t="s">
        <v>140</v>
      </c>
      <c r="O45" s="4">
        <f t="shared" si="9"/>
        <v>0.60911582624735605</v>
      </c>
      <c r="P45" s="25" t="s">
        <v>141</v>
      </c>
    </row>
    <row r="46" spans="1:19" x14ac:dyDescent="0.25">
      <c r="A46" t="s">
        <v>126</v>
      </c>
      <c r="B46" t="s">
        <v>140</v>
      </c>
      <c r="C46" s="4">
        <v>0.139130434783</v>
      </c>
      <c r="D46" t="s">
        <v>140</v>
      </c>
      <c r="E46" s="4">
        <v>0.121739130435</v>
      </c>
      <c r="F46" t="s">
        <v>140</v>
      </c>
      <c r="G46" s="4">
        <f t="shared" si="8"/>
        <v>0.12985507246406222</v>
      </c>
      <c r="H46" t="s">
        <v>140</v>
      </c>
      <c r="I46" t="s">
        <v>106</v>
      </c>
      <c r="J46" t="s">
        <v>140</v>
      </c>
      <c r="K46" s="4">
        <v>0.61382113821100004</v>
      </c>
      <c r="L46" t="s">
        <v>140</v>
      </c>
      <c r="M46" s="4">
        <v>0.58672086720899996</v>
      </c>
      <c r="N46" t="s">
        <v>140</v>
      </c>
      <c r="O46" s="4">
        <f t="shared" si="9"/>
        <v>0.59996513057680267</v>
      </c>
      <c r="P46" s="25" t="s">
        <v>141</v>
      </c>
    </row>
    <row r="47" spans="1:19" x14ac:dyDescent="0.25">
      <c r="A47" t="s">
        <v>127</v>
      </c>
      <c r="B47" t="s">
        <v>140</v>
      </c>
      <c r="C47" s="4">
        <v>0.66071428571400004</v>
      </c>
      <c r="D47" t="s">
        <v>140</v>
      </c>
      <c r="E47" s="4">
        <v>0.66785714285700004</v>
      </c>
      <c r="F47" t="s">
        <v>140</v>
      </c>
      <c r="G47" s="4">
        <f t="shared" si="8"/>
        <v>0.66426651305662054</v>
      </c>
      <c r="H47" t="s">
        <v>140</v>
      </c>
      <c r="I47" t="s">
        <v>107</v>
      </c>
      <c r="J47" t="s">
        <v>140</v>
      </c>
      <c r="K47" s="4">
        <v>0.60162601626000001</v>
      </c>
      <c r="L47" t="s">
        <v>140</v>
      </c>
      <c r="M47" s="4">
        <v>0.57825203252000001</v>
      </c>
      <c r="N47" t="s">
        <v>140</v>
      </c>
      <c r="O47" s="4">
        <f t="shared" si="9"/>
        <v>0.58970749914192766</v>
      </c>
      <c r="P47" s="25" t="s">
        <v>141</v>
      </c>
    </row>
    <row r="48" spans="1:19" x14ac:dyDescent="0.25">
      <c r="A48" t="s">
        <v>128</v>
      </c>
      <c r="B48" t="s">
        <v>140</v>
      </c>
      <c r="C48" s="4">
        <v>0.41222879684399999</v>
      </c>
      <c r="D48" t="s">
        <v>140</v>
      </c>
      <c r="E48" s="4">
        <v>0.41124260354999997</v>
      </c>
      <c r="F48" t="s">
        <v>140</v>
      </c>
      <c r="G48" s="4">
        <f t="shared" si="8"/>
        <v>0.41173510966209326</v>
      </c>
      <c r="H48" t="s">
        <v>140</v>
      </c>
      <c r="I48" t="s">
        <v>110</v>
      </c>
      <c r="J48" t="s">
        <v>140</v>
      </c>
      <c r="K48" s="4">
        <v>0.65865384615400002</v>
      </c>
      <c r="L48" t="s">
        <v>140</v>
      </c>
      <c r="M48" s="4">
        <v>0.64423076923099998</v>
      </c>
      <c r="N48" t="s">
        <v>140</v>
      </c>
      <c r="O48" s="4">
        <f t="shared" si="9"/>
        <v>0.6513624751634064</v>
      </c>
      <c r="P48" s="25" t="s">
        <v>141</v>
      </c>
    </row>
    <row r="49" spans="1:16" x14ac:dyDescent="0.25">
      <c r="A49" t="s">
        <v>129</v>
      </c>
      <c r="B49" t="s">
        <v>140</v>
      </c>
      <c r="C49" s="4">
        <v>0.66666666666700003</v>
      </c>
      <c r="D49" t="s">
        <v>140</v>
      </c>
      <c r="E49" s="4">
        <v>0.66975308641999998</v>
      </c>
      <c r="F49" t="s">
        <v>140</v>
      </c>
      <c r="G49" s="4">
        <f t="shared" si="8"/>
        <v>0.66820631254840424</v>
      </c>
      <c r="H49" t="s">
        <v>140</v>
      </c>
      <c r="I49" t="s">
        <v>112</v>
      </c>
      <c r="J49" t="s">
        <v>140</v>
      </c>
      <c r="K49" s="4">
        <v>0.29596412556099999</v>
      </c>
      <c r="L49" t="s">
        <v>140</v>
      </c>
      <c r="M49" s="4">
        <v>0.24327354260100001</v>
      </c>
      <c r="N49" t="s">
        <v>140</v>
      </c>
      <c r="O49" s="4">
        <f t="shared" si="9"/>
        <v>0.2670445540403199</v>
      </c>
      <c r="P49" s="25" t="s">
        <v>141</v>
      </c>
    </row>
    <row r="50" spans="1:16" x14ac:dyDescent="0.25">
      <c r="A50" t="s">
        <v>130</v>
      </c>
      <c r="B50" t="s">
        <v>140</v>
      </c>
      <c r="C50" s="4">
        <v>0.72571428571399998</v>
      </c>
      <c r="D50" t="s">
        <v>140</v>
      </c>
      <c r="E50" s="4">
        <v>0.68628571428600005</v>
      </c>
      <c r="F50" t="s">
        <v>140</v>
      </c>
      <c r="G50" s="4">
        <f t="shared" si="8"/>
        <v>0.70544949991329575</v>
      </c>
      <c r="H50" t="s">
        <v>140</v>
      </c>
      <c r="I50" t="s">
        <v>111</v>
      </c>
      <c r="J50" t="s">
        <v>140</v>
      </c>
      <c r="K50" s="4">
        <v>0.54054054054099998</v>
      </c>
      <c r="L50" t="s">
        <v>140</v>
      </c>
      <c r="M50" s="4">
        <v>0.45945945945900002</v>
      </c>
      <c r="N50" t="s">
        <v>140</v>
      </c>
      <c r="O50" s="4">
        <f t="shared" si="9"/>
        <v>0.49671292914528709</v>
      </c>
      <c r="P50" s="25" t="s">
        <v>141</v>
      </c>
    </row>
    <row r="51" spans="1:16" x14ac:dyDescent="0.25">
      <c r="A51" s="1" t="s">
        <v>134</v>
      </c>
      <c r="B51" t="s">
        <v>140</v>
      </c>
      <c r="C51" s="5">
        <f>AVERAGE(C31:C50)</f>
        <v>0.55939683947484997</v>
      </c>
      <c r="D51" t="s">
        <v>140</v>
      </c>
      <c r="E51" s="5">
        <f>AVERAGE(E31:E50)</f>
        <v>0.53773886056700015</v>
      </c>
      <c r="F51" t="s">
        <v>140</v>
      </c>
      <c r="G51" s="5">
        <f>AVERAGE(G31:G50)</f>
        <v>0.5479699526394598</v>
      </c>
      <c r="H51" t="s">
        <v>140</v>
      </c>
      <c r="I51" s="1" t="s">
        <v>134</v>
      </c>
      <c r="J51" t="s">
        <v>140</v>
      </c>
      <c r="K51" s="5">
        <f>AVERAGE(K31:K50)</f>
        <v>0.51011630037049494</v>
      </c>
      <c r="L51" t="s">
        <v>140</v>
      </c>
      <c r="M51" s="5">
        <f>AVERAGE(M31:M50)</f>
        <v>0.48964785162278995</v>
      </c>
      <c r="N51" t="s">
        <v>140</v>
      </c>
      <c r="O51" s="5">
        <f>AVERAGE(O31:O50)</f>
        <v>0.4991405064586929</v>
      </c>
      <c r="P51" s="25" t="s">
        <v>141</v>
      </c>
    </row>
    <row r="52" spans="1:16" x14ac:dyDescent="0.25">
      <c r="A52" s="1" t="s">
        <v>132</v>
      </c>
      <c r="B52" t="s">
        <v>140</v>
      </c>
      <c r="C52" s="1">
        <f>VAR(C31:C50)</f>
        <v>3.8153502432502713E-2</v>
      </c>
      <c r="D52" t="s">
        <v>140</v>
      </c>
      <c r="E52" s="1">
        <f>VAR(E31:E50)</f>
        <v>3.9406859677895825E-2</v>
      </c>
      <c r="F52" t="s">
        <v>140</v>
      </c>
      <c r="G52" s="1">
        <f>VAR(G31:G50)</f>
        <v>3.8740488880136099E-2</v>
      </c>
      <c r="H52" t="s">
        <v>140</v>
      </c>
      <c r="I52" s="1" t="s">
        <v>132</v>
      </c>
      <c r="J52" t="s">
        <v>140</v>
      </c>
      <c r="K52" s="1">
        <f>VAR(K31:K50)</f>
        <v>4.621705751658417E-2</v>
      </c>
      <c r="L52" t="s">
        <v>140</v>
      </c>
      <c r="M52" s="1">
        <f>VAR(M31:M50)</f>
        <v>4.8163967482079635E-2</v>
      </c>
      <c r="N52" t="s">
        <v>140</v>
      </c>
      <c r="O52" s="1">
        <f t="shared" ref="O52" si="10">VAR(O31:O50)</f>
        <v>4.7169156052412585E-2</v>
      </c>
      <c r="P52" s="25" t="s">
        <v>141</v>
      </c>
    </row>
    <row r="53" spans="1:16" x14ac:dyDescent="0.25">
      <c r="A53" s="1" t="s">
        <v>133</v>
      </c>
      <c r="B53" t="s">
        <v>140</v>
      </c>
      <c r="C53" s="1">
        <f>SQRT(C52)</f>
        <v>0.19532921551192159</v>
      </c>
      <c r="D53" t="s">
        <v>140</v>
      </c>
      <c r="E53" s="1">
        <f>SQRT(E52)</f>
        <v>0.19851161093975289</v>
      </c>
      <c r="F53" t="s">
        <v>140</v>
      </c>
      <c r="G53" s="1">
        <f>SQRT(G52)</f>
        <v>0.19682603709909952</v>
      </c>
      <c r="H53" t="s">
        <v>140</v>
      </c>
      <c r="I53" s="1" t="s">
        <v>133</v>
      </c>
      <c r="J53" t="s">
        <v>140</v>
      </c>
      <c r="K53" s="1">
        <f>SQRT(K52)</f>
        <v>0.21498152831483958</v>
      </c>
      <c r="L53" t="s">
        <v>140</v>
      </c>
      <c r="M53" s="1">
        <f>SQRT(M52)</f>
        <v>0.21946290684778519</v>
      </c>
      <c r="N53" t="s">
        <v>140</v>
      </c>
      <c r="O53" s="1">
        <f t="shared" ref="O53" si="11">SQRT(O52)</f>
        <v>0.21718461283528487</v>
      </c>
      <c r="P53" s="25" t="s">
        <v>141</v>
      </c>
    </row>
    <row r="56" spans="1:16" x14ac:dyDescent="0.25">
      <c r="B56" t="s">
        <v>159</v>
      </c>
      <c r="E56" t="s">
        <v>160</v>
      </c>
    </row>
    <row r="57" spans="1:16" x14ac:dyDescent="0.25">
      <c r="A57">
        <v>1984</v>
      </c>
      <c r="B57">
        <v>0.7503075768941867</v>
      </c>
      <c r="D57" t="s">
        <v>131</v>
      </c>
      <c r="E57">
        <v>0.38561151079124761</v>
      </c>
      <c r="G57" t="s">
        <v>69</v>
      </c>
    </row>
    <row r="58" spans="1:16" x14ac:dyDescent="0.25">
      <c r="A58" t="s">
        <v>113</v>
      </c>
      <c r="B58">
        <v>0.51433192102567238</v>
      </c>
      <c r="D58" t="s">
        <v>115</v>
      </c>
      <c r="E58">
        <v>0.38162053812357544</v>
      </c>
    </row>
    <row r="59" spans="1:16" ht="15.75" thickBot="1" x14ac:dyDescent="0.3">
      <c r="A59" t="s">
        <v>114</v>
      </c>
      <c r="B59">
        <v>0.54276315789459029</v>
      </c>
      <c r="D59" t="s">
        <v>116</v>
      </c>
      <c r="E59">
        <v>0.38260869565235539</v>
      </c>
      <c r="G59" t="s">
        <v>70</v>
      </c>
      <c r="J59" t="s">
        <v>71</v>
      </c>
      <c r="K59">
        <v>0</v>
      </c>
    </row>
    <row r="60" spans="1:16" ht="15.75" thickTop="1" x14ac:dyDescent="0.25">
      <c r="A60" t="s">
        <v>117</v>
      </c>
      <c r="B60">
        <v>0.8260118104567421</v>
      </c>
      <c r="D60" t="s">
        <v>118</v>
      </c>
      <c r="E60">
        <v>0.48080694872523294</v>
      </c>
      <c r="G60" s="9" t="s">
        <v>72</v>
      </c>
      <c r="H60" s="9" t="s">
        <v>73</v>
      </c>
      <c r="I60" s="9" t="s">
        <v>51</v>
      </c>
      <c r="J60" s="9" t="s">
        <v>52</v>
      </c>
      <c r="K60" s="9" t="s">
        <v>74</v>
      </c>
    </row>
    <row r="61" spans="1:16" x14ac:dyDescent="0.25">
      <c r="A61" t="s">
        <v>119</v>
      </c>
      <c r="B61">
        <v>0.86560993077106885</v>
      </c>
      <c r="D61" t="s">
        <v>121</v>
      </c>
      <c r="E61">
        <v>0.59305045105261323</v>
      </c>
      <c r="G61" t="s">
        <v>75</v>
      </c>
      <c r="H61">
        <f>COUNT(B57:B88)</f>
        <v>32</v>
      </c>
      <c r="I61">
        <f>AVERAGE(B57:B88)</f>
        <v>0.55933049821493896</v>
      </c>
      <c r="J61">
        <f>VAR(B57:B88)</f>
        <v>4.1742643843267528E-2</v>
      </c>
      <c r="L61">
        <f>SQRT(J61)</f>
        <v>0.20431016578542421</v>
      </c>
    </row>
    <row r="62" spans="1:16" x14ac:dyDescent="0.25">
      <c r="A62" t="s">
        <v>120</v>
      </c>
      <c r="B62">
        <v>0.51388888888868645</v>
      </c>
      <c r="D62" t="s">
        <v>93</v>
      </c>
      <c r="E62">
        <v>0.35913446676976524</v>
      </c>
      <c r="G62" t="s">
        <v>76</v>
      </c>
      <c r="H62">
        <f>COUNT(E57:E64)</f>
        <v>8</v>
      </c>
      <c r="I62">
        <f>AVERAGE(E57:E64)</f>
        <v>0.38045415488562528</v>
      </c>
      <c r="J62">
        <f>VAR(E57:E64)</f>
        <v>2.2475038145998986E-2</v>
      </c>
      <c r="L62">
        <f t="shared" ref="L62:L63" si="12">SQRT(J62)</f>
        <v>0.14991677072962514</v>
      </c>
    </row>
    <row r="63" spans="1:16" x14ac:dyDescent="0.25">
      <c r="A63" t="s">
        <v>122</v>
      </c>
      <c r="B63">
        <v>0.75962323547243893</v>
      </c>
      <c r="D63" t="s">
        <v>109</v>
      </c>
      <c r="E63">
        <v>0.39853412734754662</v>
      </c>
      <c r="G63" s="10" t="s">
        <v>77</v>
      </c>
      <c r="H63" s="10"/>
      <c r="I63" s="10"/>
      <c r="J63" s="10">
        <f>((H61-1)*J61+(H62-1)*J62)/(H61+H62-2)</f>
        <v>3.8193348056928589E-2</v>
      </c>
      <c r="K63" s="10">
        <f>ABS(I61-I62-K59)/SQRT(J63)</f>
        <v>0.91529068588057749</v>
      </c>
      <c r="L63">
        <f t="shared" si="12"/>
        <v>0.19543118496526748</v>
      </c>
    </row>
    <row r="64" spans="1:16" x14ac:dyDescent="0.25">
      <c r="A64" t="s">
        <v>123</v>
      </c>
      <c r="B64">
        <v>0.72880419773541161</v>
      </c>
      <c r="D64" t="s">
        <v>94</v>
      </c>
      <c r="E64">
        <v>6.2266500622666109E-2</v>
      </c>
    </row>
    <row r="65" spans="1:16" ht="15.75" thickBot="1" x14ac:dyDescent="0.3">
      <c r="A65" t="s">
        <v>124</v>
      </c>
      <c r="B65">
        <v>0.27382550335579225</v>
      </c>
      <c r="G65" t="s">
        <v>78</v>
      </c>
      <c r="K65" t="s">
        <v>79</v>
      </c>
      <c r="L65">
        <v>0.05</v>
      </c>
    </row>
    <row r="66" spans="1:16" ht="15.75" thickTop="1" x14ac:dyDescent="0.25">
      <c r="A66" t="s">
        <v>125</v>
      </c>
      <c r="B66">
        <v>0.38102217830510415</v>
      </c>
      <c r="E66">
        <f>AVERAGE(E57:E64)</f>
        <v>0.38045415488562528</v>
      </c>
      <c r="G66" s="9" t="s">
        <v>80</v>
      </c>
      <c r="H66" s="9" t="s">
        <v>81</v>
      </c>
      <c r="I66" s="9" t="s">
        <v>82</v>
      </c>
      <c r="J66" s="9" t="s">
        <v>54</v>
      </c>
      <c r="K66" s="9" t="s">
        <v>83</v>
      </c>
      <c r="L66" s="9" t="s">
        <v>84</v>
      </c>
      <c r="M66" s="9" t="s">
        <v>85</v>
      </c>
      <c r="N66" s="9" t="s">
        <v>86</v>
      </c>
      <c r="O66" s="9" t="s">
        <v>87</v>
      </c>
      <c r="P66" s="9" t="s">
        <v>88</v>
      </c>
    </row>
    <row r="67" spans="1:16" x14ac:dyDescent="0.25">
      <c r="A67" t="s">
        <v>126</v>
      </c>
      <c r="B67">
        <v>0.12985507246406222</v>
      </c>
      <c r="G67" t="s">
        <v>89</v>
      </c>
      <c r="H67">
        <f>SQRT(J63*(1/H61+1/H62))</f>
        <v>7.725095878948747E-2</v>
      </c>
      <c r="I67">
        <f>(ABS(I61-I62-K59))/H67</f>
        <v>2.3155226308162753</v>
      </c>
      <c r="J67">
        <f>H61+H62-2</f>
        <v>38</v>
      </c>
      <c r="K67">
        <f>TDIST(I67,J67,1)</f>
        <v>1.3039617470344477E-2</v>
      </c>
      <c r="L67">
        <f>TINV(L65*2,J67)</f>
        <v>1.6859544601667387</v>
      </c>
      <c r="O67" s="2" t="str">
        <f>IF(K67&lt;L65,"yes","no")</f>
        <v>yes</v>
      </c>
      <c r="P67">
        <f>SQRT(I67^2/(I67^2+J67))</f>
        <v>0.35163828631732219</v>
      </c>
    </row>
    <row r="68" spans="1:16" x14ac:dyDescent="0.25">
      <c r="A68" t="s">
        <v>127</v>
      </c>
      <c r="B68">
        <v>0.66426651305662054</v>
      </c>
      <c r="G68" t="s">
        <v>90</v>
      </c>
      <c r="H68">
        <f>H67</f>
        <v>7.725095878948747E-2</v>
      </c>
      <c r="I68">
        <f t="shared" ref="I68:J68" si="13">I67</f>
        <v>2.3155226308162753</v>
      </c>
      <c r="J68">
        <f t="shared" si="13"/>
        <v>38</v>
      </c>
      <c r="K68">
        <f>TDIST(I68,J68,2)</f>
        <v>2.6079234940688954E-2</v>
      </c>
      <c r="L68">
        <f>TINV(L65,J68)</f>
        <v>2.0243941639119702</v>
      </c>
      <c r="M68">
        <f>(I61-I62)-L68*H68</f>
        <v>2.2489953199271134E-2</v>
      </c>
      <c r="N68">
        <f>(I61-I62)+L68*H68</f>
        <v>0.3352627334593562</v>
      </c>
      <c r="O68" s="2" t="str">
        <f>IF(K68&lt;L65,"yes","no")</f>
        <v>yes</v>
      </c>
      <c r="P68">
        <f>P67</f>
        <v>0.35163828631732219</v>
      </c>
    </row>
    <row r="69" spans="1:16" x14ac:dyDescent="0.25">
      <c r="A69" t="s">
        <v>128</v>
      </c>
      <c r="B69">
        <v>0.41173510966209326</v>
      </c>
      <c r="G69" s="10"/>
      <c r="H69" s="10"/>
      <c r="I69" s="10"/>
      <c r="J69" s="10"/>
      <c r="K69" s="10"/>
      <c r="L69" s="10"/>
      <c r="M69" s="10"/>
      <c r="N69" s="10"/>
      <c r="O69" s="10"/>
      <c r="P69" s="10"/>
    </row>
    <row r="70" spans="1:16" ht="15.75" thickBot="1" x14ac:dyDescent="0.3">
      <c r="A70" t="s">
        <v>129</v>
      </c>
      <c r="B70">
        <v>0.66820631254840424</v>
      </c>
      <c r="G70" t="s">
        <v>91</v>
      </c>
      <c r="K70" t="s">
        <v>79</v>
      </c>
      <c r="L70">
        <f>L65</f>
        <v>0.05</v>
      </c>
    </row>
    <row r="71" spans="1:16" ht="15.75" thickTop="1" x14ac:dyDescent="0.25">
      <c r="A71" t="s">
        <v>130</v>
      </c>
      <c r="B71">
        <v>0.70544949991329575</v>
      </c>
      <c r="G71" s="9" t="s">
        <v>80</v>
      </c>
      <c r="H71" s="9" t="s">
        <v>81</v>
      </c>
      <c r="I71" s="9" t="s">
        <v>82</v>
      </c>
      <c r="J71" s="9" t="s">
        <v>54</v>
      </c>
      <c r="K71" s="9" t="s">
        <v>83</v>
      </c>
      <c r="L71" s="9" t="s">
        <v>84</v>
      </c>
      <c r="M71" s="9" t="s">
        <v>85</v>
      </c>
      <c r="N71" s="9" t="s">
        <v>86</v>
      </c>
      <c r="O71" s="9" t="s">
        <v>87</v>
      </c>
      <c r="P71" s="9" t="s">
        <v>88</v>
      </c>
    </row>
    <row r="72" spans="1:16" x14ac:dyDescent="0.25">
      <c r="A72" t="s">
        <v>99</v>
      </c>
      <c r="B72">
        <v>0.48485471120646645</v>
      </c>
      <c r="G72" t="s">
        <v>89</v>
      </c>
      <c r="H72">
        <f>SQRT(J61/H61+J62/H62)</f>
        <v>6.4139203209519088E-2</v>
      </c>
      <c r="I72">
        <f>(ABS(I61-I62-K59))/H72</f>
        <v>2.7888769173666024</v>
      </c>
      <c r="J72">
        <f>(J61/H61+J62/H62)^2/((J61/H61)^2/(H61-1)+(J62/H62)^2/(H62-1))</f>
        <v>14.312887016653168</v>
      </c>
      <c r="K72">
        <f>TDIST(I72,ROUND(J72,0),1)</f>
        <v>7.247054154210399E-3</v>
      </c>
      <c r="L72">
        <f>TINV(L70*2,ROUND(J72,0))</f>
        <v>1.7613101357748921</v>
      </c>
      <c r="O72" s="2" t="str">
        <f>IF(K72&lt;L70,"yes","no")</f>
        <v>yes</v>
      </c>
      <c r="P72">
        <f>SQRT(I72^2/(I72^2+J72))</f>
        <v>0.59336837766364059</v>
      </c>
    </row>
    <row r="73" spans="1:16" x14ac:dyDescent="0.25">
      <c r="A73" t="s">
        <v>98</v>
      </c>
      <c r="B73">
        <v>0.73034797490000136</v>
      </c>
      <c r="G73" t="s">
        <v>90</v>
      </c>
      <c r="H73">
        <f>H72</f>
        <v>6.4139203209519088E-2</v>
      </c>
      <c r="I73">
        <f t="shared" ref="I73:J73" si="14">I72</f>
        <v>2.7888769173666024</v>
      </c>
      <c r="J73">
        <f t="shared" si="14"/>
        <v>14.312887016653168</v>
      </c>
      <c r="K73">
        <f>TDIST(I73,ROUND(J73,0),2)</f>
        <v>1.4494108308420798E-2</v>
      </c>
      <c r="L73">
        <f>TINV(L70,ROUND(J73,0))</f>
        <v>2.1447866879178044</v>
      </c>
      <c r="M73">
        <f>(I61-I62)-L73*H73</f>
        <v>4.1311434111882234E-2</v>
      </c>
      <c r="N73">
        <f>(I61-I62)+L73*H73</f>
        <v>0.31644125254674516</v>
      </c>
      <c r="O73" s="2" t="str">
        <f>IF(K73&lt;L70,"yes","no")</f>
        <v>yes</v>
      </c>
      <c r="P73">
        <f>P72</f>
        <v>0.59336837766364059</v>
      </c>
    </row>
    <row r="74" spans="1:16" x14ac:dyDescent="0.25">
      <c r="A74" t="s">
        <v>100</v>
      </c>
      <c r="B74">
        <v>0.13300000000018375</v>
      </c>
      <c r="G74" s="10"/>
      <c r="H74" s="10"/>
      <c r="I74" s="10"/>
      <c r="J74" s="10"/>
      <c r="K74" s="10"/>
      <c r="L74" s="10"/>
      <c r="M74" s="10"/>
      <c r="N74" s="10"/>
      <c r="O74" s="10"/>
      <c r="P74" s="10"/>
    </row>
    <row r="75" spans="1:16" x14ac:dyDescent="0.25">
      <c r="A75" t="s">
        <v>102</v>
      </c>
      <c r="B75">
        <v>0.76849329635891872</v>
      </c>
    </row>
    <row r="76" spans="1:16" x14ac:dyDescent="0.25">
      <c r="A76" t="s">
        <v>104</v>
      </c>
      <c r="B76">
        <v>0.31821454283677503</v>
      </c>
      <c r="G76" t="s">
        <v>69</v>
      </c>
    </row>
    <row r="77" spans="1:16" x14ac:dyDescent="0.25">
      <c r="A77" t="s">
        <v>105</v>
      </c>
      <c r="B77">
        <v>0.61298450152948558</v>
      </c>
    </row>
    <row r="78" spans="1:16" ht="15.75" thickBot="1" x14ac:dyDescent="0.3">
      <c r="A78" t="s">
        <v>108</v>
      </c>
      <c r="B78">
        <v>0.70132013201281129</v>
      </c>
      <c r="G78" t="s">
        <v>70</v>
      </c>
      <c r="J78" t="s">
        <v>71</v>
      </c>
      <c r="K78">
        <v>0</v>
      </c>
    </row>
    <row r="79" spans="1:16" ht="15.75" thickTop="1" x14ac:dyDescent="0.25">
      <c r="A79" t="s">
        <v>95</v>
      </c>
      <c r="B79">
        <v>0.77239839901482621</v>
      </c>
      <c r="G79" s="9" t="s">
        <v>72</v>
      </c>
      <c r="H79" s="9" t="s">
        <v>73</v>
      </c>
      <c r="I79" s="9" t="s">
        <v>51</v>
      </c>
      <c r="J79" s="9" t="s">
        <v>52</v>
      </c>
      <c r="K79" s="9" t="s">
        <v>74</v>
      </c>
    </row>
    <row r="80" spans="1:16" x14ac:dyDescent="0.25">
      <c r="A80" t="s">
        <v>96</v>
      </c>
      <c r="B80">
        <v>0.35190615835755251</v>
      </c>
      <c r="G80" t="s">
        <v>75</v>
      </c>
      <c r="H80">
        <f>COUNT(B57:B71)</f>
        <v>15</v>
      </c>
      <c r="I80">
        <f>AVERAGE(B57:B71)</f>
        <v>0.58238006056294467</v>
      </c>
      <c r="J80">
        <f>VAR(B57:B71)</f>
        <v>4.50277570513948E-2</v>
      </c>
    </row>
    <row r="81" spans="1:16" x14ac:dyDescent="0.25">
      <c r="A81" t="s">
        <v>97</v>
      </c>
      <c r="B81">
        <v>0.29078613693983146</v>
      </c>
      <c r="G81" t="s">
        <v>76</v>
      </c>
      <c r="H81">
        <f>COUNT(B72:B88)</f>
        <v>17</v>
      </c>
      <c r="I81">
        <f>AVERAGE(B72:B88)</f>
        <v>0.53899264908434596</v>
      </c>
      <c r="J81">
        <f>VAR(B72:B88)</f>
        <v>4.0539527983240398E-2</v>
      </c>
    </row>
    <row r="82" spans="1:16" x14ac:dyDescent="0.25">
      <c r="A82" t="s">
        <v>101</v>
      </c>
      <c r="B82">
        <v>0.78466076696192877</v>
      </c>
      <c r="G82" s="10" t="s">
        <v>77</v>
      </c>
      <c r="H82" s="10"/>
      <c r="I82" s="10"/>
      <c r="J82" s="10">
        <f>((H80-1)*J80+(H81-1)*J81)/(H80+H81-2)</f>
        <v>4.2634034881712454E-2</v>
      </c>
      <c r="K82" s="10">
        <f>ABS(I80-I81-K78)/SQRT(J82)</f>
        <v>0.21012877201047717</v>
      </c>
    </row>
    <row r="83" spans="1:16" x14ac:dyDescent="0.25">
      <c r="A83" t="s">
        <v>103</v>
      </c>
      <c r="B83">
        <v>0.60911582624735605</v>
      </c>
    </row>
    <row r="84" spans="1:16" ht="15.75" thickBot="1" x14ac:dyDescent="0.3">
      <c r="A84" t="s">
        <v>106</v>
      </c>
      <c r="B84">
        <v>0.59996513057680267</v>
      </c>
      <c r="G84" t="s">
        <v>78</v>
      </c>
      <c r="K84" t="s">
        <v>79</v>
      </c>
      <c r="L84">
        <v>0.05</v>
      </c>
    </row>
    <row r="85" spans="1:16" ht="15.75" thickTop="1" x14ac:dyDescent="0.25">
      <c r="A85" t="s">
        <v>107</v>
      </c>
      <c r="B85">
        <v>0.58970749914192766</v>
      </c>
      <c r="G85" s="9" t="s">
        <v>80</v>
      </c>
      <c r="H85" s="9" t="s">
        <v>81</v>
      </c>
      <c r="I85" s="9" t="s">
        <v>82</v>
      </c>
      <c r="J85" s="9" t="s">
        <v>54</v>
      </c>
      <c r="K85" s="9" t="s">
        <v>83</v>
      </c>
      <c r="L85" s="9" t="s">
        <v>84</v>
      </c>
      <c r="M85" s="9" t="s">
        <v>85</v>
      </c>
      <c r="N85" s="9" t="s">
        <v>86</v>
      </c>
      <c r="O85" s="9" t="s">
        <v>87</v>
      </c>
      <c r="P85" s="9" t="s">
        <v>88</v>
      </c>
    </row>
    <row r="86" spans="1:16" x14ac:dyDescent="0.25">
      <c r="A86" t="s">
        <v>110</v>
      </c>
      <c r="B86">
        <v>0.6513624751634064</v>
      </c>
      <c r="G86" t="s">
        <v>89</v>
      </c>
      <c r="H86">
        <f>SQRT(J82*(1/H80+1/H81))</f>
        <v>7.3144742783885552E-2</v>
      </c>
      <c r="I86">
        <f>(ABS(I80-I81-K78))/H86</f>
        <v>0.59317197418810719</v>
      </c>
      <c r="J86">
        <f>H80+H81-2</f>
        <v>30</v>
      </c>
      <c r="K86">
        <f>TDIST(I86,J86,1)</f>
        <v>0.27875594000863224</v>
      </c>
      <c r="L86">
        <f>TINV(L84*2,J86)</f>
        <v>1.6972608865939587</v>
      </c>
      <c r="O86" s="2" t="str">
        <f>IF(K86&lt;L84,"yes","no")</f>
        <v>no</v>
      </c>
      <c r="P86">
        <f>SQRT(I86^2/(I86^2+J86))</f>
        <v>0.1076683403156917</v>
      </c>
    </row>
    <row r="87" spans="1:16" x14ac:dyDescent="0.25">
      <c r="A87" t="s">
        <v>112</v>
      </c>
      <c r="B87">
        <v>0.2670445540403199</v>
      </c>
      <c r="G87" t="s">
        <v>90</v>
      </c>
      <c r="H87">
        <f>H86</f>
        <v>7.3144742783885552E-2</v>
      </c>
      <c r="I87">
        <f t="shared" ref="I87:J87" si="15">I86</f>
        <v>0.59317197418810719</v>
      </c>
      <c r="J87">
        <f t="shared" si="15"/>
        <v>30</v>
      </c>
      <c r="K87">
        <f>TDIST(I87,J87,2)</f>
        <v>0.55751188001726448</v>
      </c>
      <c r="L87">
        <f>TINV(L84,J87)</f>
        <v>2.0422724563012378</v>
      </c>
      <c r="M87">
        <f>(I80-I81)-L87*H87</f>
        <v>-0.10599408203216948</v>
      </c>
      <c r="N87">
        <f>(I80-I81)+L87*H87</f>
        <v>0.19276890498936688</v>
      </c>
      <c r="O87" s="2" t="str">
        <f>IF(K87&lt;L84,"yes","no")</f>
        <v>no</v>
      </c>
      <c r="P87">
        <f>P86</f>
        <v>0.1076683403156917</v>
      </c>
    </row>
    <row r="88" spans="1:16" x14ac:dyDescent="0.25">
      <c r="A88" t="s">
        <v>111</v>
      </c>
      <c r="B88">
        <v>0.49671292914528709</v>
      </c>
      <c r="G88" s="10"/>
      <c r="H88" s="10"/>
      <c r="I88" s="10"/>
      <c r="J88" s="10"/>
      <c r="K88" s="10"/>
      <c r="L88" s="10"/>
      <c r="M88" s="10"/>
      <c r="N88" s="10"/>
      <c r="O88" s="10"/>
      <c r="P88" s="10"/>
    </row>
    <row r="89" spans="1:16" ht="15.75" thickBot="1" x14ac:dyDescent="0.3">
      <c r="B89">
        <f>AVERAGE(B57:B88)</f>
        <v>0.55933049821493896</v>
      </c>
      <c r="G89" t="s">
        <v>91</v>
      </c>
      <c r="K89" t="s">
        <v>79</v>
      </c>
      <c r="L89">
        <f>L84</f>
        <v>0.05</v>
      </c>
    </row>
    <row r="90" spans="1:16" ht="15.75" thickTop="1" x14ac:dyDescent="0.25">
      <c r="G90" s="9" t="s">
        <v>80</v>
      </c>
      <c r="H90" s="9" t="s">
        <v>81</v>
      </c>
      <c r="I90" s="9" t="s">
        <v>82</v>
      </c>
      <c r="J90" s="9" t="s">
        <v>54</v>
      </c>
      <c r="K90" s="9" t="s">
        <v>83</v>
      </c>
      <c r="L90" s="9" t="s">
        <v>84</v>
      </c>
      <c r="M90" s="9" t="s">
        <v>85</v>
      </c>
      <c r="N90" s="9" t="s">
        <v>86</v>
      </c>
      <c r="O90" s="9" t="s">
        <v>87</v>
      </c>
      <c r="P90" s="9" t="s">
        <v>88</v>
      </c>
    </row>
    <row r="91" spans="1:16" x14ac:dyDescent="0.25">
      <c r="G91" t="s">
        <v>89</v>
      </c>
      <c r="H91">
        <f>SQRT(J80/H80+J81/H81)</f>
        <v>7.3392973687909577E-2</v>
      </c>
      <c r="I91">
        <f>(ABS(I80-I81-K78))/H91</f>
        <v>0.59116573833206254</v>
      </c>
      <c r="J91">
        <f>(J80/H80+J81/H81)^2/((J80/H80)^2/(H80-1)+(J81/H81)^2/(H81-1))</f>
        <v>29.041741042163075</v>
      </c>
      <c r="K91">
        <f>TDIST(I91,ROUND(J91,0),1)</f>
        <v>0.27949471903183354</v>
      </c>
      <c r="L91">
        <f>TINV(L89*2,ROUND(J91,0))</f>
        <v>1.6991270265334986</v>
      </c>
      <c r="O91" s="2" t="str">
        <f>IF(K91&lt;L89,"yes","no")</f>
        <v>no</v>
      </c>
      <c r="P91">
        <f>SQRT(I91^2/(I91^2+J91))</f>
        <v>0.1090436711293028</v>
      </c>
    </row>
    <row r="92" spans="1:16" x14ac:dyDescent="0.25">
      <c r="G92" t="s">
        <v>90</v>
      </c>
      <c r="H92">
        <f>H91</f>
        <v>7.3392973687909577E-2</v>
      </c>
      <c r="I92">
        <f t="shared" ref="I92:J92" si="16">I91</f>
        <v>0.59116573833206254</v>
      </c>
      <c r="J92">
        <f t="shared" si="16"/>
        <v>29.041741042163075</v>
      </c>
      <c r="K92">
        <f>TDIST(I92,ROUND(J92,0),2)</f>
        <v>0.55898943806366708</v>
      </c>
      <c r="L92">
        <f>TINV(L89,ROUND(J92,0))</f>
        <v>2.0452296421327048</v>
      </c>
      <c r="M92">
        <f>(I80-I81)-L92*H92</f>
        <v>-0.10671807383217963</v>
      </c>
      <c r="N92">
        <f>(I80-I81)+L92*H92</f>
        <v>0.19349289678937703</v>
      </c>
      <c r="O92" s="2" t="str">
        <f>IF(K92&lt;L89,"yes","no")</f>
        <v>no</v>
      </c>
      <c r="P92">
        <f>P91</f>
        <v>0.1090436711293028</v>
      </c>
    </row>
    <row r="93" spans="1:16" x14ac:dyDescent="0.25">
      <c r="G93" s="10"/>
      <c r="H93" s="10"/>
      <c r="I93" s="10"/>
      <c r="J93" s="10"/>
      <c r="K93" s="10"/>
      <c r="L93" s="10"/>
      <c r="M93" s="10"/>
      <c r="N93" s="10"/>
      <c r="O93" s="10"/>
      <c r="P93" s="10"/>
    </row>
    <row r="102" spans="2:11" x14ac:dyDescent="0.25">
      <c r="B102" t="s">
        <v>159</v>
      </c>
      <c r="J102" t="s">
        <v>160</v>
      </c>
    </row>
    <row r="103" spans="2:11" x14ac:dyDescent="0.25">
      <c r="B103" s="4">
        <v>0.7503075768941867</v>
      </c>
      <c r="C103" s="4" t="s">
        <v>140</v>
      </c>
      <c r="D103" s="4">
        <v>0.27382550335579225</v>
      </c>
      <c r="E103" s="4" t="s">
        <v>140</v>
      </c>
      <c r="F103" s="4">
        <v>0.73034797490000136</v>
      </c>
      <c r="G103" s="4" t="s">
        <v>140</v>
      </c>
      <c r="H103" s="4">
        <v>0.29078613693983146</v>
      </c>
      <c r="I103" s="4" t="s">
        <v>140</v>
      </c>
      <c r="J103" s="4">
        <v>0.38561151079124761</v>
      </c>
      <c r="K103" s="25" t="s">
        <v>141</v>
      </c>
    </row>
    <row r="104" spans="2:11" x14ac:dyDescent="0.25">
      <c r="B104" s="4">
        <v>0.51433192102567238</v>
      </c>
      <c r="C104" s="4" t="s">
        <v>140</v>
      </c>
      <c r="D104" s="4">
        <v>0.38102217830510415</v>
      </c>
      <c r="E104" s="4" t="s">
        <v>140</v>
      </c>
      <c r="F104" s="4">
        <v>0.13300000000018375</v>
      </c>
      <c r="G104" s="4" t="s">
        <v>140</v>
      </c>
      <c r="H104" s="4">
        <v>0.78466076696192877</v>
      </c>
      <c r="I104" s="4" t="s">
        <v>140</v>
      </c>
      <c r="J104" s="4">
        <v>0.38162053812357544</v>
      </c>
      <c r="K104" s="25" t="s">
        <v>141</v>
      </c>
    </row>
    <row r="105" spans="2:11" x14ac:dyDescent="0.25">
      <c r="B105" s="4">
        <v>0.54276315789459029</v>
      </c>
      <c r="C105" s="4" t="s">
        <v>140</v>
      </c>
      <c r="D105" s="4">
        <v>0.12985507246406222</v>
      </c>
      <c r="E105" s="4" t="s">
        <v>140</v>
      </c>
      <c r="F105" s="4">
        <v>0.76849329635891872</v>
      </c>
      <c r="G105" s="4" t="s">
        <v>140</v>
      </c>
      <c r="H105" s="4">
        <v>0.60911582624735605</v>
      </c>
      <c r="I105" s="4" t="s">
        <v>140</v>
      </c>
      <c r="J105" s="4">
        <v>0.38260869565235539</v>
      </c>
      <c r="K105" s="25" t="s">
        <v>141</v>
      </c>
    </row>
    <row r="106" spans="2:11" x14ac:dyDescent="0.25">
      <c r="B106" s="4">
        <v>0.8260118104567421</v>
      </c>
      <c r="C106" s="4" t="s">
        <v>140</v>
      </c>
      <c r="D106" s="4">
        <v>0.66426651305662054</v>
      </c>
      <c r="E106" s="4" t="s">
        <v>140</v>
      </c>
      <c r="F106" s="4">
        <v>0.31821454283677503</v>
      </c>
      <c r="G106" s="4" t="s">
        <v>140</v>
      </c>
      <c r="H106" s="4">
        <v>0.59996513057680267</v>
      </c>
      <c r="I106" s="4" t="s">
        <v>140</v>
      </c>
      <c r="J106" s="4">
        <v>0.48080694872523294</v>
      </c>
      <c r="K106" s="25" t="s">
        <v>141</v>
      </c>
    </row>
    <row r="107" spans="2:11" x14ac:dyDescent="0.25">
      <c r="B107" s="4">
        <v>0.86560993077106885</v>
      </c>
      <c r="C107" s="4" t="s">
        <v>140</v>
      </c>
      <c r="D107" s="4">
        <v>0.41173510966209326</v>
      </c>
      <c r="E107" s="4" t="s">
        <v>140</v>
      </c>
      <c r="F107" s="4">
        <v>0.61298450152948558</v>
      </c>
      <c r="G107" s="4" t="s">
        <v>140</v>
      </c>
      <c r="H107" s="4">
        <v>0.58970749914192766</v>
      </c>
      <c r="I107" s="4" t="s">
        <v>140</v>
      </c>
      <c r="J107" s="4">
        <v>0.59305045105261323</v>
      </c>
      <c r="K107" s="25" t="s">
        <v>141</v>
      </c>
    </row>
    <row r="108" spans="2:11" x14ac:dyDescent="0.25">
      <c r="B108" s="4">
        <v>0.51388888888868645</v>
      </c>
      <c r="C108" s="4" t="s">
        <v>140</v>
      </c>
      <c r="D108" s="4">
        <v>0.66820631254840424</v>
      </c>
      <c r="E108" s="4" t="s">
        <v>140</v>
      </c>
      <c r="F108" s="4">
        <v>0.70132013201281129</v>
      </c>
      <c r="G108" s="4" t="s">
        <v>140</v>
      </c>
      <c r="H108" s="4">
        <v>0.6513624751634064</v>
      </c>
      <c r="I108" s="4" t="s">
        <v>140</v>
      </c>
      <c r="J108" s="4">
        <v>0.35913446676976524</v>
      </c>
      <c r="K108" s="25" t="s">
        <v>141</v>
      </c>
    </row>
    <row r="109" spans="2:11" x14ac:dyDescent="0.25">
      <c r="B109" s="4">
        <v>0.75962323547243893</v>
      </c>
      <c r="C109" s="4" t="s">
        <v>140</v>
      </c>
      <c r="D109" s="4">
        <v>0.70544949991329575</v>
      </c>
      <c r="E109" s="4" t="s">
        <v>140</v>
      </c>
      <c r="F109" s="4">
        <v>0.77239839901482621</v>
      </c>
      <c r="G109" s="4" t="s">
        <v>140</v>
      </c>
      <c r="H109" s="4">
        <v>0.2670445540403199</v>
      </c>
      <c r="I109" s="4" t="s">
        <v>140</v>
      </c>
      <c r="J109" s="4">
        <v>0.39853412734754662</v>
      </c>
      <c r="K109" s="25" t="s">
        <v>141</v>
      </c>
    </row>
    <row r="110" spans="2:11" x14ac:dyDescent="0.25">
      <c r="B110" s="4">
        <v>0.72880419773541161</v>
      </c>
      <c r="C110" s="4" t="s">
        <v>140</v>
      </c>
      <c r="D110" s="4">
        <v>0.48485471120646645</v>
      </c>
      <c r="E110" s="4" t="s">
        <v>140</v>
      </c>
      <c r="F110" s="4">
        <v>0.35190615835755251</v>
      </c>
      <c r="G110" s="4" t="s">
        <v>140</v>
      </c>
      <c r="H110" s="4">
        <v>0.49671292914528709</v>
      </c>
      <c r="I110" s="4" t="s">
        <v>140</v>
      </c>
      <c r="J110" s="4">
        <v>6.2266500622666109E-2</v>
      </c>
      <c r="K110" s="25" t="s">
        <v>141</v>
      </c>
    </row>
    <row r="112" spans="2:11" x14ac:dyDescent="0.25">
      <c r="H112">
        <f>AVERAGE(B103:B110,D103:D110,F103:F110,H103:H110)</f>
        <v>0.55933049821493896</v>
      </c>
      <c r="J112">
        <f>AVERAGE(J103:J110)</f>
        <v>0.38045415488562528</v>
      </c>
    </row>
    <row r="113" spans="1:11" x14ac:dyDescent="0.25">
      <c r="H113">
        <f>VAR(B103:B110,D103:D110,F103:F110,H103:H110)</f>
        <v>4.1742643843267528E-2</v>
      </c>
      <c r="J113">
        <f>VAR(J103:J110)</f>
        <v>2.2475038145998986E-2</v>
      </c>
    </row>
    <row r="114" spans="1:11" x14ac:dyDescent="0.25">
      <c r="H114">
        <f>SQRT(H113)</f>
        <v>0.20431016578542421</v>
      </c>
      <c r="J114">
        <f>SQRT(J113)</f>
        <v>0.14991677072962514</v>
      </c>
    </row>
    <row r="120" spans="1:11" x14ac:dyDescent="0.25">
      <c r="B120" t="s">
        <v>0</v>
      </c>
      <c r="C120" t="s">
        <v>1</v>
      </c>
      <c r="D120" t="s">
        <v>2</v>
      </c>
      <c r="E120" t="s">
        <v>164</v>
      </c>
      <c r="F120" t="s">
        <v>165</v>
      </c>
      <c r="G120" t="s">
        <v>166</v>
      </c>
      <c r="H120" t="s">
        <v>167</v>
      </c>
      <c r="I120" t="s">
        <v>168</v>
      </c>
      <c r="J120" t="s">
        <v>169</v>
      </c>
      <c r="K120" t="s">
        <v>170</v>
      </c>
    </row>
    <row r="121" spans="1:11" x14ac:dyDescent="0.25">
      <c r="A121" t="s">
        <v>163</v>
      </c>
      <c r="B121">
        <v>0.63231981981999996</v>
      </c>
      <c r="C121">
        <v>0.60613738738699996</v>
      </c>
      <c r="D121" s="4">
        <f t="shared" ref="D121" si="17">2*((B121*C121)/(B121+C121))</f>
        <v>0.6189518399962799</v>
      </c>
      <c r="E121">
        <v>16.295272282900001</v>
      </c>
      <c r="F121">
        <v>1.2027027026999999</v>
      </c>
      <c r="G121">
        <v>0.462337662338</v>
      </c>
      <c r="H121">
        <v>0.46706586826300001</v>
      </c>
      <c r="I121">
        <v>0.483870967742</v>
      </c>
      <c r="J121">
        <v>134</v>
      </c>
      <c r="K121">
        <v>5268</v>
      </c>
    </row>
  </sheetData>
  <sortState ref="F4:I22">
    <sortCondition ref="F3"/>
  </sortState>
  <mergeCells count="4">
    <mergeCell ref="B1:D1"/>
    <mergeCell ref="G1:I1"/>
    <mergeCell ref="F29:H29"/>
    <mergeCell ref="B29:D29"/>
  </mergeCells>
  <hyperlinks>
    <hyperlink ref="P31" r:id="rId1"/>
    <hyperlink ref="P32:P53" r:id="rId2" display="\\"/>
    <hyperlink ref="K103" r:id="rId3"/>
    <hyperlink ref="K104:K110" r:id="rId4" display="\\"/>
  </hyperlinks>
  <pageMargins left="0.7" right="0.7" top="0.75" bottom="0.75" header="0.3" footer="0.3"/>
  <pageSetup paperSize="9" orientation="portrait" horizontalDpi="4294967293" verticalDpi="0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1" workbookViewId="0">
      <selection activeCell="N52" sqref="N5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zoomScale="115" zoomScaleNormal="115" workbookViewId="0">
      <selection activeCell="I26" sqref="I26"/>
    </sheetView>
  </sheetViews>
  <sheetFormatPr defaultRowHeight="15" x14ac:dyDescent="0.25"/>
  <cols>
    <col min="4" max="4" width="29.42578125" customWidth="1"/>
  </cols>
  <sheetData>
    <row r="1" spans="1:18" x14ac:dyDescent="0.25">
      <c r="A1">
        <v>0.78466076696192877</v>
      </c>
      <c r="B1">
        <v>0.12985507246406222</v>
      </c>
      <c r="D1" t="s">
        <v>48</v>
      </c>
      <c r="I1" t="s">
        <v>69</v>
      </c>
    </row>
    <row r="2" spans="1:18" ht="15.75" thickBot="1" x14ac:dyDescent="0.3">
      <c r="A2">
        <v>0.77239839901482621</v>
      </c>
      <c r="B2">
        <v>0.27382550335579225</v>
      </c>
    </row>
    <row r="3" spans="1:18" ht="15.75" thickBot="1" x14ac:dyDescent="0.3">
      <c r="A3">
        <v>0.76849329635891872</v>
      </c>
      <c r="B3">
        <v>0.38102217830510415</v>
      </c>
      <c r="D3" s="8"/>
      <c r="E3" s="8" t="s">
        <v>49</v>
      </c>
      <c r="F3" s="8" t="s">
        <v>50</v>
      </c>
      <c r="I3" t="s">
        <v>70</v>
      </c>
      <c r="L3" t="s">
        <v>71</v>
      </c>
      <c r="M3">
        <v>0</v>
      </c>
    </row>
    <row r="4" spans="1:18" ht="15.75" thickTop="1" x14ac:dyDescent="0.25">
      <c r="A4">
        <v>0.73034797490000136</v>
      </c>
      <c r="B4">
        <v>0.38162053812357544</v>
      </c>
      <c r="D4" s="6" t="s">
        <v>51</v>
      </c>
      <c r="E4" s="6">
        <v>0.4991405064586929</v>
      </c>
      <c r="F4" s="6">
        <v>0.54796995263945969</v>
      </c>
      <c r="I4" s="9" t="s">
        <v>72</v>
      </c>
      <c r="J4" s="9" t="s">
        <v>73</v>
      </c>
      <c r="K4" s="9" t="s">
        <v>51</v>
      </c>
      <c r="L4" s="9" t="s">
        <v>52</v>
      </c>
      <c r="M4" s="9" t="s">
        <v>74</v>
      </c>
    </row>
    <row r="5" spans="1:18" x14ac:dyDescent="0.25">
      <c r="A5">
        <v>0.70132013201281129</v>
      </c>
      <c r="B5">
        <v>0.38260869565235539</v>
      </c>
      <c r="D5" s="6" t="s">
        <v>52</v>
      </c>
      <c r="E5" s="6">
        <v>4.7169156052412543E-2</v>
      </c>
      <c r="F5" s="6">
        <v>3.8740488880136099E-2</v>
      </c>
      <c r="I5" t="s">
        <v>75</v>
      </c>
      <c r="J5">
        <f>COUNT(A1:A20)</f>
        <v>20</v>
      </c>
      <c r="K5">
        <f>AVERAGE(A1:A20)</f>
        <v>0.49914050645869301</v>
      </c>
      <c r="L5">
        <f>VAR(A1:A20)</f>
        <v>4.7169156052412398E-2</v>
      </c>
    </row>
    <row r="6" spans="1:18" x14ac:dyDescent="0.25">
      <c r="A6">
        <v>0.6513624751634064</v>
      </c>
      <c r="B6">
        <v>0.38561151079124761</v>
      </c>
      <c r="D6" s="6" t="s">
        <v>53</v>
      </c>
      <c r="E6" s="6">
        <v>20</v>
      </c>
      <c r="F6" s="6">
        <v>20</v>
      </c>
      <c r="I6" t="s">
        <v>76</v>
      </c>
      <c r="J6">
        <f>COUNT(B1:B20)</f>
        <v>20</v>
      </c>
      <c r="K6">
        <f>AVERAGE(B1:B20)</f>
        <v>0.55833078915616907</v>
      </c>
      <c r="L6">
        <f>VAR(B1:B20)</f>
        <v>3.7915833997249286E-2</v>
      </c>
    </row>
    <row r="7" spans="1:18" x14ac:dyDescent="0.25">
      <c r="A7">
        <v>0.61298450152948558</v>
      </c>
      <c r="B7">
        <v>0.6189518399962799</v>
      </c>
      <c r="D7" s="6" t="s">
        <v>54</v>
      </c>
      <c r="E7" s="6">
        <v>19</v>
      </c>
      <c r="F7" s="6">
        <v>19</v>
      </c>
      <c r="I7" s="10" t="s">
        <v>77</v>
      </c>
      <c r="J7" s="10"/>
      <c r="K7" s="10"/>
      <c r="L7" s="10">
        <f>((J5-1)*L5+(J6-1)*L6)/(J5+J6-2)</f>
        <v>4.2542495024830845E-2</v>
      </c>
      <c r="M7" s="10">
        <f>ABS(K5-K6-M3)/SQRT(L7)</f>
        <v>0.28697161103865859</v>
      </c>
      <c r="N7">
        <f>SQRT(L7)</f>
        <v>0.20625832110446077</v>
      </c>
    </row>
    <row r="8" spans="1:18" x14ac:dyDescent="0.25">
      <c r="A8">
        <v>0.60911582624735605</v>
      </c>
      <c r="B8">
        <v>0.48080694872523294</v>
      </c>
      <c r="D8" s="6" t="s">
        <v>55</v>
      </c>
      <c r="E8" s="6">
        <v>1.2175673930794968</v>
      </c>
      <c r="F8" s="6"/>
    </row>
    <row r="9" spans="1:18" ht="15.75" thickBot="1" x14ac:dyDescent="0.3">
      <c r="A9">
        <v>0.59996513057680267</v>
      </c>
      <c r="B9">
        <v>0.51388888888868645</v>
      </c>
      <c r="D9" s="6" t="s">
        <v>56</v>
      </c>
      <c r="E9" s="6">
        <v>0.33611363032061364</v>
      </c>
      <c r="F9" s="6"/>
      <c r="I9" t="s">
        <v>78</v>
      </c>
      <c r="M9" t="s">
        <v>79</v>
      </c>
      <c r="N9">
        <v>0.05</v>
      </c>
    </row>
    <row r="10" spans="1:18" ht="16.5" thickTop="1" thickBot="1" x14ac:dyDescent="0.3">
      <c r="A10">
        <v>0.58970749914192766</v>
      </c>
      <c r="B10">
        <v>0.51433192102567238</v>
      </c>
      <c r="D10" s="7" t="s">
        <v>57</v>
      </c>
      <c r="E10" s="7">
        <v>2.1682516014062614</v>
      </c>
      <c r="F10" s="7"/>
      <c r="I10" s="9" t="s">
        <v>80</v>
      </c>
      <c r="J10" s="9" t="s">
        <v>81</v>
      </c>
      <c r="K10" s="9" t="s">
        <v>82</v>
      </c>
      <c r="L10" s="9" t="s">
        <v>54</v>
      </c>
      <c r="M10" s="9" t="s">
        <v>83</v>
      </c>
      <c r="N10" s="9" t="s">
        <v>84</v>
      </c>
      <c r="O10" s="9" t="s">
        <v>85</v>
      </c>
      <c r="P10" s="9" t="s">
        <v>86</v>
      </c>
      <c r="Q10" s="9" t="s">
        <v>87</v>
      </c>
      <c r="R10" s="9" t="s">
        <v>88</v>
      </c>
    </row>
    <row r="11" spans="1:18" x14ac:dyDescent="0.25">
      <c r="A11">
        <v>0.49671292914528709</v>
      </c>
      <c r="B11">
        <v>0.54276315789459029</v>
      </c>
      <c r="D11" s="6" t="s">
        <v>58</v>
      </c>
      <c r="I11" t="s">
        <v>89</v>
      </c>
      <c r="J11">
        <f>SQRT(L7*(1/J5+1/J6))</f>
        <v>6.5224608105247245E-2</v>
      </c>
      <c r="K11">
        <f>(ABS(K5-K6-M3))/J11</f>
        <v>0.9074839146900795</v>
      </c>
      <c r="L11">
        <f>J5+J6-2</f>
        <v>38</v>
      </c>
      <c r="M11">
        <f>TDIST(K11,L11,1)</f>
        <v>0.18493506971419676</v>
      </c>
      <c r="N11">
        <f>TINV(N9*2,L11)</f>
        <v>1.6859544601667387</v>
      </c>
      <c r="Q11" s="2" t="str">
        <f>IF(M11&lt;N9,"yes","no")</f>
        <v>no</v>
      </c>
      <c r="R11">
        <f>SQRT(K11^2/(K11^2+L11))</f>
        <v>0.14564361230711109</v>
      </c>
    </row>
    <row r="12" spans="1:18" x14ac:dyDescent="0.25">
      <c r="A12">
        <v>0.48485471120646645</v>
      </c>
      <c r="B12">
        <v>0.59305045105261323</v>
      </c>
      <c r="D12" t="s">
        <v>59</v>
      </c>
      <c r="I12" t="s">
        <v>90</v>
      </c>
      <c r="J12">
        <f>J11</f>
        <v>6.5224608105247245E-2</v>
      </c>
      <c r="K12">
        <f t="shared" ref="K12:L12" si="0">K11</f>
        <v>0.9074839146900795</v>
      </c>
      <c r="L12">
        <f t="shared" si="0"/>
        <v>38</v>
      </c>
      <c r="M12">
        <f>TDIST(K12,L12,2)</f>
        <v>0.36987013942839353</v>
      </c>
      <c r="N12">
        <f>TINV(N9,L12)</f>
        <v>2.0243941639119702</v>
      </c>
      <c r="O12">
        <f>(K5-K6)-N12*J12</f>
        <v>-0.19123059868918396</v>
      </c>
      <c r="P12">
        <f>(K5-K6)+N12*J12</f>
        <v>7.2850033294231842E-2</v>
      </c>
      <c r="Q12" s="2" t="str">
        <f>IF(M12&lt;N9,"yes","no")</f>
        <v>no</v>
      </c>
      <c r="R12">
        <f>R11</f>
        <v>0.14564361230711109</v>
      </c>
    </row>
    <row r="13" spans="1:18" x14ac:dyDescent="0.25">
      <c r="A13">
        <v>0.39853412734754662</v>
      </c>
      <c r="B13">
        <v>0.66426651305662054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 spans="1:18" ht="15.75" thickBot="1" x14ac:dyDescent="0.3">
      <c r="A14">
        <v>0.35913446676976524</v>
      </c>
      <c r="B14">
        <v>0.66820631254840424</v>
      </c>
      <c r="I14" t="s">
        <v>91</v>
      </c>
      <c r="M14" t="s">
        <v>79</v>
      </c>
      <c r="N14">
        <f>N9</f>
        <v>0.05</v>
      </c>
    </row>
    <row r="15" spans="1:18" ht="15.75" thickTop="1" x14ac:dyDescent="0.25">
      <c r="A15">
        <v>0.35190615835755251</v>
      </c>
      <c r="B15">
        <v>0.70544949991329575</v>
      </c>
      <c r="D15" t="s">
        <v>60</v>
      </c>
      <c r="I15" s="9" t="s">
        <v>80</v>
      </c>
      <c r="J15" s="9" t="s">
        <v>81</v>
      </c>
      <c r="K15" s="9" t="s">
        <v>82</v>
      </c>
      <c r="L15" s="9" t="s">
        <v>54</v>
      </c>
      <c r="M15" s="9" t="s">
        <v>83</v>
      </c>
      <c r="N15" s="9" t="s">
        <v>84</v>
      </c>
      <c r="O15" s="9" t="s">
        <v>85</v>
      </c>
      <c r="P15" s="9" t="s">
        <v>86</v>
      </c>
      <c r="Q15" s="9" t="s">
        <v>87</v>
      </c>
      <c r="R15" s="9" t="s">
        <v>88</v>
      </c>
    </row>
    <row r="16" spans="1:18" ht="15.75" thickBot="1" x14ac:dyDescent="0.3">
      <c r="A16">
        <v>0.31821454283677503</v>
      </c>
      <c r="B16">
        <v>0.72880419773541161</v>
      </c>
      <c r="I16" t="s">
        <v>89</v>
      </c>
      <c r="J16">
        <f>SQRT(L5/J5+L6/J6)</f>
        <v>6.5224608105247245E-2</v>
      </c>
      <c r="K16">
        <f>(ABS(K5-K6-M3))/J16</f>
        <v>0.9074839146900795</v>
      </c>
      <c r="L16">
        <f>(L5/J5+L6/J6)^2/((L5/J5)^2/(J5-1)+(L6/J6)^2/(J6-1))</f>
        <v>37.55581221694716</v>
      </c>
      <c r="M16">
        <f>TDIST(K16,ROUND(L16,0),1)</f>
        <v>0.18493506971419676</v>
      </c>
      <c r="N16">
        <f>TINV(N14*2,ROUND(L16,0))</f>
        <v>1.6859544601667387</v>
      </c>
      <c r="Q16" s="2" t="str">
        <f>IF(M16&lt;N14,"yes","no")</f>
        <v>no</v>
      </c>
      <c r="R16">
        <f>SQRT(K16^2/(K16^2+L16))</f>
        <v>0.14648399943438231</v>
      </c>
    </row>
    <row r="17" spans="1:23" x14ac:dyDescent="0.25">
      <c r="A17">
        <v>0.29078613693983146</v>
      </c>
      <c r="B17">
        <v>0.7503075768941867</v>
      </c>
      <c r="D17" s="8"/>
      <c r="E17" s="8" t="s">
        <v>49</v>
      </c>
      <c r="F17" s="8" t="s">
        <v>50</v>
      </c>
      <c r="I17" t="s">
        <v>90</v>
      </c>
      <c r="J17">
        <f>J16</f>
        <v>6.5224608105247245E-2</v>
      </c>
      <c r="K17">
        <f t="shared" ref="K17:L17" si="1">K16</f>
        <v>0.9074839146900795</v>
      </c>
      <c r="L17">
        <f t="shared" si="1"/>
        <v>37.55581221694716</v>
      </c>
      <c r="M17">
        <f>TDIST(K17,ROUND(L17,0),2)</f>
        <v>0.36987013942839353</v>
      </c>
      <c r="N17">
        <f>TINV(N14,ROUND(L17,0))</f>
        <v>2.0243941639119702</v>
      </c>
      <c r="O17">
        <f>(K5-K6)-N17*J17</f>
        <v>-0.19123059868918396</v>
      </c>
      <c r="P17">
        <f>(K5-K6)+N17*J17</f>
        <v>7.2850033294231842E-2</v>
      </c>
      <c r="Q17" s="2" t="str">
        <f>IF(M17&lt;N14,"yes","no")</f>
        <v>no</v>
      </c>
      <c r="R17">
        <f>R16</f>
        <v>0.14648399943438231</v>
      </c>
    </row>
    <row r="18" spans="1:23" x14ac:dyDescent="0.25">
      <c r="A18">
        <v>0.2670445540403199</v>
      </c>
      <c r="B18">
        <v>0.75962323547243893</v>
      </c>
      <c r="D18" s="6" t="s">
        <v>51</v>
      </c>
      <c r="E18" s="6">
        <v>0.4991405064586929</v>
      </c>
      <c r="F18" s="6">
        <v>0.54796995263945969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pans="1:23" x14ac:dyDescent="0.25">
      <c r="A19">
        <v>0.13300000000018375</v>
      </c>
      <c r="B19">
        <v>0.8260118104567421</v>
      </c>
      <c r="D19" s="6" t="s">
        <v>52</v>
      </c>
      <c r="E19" s="6">
        <v>4.7169156052412543E-2</v>
      </c>
      <c r="F19" s="6">
        <v>3.8740488880136099E-2</v>
      </c>
    </row>
    <row r="20" spans="1:23" x14ac:dyDescent="0.25">
      <c r="A20">
        <v>6.2266500622666109E-2</v>
      </c>
      <c r="B20">
        <v>0.86560993077106885</v>
      </c>
      <c r="D20" s="6" t="s">
        <v>53</v>
      </c>
      <c r="E20" s="6">
        <v>20</v>
      </c>
      <c r="F20" s="6">
        <v>20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x14ac:dyDescent="0.25">
      <c r="D21" s="6" t="s">
        <v>61</v>
      </c>
      <c r="E21" s="6">
        <v>0</v>
      </c>
      <c r="F21" s="6"/>
      <c r="I21" s="37" t="s">
        <v>92</v>
      </c>
      <c r="J21" s="37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x14ac:dyDescent="0.25">
      <c r="A22">
        <f>A1*100</f>
        <v>78.466076696192872</v>
      </c>
      <c r="B22">
        <f>B1*100</f>
        <v>12.985507246406222</v>
      </c>
      <c r="D22" s="6" t="s">
        <v>54</v>
      </c>
      <c r="E22" s="6">
        <v>38</v>
      </c>
      <c r="F22" s="6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x14ac:dyDescent="0.25">
      <c r="A23">
        <f t="shared" ref="A23:A41" si="2">A2*100</f>
        <v>77.239839901482625</v>
      </c>
      <c r="B23">
        <f t="shared" ref="B23" si="3">B2*100</f>
        <v>27.382550335579225</v>
      </c>
      <c r="D23" s="6" t="s">
        <v>62</v>
      </c>
      <c r="E23" s="6">
        <v>-0.74503355727143561</v>
      </c>
      <c r="F23" s="6"/>
      <c r="I23" s="14"/>
      <c r="J23" s="14"/>
      <c r="K23" s="14"/>
      <c r="L23" s="14"/>
      <c r="M23" s="14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x14ac:dyDescent="0.25">
      <c r="A24">
        <f t="shared" si="2"/>
        <v>76.849329635891877</v>
      </c>
      <c r="B24">
        <f t="shared" ref="B24" si="4">B3*100</f>
        <v>38.102217830510412</v>
      </c>
      <c r="D24" s="6" t="s">
        <v>63</v>
      </c>
      <c r="E24" s="6">
        <v>0.23041740709015679</v>
      </c>
      <c r="F24" s="6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x14ac:dyDescent="0.25">
      <c r="A25">
        <f t="shared" si="2"/>
        <v>73.03479749000013</v>
      </c>
      <c r="B25">
        <f t="shared" ref="B25" si="5">B4*100</f>
        <v>38.162053812357541</v>
      </c>
      <c r="D25" s="6" t="s">
        <v>64</v>
      </c>
      <c r="E25" s="6">
        <v>1.6859544601667387</v>
      </c>
      <c r="F25" s="6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x14ac:dyDescent="0.25">
      <c r="A26">
        <f t="shared" si="2"/>
        <v>70.132013201281126</v>
      </c>
      <c r="B26">
        <f t="shared" ref="B26" si="6">B5*100</f>
        <v>38.260869565235538</v>
      </c>
      <c r="D26" s="6" t="s">
        <v>65</v>
      </c>
      <c r="E26" s="6">
        <v>0.46083481418031358</v>
      </c>
      <c r="F26" s="6"/>
      <c r="I26" s="14"/>
      <c r="J26" s="14"/>
      <c r="K26" s="14"/>
      <c r="L26" s="14"/>
      <c r="M26" s="14"/>
      <c r="N26" s="14"/>
      <c r="O26" s="14"/>
      <c r="P26" s="14"/>
      <c r="Q26" s="14"/>
      <c r="R26" s="11"/>
      <c r="S26" s="11"/>
      <c r="T26" s="11"/>
      <c r="U26" s="11"/>
      <c r="V26" s="11"/>
      <c r="W26" s="11"/>
    </row>
    <row r="27" spans="1:23" ht="15.75" thickBot="1" x14ac:dyDescent="0.3">
      <c r="A27">
        <f t="shared" si="2"/>
        <v>65.136247516340646</v>
      </c>
      <c r="B27">
        <f t="shared" ref="B27" si="7">B6*100</f>
        <v>38.561151079124762</v>
      </c>
      <c r="D27" s="7" t="s">
        <v>66</v>
      </c>
      <c r="E27" s="7">
        <v>2.0243941639119702</v>
      </c>
      <c r="F27" s="7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x14ac:dyDescent="0.25">
      <c r="A28">
        <f t="shared" si="2"/>
        <v>61.298450152948561</v>
      </c>
      <c r="B28">
        <f t="shared" ref="B28" si="8">B7*100</f>
        <v>61.895183999627989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2"/>
      <c r="V28" s="12"/>
      <c r="W28" s="11"/>
    </row>
    <row r="29" spans="1:23" x14ac:dyDescent="0.25">
      <c r="A29">
        <f t="shared" si="2"/>
        <v>60.911582624735608</v>
      </c>
      <c r="B29">
        <f t="shared" ref="B29" si="9">B8*100</f>
        <v>48.080694872523296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1"/>
      <c r="T29" s="11"/>
      <c r="U29" s="11"/>
      <c r="V29" s="11"/>
      <c r="W29" s="11"/>
    </row>
    <row r="30" spans="1:23" x14ac:dyDescent="0.25">
      <c r="A30">
        <f t="shared" si="2"/>
        <v>59.996513057680268</v>
      </c>
      <c r="B30">
        <f t="shared" ref="B30" si="10">B9*100</f>
        <v>51.388888888868642</v>
      </c>
      <c r="D30" t="s">
        <v>67</v>
      </c>
      <c r="I30" s="11"/>
      <c r="J30" s="11"/>
      <c r="K30" s="11"/>
      <c r="L30" s="11"/>
      <c r="M30" s="11"/>
      <c r="N30" s="11"/>
      <c r="O30" s="11"/>
      <c r="P30" s="11"/>
      <c r="Q30" s="13"/>
      <c r="R30" s="11"/>
      <c r="S30" s="11"/>
      <c r="T30" s="11"/>
      <c r="U30" s="11"/>
      <c r="V30" s="11"/>
      <c r="W30" s="11"/>
    </row>
    <row r="31" spans="1:23" ht="15.75" thickBot="1" x14ac:dyDescent="0.3">
      <c r="A31">
        <f t="shared" si="2"/>
        <v>58.970749914192766</v>
      </c>
      <c r="B31">
        <f t="shared" ref="B31" si="11">B10*100</f>
        <v>51.43319210256724</v>
      </c>
      <c r="I31" s="11"/>
      <c r="J31" s="11"/>
      <c r="K31" s="11"/>
      <c r="L31" s="11"/>
      <c r="M31" s="11"/>
      <c r="N31" s="11"/>
      <c r="O31" s="11"/>
      <c r="P31" s="11"/>
      <c r="Q31" s="13"/>
      <c r="R31" s="11"/>
      <c r="S31" s="11"/>
      <c r="T31" s="11"/>
      <c r="U31" s="11"/>
      <c r="V31" s="11"/>
      <c r="W31" s="11"/>
    </row>
    <row r="32" spans="1:23" x14ac:dyDescent="0.25">
      <c r="A32">
        <f t="shared" si="2"/>
        <v>49.671292914528706</v>
      </c>
      <c r="B32">
        <f t="shared" ref="B32" si="12">B11*100</f>
        <v>54.276315789459026</v>
      </c>
      <c r="D32" s="8"/>
      <c r="E32" s="8" t="s">
        <v>49</v>
      </c>
      <c r="F32" s="8" t="s">
        <v>50</v>
      </c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1"/>
      <c r="T32" s="11"/>
      <c r="U32" s="11"/>
      <c r="V32" s="11"/>
      <c r="W32" s="11"/>
    </row>
    <row r="33" spans="1:23" x14ac:dyDescent="0.25">
      <c r="A33">
        <f t="shared" si="2"/>
        <v>48.485471120646643</v>
      </c>
      <c r="B33">
        <f t="shared" ref="B33" si="13">B12*100</f>
        <v>59.305045105261321</v>
      </c>
      <c r="D33" s="6" t="s">
        <v>51</v>
      </c>
      <c r="E33" s="6">
        <v>0.4991405064586929</v>
      </c>
      <c r="F33" s="6">
        <v>0.54796995263945969</v>
      </c>
      <c r="I33" s="11"/>
      <c r="J33" s="11"/>
      <c r="K33" s="11"/>
      <c r="L33" s="11"/>
      <c r="M33" s="11"/>
      <c r="N33" s="13"/>
      <c r="O33" s="11"/>
      <c r="P33" s="11"/>
      <c r="Q33" s="13"/>
      <c r="R33" s="11"/>
      <c r="S33" s="11"/>
      <c r="T33" s="11"/>
      <c r="U33" s="11"/>
      <c r="V33" s="11"/>
      <c r="W33" s="11"/>
    </row>
    <row r="34" spans="1:23" x14ac:dyDescent="0.25">
      <c r="A34">
        <f t="shared" si="2"/>
        <v>39.853412734754663</v>
      </c>
      <c r="B34">
        <f t="shared" ref="B34" si="14">B13*100</f>
        <v>66.426651305662048</v>
      </c>
      <c r="D34" s="6" t="s">
        <v>52</v>
      </c>
      <c r="E34" s="6">
        <v>4.7169156052412543E-2</v>
      </c>
      <c r="F34" s="6">
        <v>3.8740488880136099E-2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1"/>
      <c r="T34" s="11"/>
      <c r="U34" s="11"/>
      <c r="V34" s="11"/>
      <c r="W34" s="11"/>
    </row>
    <row r="35" spans="1:23" x14ac:dyDescent="0.25">
      <c r="A35">
        <f t="shared" si="2"/>
        <v>35.913446676976527</v>
      </c>
      <c r="B35">
        <f t="shared" ref="B35" si="15">B14*100</f>
        <v>66.820631254840421</v>
      </c>
      <c r="D35" s="6" t="s">
        <v>53</v>
      </c>
      <c r="E35" s="6">
        <v>20</v>
      </c>
      <c r="F35" s="6">
        <v>20</v>
      </c>
      <c r="I35" s="11"/>
      <c r="J35" s="11"/>
      <c r="K35" s="11"/>
      <c r="L35" s="11"/>
      <c r="M35" s="11"/>
      <c r="N35" s="11"/>
      <c r="O35" s="11"/>
      <c r="P35" s="11"/>
      <c r="Q35" s="13"/>
      <c r="R35" s="11"/>
      <c r="S35" s="11"/>
      <c r="T35" s="11"/>
      <c r="U35" s="11"/>
      <c r="V35" s="11"/>
      <c r="W35" s="11"/>
    </row>
    <row r="36" spans="1:23" x14ac:dyDescent="0.25">
      <c r="A36">
        <f t="shared" si="2"/>
        <v>35.190615835755253</v>
      </c>
      <c r="B36">
        <f t="shared" ref="B36" si="16">B15*100</f>
        <v>70.544949991329574</v>
      </c>
      <c r="D36" s="6" t="s">
        <v>68</v>
      </c>
      <c r="E36" s="6">
        <v>4.2954822466274321E-2</v>
      </c>
      <c r="F36" s="6"/>
      <c r="I36" s="11"/>
      <c r="J36" s="11"/>
      <c r="K36" s="11"/>
      <c r="L36" s="11"/>
      <c r="M36" s="11"/>
      <c r="N36" s="11"/>
      <c r="O36" s="11"/>
      <c r="P36" s="11"/>
      <c r="Q36" s="13"/>
      <c r="R36" s="11"/>
      <c r="S36" s="11"/>
      <c r="T36" s="11"/>
      <c r="U36" s="11"/>
      <c r="V36" s="11"/>
      <c r="W36" s="11"/>
    </row>
    <row r="37" spans="1:23" x14ac:dyDescent="0.25">
      <c r="A37">
        <f t="shared" si="2"/>
        <v>31.821454283677504</v>
      </c>
      <c r="B37">
        <f t="shared" ref="B37" si="17">B16*100</f>
        <v>72.880419773541163</v>
      </c>
      <c r="D37" s="6" t="s">
        <v>61</v>
      </c>
      <c r="E37" s="6">
        <v>0</v>
      </c>
      <c r="F37" s="6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1"/>
      <c r="T37" s="11"/>
      <c r="U37" s="12"/>
      <c r="V37" s="12"/>
      <c r="W37" s="11"/>
    </row>
    <row r="38" spans="1:23" x14ac:dyDescent="0.25">
      <c r="A38">
        <f t="shared" si="2"/>
        <v>29.078613693983147</v>
      </c>
      <c r="B38">
        <f t="shared" ref="B38" si="18">B17*100</f>
        <v>75.030757689418664</v>
      </c>
      <c r="D38" s="6" t="s">
        <v>54</v>
      </c>
      <c r="E38" s="6">
        <v>38</v>
      </c>
      <c r="F38" s="6"/>
      <c r="I38" s="11"/>
      <c r="J38" s="11"/>
      <c r="K38" s="11"/>
      <c r="L38" s="11"/>
      <c r="M38" s="11"/>
      <c r="N38" s="11"/>
      <c r="O38" s="11"/>
      <c r="P38" s="11"/>
      <c r="Q38" s="13"/>
      <c r="R38" s="11"/>
      <c r="S38" s="11"/>
      <c r="T38" s="11"/>
      <c r="U38" s="11"/>
      <c r="V38" s="11"/>
      <c r="W38" s="11"/>
    </row>
    <row r="39" spans="1:23" x14ac:dyDescent="0.25">
      <c r="A39">
        <f t="shared" si="2"/>
        <v>26.704455404031989</v>
      </c>
      <c r="B39">
        <f>B18*100</f>
        <v>75.962323547243898</v>
      </c>
      <c r="D39" s="6" t="s">
        <v>62</v>
      </c>
      <c r="E39" s="6">
        <v>-0.74503355727143561</v>
      </c>
      <c r="F39" s="6"/>
      <c r="I39" s="11"/>
      <c r="J39" s="11"/>
      <c r="K39" s="11"/>
      <c r="L39" s="11"/>
      <c r="M39" s="11"/>
      <c r="N39" s="11"/>
      <c r="O39" s="11"/>
      <c r="P39" s="11"/>
      <c r="Q39" s="13"/>
      <c r="R39" s="11"/>
      <c r="S39" s="11"/>
      <c r="T39" s="11"/>
      <c r="U39" s="11"/>
      <c r="V39" s="11"/>
      <c r="W39" s="11"/>
    </row>
    <row r="40" spans="1:23" x14ac:dyDescent="0.25">
      <c r="A40">
        <f t="shared" si="2"/>
        <v>13.300000000018375</v>
      </c>
      <c r="B40">
        <f t="shared" ref="B40" si="19">B19*100</f>
        <v>82.60118104567421</v>
      </c>
      <c r="D40" s="6" t="s">
        <v>63</v>
      </c>
      <c r="E40" s="6">
        <v>0.23041740709015679</v>
      </c>
      <c r="F40" s="6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2"/>
      <c r="V40" s="12"/>
      <c r="W40" s="11"/>
    </row>
    <row r="41" spans="1:23" x14ac:dyDescent="0.25">
      <c r="A41">
        <f t="shared" si="2"/>
        <v>6.2266500622666108</v>
      </c>
      <c r="B41">
        <f t="shared" ref="B41" si="20">B20*100</f>
        <v>86.560993077106886</v>
      </c>
      <c r="D41" s="6" t="s">
        <v>64</v>
      </c>
      <c r="E41" s="6">
        <v>1.6859544601667387</v>
      </c>
      <c r="F41" s="6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1:23" x14ac:dyDescent="0.25">
      <c r="D42" s="6" t="s">
        <v>65</v>
      </c>
      <c r="E42" s="6">
        <v>0.46083481418031358</v>
      </c>
      <c r="F42" s="6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1:23" ht="15.75" thickBot="1" x14ac:dyDescent="0.3">
      <c r="D43" s="7" t="s">
        <v>66</v>
      </c>
      <c r="E43" s="7">
        <v>2.0243941639119702</v>
      </c>
      <c r="F43" s="7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</sheetData>
  <sortState ref="A1:A20">
    <sortCondition descending="1" ref="A1"/>
  </sortState>
  <mergeCells count="1">
    <mergeCell ref="I21:J21"/>
  </mergeCell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opLeftCell="A37" workbookViewId="0">
      <selection activeCell="B65" sqref="B65"/>
    </sheetView>
  </sheetViews>
  <sheetFormatPr defaultRowHeight="15" x14ac:dyDescent="0.25"/>
  <cols>
    <col min="1" max="1" width="9.140625" style="16"/>
    <col min="2" max="4" width="15.7109375" style="16" customWidth="1"/>
    <col min="5" max="5" width="15.5703125" style="16" customWidth="1"/>
    <col min="6" max="6" width="20.7109375" style="16" customWidth="1"/>
    <col min="7" max="16384" width="9.140625" style="16"/>
  </cols>
  <sheetData>
    <row r="1" spans="1:14" x14ac:dyDescent="0.25">
      <c r="B1" s="16" t="s">
        <v>136</v>
      </c>
      <c r="C1" s="16" t="s">
        <v>135</v>
      </c>
      <c r="D1" s="16" t="s">
        <v>135</v>
      </c>
    </row>
    <row r="2" spans="1:14" x14ac:dyDescent="0.25">
      <c r="A2" s="17" t="s">
        <v>26</v>
      </c>
      <c r="B2" s="17">
        <v>0.64285714285700002</v>
      </c>
      <c r="C2" s="17">
        <v>6.2266500622666109E-2</v>
      </c>
      <c r="D2" s="16">
        <f t="shared" ref="D2:D21" si="0">2*((E2*F2)/(E2+F2))</f>
        <v>0.36398763523977723</v>
      </c>
      <c r="E2" s="16">
        <v>0.375</v>
      </c>
      <c r="F2" s="16">
        <v>0.35360360360400001</v>
      </c>
      <c r="I2" s="16" t="s">
        <v>5</v>
      </c>
      <c r="J2" s="16">
        <v>0</v>
      </c>
      <c r="K2" s="16">
        <v>0.7503075768941867</v>
      </c>
      <c r="L2" s="16">
        <f>2*((M2*N2)/(M2+N2))</f>
        <v>0.7503075768941867</v>
      </c>
      <c r="M2" s="16">
        <v>0.77325581395300003</v>
      </c>
      <c r="N2" s="16">
        <v>0.728682170543</v>
      </c>
    </row>
    <row r="3" spans="1:14" x14ac:dyDescent="0.25">
      <c r="A3" s="16" t="s">
        <v>32</v>
      </c>
      <c r="B3" s="16">
        <v>0.444444444444</v>
      </c>
      <c r="C3" s="16">
        <v>0.13300000000018375</v>
      </c>
      <c r="D3" s="17">
        <f t="shared" si="0"/>
        <v>6.2266500622666109E-2</v>
      </c>
      <c r="E3" s="17">
        <v>6.84931506849E-2</v>
      </c>
      <c r="F3" s="17">
        <v>5.7077625570799997E-2</v>
      </c>
      <c r="I3" s="16" t="s">
        <v>6</v>
      </c>
      <c r="J3" s="16">
        <v>0.5625</v>
      </c>
      <c r="K3" s="16">
        <v>0.51433192102567238</v>
      </c>
      <c r="L3" s="16">
        <f t="shared" ref="L3:L21" si="1">2*((M3*N3)/(M3+N3))</f>
        <v>0.51433192102567238</v>
      </c>
      <c r="M3" s="16">
        <v>0.54926108374399996</v>
      </c>
      <c r="N3" s="16">
        <v>0.483579638752</v>
      </c>
    </row>
    <row r="4" spans="1:14" x14ac:dyDescent="0.25">
      <c r="A4" s="16" t="s">
        <v>44</v>
      </c>
      <c r="B4" s="16">
        <v>0.21428571428599999</v>
      </c>
      <c r="C4" s="16">
        <v>0.2670445540403199</v>
      </c>
      <c r="D4" s="16">
        <f t="shared" si="0"/>
        <v>0.77239839901482621</v>
      </c>
      <c r="E4" s="16">
        <v>0.76896551724100004</v>
      </c>
      <c r="F4" s="16">
        <v>0.77586206896599996</v>
      </c>
      <c r="I4" s="16" t="s">
        <v>7</v>
      </c>
      <c r="J4" s="16">
        <v>0.166666666667</v>
      </c>
      <c r="K4" s="16">
        <v>0.54276315789459029</v>
      </c>
      <c r="L4" s="16">
        <f t="shared" si="1"/>
        <v>0.54276315789459029</v>
      </c>
      <c r="M4" s="16">
        <v>0.55000000000000004</v>
      </c>
      <c r="N4" s="16">
        <v>0.53571428571400004</v>
      </c>
    </row>
    <row r="5" spans="1:14" x14ac:dyDescent="0.25">
      <c r="A5" s="16" t="s">
        <v>29</v>
      </c>
      <c r="B5" s="16">
        <v>0.5</v>
      </c>
      <c r="C5" s="16">
        <v>0.29078613693983146</v>
      </c>
      <c r="D5" s="16">
        <f t="shared" si="0"/>
        <v>0.35190615835755251</v>
      </c>
      <c r="E5" s="16">
        <v>0.34090909090900001</v>
      </c>
      <c r="F5" s="16">
        <v>0.36363636363599999</v>
      </c>
      <c r="I5" s="16" t="s">
        <v>8</v>
      </c>
      <c r="J5" s="16">
        <v>0.5</v>
      </c>
      <c r="K5" s="16">
        <v>0.27382550335579225</v>
      </c>
      <c r="L5" s="16">
        <f t="shared" si="1"/>
        <v>0.27382550335579225</v>
      </c>
      <c r="M5" s="16">
        <v>0.3</v>
      </c>
      <c r="N5" s="16">
        <v>0.25185185185199999</v>
      </c>
    </row>
    <row r="6" spans="1:14" x14ac:dyDescent="0.25">
      <c r="A6" s="16" t="s">
        <v>36</v>
      </c>
      <c r="B6" s="16">
        <v>0.166666666667</v>
      </c>
      <c r="C6" s="16">
        <v>0.31821454283677503</v>
      </c>
      <c r="D6" s="16">
        <f t="shared" si="0"/>
        <v>0.29078613693983146</v>
      </c>
      <c r="E6" s="16">
        <v>0.30769230769200001</v>
      </c>
      <c r="F6" s="16">
        <v>0.27564102564100001</v>
      </c>
      <c r="I6" s="16" t="s">
        <v>9</v>
      </c>
      <c r="J6" s="16">
        <v>0</v>
      </c>
      <c r="K6" s="16">
        <v>0.38162053812357544</v>
      </c>
      <c r="L6" s="16">
        <f t="shared" si="1"/>
        <v>0.38162053812357544</v>
      </c>
      <c r="M6" s="16">
        <v>0.38515406162499999</v>
      </c>
      <c r="N6" s="16">
        <v>0.378151260504</v>
      </c>
    </row>
    <row r="7" spans="1:14" x14ac:dyDescent="0.25">
      <c r="A7" s="16" t="s">
        <v>28</v>
      </c>
      <c r="B7" s="16">
        <v>0.28571428571399998</v>
      </c>
      <c r="C7" s="16">
        <v>0.35190615835755251</v>
      </c>
      <c r="D7" s="16">
        <f t="shared" si="0"/>
        <v>0.73034797490000136</v>
      </c>
      <c r="E7" s="16">
        <v>0.72333333333299998</v>
      </c>
      <c r="F7" s="16">
        <v>0.73750000000000004</v>
      </c>
      <c r="I7" s="16" t="s">
        <v>10</v>
      </c>
      <c r="J7" s="16">
        <v>0.25</v>
      </c>
      <c r="K7" s="16">
        <v>0.38102217830510415</v>
      </c>
      <c r="L7" s="16">
        <f t="shared" si="1"/>
        <v>0.38102217830510415</v>
      </c>
      <c r="M7" s="16">
        <v>0.40724637681199999</v>
      </c>
      <c r="N7" s="16">
        <v>0.35797101449300001</v>
      </c>
    </row>
    <row r="8" spans="1:14" x14ac:dyDescent="0.25">
      <c r="A8" s="16" t="s">
        <v>25</v>
      </c>
      <c r="B8" s="16">
        <v>0.29411764705900001</v>
      </c>
      <c r="C8" s="16">
        <v>0.36398763523977723</v>
      </c>
      <c r="D8" s="16">
        <f t="shared" si="0"/>
        <v>0.48485471120646645</v>
      </c>
      <c r="E8" s="16">
        <v>0.51404494381999999</v>
      </c>
      <c r="F8" s="16">
        <v>0.458801498127</v>
      </c>
      <c r="I8" s="16" t="s">
        <v>11</v>
      </c>
      <c r="J8" s="16">
        <v>0</v>
      </c>
      <c r="K8" s="16">
        <v>0.38260869565235539</v>
      </c>
      <c r="L8" s="16">
        <f t="shared" si="1"/>
        <v>0.38260869565235539</v>
      </c>
      <c r="M8" s="16">
        <v>0.36666666666699999</v>
      </c>
      <c r="N8" s="16">
        <v>0.4</v>
      </c>
    </row>
    <row r="9" spans="1:14" x14ac:dyDescent="0.25">
      <c r="A9" s="16" t="s">
        <v>41</v>
      </c>
      <c r="B9" s="16">
        <v>0</v>
      </c>
      <c r="C9" s="16">
        <v>0.39853412734754662</v>
      </c>
      <c r="D9" s="16">
        <f t="shared" si="0"/>
        <v>0.13300000000018375</v>
      </c>
      <c r="E9" s="16">
        <v>0.12666666666699999</v>
      </c>
      <c r="F9" s="16">
        <v>0.14000000000000001</v>
      </c>
      <c r="I9" s="16" t="s">
        <v>12</v>
      </c>
      <c r="J9" s="16">
        <v>0.1</v>
      </c>
      <c r="K9" s="16">
        <v>0.8260118104567421</v>
      </c>
      <c r="L9" s="16">
        <f t="shared" si="1"/>
        <v>0.8260118104567421</v>
      </c>
      <c r="M9" s="16">
        <v>0.82379134860100001</v>
      </c>
      <c r="N9" s="16">
        <v>0.82824427480899998</v>
      </c>
    </row>
    <row r="10" spans="1:14" x14ac:dyDescent="0.25">
      <c r="A10" s="16" t="s">
        <v>31</v>
      </c>
      <c r="B10" s="16">
        <v>0</v>
      </c>
      <c r="C10" s="16">
        <v>0.48485471120646645</v>
      </c>
      <c r="D10" s="16">
        <f t="shared" si="0"/>
        <v>0.78466076696192877</v>
      </c>
      <c r="E10" s="16">
        <v>0.79166666666700003</v>
      </c>
      <c r="F10" s="16">
        <v>0.77777777777799995</v>
      </c>
      <c r="I10" s="16" t="s">
        <v>13</v>
      </c>
      <c r="J10" s="16">
        <v>0.222222222222</v>
      </c>
      <c r="K10" s="16">
        <v>0.48080694872523294</v>
      </c>
      <c r="L10" s="16">
        <f t="shared" si="1"/>
        <v>0.48080694872523294</v>
      </c>
      <c r="M10" s="16">
        <v>0.511627906977</v>
      </c>
      <c r="N10" s="16">
        <v>0.45348837209300003</v>
      </c>
    </row>
    <row r="11" spans="1:14" x14ac:dyDescent="0.25">
      <c r="A11" s="16" t="s">
        <v>43</v>
      </c>
      <c r="B11" s="16">
        <v>0.125</v>
      </c>
      <c r="C11" s="16">
        <v>0.49671292914528709</v>
      </c>
      <c r="D11" s="16">
        <f t="shared" si="0"/>
        <v>0.76849329635891872</v>
      </c>
      <c r="E11" s="16">
        <v>0.77836879432600004</v>
      </c>
      <c r="F11" s="16">
        <v>0.75886524822699997</v>
      </c>
      <c r="I11" s="16" t="s">
        <v>14</v>
      </c>
      <c r="J11" s="16">
        <v>0.14285714285699999</v>
      </c>
      <c r="K11" s="16">
        <v>0.86560993077106885</v>
      </c>
      <c r="L11" s="16">
        <f t="shared" si="1"/>
        <v>0.86560993077106885</v>
      </c>
      <c r="M11" s="16">
        <v>0.86619718309899996</v>
      </c>
      <c r="N11" s="16">
        <v>0.86502347417799996</v>
      </c>
    </row>
    <row r="12" spans="1:14" x14ac:dyDescent="0.25">
      <c r="A12" s="16" t="s">
        <v>39</v>
      </c>
      <c r="B12" s="16">
        <v>0.28000000000000003</v>
      </c>
      <c r="C12" s="16">
        <v>0.58970749914192766</v>
      </c>
      <c r="D12" s="16">
        <f t="shared" si="0"/>
        <v>0.60911582624735605</v>
      </c>
      <c r="E12" s="16">
        <v>0.62768031189100004</v>
      </c>
      <c r="F12" s="16">
        <v>0.59161793372299998</v>
      </c>
      <c r="I12" s="16" t="s">
        <v>15</v>
      </c>
      <c r="J12" s="16">
        <v>0.28571428571399998</v>
      </c>
      <c r="K12" s="16">
        <v>0.51388888888868645</v>
      </c>
      <c r="L12" s="16">
        <f t="shared" si="1"/>
        <v>0.51388888888868645</v>
      </c>
      <c r="M12" s="16">
        <v>0.52857142857100003</v>
      </c>
      <c r="N12" s="16">
        <v>0.5</v>
      </c>
    </row>
    <row r="13" spans="1:14" x14ac:dyDescent="0.25">
      <c r="A13" s="16" t="s">
        <v>38</v>
      </c>
      <c r="B13" s="16">
        <v>0.1</v>
      </c>
      <c r="C13" s="16">
        <v>0.59996513057680267</v>
      </c>
      <c r="D13" s="16">
        <f t="shared" si="0"/>
        <v>0.31821454283677503</v>
      </c>
      <c r="E13" s="16">
        <v>0.35416666666699997</v>
      </c>
      <c r="F13" s="16">
        <v>0.288888888889</v>
      </c>
      <c r="I13" s="16" t="s">
        <v>16</v>
      </c>
      <c r="J13" s="16">
        <v>0.375</v>
      </c>
      <c r="K13" s="16">
        <v>0.59305045105261323</v>
      </c>
      <c r="L13" s="16">
        <f t="shared" si="1"/>
        <v>0.59305045105261323</v>
      </c>
      <c r="M13" s="16">
        <v>0.60975609756100002</v>
      </c>
      <c r="N13" s="16">
        <v>0.57723577235800005</v>
      </c>
    </row>
    <row r="14" spans="1:14" x14ac:dyDescent="0.25">
      <c r="A14" s="16" t="s">
        <v>35</v>
      </c>
      <c r="B14" s="16">
        <v>9.0909090909100002E-2</v>
      </c>
      <c r="C14" s="16">
        <v>0.60911582624735605</v>
      </c>
      <c r="D14" s="16">
        <f t="shared" si="0"/>
        <v>0.61298450152948558</v>
      </c>
      <c r="E14" s="16">
        <v>0.619883040936</v>
      </c>
      <c r="F14" s="16">
        <v>0.60623781676400001</v>
      </c>
      <c r="I14" s="16" t="s">
        <v>17</v>
      </c>
      <c r="J14" s="16">
        <v>0.36363636363599999</v>
      </c>
      <c r="K14" s="16">
        <v>0.12985507246406222</v>
      </c>
      <c r="L14" s="16">
        <f t="shared" si="1"/>
        <v>0.12985507246406222</v>
      </c>
      <c r="M14" s="16">
        <v>0.139130434783</v>
      </c>
      <c r="N14" s="16">
        <v>0.121739130435</v>
      </c>
    </row>
    <row r="15" spans="1:14" x14ac:dyDescent="0.25">
      <c r="A15" s="16" t="s">
        <v>37</v>
      </c>
      <c r="B15" s="16">
        <v>0.222222222222</v>
      </c>
      <c r="C15" s="16">
        <v>0.61298450152948558</v>
      </c>
      <c r="D15" s="16">
        <f t="shared" si="0"/>
        <v>0.59996513057680267</v>
      </c>
      <c r="E15" s="16">
        <v>0.61382113821100004</v>
      </c>
      <c r="F15" s="16">
        <v>0.58672086720899996</v>
      </c>
      <c r="I15" s="16" t="s">
        <v>18</v>
      </c>
      <c r="J15" s="16">
        <v>0.33333333333300003</v>
      </c>
      <c r="K15" s="16">
        <v>0.75962323547243893</v>
      </c>
      <c r="L15" s="16">
        <f t="shared" si="1"/>
        <v>0.75962323547243893</v>
      </c>
      <c r="M15" s="16">
        <v>0.77644710578800002</v>
      </c>
      <c r="N15" s="16">
        <v>0.74351297405200001</v>
      </c>
    </row>
    <row r="16" spans="1:14" x14ac:dyDescent="0.25">
      <c r="A16" s="16" t="s">
        <v>42</v>
      </c>
      <c r="B16" s="16">
        <v>0.29411764705900001</v>
      </c>
      <c r="C16" s="16">
        <v>0.6513624751634064</v>
      </c>
      <c r="D16" s="16">
        <f t="shared" si="0"/>
        <v>0.58970749914192766</v>
      </c>
      <c r="E16" s="16">
        <v>0.60162601626000001</v>
      </c>
      <c r="F16" s="16">
        <v>0.57825203252000001</v>
      </c>
      <c r="I16" s="16" t="s">
        <v>19</v>
      </c>
      <c r="J16" s="16">
        <v>9.5238095238100007E-2</v>
      </c>
      <c r="K16" s="16">
        <v>0.72880419773541161</v>
      </c>
      <c r="L16" s="16">
        <f t="shared" si="1"/>
        <v>0.72880419773541161</v>
      </c>
      <c r="M16" s="16">
        <v>0.73550724637700005</v>
      </c>
      <c r="N16" s="16">
        <v>0.72222222222200005</v>
      </c>
    </row>
    <row r="17" spans="1:14" x14ac:dyDescent="0.25">
      <c r="A17" s="16" t="s">
        <v>40</v>
      </c>
      <c r="B17" s="16">
        <v>0</v>
      </c>
      <c r="C17" s="16">
        <v>0.70132013201281129</v>
      </c>
      <c r="D17" s="16">
        <f t="shared" si="0"/>
        <v>0.70132013201281129</v>
      </c>
      <c r="E17" s="16">
        <v>0.694444444444</v>
      </c>
      <c r="F17" s="16">
        <v>0.70833333333299997</v>
      </c>
      <c r="I17" s="16" t="s">
        <v>20</v>
      </c>
      <c r="J17" s="16">
        <v>0.5</v>
      </c>
      <c r="K17" s="16">
        <v>0.38561151079124761</v>
      </c>
      <c r="L17" s="16">
        <f t="shared" si="1"/>
        <v>0.38561151079124761</v>
      </c>
      <c r="M17" s="16">
        <v>0.4</v>
      </c>
      <c r="N17" s="16">
        <v>0.37222222222200002</v>
      </c>
    </row>
    <row r="18" spans="1:14" x14ac:dyDescent="0.25">
      <c r="A18" s="16" t="s">
        <v>30</v>
      </c>
      <c r="B18" s="16">
        <v>0.27272727272699998</v>
      </c>
      <c r="C18" s="16">
        <v>0.73034797490000136</v>
      </c>
      <c r="D18" s="16">
        <f t="shared" si="0"/>
        <v>0.39853412734754662</v>
      </c>
      <c r="E18" s="16">
        <v>0.40540540540499997</v>
      </c>
      <c r="F18" s="16">
        <v>0.39189189189200002</v>
      </c>
      <c r="I18" s="16" t="s">
        <v>21</v>
      </c>
      <c r="J18" s="16">
        <v>0.52380952381000001</v>
      </c>
      <c r="K18" s="16">
        <v>0.41173510966209326</v>
      </c>
      <c r="L18" s="16">
        <f t="shared" si="1"/>
        <v>0.41173510966209326</v>
      </c>
      <c r="M18" s="16">
        <v>0.41222879684399999</v>
      </c>
      <c r="N18" s="16">
        <v>0.41124260354999997</v>
      </c>
    </row>
    <row r="19" spans="1:14" x14ac:dyDescent="0.25">
      <c r="A19" s="16" t="s">
        <v>34</v>
      </c>
      <c r="B19" s="16">
        <v>0.33333333333300003</v>
      </c>
      <c r="C19" s="16">
        <v>0.76849329635891872</v>
      </c>
      <c r="D19" s="16">
        <f t="shared" si="0"/>
        <v>0.6513624751634064</v>
      </c>
      <c r="E19" s="16">
        <v>0.65865384615400002</v>
      </c>
      <c r="F19" s="16">
        <v>0.64423076923099998</v>
      </c>
      <c r="I19" s="16" t="s">
        <v>22</v>
      </c>
      <c r="J19" s="16">
        <v>0.33333333333300003</v>
      </c>
      <c r="K19" s="16">
        <v>0.66820631254840424</v>
      </c>
      <c r="L19" s="16">
        <f t="shared" si="1"/>
        <v>0.66820631254840424</v>
      </c>
      <c r="M19" s="16">
        <v>0.66666666666700003</v>
      </c>
      <c r="N19" s="16">
        <v>0.66975308641999998</v>
      </c>
    </row>
    <row r="20" spans="1:14" x14ac:dyDescent="0.25">
      <c r="A20" s="16" t="s">
        <v>27</v>
      </c>
      <c r="B20" s="16">
        <v>0.14285714285699999</v>
      </c>
      <c r="C20" s="16">
        <v>0.77239839901482621</v>
      </c>
      <c r="D20" s="16">
        <f t="shared" si="0"/>
        <v>0.49671292914528709</v>
      </c>
      <c r="E20" s="16">
        <v>0.54054054054099998</v>
      </c>
      <c r="F20" s="16">
        <v>0.45945945945900002</v>
      </c>
      <c r="I20" s="16" t="s">
        <v>23</v>
      </c>
      <c r="J20" s="16">
        <v>0.44117647058800002</v>
      </c>
      <c r="K20" s="16">
        <v>0.70544949991329575</v>
      </c>
      <c r="L20" s="16">
        <f t="shared" si="1"/>
        <v>0.70544949991329575</v>
      </c>
      <c r="M20" s="16">
        <v>0.72571428571399998</v>
      </c>
      <c r="N20" s="16">
        <v>0.68628571428600005</v>
      </c>
    </row>
    <row r="21" spans="1:14" x14ac:dyDescent="0.25">
      <c r="A21" s="16" t="s">
        <v>33</v>
      </c>
      <c r="B21" s="16">
        <v>0.25</v>
      </c>
      <c r="C21" s="16">
        <v>0.78466076696192877</v>
      </c>
      <c r="D21" s="16">
        <f t="shared" si="0"/>
        <v>0.2670445540403199</v>
      </c>
      <c r="E21" s="16">
        <v>0.29596412556099999</v>
      </c>
      <c r="F21" s="16">
        <v>0.24327354260100001</v>
      </c>
      <c r="I21" s="16" t="s">
        <v>24</v>
      </c>
      <c r="J21" s="16">
        <v>0.46428571428600002</v>
      </c>
      <c r="K21" s="16">
        <v>0.66426651305662054</v>
      </c>
      <c r="L21" s="16">
        <f t="shared" si="1"/>
        <v>0.66426651305662054</v>
      </c>
      <c r="M21" s="16">
        <v>0.66071428571400004</v>
      </c>
      <c r="N21" s="16">
        <v>0.66785714285700004</v>
      </c>
    </row>
    <row r="22" spans="1:14" x14ac:dyDescent="0.25">
      <c r="B22" s="16">
        <f>CORREL(B2:B21,C2:C21)</f>
        <v>-0.48055706015981353</v>
      </c>
      <c r="J22" s="16">
        <f>CORREL(J2:J21,L2:L21)</f>
        <v>-0.26846266511674843</v>
      </c>
    </row>
    <row r="24" spans="1:14" x14ac:dyDescent="0.25">
      <c r="B24" s="16" t="s">
        <v>161</v>
      </c>
      <c r="C24" s="16" t="s">
        <v>162</v>
      </c>
    </row>
    <row r="25" spans="1:14" x14ac:dyDescent="0.25">
      <c r="A25" s="17" t="s">
        <v>26</v>
      </c>
      <c r="B25" s="17">
        <v>0.64285714285700002</v>
      </c>
      <c r="C25" s="17">
        <v>6.2266500622666109E-2</v>
      </c>
    </row>
    <row r="26" spans="1:14" x14ac:dyDescent="0.25">
      <c r="A26" s="16" t="s">
        <v>17</v>
      </c>
      <c r="B26" s="16">
        <v>0.36363636363599999</v>
      </c>
      <c r="C26" s="16">
        <v>0.12985507246406222</v>
      </c>
    </row>
    <row r="27" spans="1:14" x14ac:dyDescent="0.25">
      <c r="A27" s="16" t="s">
        <v>32</v>
      </c>
      <c r="B27" s="16">
        <v>0.444444444444</v>
      </c>
      <c r="C27" s="16">
        <v>0.13300000000018375</v>
      </c>
    </row>
    <row r="28" spans="1:14" x14ac:dyDescent="0.25">
      <c r="A28" s="16" t="s">
        <v>44</v>
      </c>
      <c r="B28" s="16">
        <v>0.21428571428599999</v>
      </c>
      <c r="C28" s="16">
        <v>0.2670445540403199</v>
      </c>
    </row>
    <row r="29" spans="1:14" x14ac:dyDescent="0.25">
      <c r="A29" s="16" t="s">
        <v>8</v>
      </c>
      <c r="B29" s="16">
        <v>0.5</v>
      </c>
      <c r="C29" s="16">
        <v>0.27382550335579225</v>
      </c>
    </row>
    <row r="30" spans="1:14" x14ac:dyDescent="0.25">
      <c r="A30" s="16" t="s">
        <v>29</v>
      </c>
      <c r="B30" s="16">
        <v>0.5</v>
      </c>
      <c r="C30" s="16">
        <v>0.29078613693983146</v>
      </c>
    </row>
    <row r="31" spans="1:14" x14ac:dyDescent="0.25">
      <c r="A31" s="16" t="s">
        <v>36</v>
      </c>
      <c r="B31" s="16">
        <v>0.166666666667</v>
      </c>
      <c r="C31" s="16">
        <v>0.31821454283677503</v>
      </c>
    </row>
    <row r="32" spans="1:14" x14ac:dyDescent="0.25">
      <c r="A32" s="16" t="s">
        <v>28</v>
      </c>
      <c r="B32" s="16">
        <v>0.28571428571399998</v>
      </c>
      <c r="C32" s="16">
        <v>0.35190615835755251</v>
      </c>
    </row>
    <row r="33" spans="1:3" x14ac:dyDescent="0.25">
      <c r="A33" s="16" t="s">
        <v>25</v>
      </c>
      <c r="B33" s="16">
        <v>0.29411764705900001</v>
      </c>
      <c r="C33" s="16">
        <v>0.36398763523977723</v>
      </c>
    </row>
    <row r="34" spans="1:3" x14ac:dyDescent="0.25">
      <c r="A34" s="16" t="s">
        <v>10</v>
      </c>
      <c r="B34" s="16">
        <v>0.25</v>
      </c>
      <c r="C34" s="16">
        <v>0.38102217830510415</v>
      </c>
    </row>
    <row r="35" spans="1:3" x14ac:dyDescent="0.25">
      <c r="A35" s="16" t="s">
        <v>9</v>
      </c>
      <c r="B35" s="16">
        <v>0</v>
      </c>
      <c r="C35" s="16">
        <v>0.38162053812357544</v>
      </c>
    </row>
    <row r="36" spans="1:3" x14ac:dyDescent="0.25">
      <c r="A36" s="16" t="s">
        <v>11</v>
      </c>
      <c r="B36" s="16">
        <v>0</v>
      </c>
      <c r="C36" s="16">
        <v>0.38260869565235539</v>
      </c>
    </row>
    <row r="37" spans="1:3" x14ac:dyDescent="0.25">
      <c r="A37" s="16" t="s">
        <v>20</v>
      </c>
      <c r="B37" s="16">
        <v>0.5</v>
      </c>
      <c r="C37" s="16">
        <v>0.38561151079124761</v>
      </c>
    </row>
    <row r="38" spans="1:3" x14ac:dyDescent="0.25">
      <c r="A38" s="16" t="s">
        <v>41</v>
      </c>
      <c r="B38" s="16">
        <v>0</v>
      </c>
      <c r="C38" s="16">
        <v>0.39853412734754662</v>
      </c>
    </row>
    <row r="39" spans="1:3" x14ac:dyDescent="0.25">
      <c r="A39" s="16" t="s">
        <v>21</v>
      </c>
      <c r="B39" s="16">
        <v>0.52380952381000001</v>
      </c>
      <c r="C39" s="16">
        <v>0.41173510966209326</v>
      </c>
    </row>
    <row r="40" spans="1:3" x14ac:dyDescent="0.25">
      <c r="A40" s="16" t="s">
        <v>13</v>
      </c>
      <c r="B40" s="16">
        <v>0.222222222222</v>
      </c>
      <c r="C40" s="16">
        <v>0.48080694872523294</v>
      </c>
    </row>
    <row r="41" spans="1:3" x14ac:dyDescent="0.25">
      <c r="A41" s="16" t="s">
        <v>31</v>
      </c>
      <c r="B41" s="16">
        <v>0</v>
      </c>
      <c r="C41" s="16">
        <v>0.48485471120646645</v>
      </c>
    </row>
    <row r="42" spans="1:3" x14ac:dyDescent="0.25">
      <c r="A42" s="16" t="s">
        <v>43</v>
      </c>
      <c r="B42" s="16">
        <v>0.125</v>
      </c>
      <c r="C42" s="16">
        <v>0.49671292914528709</v>
      </c>
    </row>
    <row r="43" spans="1:3" x14ac:dyDescent="0.25">
      <c r="A43" s="16" t="s">
        <v>15</v>
      </c>
      <c r="B43" s="16">
        <v>0.28571428571399998</v>
      </c>
      <c r="C43" s="16">
        <v>0.51388888888868645</v>
      </c>
    </row>
    <row r="44" spans="1:3" x14ac:dyDescent="0.25">
      <c r="A44" s="16" t="s">
        <v>6</v>
      </c>
      <c r="B44" s="16">
        <v>0.5625</v>
      </c>
      <c r="C44" s="16">
        <v>0.51433192102567238</v>
      </c>
    </row>
    <row r="45" spans="1:3" x14ac:dyDescent="0.25">
      <c r="A45" s="16" t="s">
        <v>7</v>
      </c>
      <c r="B45" s="16">
        <v>0.166666666667</v>
      </c>
      <c r="C45" s="16">
        <v>0.54276315789459029</v>
      </c>
    </row>
    <row r="46" spans="1:3" x14ac:dyDescent="0.25">
      <c r="A46" s="16" t="s">
        <v>39</v>
      </c>
      <c r="B46" s="16">
        <v>0.28000000000000003</v>
      </c>
      <c r="C46" s="16">
        <v>0.58970749914192766</v>
      </c>
    </row>
    <row r="47" spans="1:3" x14ac:dyDescent="0.25">
      <c r="A47" s="16" t="s">
        <v>16</v>
      </c>
      <c r="B47" s="16">
        <v>0.375</v>
      </c>
      <c r="C47" s="16">
        <v>0.59305045105261323</v>
      </c>
    </row>
    <row r="48" spans="1:3" x14ac:dyDescent="0.25">
      <c r="A48" s="16" t="s">
        <v>38</v>
      </c>
      <c r="B48" s="16">
        <v>0.1</v>
      </c>
      <c r="C48" s="16">
        <v>0.59996513057680267</v>
      </c>
    </row>
    <row r="49" spans="1:3" x14ac:dyDescent="0.25">
      <c r="A49" s="16" t="s">
        <v>35</v>
      </c>
      <c r="B49" s="16">
        <v>9.0909090909100002E-2</v>
      </c>
      <c r="C49" s="16">
        <v>0.60911582624735605</v>
      </c>
    </row>
    <row r="50" spans="1:3" x14ac:dyDescent="0.25">
      <c r="A50" s="16" t="s">
        <v>37</v>
      </c>
      <c r="B50" s="16">
        <v>0.222222222222</v>
      </c>
      <c r="C50" s="16">
        <v>0.61298450152948558</v>
      </c>
    </row>
    <row r="51" spans="1:3" x14ac:dyDescent="0.25">
      <c r="A51" s="16" t="s">
        <v>42</v>
      </c>
      <c r="B51" s="16">
        <v>0.29411764705900001</v>
      </c>
      <c r="C51" s="16">
        <v>0.6513624751634064</v>
      </c>
    </row>
    <row r="52" spans="1:3" x14ac:dyDescent="0.25">
      <c r="A52" s="16" t="s">
        <v>24</v>
      </c>
      <c r="B52" s="16">
        <v>0.46428571428600002</v>
      </c>
      <c r="C52" s="16">
        <v>0.66426651305662054</v>
      </c>
    </row>
    <row r="53" spans="1:3" x14ac:dyDescent="0.25">
      <c r="A53" s="16" t="s">
        <v>22</v>
      </c>
      <c r="B53" s="16">
        <v>0.33333333333300003</v>
      </c>
      <c r="C53" s="16">
        <v>0.66820631254840424</v>
      </c>
    </row>
    <row r="54" spans="1:3" x14ac:dyDescent="0.25">
      <c r="A54" s="16" t="s">
        <v>40</v>
      </c>
      <c r="B54" s="16">
        <v>0</v>
      </c>
      <c r="C54" s="16">
        <v>0.70132013201281129</v>
      </c>
    </row>
    <row r="55" spans="1:3" x14ac:dyDescent="0.25">
      <c r="A55" s="16" t="s">
        <v>23</v>
      </c>
      <c r="B55" s="16">
        <v>0.44117647058800002</v>
      </c>
      <c r="C55" s="16">
        <v>0.70544949991329575</v>
      </c>
    </row>
    <row r="56" spans="1:3" x14ac:dyDescent="0.25">
      <c r="A56" s="16" t="s">
        <v>19</v>
      </c>
      <c r="B56" s="16">
        <v>9.5238095238100007E-2</v>
      </c>
      <c r="C56" s="16">
        <v>0.72880419773541161</v>
      </c>
    </row>
    <row r="57" spans="1:3" x14ac:dyDescent="0.25">
      <c r="A57" s="16" t="s">
        <v>30</v>
      </c>
      <c r="B57" s="16">
        <v>0.27272727272699998</v>
      </c>
      <c r="C57" s="16">
        <v>0.73034797490000136</v>
      </c>
    </row>
    <row r="58" spans="1:3" x14ac:dyDescent="0.25">
      <c r="A58" s="16" t="s">
        <v>5</v>
      </c>
      <c r="B58" s="16">
        <v>0</v>
      </c>
      <c r="C58" s="16">
        <v>0.7503075768941867</v>
      </c>
    </row>
    <row r="59" spans="1:3" x14ac:dyDescent="0.25">
      <c r="A59" s="16" t="s">
        <v>18</v>
      </c>
      <c r="B59" s="16">
        <v>0.33333333333300003</v>
      </c>
      <c r="C59" s="16">
        <v>0.75962323547243893</v>
      </c>
    </row>
    <row r="60" spans="1:3" x14ac:dyDescent="0.25">
      <c r="A60" s="16" t="s">
        <v>34</v>
      </c>
      <c r="B60" s="16">
        <v>0.33333333333300003</v>
      </c>
      <c r="C60" s="16">
        <v>0.76849329635891872</v>
      </c>
    </row>
    <row r="61" spans="1:3" x14ac:dyDescent="0.25">
      <c r="A61" s="16" t="s">
        <v>27</v>
      </c>
      <c r="B61" s="16">
        <v>0.14285714285699999</v>
      </c>
      <c r="C61" s="16">
        <v>0.77239839901482621</v>
      </c>
    </row>
    <row r="62" spans="1:3" x14ac:dyDescent="0.25">
      <c r="A62" s="16" t="s">
        <v>33</v>
      </c>
      <c r="B62" s="16">
        <v>0.25</v>
      </c>
      <c r="C62" s="16">
        <v>0.78466076696192877</v>
      </c>
    </row>
    <row r="63" spans="1:3" x14ac:dyDescent="0.25">
      <c r="A63" s="16" t="s">
        <v>12</v>
      </c>
      <c r="B63" s="16">
        <v>0.1</v>
      </c>
      <c r="C63" s="16">
        <v>0.8260118104567421</v>
      </c>
    </row>
    <row r="64" spans="1:3" x14ac:dyDescent="0.25">
      <c r="A64" s="16" t="s">
        <v>14</v>
      </c>
      <c r="B64" s="16">
        <v>0.14285714285699999</v>
      </c>
      <c r="C64" s="16">
        <v>0.86560993077106885</v>
      </c>
    </row>
    <row r="65" spans="2:2" x14ac:dyDescent="0.25">
      <c r="B65" s="16">
        <f>CORREL(B25:B64,C25:C64)</f>
        <v>-0.34874282482562879</v>
      </c>
    </row>
  </sheetData>
  <sortState ref="A25:C64">
    <sortCondition ref="C25:C6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3"/>
  <sheetViews>
    <sheetView tabSelected="1" topLeftCell="A112" workbookViewId="0">
      <selection activeCell="E134" sqref="E133:E134"/>
    </sheetView>
  </sheetViews>
  <sheetFormatPr defaultRowHeight="15" x14ac:dyDescent="0.25"/>
  <cols>
    <col min="1" max="1" width="27" customWidth="1"/>
    <col min="2" max="4" width="13.85546875" customWidth="1"/>
    <col min="5" max="5" width="23.28515625" customWidth="1"/>
    <col min="6" max="6" width="19.42578125" customWidth="1"/>
    <col min="7" max="7" width="15.7109375" customWidth="1"/>
    <col min="8" max="9" width="13.85546875" customWidth="1"/>
    <col min="17" max="17" width="16" customWidth="1"/>
  </cols>
  <sheetData>
    <row r="1" spans="1:19" x14ac:dyDescent="0.25">
      <c r="B1" s="35" t="s">
        <v>4</v>
      </c>
      <c r="C1" s="35"/>
      <c r="D1" s="35"/>
      <c r="G1" s="35" t="s">
        <v>3</v>
      </c>
      <c r="H1" s="35"/>
      <c r="I1" s="35"/>
      <c r="R1" t="s">
        <v>5</v>
      </c>
      <c r="S1">
        <v>1984</v>
      </c>
    </row>
    <row r="2" spans="1:19" x14ac:dyDescent="0.25">
      <c r="B2" s="30" t="s">
        <v>1</v>
      </c>
      <c r="C2" s="30" t="s">
        <v>0</v>
      </c>
      <c r="D2" s="30" t="s">
        <v>2</v>
      </c>
      <c r="E2" s="2"/>
      <c r="F2" s="2"/>
      <c r="G2" s="30" t="s">
        <v>1</v>
      </c>
      <c r="H2" s="30" t="s">
        <v>0</v>
      </c>
      <c r="I2" s="30" t="s">
        <v>2</v>
      </c>
      <c r="K2" s="30" t="s">
        <v>1</v>
      </c>
      <c r="L2" s="30" t="s">
        <v>0</v>
      </c>
      <c r="M2" s="30" t="s">
        <v>2</v>
      </c>
      <c r="R2" t="s">
        <v>20</v>
      </c>
      <c r="S2" t="s">
        <v>131</v>
      </c>
    </row>
    <row r="3" spans="1:19" x14ac:dyDescent="0.25">
      <c r="A3" t="s">
        <v>99</v>
      </c>
      <c r="B3" s="4">
        <v>0.458801498127</v>
      </c>
      <c r="C3" s="4">
        <v>0.51404494381999999</v>
      </c>
      <c r="D3" s="4">
        <f t="shared" ref="D3:D22" si="0">2*((B3*C3)/(B3+C3))</f>
        <v>0.48485471120646645</v>
      </c>
      <c r="E3" s="4"/>
      <c r="F3">
        <v>1984</v>
      </c>
      <c r="G3" s="4">
        <v>0.728682170543</v>
      </c>
      <c r="H3" s="4">
        <v>0.77325581395300003</v>
      </c>
      <c r="I3" s="4">
        <f t="shared" ref="I3:I22" si="1">2*((G3*H3)/(G3+H3))</f>
        <v>0.7503075768941867</v>
      </c>
      <c r="J3" t="s">
        <v>99</v>
      </c>
      <c r="K3" s="4">
        <v>0.458801498127</v>
      </c>
      <c r="L3" s="4">
        <v>0.51404494381999999</v>
      </c>
      <c r="M3" s="4">
        <f t="shared" ref="M3:M22" si="2">2*((K3*L3)/(K3+L3))</f>
        <v>0.48485471120646645</v>
      </c>
      <c r="R3" t="s">
        <v>6</v>
      </c>
      <c r="S3" t="s">
        <v>113</v>
      </c>
    </row>
    <row r="4" spans="1:19" x14ac:dyDescent="0.25">
      <c r="A4" t="s">
        <v>93</v>
      </c>
      <c r="B4" s="4">
        <v>0.34888888888899999</v>
      </c>
      <c r="C4" s="4">
        <v>0.37</v>
      </c>
      <c r="D4" s="4">
        <f t="shared" si="0"/>
        <v>0.35913446676976524</v>
      </c>
      <c r="E4" s="4"/>
      <c r="F4" t="s">
        <v>131</v>
      </c>
      <c r="G4" s="4">
        <v>0.37222222222200002</v>
      </c>
      <c r="H4" s="4">
        <v>0.4</v>
      </c>
      <c r="I4" s="4">
        <f t="shared" si="1"/>
        <v>0.38561151079124761</v>
      </c>
      <c r="J4" t="s">
        <v>93</v>
      </c>
      <c r="K4" s="4">
        <v>0.34888888888899999</v>
      </c>
      <c r="L4" s="4">
        <v>0.37</v>
      </c>
      <c r="M4" s="4">
        <f t="shared" si="2"/>
        <v>0.35913446676976524</v>
      </c>
      <c r="R4" t="s">
        <v>7</v>
      </c>
      <c r="S4" t="s">
        <v>114</v>
      </c>
    </row>
    <row r="5" spans="1:19" x14ac:dyDescent="0.25">
      <c r="A5" t="s">
        <v>98</v>
      </c>
      <c r="B5" s="4">
        <v>0.73750000000000004</v>
      </c>
      <c r="C5" s="4">
        <v>0.72333333333299998</v>
      </c>
      <c r="D5" s="4">
        <f t="shared" si="0"/>
        <v>0.73034797490000136</v>
      </c>
      <c r="E5" s="4"/>
      <c r="F5" t="s">
        <v>113</v>
      </c>
      <c r="G5" s="4">
        <v>0.483579638752</v>
      </c>
      <c r="H5" s="4">
        <v>0.54926108374399996</v>
      </c>
      <c r="I5" s="4">
        <f t="shared" si="1"/>
        <v>0.51433192102567238</v>
      </c>
      <c r="J5" t="s">
        <v>98</v>
      </c>
      <c r="K5" s="4">
        <v>0.73750000000000004</v>
      </c>
      <c r="L5" s="4">
        <v>0.72333333333299998</v>
      </c>
      <c r="M5" s="4">
        <f t="shared" si="2"/>
        <v>0.73034797490000136</v>
      </c>
      <c r="R5" t="s">
        <v>9</v>
      </c>
      <c r="S5" t="s">
        <v>115</v>
      </c>
    </row>
    <row r="6" spans="1:19" x14ac:dyDescent="0.25">
      <c r="A6" t="s">
        <v>100</v>
      </c>
      <c r="B6" s="4">
        <v>0.14000000000000001</v>
      </c>
      <c r="C6" s="4">
        <v>0.12666666666699999</v>
      </c>
      <c r="D6" s="4">
        <f t="shared" si="0"/>
        <v>0.13300000000018375</v>
      </c>
      <c r="E6" s="4"/>
      <c r="F6" t="s">
        <v>114</v>
      </c>
      <c r="G6" s="4">
        <v>0.53571428571400004</v>
      </c>
      <c r="H6" s="4">
        <v>0.55000000000000004</v>
      </c>
      <c r="I6" s="4">
        <f t="shared" si="1"/>
        <v>0.54276315789459029</v>
      </c>
      <c r="J6" t="s">
        <v>100</v>
      </c>
      <c r="K6" s="4">
        <v>0.14000000000000001</v>
      </c>
      <c r="L6" s="4">
        <v>0.12666666666699999</v>
      </c>
      <c r="M6" s="4">
        <f t="shared" si="2"/>
        <v>0.13300000000018375</v>
      </c>
      <c r="R6" t="s">
        <v>11</v>
      </c>
      <c r="S6" t="s">
        <v>116</v>
      </c>
    </row>
    <row r="7" spans="1:19" x14ac:dyDescent="0.25">
      <c r="A7" t="s">
        <v>102</v>
      </c>
      <c r="B7" s="4">
        <v>0.75886524822699997</v>
      </c>
      <c r="C7" s="4">
        <v>0.77836879432600004</v>
      </c>
      <c r="D7" s="4">
        <f t="shared" si="0"/>
        <v>0.76849329635891872</v>
      </c>
      <c r="E7" s="4"/>
      <c r="F7" t="s">
        <v>115</v>
      </c>
      <c r="G7" s="4">
        <v>0.378151260504</v>
      </c>
      <c r="H7" s="4">
        <v>0.38515406162499999</v>
      </c>
      <c r="I7" s="4">
        <f t="shared" si="1"/>
        <v>0.38162053812357544</v>
      </c>
      <c r="J7" t="s">
        <v>102</v>
      </c>
      <c r="K7" s="4">
        <v>0.75886524822699997</v>
      </c>
      <c r="L7" s="4">
        <v>0.77836879432600004</v>
      </c>
      <c r="M7" s="4">
        <f t="shared" si="2"/>
        <v>0.76849329635891872</v>
      </c>
      <c r="R7" t="s">
        <v>12</v>
      </c>
      <c r="S7" t="s">
        <v>117</v>
      </c>
    </row>
    <row r="8" spans="1:19" x14ac:dyDescent="0.25">
      <c r="A8" t="s">
        <v>104</v>
      </c>
      <c r="B8" s="4">
        <v>0.288888888889</v>
      </c>
      <c r="C8" s="4">
        <v>0.35416666666699997</v>
      </c>
      <c r="D8" s="4">
        <f t="shared" si="0"/>
        <v>0.31821454283677503</v>
      </c>
      <c r="E8" s="4"/>
      <c r="F8" t="s">
        <v>116</v>
      </c>
      <c r="G8" s="4">
        <v>0.4</v>
      </c>
      <c r="H8" s="4">
        <v>0.36666666666699999</v>
      </c>
      <c r="I8" s="4">
        <f t="shared" si="1"/>
        <v>0.38260869565235539</v>
      </c>
      <c r="J8" t="s">
        <v>104</v>
      </c>
      <c r="K8" s="4">
        <v>0.288888888889</v>
      </c>
      <c r="L8" s="4">
        <v>0.35416666666699997</v>
      </c>
      <c r="M8" s="4">
        <f t="shared" si="2"/>
        <v>0.31821454283677503</v>
      </c>
      <c r="R8" t="s">
        <v>13</v>
      </c>
      <c r="S8" t="s">
        <v>118</v>
      </c>
    </row>
    <row r="9" spans="1:19" x14ac:dyDescent="0.25">
      <c r="A9" t="s">
        <v>105</v>
      </c>
      <c r="B9" s="4">
        <v>0.60623781676400001</v>
      </c>
      <c r="C9" s="4">
        <v>0.619883040936</v>
      </c>
      <c r="D9" s="4">
        <f t="shared" si="0"/>
        <v>0.61298450152948558</v>
      </c>
      <c r="E9" s="4"/>
      <c r="F9" t="s">
        <v>117</v>
      </c>
      <c r="G9" s="4">
        <v>0.82824427480899998</v>
      </c>
      <c r="H9" s="4">
        <v>0.82379134860100001</v>
      </c>
      <c r="I9" s="4">
        <f t="shared" si="1"/>
        <v>0.8260118104567421</v>
      </c>
      <c r="J9" t="s">
        <v>105</v>
      </c>
      <c r="K9" s="4">
        <v>0.60623781676400001</v>
      </c>
      <c r="L9" s="4">
        <v>0.619883040936</v>
      </c>
      <c r="M9" s="4">
        <f t="shared" si="2"/>
        <v>0.61298450152948558</v>
      </c>
      <c r="R9" t="s">
        <v>14</v>
      </c>
      <c r="S9" t="s">
        <v>119</v>
      </c>
    </row>
    <row r="10" spans="1:19" x14ac:dyDescent="0.25">
      <c r="A10" t="s">
        <v>108</v>
      </c>
      <c r="B10" s="4">
        <v>0.70833333333299997</v>
      </c>
      <c r="C10" s="4">
        <v>0.694444444444</v>
      </c>
      <c r="D10" s="4">
        <f t="shared" si="0"/>
        <v>0.70132013201281129</v>
      </c>
      <c r="E10" s="4"/>
      <c r="F10" t="s">
        <v>118</v>
      </c>
      <c r="G10" s="4">
        <v>0.45348837209300003</v>
      </c>
      <c r="H10" s="4">
        <v>0.511627906977</v>
      </c>
      <c r="I10" s="4">
        <f t="shared" si="1"/>
        <v>0.48080694872523294</v>
      </c>
      <c r="J10" t="s">
        <v>108</v>
      </c>
      <c r="K10" s="4">
        <v>0.70833333333299997</v>
      </c>
      <c r="L10" s="4">
        <v>0.694444444444</v>
      </c>
      <c r="M10" s="4">
        <f t="shared" si="2"/>
        <v>0.70132013201281129</v>
      </c>
      <c r="R10" t="s">
        <v>15</v>
      </c>
      <c r="S10" t="s">
        <v>120</v>
      </c>
    </row>
    <row r="11" spans="1:19" x14ac:dyDescent="0.25">
      <c r="A11" t="s">
        <v>109</v>
      </c>
      <c r="B11" s="4">
        <v>0.39189189189200002</v>
      </c>
      <c r="C11" s="4">
        <v>0.40540540540499997</v>
      </c>
      <c r="D11" s="4">
        <f t="shared" si="0"/>
        <v>0.39853412734754662</v>
      </c>
      <c r="E11" s="4"/>
      <c r="F11" t="s">
        <v>119</v>
      </c>
      <c r="G11" s="4">
        <v>0.86502347417799996</v>
      </c>
      <c r="H11" s="4">
        <v>0.86619718309899996</v>
      </c>
      <c r="I11" s="4">
        <f t="shared" si="1"/>
        <v>0.86560993077106885</v>
      </c>
      <c r="J11" t="s">
        <v>109</v>
      </c>
      <c r="K11" s="4">
        <v>0.39189189189200002</v>
      </c>
      <c r="L11" s="4">
        <v>0.40540540540499997</v>
      </c>
      <c r="M11" s="4">
        <f t="shared" si="2"/>
        <v>0.39853412734754662</v>
      </c>
      <c r="R11" t="s">
        <v>16</v>
      </c>
      <c r="S11" t="s">
        <v>121</v>
      </c>
    </row>
    <row r="12" spans="1:19" x14ac:dyDescent="0.25">
      <c r="A12" t="s">
        <v>94</v>
      </c>
      <c r="B12" s="4">
        <v>5.7077625570799997E-2</v>
      </c>
      <c r="C12" s="4">
        <v>6.84931506849E-2</v>
      </c>
      <c r="D12" s="4">
        <f t="shared" si="0"/>
        <v>6.2266500622666109E-2</v>
      </c>
      <c r="E12" s="4"/>
      <c r="F12" t="s">
        <v>120</v>
      </c>
      <c r="G12" s="4">
        <v>0.5</v>
      </c>
      <c r="H12" s="4">
        <v>0.52857142857100003</v>
      </c>
      <c r="I12" s="4">
        <f t="shared" si="1"/>
        <v>0.51388888888868645</v>
      </c>
      <c r="J12" t="s">
        <v>94</v>
      </c>
      <c r="K12" s="4">
        <v>5.7077625570799997E-2</v>
      </c>
      <c r="L12" s="4">
        <v>6.84931506849E-2</v>
      </c>
      <c r="M12" s="4">
        <f t="shared" si="2"/>
        <v>6.2266500622666109E-2</v>
      </c>
      <c r="R12" t="s">
        <v>18</v>
      </c>
      <c r="S12" t="s">
        <v>122</v>
      </c>
    </row>
    <row r="13" spans="1:19" x14ac:dyDescent="0.25">
      <c r="A13" t="s">
        <v>95</v>
      </c>
      <c r="B13" s="4">
        <v>0.77586206896599996</v>
      </c>
      <c r="C13" s="4">
        <v>0.76896551724100004</v>
      </c>
      <c r="D13" s="4">
        <f t="shared" si="0"/>
        <v>0.77239839901482621</v>
      </c>
      <c r="E13" s="4"/>
      <c r="F13" t="s">
        <v>121</v>
      </c>
      <c r="G13" s="4">
        <v>0.57723577235800005</v>
      </c>
      <c r="H13" s="4">
        <v>0.60975609756100002</v>
      </c>
      <c r="I13" s="4">
        <f t="shared" si="1"/>
        <v>0.59305045105261323</v>
      </c>
      <c r="J13" t="s">
        <v>95</v>
      </c>
      <c r="K13" s="4">
        <v>0.77586206896599996</v>
      </c>
      <c r="L13" s="4">
        <v>0.76896551724100004</v>
      </c>
      <c r="M13" s="4">
        <f t="shared" si="2"/>
        <v>0.77239839901482621</v>
      </c>
      <c r="R13" t="s">
        <v>19</v>
      </c>
      <c r="S13" t="s">
        <v>123</v>
      </c>
    </row>
    <row r="14" spans="1:19" x14ac:dyDescent="0.25">
      <c r="A14" t="s">
        <v>96</v>
      </c>
      <c r="B14" s="4">
        <v>0.36363636363599999</v>
      </c>
      <c r="C14" s="4">
        <v>0.34090909090900001</v>
      </c>
      <c r="D14" s="4">
        <f t="shared" si="0"/>
        <v>0.35190615835755251</v>
      </c>
      <c r="E14" s="4"/>
      <c r="F14" t="s">
        <v>122</v>
      </c>
      <c r="G14" s="4">
        <v>0.74351297405200001</v>
      </c>
      <c r="H14" s="4">
        <v>0.77644710578800002</v>
      </c>
      <c r="I14" s="4">
        <f t="shared" si="1"/>
        <v>0.75962323547243893</v>
      </c>
      <c r="J14" t="s">
        <v>96</v>
      </c>
      <c r="K14" s="4">
        <v>0.36363636363599999</v>
      </c>
      <c r="L14" s="4">
        <v>0.34090909090900001</v>
      </c>
      <c r="M14" s="4">
        <f t="shared" si="2"/>
        <v>0.35190615835755251</v>
      </c>
      <c r="R14" t="s">
        <v>8</v>
      </c>
      <c r="S14" t="s">
        <v>124</v>
      </c>
    </row>
    <row r="15" spans="1:19" x14ac:dyDescent="0.25">
      <c r="A15" t="s">
        <v>97</v>
      </c>
      <c r="B15" s="4">
        <v>0.27564102564100001</v>
      </c>
      <c r="C15" s="4">
        <v>0.30769230769200001</v>
      </c>
      <c r="D15" s="4">
        <f t="shared" si="0"/>
        <v>0.29078613693983146</v>
      </c>
      <c r="E15" s="4"/>
      <c r="F15" t="s">
        <v>123</v>
      </c>
      <c r="G15" s="4">
        <v>0.72222222222200005</v>
      </c>
      <c r="H15" s="4">
        <v>0.73550724637700005</v>
      </c>
      <c r="I15" s="4">
        <f t="shared" si="1"/>
        <v>0.72880419773541161</v>
      </c>
      <c r="J15" t="s">
        <v>97</v>
      </c>
      <c r="K15" s="4">
        <v>0.27564102564100001</v>
      </c>
      <c r="L15" s="4">
        <v>0.30769230769200001</v>
      </c>
      <c r="M15" s="4">
        <f t="shared" si="2"/>
        <v>0.29078613693983146</v>
      </c>
      <c r="R15" t="s">
        <v>10</v>
      </c>
      <c r="S15" t="s">
        <v>125</v>
      </c>
    </row>
    <row r="16" spans="1:19" x14ac:dyDescent="0.25">
      <c r="A16" t="s">
        <v>101</v>
      </c>
      <c r="B16" s="4">
        <v>0.77777777777799995</v>
      </c>
      <c r="C16" s="4">
        <v>0.79166666666700003</v>
      </c>
      <c r="D16" s="4">
        <f t="shared" si="0"/>
        <v>0.78466076696192877</v>
      </c>
      <c r="E16" s="4"/>
      <c r="F16" t="s">
        <v>124</v>
      </c>
      <c r="G16" s="4">
        <v>0.25185185185199999</v>
      </c>
      <c r="H16" s="4">
        <v>0.3</v>
      </c>
      <c r="I16" s="4">
        <f t="shared" si="1"/>
        <v>0.27382550335579225</v>
      </c>
      <c r="J16" t="s">
        <v>101</v>
      </c>
      <c r="K16" s="4">
        <v>0.77777777777799995</v>
      </c>
      <c r="L16" s="4">
        <v>0.79166666666700003</v>
      </c>
      <c r="M16" s="4">
        <f t="shared" si="2"/>
        <v>0.78466076696192877</v>
      </c>
      <c r="R16" t="s">
        <v>17</v>
      </c>
      <c r="S16" t="s">
        <v>126</v>
      </c>
    </row>
    <row r="17" spans="1:19" x14ac:dyDescent="0.25">
      <c r="A17" t="s">
        <v>103</v>
      </c>
      <c r="B17" s="4">
        <v>0.59161793372299998</v>
      </c>
      <c r="C17" s="4">
        <v>0.62768031189100004</v>
      </c>
      <c r="D17" s="4">
        <f t="shared" si="0"/>
        <v>0.60911582624735605</v>
      </c>
      <c r="E17" s="4"/>
      <c r="F17" t="s">
        <v>125</v>
      </c>
      <c r="G17" s="4">
        <v>0.35797101449300001</v>
      </c>
      <c r="H17" s="4">
        <v>0.40724637681199999</v>
      </c>
      <c r="I17" s="4">
        <f t="shared" si="1"/>
        <v>0.38102217830510415</v>
      </c>
      <c r="J17" t="s">
        <v>103</v>
      </c>
      <c r="K17" s="4">
        <v>0.59161793372299998</v>
      </c>
      <c r="L17" s="4">
        <v>0.62768031189100004</v>
      </c>
      <c r="M17" s="4">
        <f t="shared" si="2"/>
        <v>0.60911582624735605</v>
      </c>
      <c r="R17" t="s">
        <v>24</v>
      </c>
      <c r="S17" t="s">
        <v>127</v>
      </c>
    </row>
    <row r="18" spans="1:19" x14ac:dyDescent="0.25">
      <c r="A18" t="s">
        <v>106</v>
      </c>
      <c r="B18" s="4">
        <v>0.58672086720899996</v>
      </c>
      <c r="C18" s="4">
        <v>0.61382113821100004</v>
      </c>
      <c r="D18" s="4">
        <f t="shared" si="0"/>
        <v>0.59996513057680267</v>
      </c>
      <c r="E18" s="4"/>
      <c r="F18" t="s">
        <v>126</v>
      </c>
      <c r="G18" s="4">
        <v>0.121739130435</v>
      </c>
      <c r="H18" s="4">
        <v>0.139130434783</v>
      </c>
      <c r="I18" s="4">
        <f t="shared" si="1"/>
        <v>0.12985507246406222</v>
      </c>
      <c r="J18" t="s">
        <v>106</v>
      </c>
      <c r="K18" s="4">
        <v>0.58672086720899996</v>
      </c>
      <c r="L18" s="4">
        <v>0.61382113821100004</v>
      </c>
      <c r="M18" s="4">
        <f t="shared" si="2"/>
        <v>0.59996513057680267</v>
      </c>
      <c r="R18" t="s">
        <v>21</v>
      </c>
      <c r="S18" t="s">
        <v>128</v>
      </c>
    </row>
    <row r="19" spans="1:19" x14ac:dyDescent="0.25">
      <c r="A19" t="s">
        <v>107</v>
      </c>
      <c r="B19" s="4">
        <v>0.57825203252000001</v>
      </c>
      <c r="C19" s="4">
        <v>0.60162601626000001</v>
      </c>
      <c r="D19" s="4">
        <f t="shared" si="0"/>
        <v>0.58970749914192766</v>
      </c>
      <c r="E19" s="4"/>
      <c r="F19" t="s">
        <v>127</v>
      </c>
      <c r="G19" s="4">
        <v>0.66785714285700004</v>
      </c>
      <c r="H19" s="4">
        <v>0.66071428571400004</v>
      </c>
      <c r="I19" s="4">
        <f t="shared" si="1"/>
        <v>0.66426651305662054</v>
      </c>
      <c r="J19" t="s">
        <v>107</v>
      </c>
      <c r="K19" s="4">
        <v>0.57825203252000001</v>
      </c>
      <c r="L19" s="4">
        <v>0.60162601626000001</v>
      </c>
      <c r="M19" s="4">
        <f t="shared" si="2"/>
        <v>0.58970749914192766</v>
      </c>
      <c r="R19" t="s">
        <v>22</v>
      </c>
      <c r="S19" t="s">
        <v>129</v>
      </c>
    </row>
    <row r="20" spans="1:19" x14ac:dyDescent="0.25">
      <c r="A20" t="s">
        <v>110</v>
      </c>
      <c r="B20" s="4">
        <v>0.64423076923099998</v>
      </c>
      <c r="C20" s="4">
        <v>0.65865384615400002</v>
      </c>
      <c r="D20" s="4">
        <f t="shared" si="0"/>
        <v>0.6513624751634064</v>
      </c>
      <c r="E20" s="4"/>
      <c r="F20" t="s">
        <v>128</v>
      </c>
      <c r="G20" s="4">
        <v>0.41124260354999997</v>
      </c>
      <c r="H20" s="4">
        <v>0.41222879684399999</v>
      </c>
      <c r="I20" s="4">
        <f t="shared" si="1"/>
        <v>0.41173510966209326</v>
      </c>
      <c r="J20" t="s">
        <v>110</v>
      </c>
      <c r="K20" s="4">
        <v>0.64423076923099998</v>
      </c>
      <c r="L20" s="4">
        <v>0.65865384615400002</v>
      </c>
      <c r="M20" s="4">
        <f t="shared" si="2"/>
        <v>0.6513624751634064</v>
      </c>
      <c r="R20" t="s">
        <v>23</v>
      </c>
      <c r="S20" t="s">
        <v>130</v>
      </c>
    </row>
    <row r="21" spans="1:19" x14ac:dyDescent="0.25">
      <c r="A21" t="s">
        <v>112</v>
      </c>
      <c r="B21" s="4">
        <v>0.24327354260100001</v>
      </c>
      <c r="C21" s="4">
        <v>0.29596412556099999</v>
      </c>
      <c r="D21" s="4">
        <f t="shared" si="0"/>
        <v>0.2670445540403199</v>
      </c>
      <c r="E21" s="4"/>
      <c r="F21" t="s">
        <v>129</v>
      </c>
      <c r="G21" s="4">
        <v>0.66975308641999998</v>
      </c>
      <c r="H21" s="4">
        <v>0.66666666666700003</v>
      </c>
      <c r="I21" s="4">
        <f t="shared" si="1"/>
        <v>0.66820631254840424</v>
      </c>
      <c r="J21" t="s">
        <v>112</v>
      </c>
      <c r="K21" s="4">
        <v>0.24327354260100001</v>
      </c>
      <c r="L21" s="4">
        <v>0.29596412556099999</v>
      </c>
      <c r="M21" s="4">
        <f t="shared" si="2"/>
        <v>0.2670445540403199</v>
      </c>
      <c r="R21" t="s">
        <v>31</v>
      </c>
      <c r="S21" t="s">
        <v>99</v>
      </c>
    </row>
    <row r="22" spans="1:19" x14ac:dyDescent="0.25">
      <c r="A22" t="s">
        <v>111</v>
      </c>
      <c r="B22" s="4">
        <v>0.45945945945900002</v>
      </c>
      <c r="C22" s="4">
        <v>0.54054054054099998</v>
      </c>
      <c r="D22" s="4">
        <f t="shared" si="0"/>
        <v>0.49671292914528709</v>
      </c>
      <c r="E22" s="4"/>
      <c r="F22" t="s">
        <v>130</v>
      </c>
      <c r="G22" s="4">
        <v>0.68628571428600005</v>
      </c>
      <c r="H22" s="4">
        <v>0.72571428571399998</v>
      </c>
      <c r="I22" s="4">
        <f t="shared" si="1"/>
        <v>0.70544949991329575</v>
      </c>
      <c r="J22" t="s">
        <v>111</v>
      </c>
      <c r="K22" s="4">
        <v>0.45945945945900002</v>
      </c>
      <c r="L22" s="4">
        <v>0.54054054054099998</v>
      </c>
      <c r="M22" s="4">
        <f t="shared" si="2"/>
        <v>0.49671292914528709</v>
      </c>
      <c r="R22" t="s">
        <v>25</v>
      </c>
      <c r="S22" t="s">
        <v>93</v>
      </c>
    </row>
    <row r="23" spans="1:19" x14ac:dyDescent="0.25">
      <c r="A23" s="1" t="s">
        <v>134</v>
      </c>
      <c r="B23" s="5">
        <f>AVERAGE(B3:B22)</f>
        <v>0.48964785162278995</v>
      </c>
      <c r="C23" s="5">
        <f>AVERAGE(C3:C22)</f>
        <v>0.51011630037049494</v>
      </c>
      <c r="D23" s="5">
        <f>AVERAGE(D3:D22)</f>
        <v>0.4991405064586929</v>
      </c>
      <c r="E23" s="5"/>
      <c r="F23" s="1" t="s">
        <v>134</v>
      </c>
      <c r="G23" s="5">
        <f>AVERAGE(G3:G22)</f>
        <v>0.53773886056700015</v>
      </c>
      <c r="H23" s="5">
        <f>AVERAGE(H3:H22)</f>
        <v>0.55939683947484997</v>
      </c>
      <c r="I23" s="5">
        <f>AVERAGE(I3:I22)</f>
        <v>0.5479699526394598</v>
      </c>
      <c r="K23" s="5">
        <f>AVERAGE(K3:K22)</f>
        <v>0.48964785162278995</v>
      </c>
      <c r="L23" s="5">
        <f>AVERAGE(L3:L22)</f>
        <v>0.51011630037049494</v>
      </c>
      <c r="M23" s="5">
        <f>AVERAGE(M3:M22)</f>
        <v>0.4991405064586929</v>
      </c>
      <c r="R23" t="s">
        <v>30</v>
      </c>
      <c r="S23" t="s">
        <v>98</v>
      </c>
    </row>
    <row r="24" spans="1:19" x14ac:dyDescent="0.25">
      <c r="A24" s="1" t="s">
        <v>132</v>
      </c>
      <c r="B24" s="1">
        <f>VAR(B3:B22)</f>
        <v>4.8163967482079635E-2</v>
      </c>
      <c r="C24" s="1">
        <f t="shared" ref="C24:D24" si="3">VAR(C3:C22)</f>
        <v>4.621705751658417E-2</v>
      </c>
      <c r="D24" s="1">
        <f t="shared" si="3"/>
        <v>4.7169156052412585E-2</v>
      </c>
      <c r="E24" s="1"/>
      <c r="F24" s="1" t="s">
        <v>132</v>
      </c>
      <c r="G24" s="1">
        <f>VAR(G3:G22)</f>
        <v>3.9406859677895825E-2</v>
      </c>
      <c r="H24" s="1">
        <f t="shared" ref="H24:I24" si="4">VAR(H3:H22)</f>
        <v>3.8153502432502713E-2</v>
      </c>
      <c r="I24" s="1">
        <f t="shared" si="4"/>
        <v>3.8740488880136099E-2</v>
      </c>
      <c r="R24" t="s">
        <v>32</v>
      </c>
      <c r="S24" t="s">
        <v>100</v>
      </c>
    </row>
    <row r="25" spans="1:19" x14ac:dyDescent="0.25">
      <c r="A25" s="1" t="s">
        <v>133</v>
      </c>
      <c r="B25" s="1">
        <f>SQRT(B24)</f>
        <v>0.21946290684778519</v>
      </c>
      <c r="C25" s="1">
        <f t="shared" ref="C25:D25" si="5">SQRT(C24)</f>
        <v>0.21498152831483958</v>
      </c>
      <c r="D25" s="1">
        <f t="shared" si="5"/>
        <v>0.21718461283528487</v>
      </c>
      <c r="E25" s="1"/>
      <c r="F25" s="1" t="s">
        <v>133</v>
      </c>
      <c r="G25" s="1">
        <f>SQRT(G24)</f>
        <v>0.19851161093975289</v>
      </c>
      <c r="H25" s="1">
        <f t="shared" ref="H25:I25" si="6">SQRT(H24)</f>
        <v>0.19532921551192159</v>
      </c>
      <c r="I25" s="1">
        <f t="shared" si="6"/>
        <v>0.19682603709909952</v>
      </c>
      <c r="R25" t="s">
        <v>34</v>
      </c>
      <c r="S25" t="s">
        <v>102</v>
      </c>
    </row>
    <row r="26" spans="1:19" x14ac:dyDescent="0.25">
      <c r="R26" t="s">
        <v>36</v>
      </c>
      <c r="S26" t="s">
        <v>104</v>
      </c>
    </row>
    <row r="27" spans="1:19" x14ac:dyDescent="0.25">
      <c r="R27" t="s">
        <v>37</v>
      </c>
      <c r="S27" t="s">
        <v>105</v>
      </c>
    </row>
    <row r="28" spans="1:19" x14ac:dyDescent="0.25">
      <c r="R28" t="s">
        <v>40</v>
      </c>
      <c r="S28" t="s">
        <v>108</v>
      </c>
    </row>
    <row r="29" spans="1:19" x14ac:dyDescent="0.25">
      <c r="B29" s="35" t="s">
        <v>3</v>
      </c>
      <c r="C29" s="35"/>
      <c r="D29" s="35"/>
      <c r="F29" s="35" t="s">
        <v>4</v>
      </c>
      <c r="G29" s="35"/>
      <c r="H29" s="35"/>
      <c r="R29" t="s">
        <v>41</v>
      </c>
      <c r="S29" t="s">
        <v>109</v>
      </c>
    </row>
    <row r="30" spans="1:19" x14ac:dyDescent="0.25">
      <c r="A30" s="2"/>
      <c r="C30" s="30" t="s">
        <v>0</v>
      </c>
      <c r="E30" s="30" t="s">
        <v>1</v>
      </c>
      <c r="G30" s="30" t="s">
        <v>2</v>
      </c>
      <c r="K30" s="30" t="s">
        <v>0</v>
      </c>
      <c r="M30" s="30" t="s">
        <v>1</v>
      </c>
      <c r="O30" s="30" t="s">
        <v>2</v>
      </c>
      <c r="R30" t="s">
        <v>26</v>
      </c>
      <c r="S30" t="s">
        <v>94</v>
      </c>
    </row>
    <row r="31" spans="1:19" x14ac:dyDescent="0.25">
      <c r="A31">
        <v>1984</v>
      </c>
      <c r="B31" t="s">
        <v>140</v>
      </c>
      <c r="C31" s="4">
        <v>0.77325581395300003</v>
      </c>
      <c r="D31" t="s">
        <v>140</v>
      </c>
      <c r="E31" s="4">
        <v>0.728682170543</v>
      </c>
      <c r="F31" t="s">
        <v>140</v>
      </c>
      <c r="G31" s="4">
        <f t="shared" ref="G31:G50" si="7">2*((E31*C31)/(E31+C31))</f>
        <v>0.7503075768941867</v>
      </c>
      <c r="H31" t="s">
        <v>140</v>
      </c>
      <c r="I31" t="s">
        <v>99</v>
      </c>
      <c r="J31" t="s">
        <v>140</v>
      </c>
      <c r="K31" s="4">
        <v>0.51404494381999999</v>
      </c>
      <c r="L31" t="s">
        <v>140</v>
      </c>
      <c r="M31" s="4">
        <v>0.458801498127</v>
      </c>
      <c r="N31" t="s">
        <v>140</v>
      </c>
      <c r="O31" s="4">
        <f t="shared" ref="O31:O50" si="8">2*((M31*K31)/(M31+K31))</f>
        <v>0.48485471120646645</v>
      </c>
      <c r="P31" s="25" t="s">
        <v>141</v>
      </c>
      <c r="R31" t="s">
        <v>27</v>
      </c>
      <c r="S31" t="s">
        <v>95</v>
      </c>
    </row>
    <row r="32" spans="1:19" x14ac:dyDescent="0.25">
      <c r="A32" t="s">
        <v>131</v>
      </c>
      <c r="B32" t="s">
        <v>140</v>
      </c>
      <c r="C32" s="4">
        <v>0.4</v>
      </c>
      <c r="D32" t="s">
        <v>140</v>
      </c>
      <c r="E32" s="4">
        <v>0.37222222222200002</v>
      </c>
      <c r="F32" t="s">
        <v>140</v>
      </c>
      <c r="G32" s="4">
        <f t="shared" si="7"/>
        <v>0.38561151079124761</v>
      </c>
      <c r="H32" t="s">
        <v>140</v>
      </c>
      <c r="I32" t="s">
        <v>93</v>
      </c>
      <c r="J32" t="s">
        <v>140</v>
      </c>
      <c r="K32" s="4">
        <v>0.37</v>
      </c>
      <c r="L32" t="s">
        <v>140</v>
      </c>
      <c r="M32" s="4">
        <v>0.34888888888899999</v>
      </c>
      <c r="N32" t="s">
        <v>140</v>
      </c>
      <c r="O32" s="4">
        <f t="shared" si="8"/>
        <v>0.35913446676976524</v>
      </c>
      <c r="P32" s="25" t="s">
        <v>141</v>
      </c>
      <c r="R32" t="s">
        <v>28</v>
      </c>
      <c r="S32" t="s">
        <v>96</v>
      </c>
    </row>
    <row r="33" spans="1:19" x14ac:dyDescent="0.25">
      <c r="A33" t="s">
        <v>113</v>
      </c>
      <c r="B33" t="s">
        <v>140</v>
      </c>
      <c r="C33" s="4">
        <v>0.54926108374399996</v>
      </c>
      <c r="D33" t="s">
        <v>140</v>
      </c>
      <c r="E33" s="4">
        <v>0.483579638752</v>
      </c>
      <c r="F33" t="s">
        <v>140</v>
      </c>
      <c r="G33" s="4">
        <f t="shared" si="7"/>
        <v>0.51433192102567238</v>
      </c>
      <c r="H33" t="s">
        <v>140</v>
      </c>
      <c r="I33" t="s">
        <v>98</v>
      </c>
      <c r="J33" t="s">
        <v>140</v>
      </c>
      <c r="K33" s="4">
        <v>0.72333333333299998</v>
      </c>
      <c r="L33" t="s">
        <v>140</v>
      </c>
      <c r="M33" s="4">
        <v>0.73750000000000004</v>
      </c>
      <c r="N33" t="s">
        <v>140</v>
      </c>
      <c r="O33" s="4">
        <f t="shared" si="8"/>
        <v>0.73034797490000136</v>
      </c>
      <c r="P33" s="25" t="s">
        <v>141</v>
      </c>
      <c r="R33" t="s">
        <v>29</v>
      </c>
      <c r="S33" t="s">
        <v>97</v>
      </c>
    </row>
    <row r="34" spans="1:19" x14ac:dyDescent="0.25">
      <c r="A34" t="s">
        <v>114</v>
      </c>
      <c r="B34" t="s">
        <v>140</v>
      </c>
      <c r="C34" s="4">
        <v>0.55000000000000004</v>
      </c>
      <c r="D34" t="s">
        <v>140</v>
      </c>
      <c r="E34" s="4">
        <v>0.53571428571400004</v>
      </c>
      <c r="F34" t="s">
        <v>140</v>
      </c>
      <c r="G34" s="4">
        <f t="shared" si="7"/>
        <v>0.54276315789459029</v>
      </c>
      <c r="H34" t="s">
        <v>140</v>
      </c>
      <c r="I34" t="s">
        <v>100</v>
      </c>
      <c r="J34" t="s">
        <v>140</v>
      </c>
      <c r="K34" s="4">
        <v>0.12666666666699999</v>
      </c>
      <c r="L34" t="s">
        <v>140</v>
      </c>
      <c r="M34" s="4">
        <v>0.14000000000000001</v>
      </c>
      <c r="N34" t="s">
        <v>140</v>
      </c>
      <c r="O34" s="4">
        <f t="shared" si="8"/>
        <v>0.13300000000018375</v>
      </c>
      <c r="P34" s="25" t="s">
        <v>141</v>
      </c>
      <c r="R34" t="s">
        <v>33</v>
      </c>
      <c r="S34" t="s">
        <v>101</v>
      </c>
    </row>
    <row r="35" spans="1:19" x14ac:dyDescent="0.25">
      <c r="A35" t="s">
        <v>115</v>
      </c>
      <c r="B35" t="s">
        <v>140</v>
      </c>
      <c r="C35" s="4">
        <v>0.38515406162499999</v>
      </c>
      <c r="D35" t="s">
        <v>140</v>
      </c>
      <c r="E35" s="4">
        <v>0.378151260504</v>
      </c>
      <c r="F35" t="s">
        <v>140</v>
      </c>
      <c r="G35" s="4">
        <f t="shared" si="7"/>
        <v>0.38162053812357544</v>
      </c>
      <c r="H35" t="s">
        <v>140</v>
      </c>
      <c r="I35" t="s">
        <v>102</v>
      </c>
      <c r="J35" t="s">
        <v>140</v>
      </c>
      <c r="K35" s="4">
        <v>0.77836879432600004</v>
      </c>
      <c r="L35" t="s">
        <v>140</v>
      </c>
      <c r="M35" s="4">
        <v>0.75886524822699997</v>
      </c>
      <c r="N35" t="s">
        <v>140</v>
      </c>
      <c r="O35" s="4">
        <f t="shared" si="8"/>
        <v>0.76849329635891872</v>
      </c>
      <c r="P35" s="25" t="s">
        <v>141</v>
      </c>
      <c r="R35" t="s">
        <v>35</v>
      </c>
      <c r="S35" t="s">
        <v>103</v>
      </c>
    </row>
    <row r="36" spans="1:19" x14ac:dyDescent="0.25">
      <c r="A36" t="s">
        <v>116</v>
      </c>
      <c r="B36" t="s">
        <v>140</v>
      </c>
      <c r="C36" s="4">
        <v>0.36666666666699999</v>
      </c>
      <c r="D36" t="s">
        <v>140</v>
      </c>
      <c r="E36" s="4">
        <v>0.4</v>
      </c>
      <c r="F36" t="s">
        <v>140</v>
      </c>
      <c r="G36" s="4">
        <f t="shared" si="7"/>
        <v>0.38260869565235539</v>
      </c>
      <c r="H36" t="s">
        <v>140</v>
      </c>
      <c r="I36" t="s">
        <v>104</v>
      </c>
      <c r="J36" t="s">
        <v>140</v>
      </c>
      <c r="K36" s="4">
        <v>0.35416666666699997</v>
      </c>
      <c r="L36" t="s">
        <v>140</v>
      </c>
      <c r="M36" s="4">
        <v>0.288888888889</v>
      </c>
      <c r="N36" t="s">
        <v>140</v>
      </c>
      <c r="O36" s="4">
        <f t="shared" si="8"/>
        <v>0.31821454283677503</v>
      </c>
      <c r="P36" s="25" t="s">
        <v>141</v>
      </c>
      <c r="R36" t="s">
        <v>38</v>
      </c>
      <c r="S36" t="s">
        <v>106</v>
      </c>
    </row>
    <row r="37" spans="1:19" x14ac:dyDescent="0.25">
      <c r="A37" t="s">
        <v>117</v>
      </c>
      <c r="B37" t="s">
        <v>140</v>
      </c>
      <c r="C37" s="4">
        <v>0.82379134860100001</v>
      </c>
      <c r="D37" t="s">
        <v>140</v>
      </c>
      <c r="E37" s="4">
        <v>0.82824427480899998</v>
      </c>
      <c r="F37" t="s">
        <v>140</v>
      </c>
      <c r="G37" s="4">
        <f t="shared" si="7"/>
        <v>0.8260118104567421</v>
      </c>
      <c r="H37" t="s">
        <v>140</v>
      </c>
      <c r="I37" t="s">
        <v>105</v>
      </c>
      <c r="J37" t="s">
        <v>140</v>
      </c>
      <c r="K37" s="4">
        <v>0.619883040936</v>
      </c>
      <c r="L37" t="s">
        <v>140</v>
      </c>
      <c r="M37" s="4">
        <v>0.60623781676400001</v>
      </c>
      <c r="N37" t="s">
        <v>140</v>
      </c>
      <c r="O37" s="4">
        <f t="shared" si="8"/>
        <v>0.61298450152948558</v>
      </c>
      <c r="P37" s="25" t="s">
        <v>141</v>
      </c>
      <c r="R37" t="s">
        <v>39</v>
      </c>
      <c r="S37" t="s">
        <v>107</v>
      </c>
    </row>
    <row r="38" spans="1:19" x14ac:dyDescent="0.25">
      <c r="A38" t="s">
        <v>118</v>
      </c>
      <c r="B38" t="s">
        <v>140</v>
      </c>
      <c r="C38" s="4">
        <v>0.511627906977</v>
      </c>
      <c r="D38" t="s">
        <v>140</v>
      </c>
      <c r="E38" s="4">
        <v>0.45348837209300003</v>
      </c>
      <c r="F38" t="s">
        <v>140</v>
      </c>
      <c r="G38" s="4">
        <f t="shared" si="7"/>
        <v>0.48080694872523294</v>
      </c>
      <c r="H38" t="s">
        <v>140</v>
      </c>
      <c r="I38" t="s">
        <v>108</v>
      </c>
      <c r="J38" t="s">
        <v>140</v>
      </c>
      <c r="K38" s="4">
        <v>0.694444444444</v>
      </c>
      <c r="L38" t="s">
        <v>140</v>
      </c>
      <c r="M38" s="4">
        <v>0.70833333333299997</v>
      </c>
      <c r="N38" t="s">
        <v>140</v>
      </c>
      <c r="O38" s="4">
        <f t="shared" si="8"/>
        <v>0.70132013201281129</v>
      </c>
      <c r="P38" s="25" t="s">
        <v>141</v>
      </c>
      <c r="R38" t="s">
        <v>42</v>
      </c>
      <c r="S38" t="s">
        <v>110</v>
      </c>
    </row>
    <row r="39" spans="1:19" x14ac:dyDescent="0.25">
      <c r="A39" t="s">
        <v>119</v>
      </c>
      <c r="B39" t="s">
        <v>140</v>
      </c>
      <c r="C39" s="4">
        <v>0.86619718309899996</v>
      </c>
      <c r="D39" t="s">
        <v>140</v>
      </c>
      <c r="E39" s="4">
        <v>0.86502347417799996</v>
      </c>
      <c r="F39" t="s">
        <v>140</v>
      </c>
      <c r="G39" s="4">
        <f t="shared" si="7"/>
        <v>0.86560993077106885</v>
      </c>
      <c r="H39" t="s">
        <v>140</v>
      </c>
      <c r="I39" t="s">
        <v>109</v>
      </c>
      <c r="J39" t="s">
        <v>140</v>
      </c>
      <c r="K39" s="4">
        <v>0.40540540540499997</v>
      </c>
      <c r="L39" t="s">
        <v>140</v>
      </c>
      <c r="M39" s="4">
        <v>0.39189189189200002</v>
      </c>
      <c r="N39" t="s">
        <v>140</v>
      </c>
      <c r="O39" s="4">
        <f t="shared" si="8"/>
        <v>0.39853412734754662</v>
      </c>
      <c r="P39" s="25" t="s">
        <v>141</v>
      </c>
      <c r="R39" t="s">
        <v>44</v>
      </c>
      <c r="S39" t="s">
        <v>112</v>
      </c>
    </row>
    <row r="40" spans="1:19" x14ac:dyDescent="0.25">
      <c r="A40" t="s">
        <v>120</v>
      </c>
      <c r="B40" t="s">
        <v>140</v>
      </c>
      <c r="C40" s="4">
        <v>0.52857142857100003</v>
      </c>
      <c r="D40" t="s">
        <v>140</v>
      </c>
      <c r="E40" s="4">
        <v>0.5</v>
      </c>
      <c r="F40" t="s">
        <v>140</v>
      </c>
      <c r="G40" s="4">
        <f t="shared" si="7"/>
        <v>0.51388888888868645</v>
      </c>
      <c r="H40" t="s">
        <v>140</v>
      </c>
      <c r="I40" t="s">
        <v>94</v>
      </c>
      <c r="J40" t="s">
        <v>140</v>
      </c>
      <c r="K40" s="4">
        <v>6.84931506849E-2</v>
      </c>
      <c r="L40" t="s">
        <v>140</v>
      </c>
      <c r="M40" s="4">
        <v>5.7077625570799997E-2</v>
      </c>
      <c r="N40" t="s">
        <v>140</v>
      </c>
      <c r="O40" s="4">
        <f t="shared" si="8"/>
        <v>6.2266500622666109E-2</v>
      </c>
      <c r="P40" s="25" t="s">
        <v>141</v>
      </c>
      <c r="R40" t="s">
        <v>43</v>
      </c>
      <c r="S40" t="s">
        <v>111</v>
      </c>
    </row>
    <row r="41" spans="1:19" x14ac:dyDescent="0.25">
      <c r="A41" t="s">
        <v>121</v>
      </c>
      <c r="B41" t="s">
        <v>140</v>
      </c>
      <c r="C41" s="4">
        <v>0.60975609756100002</v>
      </c>
      <c r="D41" t="s">
        <v>140</v>
      </c>
      <c r="E41" s="4">
        <v>0.57723577235800005</v>
      </c>
      <c r="F41" t="s">
        <v>140</v>
      </c>
      <c r="G41" s="4">
        <f t="shared" si="7"/>
        <v>0.59305045105261323</v>
      </c>
      <c r="H41" t="s">
        <v>140</v>
      </c>
      <c r="I41" t="s">
        <v>95</v>
      </c>
      <c r="J41" t="s">
        <v>140</v>
      </c>
      <c r="K41" s="4">
        <v>0.76896551724100004</v>
      </c>
      <c r="L41" t="s">
        <v>140</v>
      </c>
      <c r="M41" s="4">
        <v>0.77586206896599996</v>
      </c>
      <c r="N41" t="s">
        <v>140</v>
      </c>
      <c r="O41" s="4">
        <f t="shared" si="8"/>
        <v>0.77239839901482621</v>
      </c>
      <c r="P41" s="25" t="s">
        <v>141</v>
      </c>
    </row>
    <row r="42" spans="1:19" x14ac:dyDescent="0.25">
      <c r="A42" t="s">
        <v>122</v>
      </c>
      <c r="B42" t="s">
        <v>140</v>
      </c>
      <c r="C42" s="4">
        <v>0.77644710578800002</v>
      </c>
      <c r="D42" t="s">
        <v>140</v>
      </c>
      <c r="E42" s="4">
        <v>0.74351297405200001</v>
      </c>
      <c r="F42" t="s">
        <v>140</v>
      </c>
      <c r="G42" s="4">
        <f t="shared" si="7"/>
        <v>0.75962323547243893</v>
      </c>
      <c r="H42" t="s">
        <v>140</v>
      </c>
      <c r="I42" t="s">
        <v>96</v>
      </c>
      <c r="J42" t="s">
        <v>140</v>
      </c>
      <c r="K42" s="4">
        <v>0.34090909090900001</v>
      </c>
      <c r="L42" t="s">
        <v>140</v>
      </c>
      <c r="M42" s="4">
        <v>0.36363636363599999</v>
      </c>
      <c r="N42" t="s">
        <v>140</v>
      </c>
      <c r="O42" s="4">
        <f t="shared" si="8"/>
        <v>0.35190615835755251</v>
      </c>
      <c r="P42" s="25" t="s">
        <v>141</v>
      </c>
    </row>
    <row r="43" spans="1:19" x14ac:dyDescent="0.25">
      <c r="A43" t="s">
        <v>123</v>
      </c>
      <c r="B43" t="s">
        <v>140</v>
      </c>
      <c r="C43" s="4">
        <v>0.73550724637700005</v>
      </c>
      <c r="D43" t="s">
        <v>140</v>
      </c>
      <c r="E43" s="4">
        <v>0.72222222222200005</v>
      </c>
      <c r="F43" t="s">
        <v>140</v>
      </c>
      <c r="G43" s="4">
        <f t="shared" si="7"/>
        <v>0.72880419773541161</v>
      </c>
      <c r="H43" t="s">
        <v>140</v>
      </c>
      <c r="I43" t="s">
        <v>97</v>
      </c>
      <c r="J43" t="s">
        <v>140</v>
      </c>
      <c r="K43" s="4">
        <v>0.30769230769200001</v>
      </c>
      <c r="L43" t="s">
        <v>140</v>
      </c>
      <c r="M43" s="4">
        <v>0.27564102564100001</v>
      </c>
      <c r="N43" t="s">
        <v>140</v>
      </c>
      <c r="O43" s="4">
        <f t="shared" si="8"/>
        <v>0.29078613693983146</v>
      </c>
      <c r="P43" s="25" t="s">
        <v>141</v>
      </c>
    </row>
    <row r="44" spans="1:19" x14ac:dyDescent="0.25">
      <c r="A44" t="s">
        <v>124</v>
      </c>
      <c r="B44" t="s">
        <v>140</v>
      </c>
      <c r="C44" s="4">
        <v>0.3</v>
      </c>
      <c r="D44" t="s">
        <v>140</v>
      </c>
      <c r="E44" s="4">
        <v>0.25185185185199999</v>
      </c>
      <c r="F44" t="s">
        <v>140</v>
      </c>
      <c r="G44" s="4">
        <f t="shared" si="7"/>
        <v>0.27382550335579225</v>
      </c>
      <c r="H44" t="s">
        <v>140</v>
      </c>
      <c r="I44" t="s">
        <v>101</v>
      </c>
      <c r="J44" t="s">
        <v>140</v>
      </c>
      <c r="K44" s="4">
        <v>0.79166666666700003</v>
      </c>
      <c r="L44" t="s">
        <v>140</v>
      </c>
      <c r="M44" s="4">
        <v>0.77777777777799995</v>
      </c>
      <c r="N44" t="s">
        <v>140</v>
      </c>
      <c r="O44" s="4">
        <f t="shared" si="8"/>
        <v>0.78466076696192877</v>
      </c>
      <c r="P44" s="25" t="s">
        <v>141</v>
      </c>
    </row>
    <row r="45" spans="1:19" x14ac:dyDescent="0.25">
      <c r="A45" t="s">
        <v>125</v>
      </c>
      <c r="B45" t="s">
        <v>140</v>
      </c>
      <c r="C45" s="4">
        <v>0.40724637681199999</v>
      </c>
      <c r="D45" t="s">
        <v>140</v>
      </c>
      <c r="E45" s="4">
        <v>0.35797101449300001</v>
      </c>
      <c r="F45" t="s">
        <v>140</v>
      </c>
      <c r="G45" s="4">
        <f t="shared" si="7"/>
        <v>0.38102217830510415</v>
      </c>
      <c r="H45" t="s">
        <v>140</v>
      </c>
      <c r="I45" t="s">
        <v>103</v>
      </c>
      <c r="J45" t="s">
        <v>140</v>
      </c>
      <c r="K45" s="4">
        <v>0.62768031189100004</v>
      </c>
      <c r="L45" t="s">
        <v>140</v>
      </c>
      <c r="M45" s="4">
        <v>0.59161793372299998</v>
      </c>
      <c r="N45" t="s">
        <v>140</v>
      </c>
      <c r="O45" s="4">
        <f t="shared" si="8"/>
        <v>0.60911582624735605</v>
      </c>
      <c r="P45" s="25" t="s">
        <v>141</v>
      </c>
    </row>
    <row r="46" spans="1:19" x14ac:dyDescent="0.25">
      <c r="A46" t="s">
        <v>126</v>
      </c>
      <c r="B46" t="s">
        <v>140</v>
      </c>
      <c r="C46" s="4">
        <v>0.139130434783</v>
      </c>
      <c r="D46" t="s">
        <v>140</v>
      </c>
      <c r="E46" s="4">
        <v>0.121739130435</v>
      </c>
      <c r="F46" t="s">
        <v>140</v>
      </c>
      <c r="G46" s="4">
        <f t="shared" si="7"/>
        <v>0.12985507246406222</v>
      </c>
      <c r="H46" t="s">
        <v>140</v>
      </c>
      <c r="I46" t="s">
        <v>106</v>
      </c>
      <c r="J46" t="s">
        <v>140</v>
      </c>
      <c r="K46" s="4">
        <v>0.61382113821100004</v>
      </c>
      <c r="L46" t="s">
        <v>140</v>
      </c>
      <c r="M46" s="4">
        <v>0.58672086720899996</v>
      </c>
      <c r="N46" t="s">
        <v>140</v>
      </c>
      <c r="O46" s="4">
        <f t="shared" si="8"/>
        <v>0.59996513057680267</v>
      </c>
      <c r="P46" s="25" t="s">
        <v>141</v>
      </c>
    </row>
    <row r="47" spans="1:19" x14ac:dyDescent="0.25">
      <c r="A47" t="s">
        <v>127</v>
      </c>
      <c r="B47" t="s">
        <v>140</v>
      </c>
      <c r="C47" s="4">
        <v>0.66071428571400004</v>
      </c>
      <c r="D47" t="s">
        <v>140</v>
      </c>
      <c r="E47" s="4">
        <v>0.66785714285700004</v>
      </c>
      <c r="F47" t="s">
        <v>140</v>
      </c>
      <c r="G47" s="4">
        <f t="shared" si="7"/>
        <v>0.66426651305662054</v>
      </c>
      <c r="H47" t="s">
        <v>140</v>
      </c>
      <c r="I47" t="s">
        <v>107</v>
      </c>
      <c r="J47" t="s">
        <v>140</v>
      </c>
      <c r="K47" s="4">
        <v>0.60162601626000001</v>
      </c>
      <c r="L47" t="s">
        <v>140</v>
      </c>
      <c r="M47" s="4">
        <v>0.57825203252000001</v>
      </c>
      <c r="N47" t="s">
        <v>140</v>
      </c>
      <c r="O47" s="4">
        <f t="shared" si="8"/>
        <v>0.58970749914192766</v>
      </c>
      <c r="P47" s="25" t="s">
        <v>141</v>
      </c>
    </row>
    <row r="48" spans="1:19" x14ac:dyDescent="0.25">
      <c r="A48" t="s">
        <v>171</v>
      </c>
      <c r="B48" t="s">
        <v>140</v>
      </c>
      <c r="C48">
        <v>0.63231981981999996</v>
      </c>
      <c r="D48" t="s">
        <v>140</v>
      </c>
      <c r="E48">
        <v>0.60613738738699996</v>
      </c>
      <c r="F48" t="s">
        <v>140</v>
      </c>
      <c r="G48" s="4">
        <f t="shared" si="7"/>
        <v>0.6189518399962799</v>
      </c>
      <c r="H48" t="s">
        <v>140</v>
      </c>
      <c r="I48" t="s">
        <v>110</v>
      </c>
      <c r="J48" t="s">
        <v>140</v>
      </c>
      <c r="K48" s="4">
        <v>0.65865384615400002</v>
      </c>
      <c r="L48" t="s">
        <v>140</v>
      </c>
      <c r="M48" s="4">
        <v>0.64423076923099998</v>
      </c>
      <c r="N48" t="s">
        <v>140</v>
      </c>
      <c r="O48" s="4">
        <f t="shared" si="8"/>
        <v>0.6513624751634064</v>
      </c>
      <c r="P48" s="25" t="s">
        <v>141</v>
      </c>
    </row>
    <row r="49" spans="1:16" x14ac:dyDescent="0.25">
      <c r="A49" t="s">
        <v>129</v>
      </c>
      <c r="B49" t="s">
        <v>140</v>
      </c>
      <c r="C49" s="4">
        <v>0.66666666666700003</v>
      </c>
      <c r="D49" t="s">
        <v>140</v>
      </c>
      <c r="E49" s="4">
        <v>0.66975308641999998</v>
      </c>
      <c r="F49" t="s">
        <v>140</v>
      </c>
      <c r="G49" s="4">
        <f t="shared" si="7"/>
        <v>0.66820631254840424</v>
      </c>
      <c r="H49" t="s">
        <v>140</v>
      </c>
      <c r="I49" t="s">
        <v>112</v>
      </c>
      <c r="J49" t="s">
        <v>140</v>
      </c>
      <c r="K49" s="4">
        <v>0.29596412556099999</v>
      </c>
      <c r="L49" t="s">
        <v>140</v>
      </c>
      <c r="M49" s="4">
        <v>0.24327354260100001</v>
      </c>
      <c r="N49" t="s">
        <v>140</v>
      </c>
      <c r="O49" s="4">
        <f t="shared" si="8"/>
        <v>0.2670445540403199</v>
      </c>
      <c r="P49" s="25" t="s">
        <v>141</v>
      </c>
    </row>
    <row r="50" spans="1:16" x14ac:dyDescent="0.25">
      <c r="A50" t="s">
        <v>130</v>
      </c>
      <c r="B50" t="s">
        <v>140</v>
      </c>
      <c r="C50" s="4">
        <v>0.72571428571399998</v>
      </c>
      <c r="D50" t="s">
        <v>140</v>
      </c>
      <c r="E50" s="4">
        <v>0.68628571428600005</v>
      </c>
      <c r="F50" t="s">
        <v>140</v>
      </c>
      <c r="G50" s="4">
        <f t="shared" si="7"/>
        <v>0.70544949991329575</v>
      </c>
      <c r="H50" t="s">
        <v>140</v>
      </c>
      <c r="I50" t="s">
        <v>111</v>
      </c>
      <c r="J50" t="s">
        <v>140</v>
      </c>
      <c r="K50" s="4">
        <v>0.54054054054099998</v>
      </c>
      <c r="L50" t="s">
        <v>140</v>
      </c>
      <c r="M50" s="4">
        <v>0.45945945945900002</v>
      </c>
      <c r="N50" t="s">
        <v>140</v>
      </c>
      <c r="O50" s="4">
        <f t="shared" si="8"/>
        <v>0.49671292914528709</v>
      </c>
      <c r="P50" s="25" t="s">
        <v>141</v>
      </c>
    </row>
    <row r="51" spans="1:16" x14ac:dyDescent="0.25">
      <c r="A51" s="1" t="s">
        <v>134</v>
      </c>
      <c r="B51" t="s">
        <v>140</v>
      </c>
      <c r="C51" s="5">
        <f>AVERAGE(C31:C50)</f>
        <v>0.57040139062365003</v>
      </c>
      <c r="D51" t="s">
        <v>140</v>
      </c>
      <c r="E51" s="5">
        <f>AVERAGE(E31:E50)</f>
        <v>0.54748359975885008</v>
      </c>
      <c r="F51" t="s">
        <v>140</v>
      </c>
      <c r="G51" s="5">
        <f>AVERAGE(G31:G50)</f>
        <v>0.55833078915616918</v>
      </c>
      <c r="H51" t="s">
        <v>140</v>
      </c>
      <c r="I51" s="1" t="s">
        <v>134</v>
      </c>
      <c r="J51" t="s">
        <v>140</v>
      </c>
      <c r="K51" s="5">
        <f>AVERAGE(K31:K50)</f>
        <v>0.51011630037049494</v>
      </c>
      <c r="L51" t="s">
        <v>140</v>
      </c>
      <c r="M51" s="5">
        <f>AVERAGE(M31:M50)</f>
        <v>0.48964785162278995</v>
      </c>
      <c r="N51" t="s">
        <v>140</v>
      </c>
      <c r="O51" s="5">
        <f>AVERAGE(O31:O50)</f>
        <v>0.4991405064586929</v>
      </c>
      <c r="P51" s="25" t="s">
        <v>141</v>
      </c>
    </row>
    <row r="52" spans="1:16" x14ac:dyDescent="0.25">
      <c r="A52" s="1" t="s">
        <v>132</v>
      </c>
      <c r="B52" t="s">
        <v>140</v>
      </c>
      <c r="C52" s="1">
        <f>VAR(C31:C50)</f>
        <v>3.7165993241497032E-2</v>
      </c>
      <c r="D52" t="s">
        <v>140</v>
      </c>
      <c r="E52" s="1">
        <f>VAR(E31:E50)</f>
        <v>3.8710957393342918E-2</v>
      </c>
      <c r="F52" t="s">
        <v>140</v>
      </c>
      <c r="G52" s="1">
        <f>VAR(G31:G50)</f>
        <v>3.7915833997249196E-2</v>
      </c>
      <c r="H52" t="s">
        <v>140</v>
      </c>
      <c r="I52" s="1" t="s">
        <v>132</v>
      </c>
      <c r="J52" t="s">
        <v>140</v>
      </c>
      <c r="K52" s="1">
        <f>VAR(K31:K50)</f>
        <v>4.621705751658417E-2</v>
      </c>
      <c r="L52" t="s">
        <v>140</v>
      </c>
      <c r="M52" s="1">
        <f>VAR(M31:M50)</f>
        <v>4.8163967482079635E-2</v>
      </c>
      <c r="N52" t="s">
        <v>140</v>
      </c>
      <c r="O52" s="1">
        <f t="shared" ref="O52" si="9">VAR(O31:O50)</f>
        <v>4.7169156052412585E-2</v>
      </c>
      <c r="P52" s="25" t="s">
        <v>141</v>
      </c>
    </row>
    <row r="53" spans="1:16" x14ac:dyDescent="0.25">
      <c r="A53" s="1" t="s">
        <v>133</v>
      </c>
      <c r="B53" t="s">
        <v>140</v>
      </c>
      <c r="C53" s="1">
        <f>SQRT(C52)</f>
        <v>0.19278483664826193</v>
      </c>
      <c r="D53" t="s">
        <v>140</v>
      </c>
      <c r="E53" s="1">
        <f>SQRT(E52)</f>
        <v>0.19675100353833755</v>
      </c>
      <c r="F53" t="s">
        <v>140</v>
      </c>
      <c r="G53" s="1">
        <f>SQRT(G52)</f>
        <v>0.19471988598304282</v>
      </c>
      <c r="H53" t="s">
        <v>140</v>
      </c>
      <c r="I53" s="1" t="s">
        <v>133</v>
      </c>
      <c r="J53" t="s">
        <v>140</v>
      </c>
      <c r="K53" s="1">
        <f>SQRT(K52)</f>
        <v>0.21498152831483958</v>
      </c>
      <c r="L53" t="s">
        <v>140</v>
      </c>
      <c r="M53" s="1">
        <f>SQRT(M52)</f>
        <v>0.21946290684778519</v>
      </c>
      <c r="N53" t="s">
        <v>140</v>
      </c>
      <c r="O53" s="1">
        <f t="shared" ref="O53" si="10">SQRT(O52)</f>
        <v>0.21718461283528487</v>
      </c>
      <c r="P53" s="25" t="s">
        <v>141</v>
      </c>
    </row>
    <row r="56" spans="1:16" x14ac:dyDescent="0.25">
      <c r="B56" t="s">
        <v>159</v>
      </c>
      <c r="E56" t="s">
        <v>160</v>
      </c>
    </row>
    <row r="57" spans="1:16" x14ac:dyDescent="0.25">
      <c r="A57">
        <v>1984</v>
      </c>
      <c r="B57">
        <v>0.7503075768941867</v>
      </c>
      <c r="D57" t="s">
        <v>131</v>
      </c>
      <c r="E57">
        <v>0.38561151079124761</v>
      </c>
      <c r="G57" t="s">
        <v>69</v>
      </c>
    </row>
    <row r="58" spans="1:16" x14ac:dyDescent="0.25">
      <c r="A58" t="s">
        <v>113</v>
      </c>
      <c r="B58">
        <v>0.51433192102567238</v>
      </c>
      <c r="D58" t="s">
        <v>115</v>
      </c>
      <c r="E58">
        <v>0.38162053812357544</v>
      </c>
    </row>
    <row r="59" spans="1:16" ht="15.75" thickBot="1" x14ac:dyDescent="0.3">
      <c r="A59" t="s">
        <v>114</v>
      </c>
      <c r="B59">
        <v>0.54276315789459029</v>
      </c>
      <c r="D59" t="s">
        <v>116</v>
      </c>
      <c r="E59">
        <v>0.38260869565235539</v>
      </c>
      <c r="G59" t="s">
        <v>70</v>
      </c>
      <c r="J59" t="s">
        <v>71</v>
      </c>
      <c r="K59">
        <v>0</v>
      </c>
    </row>
    <row r="60" spans="1:16" ht="15.75" thickTop="1" x14ac:dyDescent="0.25">
      <c r="A60" t="s">
        <v>117</v>
      </c>
      <c r="B60">
        <v>0.8260118104567421</v>
      </c>
      <c r="D60" t="s">
        <v>118</v>
      </c>
      <c r="E60">
        <v>0.48080694872523294</v>
      </c>
      <c r="G60" s="9" t="s">
        <v>72</v>
      </c>
      <c r="H60" s="9" t="s">
        <v>73</v>
      </c>
      <c r="I60" s="9" t="s">
        <v>51</v>
      </c>
      <c r="J60" s="9" t="s">
        <v>52</v>
      </c>
      <c r="K60" s="9" t="s">
        <v>74</v>
      </c>
    </row>
    <row r="61" spans="1:16" x14ac:dyDescent="0.25">
      <c r="A61" t="s">
        <v>119</v>
      </c>
      <c r="B61">
        <v>0.86560993077106885</v>
      </c>
      <c r="D61" t="s">
        <v>121</v>
      </c>
      <c r="E61">
        <v>0.59305045105261323</v>
      </c>
      <c r="G61" t="s">
        <v>75</v>
      </c>
      <c r="H61">
        <f>COUNT(B57:B88)</f>
        <v>32</v>
      </c>
      <c r="I61">
        <f>AVERAGE(B57:B88)</f>
        <v>0.56580602103788236</v>
      </c>
      <c r="J61">
        <f>VAR(B57:B88)</f>
        <v>4.1111304133821254E-2</v>
      </c>
      <c r="L61">
        <f>SQRT(J61)</f>
        <v>0.20275922700045307</v>
      </c>
    </row>
    <row r="62" spans="1:16" x14ac:dyDescent="0.25">
      <c r="A62" t="s">
        <v>120</v>
      </c>
      <c r="B62">
        <v>0.51388888888868645</v>
      </c>
      <c r="D62" t="s">
        <v>93</v>
      </c>
      <c r="E62">
        <v>0.35913446676976524</v>
      </c>
      <c r="G62" t="s">
        <v>76</v>
      </c>
      <c r="H62">
        <f>COUNT(E57:E64)</f>
        <v>8</v>
      </c>
      <c r="I62">
        <f>AVERAGE(E57:E64)</f>
        <v>0.38045415488562528</v>
      </c>
      <c r="J62">
        <f>VAR(E57:E64)</f>
        <v>2.2475038145998986E-2</v>
      </c>
      <c r="L62">
        <f t="shared" ref="L62:L63" si="11">SQRT(J62)</f>
        <v>0.14991677072962514</v>
      </c>
    </row>
    <row r="63" spans="1:16" x14ac:dyDescent="0.25">
      <c r="A63" t="s">
        <v>122</v>
      </c>
      <c r="B63">
        <v>0.75962323547243893</v>
      </c>
      <c r="D63" t="s">
        <v>109</v>
      </c>
      <c r="E63">
        <v>0.39853412734754662</v>
      </c>
      <c r="G63" s="10" t="s">
        <v>77</v>
      </c>
      <c r="H63" s="10"/>
      <c r="I63" s="10"/>
      <c r="J63" s="10">
        <f>((H61-1)*J61+(H62-1)*J62)/(H61+H62-2)</f>
        <v>3.7678307767643464E-2</v>
      </c>
      <c r="K63" s="10">
        <f>ABS(I61-I62-K59)/SQRT(J63)</f>
        <v>0.95488543340300747</v>
      </c>
      <c r="L63">
        <f t="shared" si="11"/>
        <v>0.19410901001149705</v>
      </c>
    </row>
    <row r="64" spans="1:16" x14ac:dyDescent="0.25">
      <c r="A64" t="s">
        <v>123</v>
      </c>
      <c r="B64">
        <v>0.72880419773541161</v>
      </c>
      <c r="D64" t="s">
        <v>94</v>
      </c>
      <c r="E64">
        <v>6.2266500622666109E-2</v>
      </c>
    </row>
    <row r="65" spans="1:18" ht="15.75" thickBot="1" x14ac:dyDescent="0.3">
      <c r="A65" t="s">
        <v>124</v>
      </c>
      <c r="B65">
        <v>0.27382550335579225</v>
      </c>
      <c r="G65" t="s">
        <v>78</v>
      </c>
      <c r="K65" t="s">
        <v>79</v>
      </c>
      <c r="L65">
        <v>0.05</v>
      </c>
    </row>
    <row r="66" spans="1:18" ht="15.75" thickTop="1" x14ac:dyDescent="0.25">
      <c r="A66" t="s">
        <v>125</v>
      </c>
      <c r="B66">
        <v>0.38102217830510415</v>
      </c>
      <c r="E66">
        <f>AVERAGE(E57:E64)</f>
        <v>0.38045415488562528</v>
      </c>
      <c r="G66" s="9" t="s">
        <v>80</v>
      </c>
      <c r="H66" s="9" t="s">
        <v>81</v>
      </c>
      <c r="I66" s="9" t="s">
        <v>82</v>
      </c>
      <c r="J66" s="9" t="s">
        <v>54</v>
      </c>
      <c r="K66" s="9" t="s">
        <v>83</v>
      </c>
      <c r="L66" s="9" t="s">
        <v>84</v>
      </c>
      <c r="M66" s="9" t="s">
        <v>85</v>
      </c>
      <c r="N66" s="9" t="s">
        <v>86</v>
      </c>
      <c r="O66" s="9" t="s">
        <v>87</v>
      </c>
      <c r="P66" s="9" t="s">
        <v>88</v>
      </c>
    </row>
    <row r="67" spans="1:18" x14ac:dyDescent="0.25">
      <c r="A67" t="s">
        <v>126</v>
      </c>
      <c r="B67">
        <v>0.12985507246406222</v>
      </c>
      <c r="G67" t="s">
        <v>89</v>
      </c>
      <c r="H67">
        <f>SQRT(J63*(1/H61+1/H62))</f>
        <v>7.6728323249594679E-2</v>
      </c>
      <c r="I67">
        <f>(ABS(I61-I62-K59))/H67</f>
        <v>2.4156902992564246</v>
      </c>
      <c r="J67">
        <f>H61+H62-2</f>
        <v>38</v>
      </c>
      <c r="K67">
        <f>TDIST(I67,J67,1)</f>
        <v>1.0310482892284117E-2</v>
      </c>
      <c r="L67">
        <f>TINV(L65*2,J67)</f>
        <v>1.6859544601667387</v>
      </c>
      <c r="O67" s="2" t="str">
        <f>IF(K67&lt;L65,"yes","no")</f>
        <v>yes</v>
      </c>
      <c r="P67">
        <f>SQRT(I67^2/(I67^2+J67))</f>
        <v>0.36486144825160577</v>
      </c>
    </row>
    <row r="68" spans="1:18" x14ac:dyDescent="0.25">
      <c r="A68" t="s">
        <v>127</v>
      </c>
      <c r="B68">
        <v>0.66426651305662054</v>
      </c>
      <c r="G68" t="s">
        <v>90</v>
      </c>
      <c r="H68">
        <f>H67</f>
        <v>7.6728323249594679E-2</v>
      </c>
      <c r="I68">
        <f t="shared" ref="I68:J68" si="12">I67</f>
        <v>2.4156902992564246</v>
      </c>
      <c r="J68">
        <f t="shared" si="12"/>
        <v>38</v>
      </c>
      <c r="K68">
        <f>TDIST(I68,J68,2)</f>
        <v>2.0620965784568235E-2</v>
      </c>
      <c r="L68">
        <f>TINV(L65,J68)</f>
        <v>2.0243941639119702</v>
      </c>
      <c r="M68">
        <f>(I61-I62)-L68*H68</f>
        <v>3.0023496359026458E-2</v>
      </c>
      <c r="N68">
        <f>(I61-I62)+L68*H68</f>
        <v>0.34068023594548769</v>
      </c>
      <c r="O68" s="2" t="str">
        <f>IF(K68&lt;L65,"yes","no")</f>
        <v>yes</v>
      </c>
      <c r="P68">
        <f>P67</f>
        <v>0.36486144825160577</v>
      </c>
    </row>
    <row r="69" spans="1:18" x14ac:dyDescent="0.25">
      <c r="A69" t="s">
        <v>171</v>
      </c>
      <c r="B69">
        <v>0.61895183999628001</v>
      </c>
      <c r="G69" s="10"/>
      <c r="H69" s="10"/>
      <c r="I69" s="10"/>
      <c r="J69" s="10"/>
      <c r="K69" s="10"/>
      <c r="L69" s="10"/>
      <c r="M69" s="10"/>
      <c r="N69" s="10"/>
      <c r="O69" s="10"/>
      <c r="P69" s="10"/>
    </row>
    <row r="70" spans="1:18" ht="15.75" thickBot="1" x14ac:dyDescent="0.3">
      <c r="A70" t="s">
        <v>129</v>
      </c>
      <c r="B70">
        <v>0.66820631254840424</v>
      </c>
      <c r="G70" t="s">
        <v>91</v>
      </c>
      <c r="K70" t="s">
        <v>79</v>
      </c>
      <c r="L70">
        <f>L65</f>
        <v>0.05</v>
      </c>
    </row>
    <row r="71" spans="1:18" ht="15.75" thickTop="1" x14ac:dyDescent="0.25">
      <c r="A71" t="s">
        <v>130</v>
      </c>
      <c r="B71">
        <v>0.70544949991329575</v>
      </c>
      <c r="G71" s="9" t="s">
        <v>80</v>
      </c>
      <c r="H71" s="9" t="s">
        <v>81</v>
      </c>
      <c r="I71" s="9" t="s">
        <v>82</v>
      </c>
      <c r="J71" s="9" t="s">
        <v>54</v>
      </c>
      <c r="K71" s="9" t="s">
        <v>83</v>
      </c>
      <c r="L71" s="9" t="s">
        <v>84</v>
      </c>
      <c r="M71" s="9" t="s">
        <v>85</v>
      </c>
      <c r="N71" s="9" t="s">
        <v>86</v>
      </c>
      <c r="O71" s="9" t="s">
        <v>87</v>
      </c>
      <c r="P71" s="9" t="s">
        <v>88</v>
      </c>
    </row>
    <row r="72" spans="1:18" x14ac:dyDescent="0.25">
      <c r="A72" t="s">
        <v>99</v>
      </c>
      <c r="B72">
        <v>0.48485471120646645</v>
      </c>
      <c r="G72" t="s">
        <v>89</v>
      </c>
      <c r="H72">
        <f>SQRT(J61/H61+J62/H62)</f>
        <v>6.3985217217977675E-2</v>
      </c>
      <c r="I72">
        <f>(ABS(I61-I62-K59))/H72</f>
        <v>2.8967920124553315</v>
      </c>
      <c r="J72">
        <f>(J61/H61+J62/H62)^2/((J61/H61)^2/(H61-1)+(J62/H62)^2/(H62-1))</f>
        <v>14.195714748470298</v>
      </c>
      <c r="K72">
        <f>TDIST(I72,ROUND(J72,0),1)</f>
        <v>5.8580421575253408E-3</v>
      </c>
      <c r="L72">
        <f>TINV(L70*2,ROUND(J72,0))</f>
        <v>1.7613101357748921</v>
      </c>
      <c r="O72" s="2" t="str">
        <f>IF(K72&lt;L70,"yes","no")</f>
        <v>yes</v>
      </c>
      <c r="P72">
        <f>SQRT(I72^2/(I72^2+J72))</f>
        <v>0.60951850745337743</v>
      </c>
    </row>
    <row r="73" spans="1:18" x14ac:dyDescent="0.25">
      <c r="A73" t="s">
        <v>98</v>
      </c>
      <c r="B73">
        <v>0.73034797490000136</v>
      </c>
      <c r="G73" t="s">
        <v>90</v>
      </c>
      <c r="H73">
        <f>H72</f>
        <v>6.3985217217977675E-2</v>
      </c>
      <c r="I73">
        <f t="shared" ref="I73:J73" si="13">I72</f>
        <v>2.8967920124553315</v>
      </c>
      <c r="J73">
        <f t="shared" si="13"/>
        <v>14.195714748470298</v>
      </c>
      <c r="K73">
        <f>TDIST(I73,ROUND(J73,0),2)</f>
        <v>1.1716084315050682E-2</v>
      </c>
      <c r="L73">
        <f>TINV(L70,ROUND(J73,0))</f>
        <v>2.1447866879178044</v>
      </c>
      <c r="M73">
        <f>(I61-I62)-L73*H73</f>
        <v>4.8117224039609469E-2</v>
      </c>
      <c r="N73">
        <f>(I61-I62)+L73*H73</f>
        <v>0.32258650826490465</v>
      </c>
      <c r="O73" s="2" t="str">
        <f>IF(K73&lt;L70,"yes","no")</f>
        <v>yes</v>
      </c>
      <c r="P73">
        <f>P72</f>
        <v>0.60951850745337743</v>
      </c>
    </row>
    <row r="74" spans="1:18" x14ac:dyDescent="0.25">
      <c r="A74" t="s">
        <v>100</v>
      </c>
      <c r="B74">
        <v>0.13300000000018375</v>
      </c>
      <c r="F74" s="31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1"/>
      <c r="R74" s="31"/>
    </row>
    <row r="75" spans="1:18" x14ac:dyDescent="0.25">
      <c r="A75" t="s">
        <v>102</v>
      </c>
      <c r="B75">
        <v>0.76849329635891872</v>
      </c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</row>
    <row r="76" spans="1:18" x14ac:dyDescent="0.25">
      <c r="A76" t="s">
        <v>104</v>
      </c>
      <c r="B76">
        <v>0.31821454283677503</v>
      </c>
      <c r="F76" s="31"/>
      <c r="G76" s="31" t="s">
        <v>69</v>
      </c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</row>
    <row r="77" spans="1:18" x14ac:dyDescent="0.25">
      <c r="A77" t="s">
        <v>105</v>
      </c>
      <c r="B77">
        <v>0.61298450152948558</v>
      </c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</row>
    <row r="78" spans="1:18" ht="15.75" thickBot="1" x14ac:dyDescent="0.3">
      <c r="A78" t="s">
        <v>108</v>
      </c>
      <c r="B78">
        <v>0.70132013201281129</v>
      </c>
      <c r="F78" s="31"/>
      <c r="G78" s="31" t="s">
        <v>70</v>
      </c>
      <c r="H78" s="31"/>
      <c r="I78" s="31"/>
      <c r="J78" s="31" t="s">
        <v>71</v>
      </c>
      <c r="K78" s="31">
        <v>0</v>
      </c>
      <c r="L78" s="31"/>
      <c r="M78" s="31"/>
      <c r="N78" s="31"/>
      <c r="O78" s="31"/>
      <c r="P78" s="31"/>
      <c r="Q78" s="31"/>
      <c r="R78" s="31"/>
    </row>
    <row r="79" spans="1:18" ht="15.75" thickTop="1" x14ac:dyDescent="0.25">
      <c r="A79" t="s">
        <v>95</v>
      </c>
      <c r="B79">
        <v>0.77239839901482621</v>
      </c>
      <c r="F79" s="31"/>
      <c r="G79" s="33" t="s">
        <v>72</v>
      </c>
      <c r="H79" s="33" t="s">
        <v>73</v>
      </c>
      <c r="I79" s="33" t="s">
        <v>51</v>
      </c>
      <c r="J79" s="33" t="s">
        <v>52</v>
      </c>
      <c r="K79" s="33" t="s">
        <v>74</v>
      </c>
      <c r="L79" s="31"/>
      <c r="M79" s="31"/>
      <c r="N79" s="31"/>
      <c r="O79" s="31"/>
      <c r="P79" s="31"/>
      <c r="Q79" s="31"/>
      <c r="R79" s="31"/>
    </row>
    <row r="80" spans="1:18" x14ac:dyDescent="0.25">
      <c r="A80" t="s">
        <v>96</v>
      </c>
      <c r="B80">
        <v>0.35190615835755251</v>
      </c>
      <c r="F80" s="31"/>
      <c r="G80" s="31" t="s">
        <v>75</v>
      </c>
      <c r="H80" s="31">
        <f>COUNT(B57:B71)</f>
        <v>15</v>
      </c>
      <c r="I80" s="31">
        <f>AVERAGE(B57:B71)</f>
        <v>0.59619450925189044</v>
      </c>
      <c r="J80" s="31">
        <f>VAR(B57:B71)</f>
        <v>4.2838843543842868E-2</v>
      </c>
      <c r="K80" s="31"/>
      <c r="L80" s="31"/>
      <c r="M80" s="31"/>
      <c r="N80" s="31"/>
      <c r="O80" s="31"/>
      <c r="P80" s="31"/>
      <c r="Q80" s="31"/>
      <c r="R80" s="31"/>
    </row>
    <row r="81" spans="1:18" x14ac:dyDescent="0.25">
      <c r="A81" t="s">
        <v>97</v>
      </c>
      <c r="B81">
        <v>0.29078613693983146</v>
      </c>
      <c r="F81" s="31"/>
      <c r="G81" s="31" t="s">
        <v>76</v>
      </c>
      <c r="H81" s="31">
        <f>COUNT(B72:B88)</f>
        <v>17</v>
      </c>
      <c r="I81" s="31">
        <f>AVERAGE(B72:B88)</f>
        <v>0.53899264908434596</v>
      </c>
      <c r="J81" s="31">
        <f>VAR(B72:B88)</f>
        <v>4.0539527983240398E-2</v>
      </c>
      <c r="K81" s="31"/>
      <c r="L81" s="31"/>
      <c r="M81" s="31"/>
      <c r="N81" s="31"/>
      <c r="O81" s="31"/>
      <c r="P81" s="31"/>
      <c r="Q81" s="31"/>
      <c r="R81" s="31"/>
    </row>
    <row r="82" spans="1:18" x14ac:dyDescent="0.25">
      <c r="A82" t="s">
        <v>101</v>
      </c>
      <c r="B82">
        <v>0.78466076696192877</v>
      </c>
      <c r="F82" s="31"/>
      <c r="G82" s="32" t="s">
        <v>77</v>
      </c>
      <c r="H82" s="32"/>
      <c r="I82" s="32"/>
      <c r="J82" s="32">
        <f>((H80-1)*J80+(H81-1)*J81)/(H80+H81-2)</f>
        <v>4.1612541911521549E-2</v>
      </c>
      <c r="K82" s="32">
        <f>ABS(I80-I81-K78)/SQRT(J82)</f>
        <v>0.28041292605262358</v>
      </c>
      <c r="L82" s="31"/>
      <c r="M82" s="31"/>
      <c r="N82" s="31"/>
      <c r="O82" s="31"/>
      <c r="P82" s="31"/>
      <c r="Q82" s="31" t="s">
        <v>172</v>
      </c>
      <c r="R82" s="31"/>
    </row>
    <row r="83" spans="1:18" x14ac:dyDescent="0.25">
      <c r="A83" t="s">
        <v>103</v>
      </c>
      <c r="B83">
        <v>0.60911582624735605</v>
      </c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</row>
    <row r="84" spans="1:18" ht="15.75" thickBot="1" x14ac:dyDescent="0.3">
      <c r="A84" t="s">
        <v>106</v>
      </c>
      <c r="B84">
        <v>0.59996513057680267</v>
      </c>
      <c r="F84" s="31"/>
      <c r="G84" s="31" t="s">
        <v>78</v>
      </c>
      <c r="H84" s="31"/>
      <c r="I84" s="31"/>
      <c r="J84" s="31"/>
      <c r="K84" s="31" t="s">
        <v>79</v>
      </c>
      <c r="L84" s="31">
        <v>0.05</v>
      </c>
      <c r="M84" s="31"/>
      <c r="N84" s="31"/>
      <c r="O84" s="31"/>
      <c r="P84" s="31"/>
      <c r="Q84" s="31"/>
      <c r="R84" s="31"/>
    </row>
    <row r="85" spans="1:18" ht="15.75" thickTop="1" x14ac:dyDescent="0.25">
      <c r="A85" t="s">
        <v>107</v>
      </c>
      <c r="B85">
        <v>0.58970749914192766</v>
      </c>
      <c r="F85" s="31"/>
      <c r="G85" s="33" t="s">
        <v>80</v>
      </c>
      <c r="H85" s="33" t="s">
        <v>81</v>
      </c>
      <c r="I85" s="33" t="s">
        <v>82</v>
      </c>
      <c r="J85" s="33" t="s">
        <v>54</v>
      </c>
      <c r="K85" s="33" t="s">
        <v>83</v>
      </c>
      <c r="L85" s="33" t="s">
        <v>84</v>
      </c>
      <c r="M85" s="33" t="s">
        <v>85</v>
      </c>
      <c r="N85" s="33" t="s">
        <v>86</v>
      </c>
      <c r="O85" s="33" t="s">
        <v>87</v>
      </c>
      <c r="P85" s="33" t="s">
        <v>88</v>
      </c>
      <c r="Q85" s="31"/>
      <c r="R85" s="31"/>
    </row>
    <row r="86" spans="1:18" x14ac:dyDescent="0.25">
      <c r="A86" t="s">
        <v>110</v>
      </c>
      <c r="B86">
        <v>0.6513624751634064</v>
      </c>
      <c r="F86" s="31"/>
      <c r="G86" s="31" t="s">
        <v>89</v>
      </c>
      <c r="H86" s="31">
        <f>SQRT(J82*(1/H80+1/H81))</f>
        <v>7.2263172112762813E-2</v>
      </c>
      <c r="I86" s="31">
        <f>(ABS(I80-I81-K78))/H86</f>
        <v>0.79157693324455825</v>
      </c>
      <c r="J86" s="31">
        <f>H80+H81-2</f>
        <v>30</v>
      </c>
      <c r="K86" s="31">
        <f>TDIST(I86,J86,1)</f>
        <v>0.2174108972507105</v>
      </c>
      <c r="L86" s="31">
        <f>TINV(L84*2,J86)</f>
        <v>1.6972608865939587</v>
      </c>
      <c r="M86" s="31"/>
      <c r="N86" s="31"/>
      <c r="O86" s="34" t="str">
        <f>IF(K86&lt;L84,"yes","no")</f>
        <v>no</v>
      </c>
      <c r="P86" s="31">
        <f>SQRT(I86^2/(I86^2+J86))</f>
        <v>0.14303548051550941</v>
      </c>
      <c r="Q86" s="31"/>
      <c r="R86" s="31"/>
    </row>
    <row r="87" spans="1:18" x14ac:dyDescent="0.25">
      <c r="A87" t="s">
        <v>112</v>
      </c>
      <c r="B87">
        <v>0.2670445540403199</v>
      </c>
      <c r="F87" s="31"/>
      <c r="G87" s="31" t="s">
        <v>90</v>
      </c>
      <c r="H87" s="31">
        <f>H86</f>
        <v>7.2263172112762813E-2</v>
      </c>
      <c r="I87" s="31">
        <f t="shared" ref="I87:J87" si="14">I86</f>
        <v>0.79157693324455825</v>
      </c>
      <c r="J87" s="31">
        <f t="shared" si="14"/>
        <v>30</v>
      </c>
      <c r="K87" s="31">
        <f>TDIST(I87,J87,2)</f>
        <v>0.434821794501421</v>
      </c>
      <c r="L87" s="31">
        <f>TINV(L84,J87)</f>
        <v>2.0422724563012378</v>
      </c>
      <c r="M87" s="31">
        <f>(I80-I81)-L87*H87</f>
        <v>-9.0379225843306737E-2</v>
      </c>
      <c r="N87" s="31">
        <f>(I80-I81)+L87*H87</f>
        <v>0.20478294617839568</v>
      </c>
      <c r="O87" s="34" t="str">
        <f>IF(K87&lt;L84,"yes","no")</f>
        <v>no</v>
      </c>
      <c r="P87" s="31">
        <f>P86</f>
        <v>0.14303548051550941</v>
      </c>
      <c r="Q87" s="31"/>
      <c r="R87" s="31"/>
    </row>
    <row r="88" spans="1:18" x14ac:dyDescent="0.25">
      <c r="A88" t="s">
        <v>111</v>
      </c>
      <c r="B88">
        <v>0.49671292914528709</v>
      </c>
      <c r="F88" s="31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1"/>
      <c r="R88" s="31"/>
    </row>
    <row r="89" spans="1:18" ht="15.75" thickBot="1" x14ac:dyDescent="0.3">
      <c r="B89">
        <f>AVERAGE(B57:B88)</f>
        <v>0.56580602103788236</v>
      </c>
      <c r="F89" s="31"/>
      <c r="G89" s="31" t="s">
        <v>91</v>
      </c>
      <c r="H89" s="31"/>
      <c r="I89" s="31"/>
      <c r="J89" s="31"/>
      <c r="K89" s="31" t="s">
        <v>79</v>
      </c>
      <c r="L89" s="31">
        <f>L84</f>
        <v>0.05</v>
      </c>
      <c r="M89" s="31"/>
      <c r="N89" s="31"/>
      <c r="O89" s="31"/>
      <c r="P89" s="31"/>
      <c r="Q89" s="31"/>
      <c r="R89" s="31"/>
    </row>
    <row r="90" spans="1:18" ht="15.75" thickTop="1" x14ac:dyDescent="0.25">
      <c r="F90" s="31"/>
      <c r="G90" s="33" t="s">
        <v>80</v>
      </c>
      <c r="H90" s="33" t="s">
        <v>81</v>
      </c>
      <c r="I90" s="33" t="s">
        <v>82</v>
      </c>
      <c r="J90" s="33" t="s">
        <v>54</v>
      </c>
      <c r="K90" s="33" t="s">
        <v>83</v>
      </c>
      <c r="L90" s="33" t="s">
        <v>84</v>
      </c>
      <c r="M90" s="33" t="s">
        <v>85</v>
      </c>
      <c r="N90" s="33" t="s">
        <v>86</v>
      </c>
      <c r="O90" s="33" t="s">
        <v>87</v>
      </c>
      <c r="P90" s="33" t="s">
        <v>88</v>
      </c>
      <c r="Q90" s="31"/>
      <c r="R90" s="31"/>
    </row>
    <row r="91" spans="1:18" x14ac:dyDescent="0.25">
      <c r="F91" s="31"/>
      <c r="G91" s="31" t="s">
        <v>89</v>
      </c>
      <c r="H91" s="31">
        <f>SQRT(J80/H80+J81/H81)</f>
        <v>7.2391995549121707E-2</v>
      </c>
      <c r="I91" s="31">
        <f>(ABS(I80-I81-K78))/H91</f>
        <v>0.79016830153176332</v>
      </c>
      <c r="J91" s="31">
        <f>(J80/H80+J81/H81)^2/((J80/H80)^2/(H80-1)+(J81/H81)^2/(H81-1))</f>
        <v>29.278877567618242</v>
      </c>
      <c r="K91" s="31">
        <f>TDIST(I91,ROUND(J91,0),1)</f>
        <v>0.21792177832618709</v>
      </c>
      <c r="L91" s="31">
        <f>TINV(L89*2,ROUND(J91,0))</f>
        <v>1.6991270265334986</v>
      </c>
      <c r="M91" s="31"/>
      <c r="N91" s="31"/>
      <c r="O91" s="34" t="str">
        <f>IF(K91&lt;L89,"yes","no")</f>
        <v>no</v>
      </c>
      <c r="P91" s="31">
        <f>SQRT(I91^2/(I91^2+J91))</f>
        <v>0.14449754041976198</v>
      </c>
      <c r="Q91" s="31"/>
      <c r="R91" s="31"/>
    </row>
    <row r="92" spans="1:18" x14ac:dyDescent="0.25">
      <c r="F92" s="31"/>
      <c r="G92" s="31" t="s">
        <v>90</v>
      </c>
      <c r="H92" s="31">
        <f>H91</f>
        <v>7.2391995549121707E-2</v>
      </c>
      <c r="I92" s="31">
        <f t="shared" ref="I92:J92" si="15">I91</f>
        <v>0.79016830153176332</v>
      </c>
      <c r="J92" s="31">
        <f t="shared" si="15"/>
        <v>29.278877567618242</v>
      </c>
      <c r="K92" s="31">
        <f>TDIST(I92,ROUND(J92,0),2)</f>
        <v>0.43584355665237418</v>
      </c>
      <c r="L92" s="31">
        <f>TINV(L89,ROUND(J92,0))</f>
        <v>2.0452296421327048</v>
      </c>
      <c r="M92" s="31">
        <f>(I80-I81)-L92*H92</f>
        <v>-9.0856394982658073E-2</v>
      </c>
      <c r="N92" s="31">
        <f>(I80-I81)+L92*H92</f>
        <v>0.20526011531774702</v>
      </c>
      <c r="O92" s="34" t="str">
        <f>IF(K92&lt;L89,"yes","no")</f>
        <v>no</v>
      </c>
      <c r="P92" s="31">
        <f>P91</f>
        <v>0.14449754041976198</v>
      </c>
      <c r="Q92" s="31"/>
      <c r="R92" s="31"/>
    </row>
    <row r="93" spans="1:18" x14ac:dyDescent="0.25">
      <c r="F93" s="31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1"/>
      <c r="R93" s="31"/>
    </row>
    <row r="94" spans="1:18" x14ac:dyDescent="0.25"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</row>
    <row r="95" spans="1:18" x14ac:dyDescent="0.25"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</row>
    <row r="102" spans="2:11" x14ac:dyDescent="0.25">
      <c r="B102" t="s">
        <v>159</v>
      </c>
      <c r="J102" t="s">
        <v>160</v>
      </c>
    </row>
    <row r="103" spans="2:11" x14ac:dyDescent="0.25">
      <c r="B103" s="4">
        <v>0.7503075768941867</v>
      </c>
      <c r="C103" s="4" t="s">
        <v>140</v>
      </c>
      <c r="D103" s="4">
        <v>0.27382550335579225</v>
      </c>
      <c r="E103" s="4" t="s">
        <v>140</v>
      </c>
      <c r="F103" s="4">
        <v>0.73034797490000136</v>
      </c>
      <c r="G103" s="4" t="s">
        <v>140</v>
      </c>
      <c r="H103" s="4">
        <v>0.29078613693983146</v>
      </c>
      <c r="I103" s="4" t="s">
        <v>140</v>
      </c>
      <c r="J103" s="4">
        <v>0.38561151079124761</v>
      </c>
      <c r="K103" s="25" t="s">
        <v>141</v>
      </c>
    </row>
    <row r="104" spans="2:11" x14ac:dyDescent="0.25">
      <c r="B104" s="4">
        <v>0.51433192102567238</v>
      </c>
      <c r="C104" s="4" t="s">
        <v>140</v>
      </c>
      <c r="D104" s="4">
        <v>0.38102217830510415</v>
      </c>
      <c r="E104" s="4" t="s">
        <v>140</v>
      </c>
      <c r="F104" s="4">
        <v>0.13300000000018375</v>
      </c>
      <c r="G104" s="4" t="s">
        <v>140</v>
      </c>
      <c r="H104" s="4">
        <v>0.78466076696192877</v>
      </c>
      <c r="I104" s="4" t="s">
        <v>140</v>
      </c>
      <c r="J104" s="4">
        <v>0.38162053812357544</v>
      </c>
      <c r="K104" s="25" t="s">
        <v>141</v>
      </c>
    </row>
    <row r="105" spans="2:11" x14ac:dyDescent="0.25">
      <c r="B105" s="4">
        <v>0.54276315789459029</v>
      </c>
      <c r="C105" s="4" t="s">
        <v>140</v>
      </c>
      <c r="D105" s="4">
        <v>0.12985507246406222</v>
      </c>
      <c r="E105" s="4" t="s">
        <v>140</v>
      </c>
      <c r="F105" s="4">
        <v>0.76849329635891872</v>
      </c>
      <c r="G105" s="4" t="s">
        <v>140</v>
      </c>
      <c r="H105" s="4">
        <v>0.60911582624735605</v>
      </c>
      <c r="I105" s="4" t="s">
        <v>140</v>
      </c>
      <c r="J105" s="4">
        <v>0.38260869565235539</v>
      </c>
      <c r="K105" s="25" t="s">
        <v>141</v>
      </c>
    </row>
    <row r="106" spans="2:11" x14ac:dyDescent="0.25">
      <c r="B106" s="4">
        <v>0.8260118104567421</v>
      </c>
      <c r="C106" s="4" t="s">
        <v>140</v>
      </c>
      <c r="D106" s="4">
        <v>0.66426651305662054</v>
      </c>
      <c r="E106" s="4" t="s">
        <v>140</v>
      </c>
      <c r="F106" s="4">
        <v>0.31821454283677503</v>
      </c>
      <c r="G106" s="4" t="s">
        <v>140</v>
      </c>
      <c r="H106" s="4">
        <v>0.59996513057680267</v>
      </c>
      <c r="I106" s="4" t="s">
        <v>140</v>
      </c>
      <c r="J106" s="4">
        <v>0.48080694872523294</v>
      </c>
      <c r="K106" s="25" t="s">
        <v>141</v>
      </c>
    </row>
    <row r="107" spans="2:11" x14ac:dyDescent="0.25">
      <c r="B107" s="4">
        <v>0.86560993077106885</v>
      </c>
      <c r="C107" s="4" t="s">
        <v>140</v>
      </c>
      <c r="D107" s="4">
        <v>0.61895183999628001</v>
      </c>
      <c r="E107" s="4" t="s">
        <v>140</v>
      </c>
      <c r="F107" s="4">
        <v>0.61298450152948558</v>
      </c>
      <c r="G107" s="4" t="s">
        <v>140</v>
      </c>
      <c r="H107" s="4">
        <v>0.58970749914192766</v>
      </c>
      <c r="I107" s="4" t="s">
        <v>140</v>
      </c>
      <c r="J107" s="4">
        <v>0.59305045105261323</v>
      </c>
      <c r="K107" s="25" t="s">
        <v>141</v>
      </c>
    </row>
    <row r="108" spans="2:11" x14ac:dyDescent="0.25">
      <c r="B108" s="4">
        <v>0.51388888888868645</v>
      </c>
      <c r="C108" s="4" t="s">
        <v>140</v>
      </c>
      <c r="D108" s="4">
        <v>0.66820631254840424</v>
      </c>
      <c r="E108" s="4" t="s">
        <v>140</v>
      </c>
      <c r="F108" s="4">
        <v>0.70132013201281129</v>
      </c>
      <c r="G108" s="4" t="s">
        <v>140</v>
      </c>
      <c r="H108" s="4">
        <v>0.6513624751634064</v>
      </c>
      <c r="I108" s="4" t="s">
        <v>140</v>
      </c>
      <c r="J108" s="4">
        <v>0.35913446676976524</v>
      </c>
      <c r="K108" s="25" t="s">
        <v>141</v>
      </c>
    </row>
    <row r="109" spans="2:11" x14ac:dyDescent="0.25">
      <c r="B109" s="4">
        <v>0.75962323547243893</v>
      </c>
      <c r="C109" s="4" t="s">
        <v>140</v>
      </c>
      <c r="D109" s="4">
        <v>0.70544949991329575</v>
      </c>
      <c r="E109" s="4" t="s">
        <v>140</v>
      </c>
      <c r="F109" s="4">
        <v>0.77239839901482621</v>
      </c>
      <c r="G109" s="4" t="s">
        <v>140</v>
      </c>
      <c r="H109" s="4">
        <v>0.2670445540403199</v>
      </c>
      <c r="I109" s="4" t="s">
        <v>140</v>
      </c>
      <c r="J109" s="4">
        <v>0.39853412734754662</v>
      </c>
      <c r="K109" s="25" t="s">
        <v>141</v>
      </c>
    </row>
    <row r="110" spans="2:11" x14ac:dyDescent="0.25">
      <c r="B110" s="4">
        <v>0.72880419773541161</v>
      </c>
      <c r="C110" s="4" t="s">
        <v>140</v>
      </c>
      <c r="D110" s="4">
        <v>0.48485471120646645</v>
      </c>
      <c r="E110" s="4" t="s">
        <v>140</v>
      </c>
      <c r="F110" s="4">
        <v>0.35190615835755251</v>
      </c>
      <c r="G110" s="4" t="s">
        <v>140</v>
      </c>
      <c r="H110" s="4">
        <v>0.49671292914528709</v>
      </c>
      <c r="I110" s="4" t="s">
        <v>140</v>
      </c>
      <c r="J110" s="4">
        <v>6.2266500622666109E-2</v>
      </c>
      <c r="K110" s="25" t="s">
        <v>141</v>
      </c>
    </row>
    <row r="112" spans="2:11" x14ac:dyDescent="0.25">
      <c r="H112">
        <f>AVERAGE(B103:B110,D103:D110,F103:F110,H103:H110)</f>
        <v>0.56580602103788236</v>
      </c>
      <c r="J112">
        <f>AVERAGE(J103:J110)</f>
        <v>0.38045415488562528</v>
      </c>
    </row>
    <row r="113" spans="1:11" x14ac:dyDescent="0.25">
      <c r="H113">
        <f>VAR(B103:B110,D103:D110,F103:F110,H103:H110)</f>
        <v>4.1111304133821254E-2</v>
      </c>
      <c r="J113">
        <f>VAR(J103:J110)</f>
        <v>2.2475038145998986E-2</v>
      </c>
    </row>
    <row r="114" spans="1:11" x14ac:dyDescent="0.25">
      <c r="H114">
        <f>SQRT(H113)</f>
        <v>0.20275922700045307</v>
      </c>
      <c r="J114">
        <f>SQRT(J113)</f>
        <v>0.14991677072962514</v>
      </c>
    </row>
    <row r="120" spans="1:11" x14ac:dyDescent="0.25">
      <c r="B120" t="s">
        <v>0</v>
      </c>
      <c r="C120" t="s">
        <v>1</v>
      </c>
      <c r="D120" t="s">
        <v>2</v>
      </c>
      <c r="E120" t="s">
        <v>164</v>
      </c>
      <c r="F120" t="s">
        <v>165</v>
      </c>
      <c r="G120" t="s">
        <v>166</v>
      </c>
      <c r="H120" t="s">
        <v>167</v>
      </c>
      <c r="I120" t="s">
        <v>168</v>
      </c>
      <c r="J120" t="s">
        <v>169</v>
      </c>
      <c r="K120" t="s">
        <v>170</v>
      </c>
    </row>
    <row r="121" spans="1:11" x14ac:dyDescent="0.25">
      <c r="A121" t="s">
        <v>163</v>
      </c>
      <c r="B121">
        <v>0.63231981981999996</v>
      </c>
      <c r="C121">
        <v>0.60613738738699996</v>
      </c>
      <c r="D121" s="4">
        <f t="shared" ref="D121" si="16">2*((B121*C121)/(B121+C121))</f>
        <v>0.6189518399962799</v>
      </c>
      <c r="E121">
        <v>16.295272282900001</v>
      </c>
      <c r="F121">
        <v>1.2027027026999999</v>
      </c>
      <c r="G121">
        <v>0.462337662338</v>
      </c>
      <c r="H121">
        <v>0.46706586826300001</v>
      </c>
      <c r="I121">
        <v>0.483870967742</v>
      </c>
      <c r="J121">
        <v>134</v>
      </c>
      <c r="K121">
        <v>5268</v>
      </c>
    </row>
    <row r="122" spans="1:11" x14ac:dyDescent="0.25">
      <c r="A122" t="s">
        <v>174</v>
      </c>
      <c r="B122">
        <v>0.53478260869600003</v>
      </c>
      <c r="C122">
        <v>0.53478260869600003</v>
      </c>
      <c r="D122" s="4">
        <f t="shared" ref="D122" si="17">2*((B122*C122)/(B122+C122))</f>
        <v>0.53478260869600003</v>
      </c>
      <c r="E122">
        <v>19.193912517600001</v>
      </c>
      <c r="F122">
        <v>1.1304347826100001</v>
      </c>
      <c r="G122">
        <v>0.49056603773599999</v>
      </c>
      <c r="H122">
        <v>0.59752321981400003</v>
      </c>
      <c r="I122">
        <v>0.36363636363599999</v>
      </c>
      <c r="J122">
        <v>116</v>
      </c>
      <c r="K122">
        <v>6630</v>
      </c>
    </row>
    <row r="123" spans="1:11" x14ac:dyDescent="0.25">
      <c r="A123" t="s">
        <v>175</v>
      </c>
      <c r="B123">
        <v>0.89726027397300001</v>
      </c>
      <c r="C123">
        <v>0.90410958904100003</v>
      </c>
      <c r="D123" s="4">
        <f t="shared" ref="D123" si="18">2*((B123*C123)/(B123+C123))</f>
        <v>0.90067190999546487</v>
      </c>
      <c r="E123">
        <v>9.7329018716100002</v>
      </c>
      <c r="F123">
        <v>1.0684931506799999</v>
      </c>
      <c r="G123">
        <v>0.25573770491800002</v>
      </c>
      <c r="H123">
        <v>0.56179775280900002</v>
      </c>
      <c r="I123">
        <v>7.1428571428599999E-2</v>
      </c>
      <c r="J123">
        <v>50</v>
      </c>
      <c r="K123">
        <v>2968</v>
      </c>
    </row>
  </sheetData>
  <mergeCells count="4">
    <mergeCell ref="B1:D1"/>
    <mergeCell ref="G1:I1"/>
    <mergeCell ref="B29:D29"/>
    <mergeCell ref="F29:H29"/>
  </mergeCells>
  <hyperlinks>
    <hyperlink ref="P31" r:id="rId1"/>
    <hyperlink ref="P32:P53" r:id="rId2" display="\\"/>
    <hyperlink ref="K103" r:id="rId3"/>
    <hyperlink ref="K104:K110" r:id="rId4" display="\\"/>
  </hyperlinks>
  <pageMargins left="0.7" right="0.7" top="0.75" bottom="0.75" header="0.3" footer="0.3"/>
  <pageSetup paperSize="9" orientation="portrait" horizontalDpi="4294967293" verticalDpi="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G3" sqref="G3:G22"/>
    </sheetView>
  </sheetViews>
  <sheetFormatPr defaultRowHeight="15" x14ac:dyDescent="0.25"/>
  <cols>
    <col min="1" max="5" width="19.28515625" customWidth="1"/>
    <col min="7" max="7" width="20.28515625" customWidth="1"/>
    <col min="8" max="11" width="16.140625" customWidth="1"/>
  </cols>
  <sheetData>
    <row r="1" spans="1:11" x14ac:dyDescent="0.25">
      <c r="B1" s="35" t="s">
        <v>3</v>
      </c>
      <c r="C1" s="35"/>
      <c r="D1" s="35"/>
      <c r="E1" s="35"/>
      <c r="F1" s="3"/>
      <c r="G1" s="3"/>
      <c r="H1" s="35" t="s">
        <v>4</v>
      </c>
      <c r="I1" s="35"/>
      <c r="J1" s="35"/>
      <c r="K1" s="35"/>
    </row>
    <row r="2" spans="1:11" x14ac:dyDescent="0.25">
      <c r="B2" s="3" t="s">
        <v>0</v>
      </c>
      <c r="C2" s="3" t="s">
        <v>1</v>
      </c>
      <c r="D2" s="3" t="s">
        <v>2</v>
      </c>
      <c r="E2" s="3" t="s">
        <v>45</v>
      </c>
      <c r="F2" s="3"/>
      <c r="G2" s="3"/>
      <c r="H2" s="3" t="s">
        <v>0</v>
      </c>
      <c r="I2" s="3" t="s">
        <v>1</v>
      </c>
      <c r="J2" s="3" t="s">
        <v>2</v>
      </c>
      <c r="K2" s="3" t="s">
        <v>45</v>
      </c>
    </row>
    <row r="3" spans="1:11" x14ac:dyDescent="0.25">
      <c r="A3" t="s">
        <v>5</v>
      </c>
      <c r="B3">
        <v>0.35561497326199998</v>
      </c>
      <c r="C3">
        <v>0.31818181818199998</v>
      </c>
      <c r="D3" s="4">
        <f>2*((B3*C3)/(B3+C3))</f>
        <v>0.33585858585867284</v>
      </c>
      <c r="E3">
        <v>18.010010458699998</v>
      </c>
      <c r="G3" t="s">
        <v>25</v>
      </c>
      <c r="H3">
        <v>0.14682539682500001</v>
      </c>
      <c r="I3">
        <v>9.4576719576699997E-2</v>
      </c>
      <c r="J3" s="4">
        <f>2*((H3*I3)/(H3+I3))</f>
        <v>0.11504674929318834</v>
      </c>
      <c r="K3">
        <v>14.9417180436</v>
      </c>
    </row>
    <row r="4" spans="1:11" x14ac:dyDescent="0.25">
      <c r="A4" t="s">
        <v>6</v>
      </c>
      <c r="B4">
        <v>0.428846153846</v>
      </c>
      <c r="C4">
        <v>0.36346153846200002</v>
      </c>
      <c r="D4" s="4">
        <f t="shared" ref="D4:D22" si="0">2*((B4*C4)/(B4+C4))</f>
        <v>0.39345593726682254</v>
      </c>
      <c r="E4">
        <v>20.9884146341</v>
      </c>
      <c r="G4" t="s">
        <v>26</v>
      </c>
      <c r="H4">
        <v>3.2467532467499997E-2</v>
      </c>
      <c r="I4">
        <v>2.2727272727300001E-2</v>
      </c>
      <c r="J4" s="4">
        <f t="shared" ref="J4:J22" si="1">2*((H4*I4)/(H4+I4))</f>
        <v>2.6737967914446367E-2</v>
      </c>
      <c r="K4">
        <v>9.7329018716100002</v>
      </c>
    </row>
    <row r="5" spans="1:11" x14ac:dyDescent="0.25">
      <c r="A5" t="s">
        <v>7</v>
      </c>
      <c r="B5">
        <v>0.36666666666699999</v>
      </c>
      <c r="C5">
        <v>0.35238095238099998</v>
      </c>
      <c r="D5" s="4">
        <f t="shared" si="0"/>
        <v>0.35938189845493096</v>
      </c>
      <c r="E5">
        <v>15.868671193000001</v>
      </c>
      <c r="G5" t="s">
        <v>27</v>
      </c>
      <c r="H5">
        <v>0.44959677419400002</v>
      </c>
      <c r="I5">
        <v>0.413306451613</v>
      </c>
      <c r="J5" s="4">
        <f t="shared" si="1"/>
        <v>0.43068849864361219</v>
      </c>
      <c r="K5">
        <v>13.190930422399999</v>
      </c>
    </row>
    <row r="6" spans="1:11" x14ac:dyDescent="0.25">
      <c r="A6" t="s">
        <v>8</v>
      </c>
      <c r="B6">
        <v>0.167701863354</v>
      </c>
      <c r="C6">
        <v>0.12939958592100001</v>
      </c>
      <c r="D6" s="4">
        <f t="shared" si="0"/>
        <v>0.14608176250329549</v>
      </c>
      <c r="E6">
        <v>21.6707891637</v>
      </c>
      <c r="G6" t="s">
        <v>28</v>
      </c>
      <c r="H6">
        <v>0.108695652174</v>
      </c>
      <c r="I6">
        <v>0.108695652174</v>
      </c>
      <c r="J6" s="4">
        <f t="shared" si="1"/>
        <v>0.108695652174</v>
      </c>
      <c r="K6">
        <v>12.550289017300001</v>
      </c>
    </row>
    <row r="7" spans="1:11" x14ac:dyDescent="0.25">
      <c r="A7" t="s">
        <v>9</v>
      </c>
      <c r="B7">
        <v>0.209284627093</v>
      </c>
      <c r="C7">
        <v>0.12785388127899999</v>
      </c>
      <c r="D7" s="4">
        <f t="shared" si="0"/>
        <v>0.15873506705050427</v>
      </c>
      <c r="E7">
        <v>22.7862068966</v>
      </c>
      <c r="G7" t="s">
        <v>29</v>
      </c>
      <c r="H7">
        <v>0.166666666667</v>
      </c>
      <c r="I7">
        <v>0.128472222222</v>
      </c>
      <c r="J7" s="4">
        <f t="shared" si="1"/>
        <v>0.14509803921567088</v>
      </c>
      <c r="K7">
        <v>14.2090876819</v>
      </c>
    </row>
    <row r="8" spans="1:11" x14ac:dyDescent="0.25">
      <c r="A8" t="s">
        <v>10</v>
      </c>
      <c r="B8">
        <v>0.28212851405599998</v>
      </c>
      <c r="C8">
        <v>0.19377510040199999</v>
      </c>
      <c r="D8" s="4">
        <f t="shared" si="0"/>
        <v>0.22975022452700122</v>
      </c>
      <c r="E8">
        <v>21.9139801259</v>
      </c>
      <c r="G8" t="s">
        <v>30</v>
      </c>
      <c r="H8">
        <v>0.52991452991499999</v>
      </c>
      <c r="I8">
        <v>0.50366300366299999</v>
      </c>
      <c r="J8" s="4">
        <f t="shared" si="1"/>
        <v>0.51645538946210812</v>
      </c>
      <c r="K8">
        <v>14.2397820163</v>
      </c>
    </row>
    <row r="9" spans="1:11" x14ac:dyDescent="0.25">
      <c r="A9" t="s">
        <v>11</v>
      </c>
      <c r="B9">
        <v>3.6184210526299998E-2</v>
      </c>
      <c r="C9">
        <v>2.6315789473699999E-2</v>
      </c>
      <c r="D9" s="4">
        <f t="shared" si="0"/>
        <v>3.0470914127428805E-2</v>
      </c>
      <c r="E9">
        <v>21.9641420526</v>
      </c>
      <c r="G9" t="s">
        <v>31</v>
      </c>
      <c r="H9">
        <v>0.40486725663700002</v>
      </c>
      <c r="I9">
        <v>0.330383480826</v>
      </c>
      <c r="J9" s="4">
        <f t="shared" si="1"/>
        <v>0.36385261980627881</v>
      </c>
      <c r="K9">
        <v>14.5331025878</v>
      </c>
    </row>
    <row r="10" spans="1:11" x14ac:dyDescent="0.25">
      <c r="A10" t="s">
        <v>12</v>
      </c>
      <c r="B10">
        <v>0.59622467771599996</v>
      </c>
      <c r="C10">
        <v>0.465009208103</v>
      </c>
      <c r="D10" s="4">
        <f t="shared" si="0"/>
        <v>0.52250492363842638</v>
      </c>
      <c r="E10">
        <v>22.381575898000001</v>
      </c>
      <c r="G10" t="s">
        <v>32</v>
      </c>
      <c r="H10">
        <v>4.0598290598300002E-2</v>
      </c>
      <c r="I10">
        <v>3.7749287749300003E-2</v>
      </c>
      <c r="J10" s="4">
        <f t="shared" si="1"/>
        <v>3.9121989122000073E-2</v>
      </c>
      <c r="K10">
        <v>12.201463267499999</v>
      </c>
    </row>
    <row r="11" spans="1:11" x14ac:dyDescent="0.25">
      <c r="A11" t="s">
        <v>13</v>
      </c>
      <c r="B11">
        <v>8.4615384615399997E-2</v>
      </c>
      <c r="C11">
        <v>4.9358974359000003E-2</v>
      </c>
      <c r="D11" s="4">
        <f t="shared" si="0"/>
        <v>6.2348178137676465E-2</v>
      </c>
      <c r="E11">
        <v>25.797525648800001</v>
      </c>
      <c r="G11" t="s">
        <v>33</v>
      </c>
      <c r="H11">
        <v>0.19655172413800001</v>
      </c>
      <c r="I11">
        <v>0.14827586206900001</v>
      </c>
      <c r="J11" s="4">
        <f t="shared" si="1"/>
        <v>0.16903448275866861</v>
      </c>
      <c r="K11">
        <v>13.4310656231</v>
      </c>
    </row>
    <row r="12" spans="1:11" x14ac:dyDescent="0.25">
      <c r="A12" t="s">
        <v>14</v>
      </c>
      <c r="B12">
        <v>0.41</v>
      </c>
      <c r="C12">
        <v>0.33177777777799999</v>
      </c>
      <c r="D12" s="4">
        <f t="shared" si="0"/>
        <v>0.36676452965861395</v>
      </c>
      <c r="E12">
        <v>23.459789616599998</v>
      </c>
      <c r="G12" t="s">
        <v>34</v>
      </c>
      <c r="H12">
        <v>0.54806491885099995</v>
      </c>
      <c r="I12">
        <v>0.49438202247200003</v>
      </c>
      <c r="J12" s="4">
        <f t="shared" si="1"/>
        <v>0.51984121644337122</v>
      </c>
      <c r="K12">
        <v>15.551415094299999</v>
      </c>
    </row>
    <row r="13" spans="1:11" x14ac:dyDescent="0.25">
      <c r="A13" t="s">
        <v>15</v>
      </c>
      <c r="B13">
        <v>0.207865168539</v>
      </c>
      <c r="C13">
        <v>0.179775280899</v>
      </c>
      <c r="D13" s="4">
        <f t="shared" si="0"/>
        <v>0.19280247516684182</v>
      </c>
      <c r="E13">
        <v>26.186324786299998</v>
      </c>
      <c r="G13" t="s">
        <v>35</v>
      </c>
      <c r="H13">
        <v>0.50155763239899998</v>
      </c>
      <c r="I13">
        <v>0.45950155763200001</v>
      </c>
      <c r="J13" s="4">
        <f t="shared" si="1"/>
        <v>0.47960940537309599</v>
      </c>
      <c r="K13">
        <v>16.900262467200001</v>
      </c>
    </row>
    <row r="14" spans="1:11" x14ac:dyDescent="0.25">
      <c r="A14" t="s">
        <v>16</v>
      </c>
      <c r="B14">
        <v>8.9285714285699994E-2</v>
      </c>
      <c r="C14">
        <v>7.2023809523799998E-2</v>
      </c>
      <c r="D14" s="4">
        <f t="shared" si="0"/>
        <v>7.9731154454390149E-2</v>
      </c>
      <c r="E14">
        <v>25.244469026499999</v>
      </c>
      <c r="G14" t="s">
        <v>36</v>
      </c>
      <c r="H14">
        <v>0.19953051643200001</v>
      </c>
      <c r="I14">
        <v>0.138497652582</v>
      </c>
      <c r="J14" s="4">
        <f t="shared" si="1"/>
        <v>0.16350417318718577</v>
      </c>
      <c r="K14">
        <v>14.7830849345</v>
      </c>
    </row>
    <row r="15" spans="1:11" x14ac:dyDescent="0.25">
      <c r="A15" t="s">
        <v>17</v>
      </c>
      <c r="B15">
        <v>7.3394495412800007E-2</v>
      </c>
      <c r="C15">
        <v>4.8165137614700003E-2</v>
      </c>
      <c r="D15" s="4">
        <f t="shared" si="0"/>
        <v>5.8161675610179861E-2</v>
      </c>
      <c r="E15">
        <v>19.193912517600001</v>
      </c>
      <c r="G15" t="s">
        <v>37</v>
      </c>
      <c r="H15">
        <v>0.46086956521700001</v>
      </c>
      <c r="I15">
        <v>0.4</v>
      </c>
      <c r="J15" s="4">
        <f t="shared" si="1"/>
        <v>0.42828282828265934</v>
      </c>
      <c r="K15">
        <v>12.9003421728</v>
      </c>
    </row>
    <row r="16" spans="1:11" x14ac:dyDescent="0.25">
      <c r="A16" t="s">
        <v>18</v>
      </c>
      <c r="B16">
        <v>0.56376811594200005</v>
      </c>
      <c r="C16">
        <v>0.49347826087000002</v>
      </c>
      <c r="D16" s="4">
        <f t="shared" si="0"/>
        <v>0.52628661680149824</v>
      </c>
      <c r="E16">
        <v>21.635688544299999</v>
      </c>
      <c r="G16" t="s">
        <v>38</v>
      </c>
      <c r="H16">
        <v>0.35116279069799999</v>
      </c>
      <c r="I16">
        <v>0.31162790697699999</v>
      </c>
      <c r="J16" s="4">
        <f t="shared" si="1"/>
        <v>0.33021623827038138</v>
      </c>
      <c r="K16">
        <v>12.9835520919</v>
      </c>
    </row>
    <row r="17" spans="1:13" x14ac:dyDescent="0.25">
      <c r="A17" t="s">
        <v>19</v>
      </c>
      <c r="B17">
        <v>0.46559633027500003</v>
      </c>
      <c r="C17">
        <v>0.39136085626900002</v>
      </c>
      <c r="D17" s="4">
        <f t="shared" si="0"/>
        <v>0.4252632018338815</v>
      </c>
      <c r="E17">
        <v>24.125585284300001</v>
      </c>
      <c r="G17" t="s">
        <v>39</v>
      </c>
      <c r="H17">
        <v>0.444444444444</v>
      </c>
      <c r="I17">
        <v>0.39151651651699998</v>
      </c>
      <c r="J17" s="4">
        <f t="shared" si="1"/>
        <v>0.41630494436968374</v>
      </c>
      <c r="K17">
        <v>14.674533010099999</v>
      </c>
    </row>
    <row r="18" spans="1:13" x14ac:dyDescent="0.25">
      <c r="A18" t="s">
        <v>20</v>
      </c>
      <c r="B18">
        <v>8.2758620689699997E-2</v>
      </c>
      <c r="C18">
        <v>6.2068965517200002E-2</v>
      </c>
      <c r="D18" s="4">
        <f t="shared" si="0"/>
        <v>7.0935960591122449E-2</v>
      </c>
      <c r="E18">
        <v>18.990430622000002</v>
      </c>
      <c r="G18" t="s">
        <v>40</v>
      </c>
      <c r="H18">
        <v>0.37878787878800002</v>
      </c>
      <c r="I18">
        <v>0.34343434343399998</v>
      </c>
      <c r="J18" s="4">
        <f t="shared" si="1"/>
        <v>0.36024581479113515</v>
      </c>
      <c r="K18">
        <v>12.3297859475</v>
      </c>
    </row>
    <row r="19" spans="1:13" x14ac:dyDescent="0.25">
      <c r="A19" t="s">
        <v>21</v>
      </c>
      <c r="B19">
        <v>0.31811263318100003</v>
      </c>
      <c r="C19">
        <v>0.30213089802100002</v>
      </c>
      <c r="D19" s="4">
        <f t="shared" si="0"/>
        <v>0.30991586594556192</v>
      </c>
      <c r="E19">
        <v>16.623993464800002</v>
      </c>
      <c r="G19" t="s">
        <v>41</v>
      </c>
      <c r="H19">
        <v>0.10344827586200001</v>
      </c>
      <c r="I19">
        <v>8.8505747126399997E-2</v>
      </c>
      <c r="J19" s="4">
        <f t="shared" si="1"/>
        <v>9.5395416064372199E-2</v>
      </c>
      <c r="K19">
        <v>14.0179908076</v>
      </c>
    </row>
    <row r="20" spans="1:13" x14ac:dyDescent="0.25">
      <c r="A20" t="s">
        <v>22</v>
      </c>
      <c r="B20">
        <v>0.327272727273</v>
      </c>
      <c r="C20">
        <v>0.28901515151500001</v>
      </c>
      <c r="D20" s="4">
        <f t="shared" si="0"/>
        <v>0.30695647315195945</v>
      </c>
      <c r="E20">
        <v>13.353326063200001</v>
      </c>
      <c r="G20" t="s">
        <v>42</v>
      </c>
      <c r="H20">
        <v>0.45973154362399998</v>
      </c>
      <c r="I20">
        <v>0.439597315436</v>
      </c>
      <c r="J20" s="4">
        <f t="shared" si="1"/>
        <v>0.44943904637864085</v>
      </c>
      <c r="K20">
        <v>12.2029080794</v>
      </c>
    </row>
    <row r="21" spans="1:13" x14ac:dyDescent="0.25">
      <c r="A21" t="s">
        <v>23</v>
      </c>
      <c r="B21">
        <v>0.57990867579899996</v>
      </c>
      <c r="C21">
        <v>0.49436834094400001</v>
      </c>
      <c r="D21" s="4">
        <f t="shared" si="0"/>
        <v>0.53373289288635739</v>
      </c>
      <c r="E21">
        <v>27.269163564500001</v>
      </c>
      <c r="G21" t="s">
        <v>43</v>
      </c>
      <c r="H21">
        <v>0.392156862745</v>
      </c>
      <c r="I21">
        <v>0.30065359477100001</v>
      </c>
      <c r="J21" s="4">
        <f t="shared" si="1"/>
        <v>0.3403625601181951</v>
      </c>
      <c r="K21">
        <v>13.5338213024</v>
      </c>
    </row>
    <row r="22" spans="1:13" x14ac:dyDescent="0.25">
      <c r="A22" t="s">
        <v>24</v>
      </c>
      <c r="B22">
        <v>0.32006920415200002</v>
      </c>
      <c r="C22">
        <v>0.29411764705900001</v>
      </c>
      <c r="D22" s="4">
        <f t="shared" si="0"/>
        <v>0.30654515327255821</v>
      </c>
      <c r="E22">
        <v>18.931693497600001</v>
      </c>
      <c r="G22" t="s">
        <v>44</v>
      </c>
      <c r="H22">
        <v>0.191860465116</v>
      </c>
      <c r="I22">
        <v>0.13250968992199999</v>
      </c>
      <c r="J22" s="4">
        <f t="shared" si="1"/>
        <v>0.15675530159569398</v>
      </c>
      <c r="K22">
        <v>14.9585721303</v>
      </c>
    </row>
    <row r="23" spans="1:13" x14ac:dyDescent="0.25">
      <c r="A23" s="1"/>
      <c r="B23" s="1">
        <f>AVERAGE(B3:B22)</f>
        <v>0.29826493783424501</v>
      </c>
      <c r="C23" s="1">
        <f t="shared" ref="C23:E23" si="2">AVERAGE(C3:C22)</f>
        <v>0.24920094872866999</v>
      </c>
      <c r="D23" s="1">
        <f t="shared" si="2"/>
        <v>0.27078417454688619</v>
      </c>
      <c r="E23" s="1">
        <f t="shared" si="2"/>
        <v>21.319784652955001</v>
      </c>
      <c r="F23" s="1"/>
      <c r="G23" s="1"/>
      <c r="H23" s="1">
        <f>AVERAGE(H3:H22)</f>
        <v>0.30538993588958996</v>
      </c>
      <c r="I23" s="1">
        <f t="shared" ref="I23:K23" si="3">AVERAGE(I3:I22)</f>
        <v>0.26440381497448506</v>
      </c>
      <c r="J23" s="1">
        <f t="shared" si="3"/>
        <v>0.28273441666321936</v>
      </c>
      <c r="K23" s="1">
        <f t="shared" si="3"/>
        <v>13.693330428475502</v>
      </c>
      <c r="L23" s="1"/>
      <c r="M23" s="1"/>
    </row>
  </sheetData>
  <mergeCells count="2">
    <mergeCell ref="B1:E1"/>
    <mergeCell ref="H1:K1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G18" sqref="G18"/>
    </sheetView>
  </sheetViews>
  <sheetFormatPr defaultRowHeight="15" x14ac:dyDescent="0.25"/>
  <cols>
    <col min="1" max="2" width="16.28515625" customWidth="1"/>
    <col min="4" max="4" width="7.85546875" customWidth="1"/>
    <col min="5" max="6" width="13.7109375" customWidth="1"/>
  </cols>
  <sheetData>
    <row r="1" spans="1:18" x14ac:dyDescent="0.25">
      <c r="A1" t="s">
        <v>31</v>
      </c>
      <c r="B1" t="str">
        <f>VLOOKUP(A1,BACKUP!$R$1:$S$40,2,FALSE)</f>
        <v>A Game of Thrones</v>
      </c>
      <c r="C1">
        <v>0</v>
      </c>
      <c r="E1" t="s">
        <v>5</v>
      </c>
      <c r="F1">
        <f>VLOOKUP(E1,BACKUP!$R$1:$S$40,2,FALSE)</f>
        <v>1984</v>
      </c>
      <c r="G1">
        <v>0</v>
      </c>
      <c r="I1" t="s">
        <v>69</v>
      </c>
    </row>
    <row r="2" spans="1:18" x14ac:dyDescent="0.25">
      <c r="A2" t="s">
        <v>25</v>
      </c>
      <c r="B2" t="str">
        <f>VLOOKUP(A2,BACKUP!$R$1:$S$40,2,FALSE)</f>
        <v>Assassin's Apprentice</v>
      </c>
      <c r="C2">
        <v>0.29411764705900001</v>
      </c>
      <c r="E2" t="s">
        <v>20</v>
      </c>
      <c r="F2" t="str">
        <f>VLOOKUP(E2,BACKUP!$R$1:$S$40,2,FALSE)</f>
        <v>A Study In Scarlet</v>
      </c>
      <c r="G2">
        <v>0.5</v>
      </c>
    </row>
    <row r="3" spans="1:18" ht="15.75" thickBot="1" x14ac:dyDescent="0.3">
      <c r="A3" t="s">
        <v>30</v>
      </c>
      <c r="B3" t="str">
        <f>VLOOKUP(A3,BACKUP!$R$1:$S$40,2,FALSE)</f>
        <v>Elantris</v>
      </c>
      <c r="C3">
        <v>0.27272727272699998</v>
      </c>
      <c r="E3" t="s">
        <v>6</v>
      </c>
      <c r="F3" t="str">
        <f>VLOOKUP(E3,BACKUP!$R$1:$S$40,2,FALSE)</f>
        <v>Alice In Wonderland</v>
      </c>
      <c r="G3">
        <v>0.5625</v>
      </c>
      <c r="I3" t="s">
        <v>70</v>
      </c>
      <c r="L3" t="s">
        <v>71</v>
      </c>
      <c r="M3">
        <v>0</v>
      </c>
    </row>
    <row r="4" spans="1:18" ht="15.75" thickTop="1" x14ac:dyDescent="0.25">
      <c r="A4" t="s">
        <v>32</v>
      </c>
      <c r="B4" t="str">
        <f>VLOOKUP(A4,BACKUP!$R$1:$S$40,2,FALSE)</f>
        <v>Gardens Of The Moon</v>
      </c>
      <c r="C4">
        <v>0.444444444444</v>
      </c>
      <c r="E4" t="s">
        <v>7</v>
      </c>
      <c r="F4" t="str">
        <f>VLOOKUP(E4,BACKUP!$R$1:$S$40,2,FALSE)</f>
        <v>Brave New World</v>
      </c>
      <c r="G4">
        <v>0.166666666667</v>
      </c>
      <c r="I4" s="9" t="s">
        <v>72</v>
      </c>
      <c r="J4" s="9" t="s">
        <v>73</v>
      </c>
      <c r="K4" s="9" t="s">
        <v>51</v>
      </c>
      <c r="L4" s="9" t="s">
        <v>52</v>
      </c>
      <c r="M4" s="9" t="s">
        <v>74</v>
      </c>
    </row>
    <row r="5" spans="1:18" x14ac:dyDescent="0.25">
      <c r="A5" t="s">
        <v>34</v>
      </c>
      <c r="B5" t="str">
        <f>VLOOKUP(A5,BACKUP!$R$1:$S$40,2,FALSE)</f>
        <v>Harry Potter</v>
      </c>
      <c r="C5">
        <v>0.33333333333300003</v>
      </c>
      <c r="E5" t="s">
        <v>9</v>
      </c>
      <c r="F5" t="str">
        <f>VLOOKUP(E5,BACKUP!$R$1:$S$40,2,FALSE)</f>
        <v>David Copperfield</v>
      </c>
      <c r="G5">
        <v>0</v>
      </c>
      <c r="I5">
        <f>C1</f>
        <v>0</v>
      </c>
      <c r="J5">
        <f>COUNT(C2:C20)</f>
        <v>19</v>
      </c>
      <c r="K5">
        <f>AVERAGE(C1:C20)</f>
        <v>0.23296263050670504</v>
      </c>
      <c r="L5">
        <f>VAR(C2:C20)</f>
        <v>2.6480402047848208E-2</v>
      </c>
    </row>
    <row r="6" spans="1:18" x14ac:dyDescent="0.25">
      <c r="A6" t="s">
        <v>36</v>
      </c>
      <c r="B6" t="str">
        <f>VLOOKUP(A6,BACKUP!$R$1:$S$40,2,FALSE)</f>
        <v>Magician</v>
      </c>
      <c r="C6">
        <v>0.166666666667</v>
      </c>
      <c r="E6" t="s">
        <v>11</v>
      </c>
      <c r="F6" t="str">
        <f>VLOOKUP(E6,BACKUP!$R$1:$S$40,2,FALSE)</f>
        <v>Dracula</v>
      </c>
      <c r="G6">
        <v>0</v>
      </c>
      <c r="I6">
        <f>G1</f>
        <v>0</v>
      </c>
      <c r="J6">
        <f>COUNT(G2:G20)</f>
        <v>19</v>
      </c>
      <c r="K6">
        <f>AVERAGE(G1:G20)</f>
        <v>0.280991729780805</v>
      </c>
      <c r="L6">
        <f>VAR(G2:G20)</f>
        <v>3.0797028024362474E-2</v>
      </c>
    </row>
    <row r="7" spans="1:18" x14ac:dyDescent="0.25">
      <c r="A7" t="s">
        <v>37</v>
      </c>
      <c r="B7" t="str">
        <f>VLOOKUP(A7,BACKUP!$R$1:$S$40,2,FALSE)</f>
        <v>Mistborn</v>
      </c>
      <c r="C7">
        <v>0.222222222222</v>
      </c>
      <c r="E7" t="s">
        <v>12</v>
      </c>
      <c r="F7" t="str">
        <f>VLOOKUP(E7,BACKUP!$R$1:$S$40,2,FALSE)</f>
        <v>Emma</v>
      </c>
      <c r="G7">
        <v>0.1</v>
      </c>
      <c r="I7" s="10" t="s">
        <v>77</v>
      </c>
      <c r="J7" s="10"/>
      <c r="K7" s="10"/>
      <c r="L7" s="10">
        <f>((J5-1)*L5+(J6-1)*L6)/(J5+J6-2)</f>
        <v>2.863871503610534E-2</v>
      </c>
      <c r="M7" s="10">
        <f>ABS(K5-K6-M3)/SQRT(L7)</f>
        <v>0.2838099897513145</v>
      </c>
      <c r="N7">
        <f>SQRT(L7)</f>
        <v>0.16922976994638189</v>
      </c>
    </row>
    <row r="8" spans="1:18" x14ac:dyDescent="0.25">
      <c r="A8" t="s">
        <v>40</v>
      </c>
      <c r="B8" t="str">
        <f>VLOOKUP(A8,BACKUP!$R$1:$S$40,2,FALSE)</f>
        <v>Prince of Thorns</v>
      </c>
      <c r="C8">
        <v>0</v>
      </c>
      <c r="E8" t="s">
        <v>13</v>
      </c>
      <c r="F8" t="str">
        <f>VLOOKUP(E8,BACKUP!$R$1:$S$40,2,FALSE)</f>
        <v>Frankenstein</v>
      </c>
      <c r="G8">
        <v>0.222222222222</v>
      </c>
    </row>
    <row r="9" spans="1:18" ht="15.75" thickBot="1" x14ac:dyDescent="0.3">
      <c r="A9" t="s">
        <v>41</v>
      </c>
      <c r="B9" t="str">
        <f>VLOOKUP(A9,BACKUP!$R$1:$S$40,2,FALSE)</f>
        <v>Storm Front</v>
      </c>
      <c r="C9">
        <v>0</v>
      </c>
      <c r="E9" t="s">
        <v>14</v>
      </c>
      <c r="F9" t="str">
        <f>VLOOKUP(E9,BACKUP!$R$1:$S$40,2,FALSE)</f>
        <v>Huckleberry Finn</v>
      </c>
      <c r="G9">
        <v>0.14285714285699999</v>
      </c>
      <c r="I9" t="s">
        <v>78</v>
      </c>
      <c r="M9" t="s">
        <v>79</v>
      </c>
      <c r="N9">
        <v>0.05</v>
      </c>
    </row>
    <row r="10" spans="1:18" ht="15.75" thickTop="1" x14ac:dyDescent="0.25">
      <c r="A10" t="s">
        <v>26</v>
      </c>
      <c r="B10" t="str">
        <f>VLOOKUP(A10,BACKUP!$R$1:$S$40,2,FALSE)</f>
        <v>The Black Company</v>
      </c>
      <c r="C10">
        <v>0.64285714285700002</v>
      </c>
      <c r="E10" t="s">
        <v>15</v>
      </c>
      <c r="F10" t="str">
        <f>VLOOKUP(E10,BACKUP!$R$1:$S$40,2,FALSE)</f>
        <v>Jekyll And Hyde</v>
      </c>
      <c r="G10">
        <v>0.28571428571399998</v>
      </c>
      <c r="I10" s="9" t="s">
        <v>80</v>
      </c>
      <c r="J10" s="9" t="s">
        <v>81</v>
      </c>
      <c r="K10" s="9" t="s">
        <v>82</v>
      </c>
      <c r="L10" s="9" t="s">
        <v>54</v>
      </c>
      <c r="M10" s="9" t="s">
        <v>83</v>
      </c>
      <c r="N10" s="9" t="s">
        <v>84</v>
      </c>
      <c r="O10" s="9" t="s">
        <v>85</v>
      </c>
      <c r="P10" s="9" t="s">
        <v>86</v>
      </c>
      <c r="Q10" s="9" t="s">
        <v>87</v>
      </c>
      <c r="R10" s="9" t="s">
        <v>88</v>
      </c>
    </row>
    <row r="11" spans="1:18" x14ac:dyDescent="0.25">
      <c r="A11" t="s">
        <v>27</v>
      </c>
      <c r="B11" t="str">
        <f>VLOOKUP(A11,BACKUP!$R$1:$S$40,2,FALSE)</f>
        <v>The Black Prism</v>
      </c>
      <c r="C11">
        <v>0.14285714285699999</v>
      </c>
      <c r="E11" t="s">
        <v>16</v>
      </c>
      <c r="F11" t="str">
        <f>VLOOKUP(E11,BACKUP!$R$1:$S$40,2,FALSE)</f>
        <v>Moby Dick</v>
      </c>
      <c r="G11">
        <v>0.375</v>
      </c>
      <c r="I11" t="s">
        <v>89</v>
      </c>
      <c r="J11">
        <f>SQRT(L7*(1/J5+1/J6))</f>
        <v>5.4905387556668156E-2</v>
      </c>
      <c r="K11">
        <f>(ABS(K5-K6-M3))/J11</f>
        <v>0.87476113750274243</v>
      </c>
      <c r="L11">
        <f>J5+J6-2</f>
        <v>36</v>
      </c>
      <c r="M11">
        <f>TDIST(K11,L11,1)</f>
        <v>0.19375136688890621</v>
      </c>
      <c r="N11">
        <f>TINV(N9*2,L11)</f>
        <v>1.6882977141168172</v>
      </c>
      <c r="Q11" s="2" t="str">
        <f>IF(M11&lt;N9,"yes","no")</f>
        <v>no</v>
      </c>
      <c r="R11">
        <f>SQRT(K11^2/(K11^2+L11))</f>
        <v>0.14426831937671075</v>
      </c>
    </row>
    <row r="12" spans="1:18" x14ac:dyDescent="0.25">
      <c r="A12" t="s">
        <v>28</v>
      </c>
      <c r="B12" t="str">
        <f>VLOOKUP(A12,BACKUP!$R$1:$S$40,2,FALSE)</f>
        <v>The Blade Itself</v>
      </c>
      <c r="C12">
        <v>0.28571428571399998</v>
      </c>
      <c r="E12" t="s">
        <v>18</v>
      </c>
      <c r="F12" t="str">
        <f>VLOOKUP(E12,BACKUP!$R$1:$S$40,2,FALSE)</f>
        <v>Oliver Twist</v>
      </c>
      <c r="G12">
        <v>0.33333333333300003</v>
      </c>
      <c r="I12" t="s">
        <v>90</v>
      </c>
      <c r="J12">
        <f>J11</f>
        <v>5.4905387556668156E-2</v>
      </c>
      <c r="K12">
        <f t="shared" ref="K12:L12" si="0">K11</f>
        <v>0.87476113750274243</v>
      </c>
      <c r="L12">
        <f t="shared" si="0"/>
        <v>36</v>
      </c>
      <c r="M12">
        <f>TDIST(K12,L12,2)</f>
        <v>0.38750273377781241</v>
      </c>
      <c r="N12">
        <f>TINV(N9,L12)</f>
        <v>2.028094000980452</v>
      </c>
      <c r="O12">
        <f>(K5-K6)-N12*J12</f>
        <v>-0.1593823863992854</v>
      </c>
      <c r="P12">
        <f>(K5-K6)+N12*J12</f>
        <v>6.3324187851085484E-2</v>
      </c>
      <c r="Q12" s="2" t="str">
        <f>IF(M12&lt;N9,"yes","no")</f>
        <v>no</v>
      </c>
      <c r="R12">
        <f>R11</f>
        <v>0.14426831937671075</v>
      </c>
    </row>
    <row r="13" spans="1:18" x14ac:dyDescent="0.25">
      <c r="A13" t="s">
        <v>29</v>
      </c>
      <c r="B13" t="str">
        <f>VLOOKUP(A13,BACKUP!$R$1:$S$40,2,FALSE)</f>
        <v>The Colour of Magic</v>
      </c>
      <c r="C13">
        <v>0.5</v>
      </c>
      <c r="E13" t="s">
        <v>19</v>
      </c>
      <c r="F13" t="str">
        <f>VLOOKUP(E13,BACKUP!$R$1:$S$40,2,FALSE)</f>
        <v>Pride And Prejudice</v>
      </c>
      <c r="G13">
        <v>9.5238095238100007E-2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 spans="1:18" ht="15.75" thickBot="1" x14ac:dyDescent="0.3">
      <c r="A14" t="s">
        <v>33</v>
      </c>
      <c r="B14" t="str">
        <f>VLOOKUP(A14,BACKUP!$R$1:$S$40,2,FALSE)</f>
        <v>The Gunslinger</v>
      </c>
      <c r="C14">
        <v>0.25</v>
      </c>
      <c r="E14" t="s">
        <v>8</v>
      </c>
      <c r="F14" t="str">
        <f>VLOOKUP(E14,BACKUP!$R$1:$S$40,2,FALSE)</f>
        <v>The Call Of The Wild</v>
      </c>
      <c r="G14">
        <v>0.5</v>
      </c>
      <c r="I14" t="s">
        <v>91</v>
      </c>
      <c r="M14" t="s">
        <v>79</v>
      </c>
      <c r="N14">
        <f>N9</f>
        <v>0.05</v>
      </c>
    </row>
    <row r="15" spans="1:18" ht="15.75" thickTop="1" x14ac:dyDescent="0.25">
      <c r="A15" t="s">
        <v>35</v>
      </c>
      <c r="B15" t="str">
        <f>VLOOKUP(A15,BACKUP!$R$1:$S$40,2,FALSE)</f>
        <v>The Lies Of Locke Lamora</v>
      </c>
      <c r="C15">
        <v>9.0909090909100002E-2</v>
      </c>
      <c r="E15" t="s">
        <v>10</v>
      </c>
      <c r="F15" t="str">
        <f>VLOOKUP(E15,BACKUP!$R$1:$S$40,2,FALSE)</f>
        <v>The Count Of Monte Cristo</v>
      </c>
      <c r="G15">
        <v>0.25</v>
      </c>
      <c r="I15" s="9" t="s">
        <v>80</v>
      </c>
      <c r="J15" s="9" t="s">
        <v>81</v>
      </c>
      <c r="K15" s="9" t="s">
        <v>82</v>
      </c>
      <c r="L15" s="9" t="s">
        <v>54</v>
      </c>
      <c r="M15" s="9" t="s">
        <v>83</v>
      </c>
      <c r="N15" s="9" t="s">
        <v>84</v>
      </c>
      <c r="O15" s="9" t="s">
        <v>85</v>
      </c>
      <c r="P15" s="9" t="s">
        <v>86</v>
      </c>
      <c r="Q15" s="9" t="s">
        <v>87</v>
      </c>
      <c r="R15" s="9" t="s">
        <v>88</v>
      </c>
    </row>
    <row r="16" spans="1:18" x14ac:dyDescent="0.25">
      <c r="A16" t="s">
        <v>38</v>
      </c>
      <c r="B16" t="str">
        <f>VLOOKUP(A16,BACKUP!$R$1:$S$40,2,FALSE)</f>
        <v>The Name Of The Wind</v>
      </c>
      <c r="C16">
        <v>0.1</v>
      </c>
      <c r="E16" t="s">
        <v>17</v>
      </c>
      <c r="F16" t="str">
        <f>VLOOKUP(E16,BACKUP!$R$1:$S$40,2,FALSE)</f>
        <v>The Three Musketeers</v>
      </c>
      <c r="G16">
        <v>0.36363636363599999</v>
      </c>
      <c r="I16" t="s">
        <v>89</v>
      </c>
      <c r="J16">
        <f>SQRT(L5/J5+L6/J6)</f>
        <v>5.4905387556668156E-2</v>
      </c>
      <c r="K16">
        <f>(ABS(K5-K6-M3))/J16</f>
        <v>0.87476113750274243</v>
      </c>
      <c r="L16">
        <f>(L5/J5+L6/J6)^2/((L5/J5)^2/(J5-1)+(L6/J6)^2/(J6-1))</f>
        <v>35.796687243038768</v>
      </c>
      <c r="M16">
        <f>TDIST(K16,ROUND(L16,0),1)</f>
        <v>0.19375136688890621</v>
      </c>
      <c r="N16">
        <f>TINV(N14*2,ROUND(L16,0))</f>
        <v>1.6882977141168172</v>
      </c>
      <c r="Q16" s="2" t="str">
        <f>IF(M16&lt;N14,"yes","no")</f>
        <v>no</v>
      </c>
      <c r="R16">
        <f>SQRT(K16^2/(K16^2+L16))</f>
        <v>0.14466888568563221</v>
      </c>
    </row>
    <row r="17" spans="1:18" x14ac:dyDescent="0.25">
      <c r="A17" t="s">
        <v>39</v>
      </c>
      <c r="B17" t="str">
        <f>VLOOKUP(A17,BACKUP!$R$1:$S$40,2,FALSE)</f>
        <v>The Painted Man</v>
      </c>
      <c r="C17">
        <v>0.28000000000000003</v>
      </c>
      <c r="E17" t="s">
        <v>24</v>
      </c>
      <c r="F17" t="str">
        <f>VLOOKUP(E17,BACKUP!$R$1:$S$40,2,FALSE)</f>
        <v>The Way We Live Now</v>
      </c>
      <c r="G17">
        <v>0.46428571428600002</v>
      </c>
      <c r="I17" t="s">
        <v>90</v>
      </c>
      <c r="J17">
        <f>J16</f>
        <v>5.4905387556668156E-2</v>
      </c>
      <c r="K17">
        <f t="shared" ref="K17:L17" si="1">K16</f>
        <v>0.87476113750274243</v>
      </c>
      <c r="L17">
        <f t="shared" si="1"/>
        <v>35.796687243038768</v>
      </c>
      <c r="M17">
        <f>TDIST(K17,ROUND(L17,0),2)</f>
        <v>0.38750273377781241</v>
      </c>
      <c r="N17">
        <f>TINV(N14,ROUND(L17,0))</f>
        <v>2.028094000980452</v>
      </c>
      <c r="O17">
        <f>(K5-K6)-N17*J17</f>
        <v>-0.1593823863992854</v>
      </c>
      <c r="P17">
        <f>(K5-K6)+N17*J17</f>
        <v>6.3324187851085484E-2</v>
      </c>
      <c r="Q17" s="2" t="str">
        <f>IF(M17&lt;N14,"yes","no")</f>
        <v>no</v>
      </c>
      <c r="R17">
        <f>R16</f>
        <v>0.14466888568563221</v>
      </c>
    </row>
    <row r="18" spans="1:18" x14ac:dyDescent="0.25">
      <c r="A18" t="s">
        <v>42</v>
      </c>
      <c r="B18" t="str">
        <f>VLOOKUP(A18,BACKUP!$R$1:$S$40,2,FALSE)</f>
        <v>The Way of Kings</v>
      </c>
      <c r="C18">
        <v>0.29411764705900001</v>
      </c>
      <c r="E18" t="s">
        <v>21</v>
      </c>
      <c r="F18" t="str">
        <f>VLOOKUP(E18,BACKUP!$R$1:$S$40,2,FALSE)</f>
        <v>Tinker Tailor Soldier Spy</v>
      </c>
      <c r="G18">
        <v>0.483870967742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pans="1:18" x14ac:dyDescent="0.25">
      <c r="A19" t="s">
        <v>44</v>
      </c>
      <c r="B19" t="str">
        <f>VLOOKUP(A19,BACKUP!$R$1:$S$40,2,FALSE)</f>
        <v>The Wheel Of Time</v>
      </c>
      <c r="C19">
        <v>0.21428571428599999</v>
      </c>
      <c r="E19" t="s">
        <v>22</v>
      </c>
      <c r="F19" t="str">
        <f>VLOOKUP(E19,BACKUP!$R$1:$S$40,2,FALSE)</f>
        <v>Ulysses</v>
      </c>
      <c r="G19">
        <v>0.33333333333300003</v>
      </c>
    </row>
    <row r="20" spans="1:18" x14ac:dyDescent="0.25">
      <c r="A20" t="s">
        <v>43</v>
      </c>
      <c r="B20" t="str">
        <f>VLOOKUP(A20,BACKUP!$R$1:$S$40,2,FALSE)</f>
        <v>Way of Shadows</v>
      </c>
      <c r="C20">
        <v>0.125</v>
      </c>
      <c r="E20" t="s">
        <v>23</v>
      </c>
      <c r="F20" t="str">
        <f>VLOOKUP(E20,BACKUP!$R$1:$S$40,2,FALSE)</f>
        <v>Vanity Fair</v>
      </c>
      <c r="G20">
        <v>0.44117647058800002</v>
      </c>
    </row>
    <row r="21" spans="1:18" x14ac:dyDescent="0.25">
      <c r="C21">
        <f>AVERAGE(C1:C20)</f>
        <v>0.23296263050670504</v>
      </c>
      <c r="G21">
        <f>AVERAGE(G1:G20)</f>
        <v>0.280991729780805</v>
      </c>
    </row>
  </sheetData>
  <sortState ref="E1:G20">
    <sortCondition ref="F1:F2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zoomScale="130" zoomScaleNormal="130" workbookViewId="0">
      <selection activeCell="N17" sqref="N17"/>
    </sheetView>
  </sheetViews>
  <sheetFormatPr defaultRowHeight="15" x14ac:dyDescent="0.25"/>
  <cols>
    <col min="1" max="2" width="21.42578125" customWidth="1"/>
  </cols>
  <sheetData>
    <row r="1" spans="1:19" x14ac:dyDescent="0.25">
      <c r="A1" t="s">
        <v>31</v>
      </c>
      <c r="B1" t="str">
        <f>VLOOKUP(A1,BACKUP!$R$1:$S$40,2,FALSE)</f>
        <v>A Game of Thrones</v>
      </c>
      <c r="C1">
        <v>0.29357798165100002</v>
      </c>
      <c r="E1" t="s">
        <v>5</v>
      </c>
      <c r="F1">
        <f>VLOOKUP(E1,BACKUP!$R$1:$S$40,2,FALSE)</f>
        <v>1984</v>
      </c>
      <c r="G1">
        <v>0.55111111111099997</v>
      </c>
      <c r="J1" t="s">
        <v>69</v>
      </c>
    </row>
    <row r="2" spans="1:19" x14ac:dyDescent="0.25">
      <c r="A2" t="s">
        <v>25</v>
      </c>
      <c r="B2" t="str">
        <f>VLOOKUP(A2,BACKUP!$R$1:$S$40,2,FALSE)</f>
        <v>Assassin's Apprentice</v>
      </c>
      <c r="C2">
        <v>0.70617696160300003</v>
      </c>
      <c r="E2" t="s">
        <v>20</v>
      </c>
      <c r="F2" t="str">
        <f>VLOOKUP(E2,BACKUP!$R$1:$S$40,2,FALSE)</f>
        <v>A Study In Scarlet</v>
      </c>
      <c r="G2">
        <v>0.82587064676599997</v>
      </c>
    </row>
    <row r="3" spans="1:19" ht="15.75" thickBot="1" x14ac:dyDescent="0.3">
      <c r="A3" t="s">
        <v>30</v>
      </c>
      <c r="B3" t="str">
        <f>VLOOKUP(A3,BACKUP!$R$1:$S$40,2,FALSE)</f>
        <v>Elantris</v>
      </c>
      <c r="C3">
        <v>0.31677018633499998</v>
      </c>
      <c r="E3" t="s">
        <v>6</v>
      </c>
      <c r="F3" t="str">
        <f>VLOOKUP(E3,BACKUP!$R$1:$S$40,2,FALSE)</f>
        <v>Alice In Wonderland</v>
      </c>
      <c r="G3">
        <v>0.26112759643900002</v>
      </c>
      <c r="J3" t="s">
        <v>70</v>
      </c>
      <c r="M3" t="s">
        <v>71</v>
      </c>
      <c r="N3">
        <v>0</v>
      </c>
    </row>
    <row r="4" spans="1:19" ht="15.75" thickTop="1" x14ac:dyDescent="0.25">
      <c r="A4" t="s">
        <v>32</v>
      </c>
      <c r="B4" t="str">
        <f>VLOOKUP(A4,BACKUP!$R$1:$S$40,2,FALSE)</f>
        <v>Gardens Of The Moon</v>
      </c>
      <c r="C4">
        <v>0.74918566775200002</v>
      </c>
      <c r="E4" t="s">
        <v>7</v>
      </c>
      <c r="F4" t="str">
        <f>VLOOKUP(E4,BACKUP!$R$1:$S$40,2,FALSE)</f>
        <v>Brave New World</v>
      </c>
      <c r="G4">
        <v>0.35087719298199999</v>
      </c>
      <c r="J4" s="9" t="s">
        <v>72</v>
      </c>
      <c r="K4" s="9" t="s">
        <v>73</v>
      </c>
      <c r="L4" s="9" t="s">
        <v>51</v>
      </c>
      <c r="M4" s="9" t="s">
        <v>52</v>
      </c>
      <c r="N4" s="9" t="s">
        <v>74</v>
      </c>
    </row>
    <row r="5" spans="1:19" x14ac:dyDescent="0.25">
      <c r="A5" t="s">
        <v>34</v>
      </c>
      <c r="B5" t="str">
        <f>VLOOKUP(A5,BACKUP!$R$1:$S$40,2,FALSE)</f>
        <v>Harry Potter</v>
      </c>
      <c r="C5">
        <v>0.32065217391299999</v>
      </c>
      <c r="E5" t="s">
        <v>9</v>
      </c>
      <c r="F5" t="str">
        <f>VLOOKUP(E5,BACKUP!$R$1:$S$40,2,FALSE)</f>
        <v>David Copperfield</v>
      </c>
      <c r="G5">
        <v>0.61212121212100001</v>
      </c>
      <c r="J5">
        <f>C1</f>
        <v>0.29357798165100002</v>
      </c>
      <c r="K5">
        <f>COUNT(C2:C20)</f>
        <v>19</v>
      </c>
      <c r="L5">
        <f>AVERAGE(C1:C20)</f>
        <v>0.47951525229965003</v>
      </c>
      <c r="M5">
        <f>VAR(C2:C20)</f>
        <v>3.3065105742440162E-2</v>
      </c>
    </row>
    <row r="6" spans="1:19" x14ac:dyDescent="0.25">
      <c r="A6" t="s">
        <v>36</v>
      </c>
      <c r="B6" t="str">
        <f>VLOOKUP(A6,BACKUP!$R$1:$S$40,2,FALSE)</f>
        <v>Magician</v>
      </c>
      <c r="C6">
        <v>0.49454545454499999</v>
      </c>
      <c r="E6" t="s">
        <v>11</v>
      </c>
      <c r="F6" t="str">
        <f>VLOOKUP(E6,BACKUP!$R$1:$S$40,2,FALSE)</f>
        <v>Dracula</v>
      </c>
      <c r="G6">
        <v>0.92574257425700002</v>
      </c>
      <c r="J6">
        <f>G1</f>
        <v>0.55111111111099997</v>
      </c>
      <c r="K6">
        <f>COUNT(G2:G20)</f>
        <v>19</v>
      </c>
      <c r="L6">
        <f>AVERAGE(G1:G20)</f>
        <v>0.56002859280695005</v>
      </c>
      <c r="M6">
        <f>VAR(G2:G20)</f>
        <v>4.0926726614139319E-2</v>
      </c>
    </row>
    <row r="7" spans="1:19" x14ac:dyDescent="0.25">
      <c r="A7" t="s">
        <v>37</v>
      </c>
      <c r="B7" t="str">
        <f>VLOOKUP(A7,BACKUP!$R$1:$S$40,2,FALSE)</f>
        <v>Mistborn</v>
      </c>
      <c r="C7">
        <v>0.34090909090900001</v>
      </c>
      <c r="E7" t="s">
        <v>12</v>
      </c>
      <c r="F7" t="str">
        <f>VLOOKUP(E7,BACKUP!$R$1:$S$40,2,FALSE)</f>
        <v>Emma</v>
      </c>
      <c r="G7">
        <v>0.43437500000000001</v>
      </c>
      <c r="J7" s="10" t="s">
        <v>77</v>
      </c>
      <c r="K7" s="10"/>
      <c r="L7" s="10"/>
      <c r="M7" s="10">
        <f>((K5-1)*M5+(K6-1)*M6)/(K5+K6-2)</f>
        <v>3.6995916178289741E-2</v>
      </c>
      <c r="N7" s="10">
        <f>ABS(L5-L6-N3)/SQRT(M7)</f>
        <v>0.41859202753111863</v>
      </c>
      <c r="O7">
        <f>SQRT(M7)</f>
        <v>0.19234322493472375</v>
      </c>
    </row>
    <row r="8" spans="1:19" x14ac:dyDescent="0.25">
      <c r="A8" t="s">
        <v>40</v>
      </c>
      <c r="B8" t="str">
        <f>VLOOKUP(A8,BACKUP!$R$1:$S$40,2,FALSE)</f>
        <v>Prince of Thorns</v>
      </c>
      <c r="C8">
        <v>0.53932584269700001</v>
      </c>
      <c r="E8" t="s">
        <v>13</v>
      </c>
      <c r="F8" t="str">
        <f>VLOOKUP(E8,BACKUP!$R$1:$S$40,2,FALSE)</f>
        <v>Frankenstein</v>
      </c>
      <c r="G8">
        <v>0.86141304347799996</v>
      </c>
    </row>
    <row r="9" spans="1:19" ht="15.75" thickBot="1" x14ac:dyDescent="0.3">
      <c r="A9" t="s">
        <v>41</v>
      </c>
      <c r="B9" t="str">
        <f>VLOOKUP(A9,BACKUP!$R$1:$S$40,2,FALSE)</f>
        <v>Storm Front</v>
      </c>
      <c r="C9">
        <v>0.78804347826099996</v>
      </c>
      <c r="E9" t="s">
        <v>14</v>
      </c>
      <c r="F9" t="str">
        <f>VLOOKUP(E9,BACKUP!$R$1:$S$40,2,FALSE)</f>
        <v>Huckleberry Finn</v>
      </c>
      <c r="G9">
        <v>0.59134615384599998</v>
      </c>
      <c r="J9" t="s">
        <v>78</v>
      </c>
      <c r="N9" t="s">
        <v>79</v>
      </c>
      <c r="O9">
        <v>0.05</v>
      </c>
    </row>
    <row r="10" spans="1:19" ht="15.75" thickTop="1" x14ac:dyDescent="0.25">
      <c r="A10" t="s">
        <v>26</v>
      </c>
      <c r="B10" t="str">
        <f>VLOOKUP(A10,BACKUP!$R$1:$S$40,2,FALSE)</f>
        <v>The Black Company</v>
      </c>
      <c r="C10">
        <v>0.56179775280900002</v>
      </c>
      <c r="E10" t="s">
        <v>15</v>
      </c>
      <c r="F10" t="str">
        <f>VLOOKUP(E10,BACKUP!$R$1:$S$40,2,FALSE)</f>
        <v>Jekyll And Hyde</v>
      </c>
      <c r="G10">
        <v>0.67460317460300001</v>
      </c>
      <c r="J10" s="9" t="s">
        <v>80</v>
      </c>
      <c r="K10" s="9" t="s">
        <v>81</v>
      </c>
      <c r="L10" s="9" t="s">
        <v>82</v>
      </c>
      <c r="M10" s="9" t="s">
        <v>54</v>
      </c>
      <c r="N10" s="9" t="s">
        <v>83</v>
      </c>
      <c r="O10" s="9" t="s">
        <v>84</v>
      </c>
      <c r="P10" s="9" t="s">
        <v>85</v>
      </c>
      <c r="Q10" s="9" t="s">
        <v>86</v>
      </c>
      <c r="R10" s="9" t="s">
        <v>87</v>
      </c>
      <c r="S10" s="9" t="s">
        <v>88</v>
      </c>
    </row>
    <row r="11" spans="1:19" x14ac:dyDescent="0.25">
      <c r="A11" t="s">
        <v>27</v>
      </c>
      <c r="B11" t="str">
        <f>VLOOKUP(A11,BACKUP!$R$1:$S$40,2,FALSE)</f>
        <v>The Black Prism</v>
      </c>
      <c r="C11">
        <v>0.49666666666699999</v>
      </c>
      <c r="E11" t="s">
        <v>16</v>
      </c>
      <c r="F11" t="str">
        <f>VLOOKUP(E11,BACKUP!$R$1:$S$40,2,FALSE)</f>
        <v>Moby Dick</v>
      </c>
      <c r="G11">
        <v>0.88063660477500005</v>
      </c>
      <c r="J11" t="s">
        <v>89</v>
      </c>
      <c r="K11">
        <f>SQRT(M7*(1/K5+1/K6))</f>
        <v>6.2404382587569612E-2</v>
      </c>
      <c r="L11">
        <f>(ABS(L5-L6-N3))/K11</f>
        <v>1.2901872780220014</v>
      </c>
      <c r="M11">
        <f>K5+K6-2</f>
        <v>36</v>
      </c>
      <c r="N11">
        <f>TDIST(L11,M11,1)</f>
        <v>0.10260583426405821</v>
      </c>
      <c r="O11">
        <f>TINV(O9*2,M11)</f>
        <v>1.6882977141168172</v>
      </c>
      <c r="R11" s="2" t="str">
        <f>IF(N11&lt;O9,"yes","no")</f>
        <v>no</v>
      </c>
      <c r="S11">
        <f>SQRT(L11^2/(L11^2+M11))</f>
        <v>0.21022587665618775</v>
      </c>
    </row>
    <row r="12" spans="1:19" x14ac:dyDescent="0.25">
      <c r="A12" t="s">
        <v>28</v>
      </c>
      <c r="B12" t="str">
        <f>VLOOKUP(A12,BACKUP!$R$1:$S$40,2,FALSE)</f>
        <v>The Blade Itself</v>
      </c>
      <c r="C12">
        <v>0.66216216216199997</v>
      </c>
      <c r="E12" t="s">
        <v>18</v>
      </c>
      <c r="F12" t="str">
        <f>VLOOKUP(E12,BACKUP!$R$1:$S$40,2,FALSE)</f>
        <v>Oliver Twist</v>
      </c>
      <c r="G12">
        <v>0.35736677115999999</v>
      </c>
      <c r="J12" t="s">
        <v>90</v>
      </c>
      <c r="K12">
        <f>K11</f>
        <v>6.2404382587569612E-2</v>
      </c>
      <c r="L12">
        <f t="shared" ref="L12:M12" si="0">L11</f>
        <v>1.2901872780220014</v>
      </c>
      <c r="M12">
        <f t="shared" si="0"/>
        <v>36</v>
      </c>
      <c r="N12">
        <f>TDIST(L12,M12,2)</f>
        <v>0.20521166852811643</v>
      </c>
      <c r="O12">
        <f>TINV(O9,M12)</f>
        <v>2.028094000980452</v>
      </c>
      <c r="P12">
        <f>(L5-L6)-O12*K12</f>
        <v>-0.20707529446803893</v>
      </c>
      <c r="Q12">
        <f>(L5-L6)+O12*K12</f>
        <v>4.6048613453438886E-2</v>
      </c>
      <c r="R12" s="2" t="str">
        <f>IF(N12&lt;O9,"yes","no")</f>
        <v>no</v>
      </c>
      <c r="S12">
        <f>S11</f>
        <v>0.21022587665618775</v>
      </c>
    </row>
    <row r="13" spans="1:19" x14ac:dyDescent="0.25">
      <c r="A13" t="s">
        <v>29</v>
      </c>
      <c r="B13" t="str">
        <f>VLOOKUP(A13,BACKUP!$R$1:$S$40,2,FALSE)</f>
        <v>The Colour of Magic</v>
      </c>
      <c r="C13">
        <v>0.55038759689899996</v>
      </c>
      <c r="E13" t="s">
        <v>19</v>
      </c>
      <c r="F13" t="str">
        <f>VLOOKUP(E13,BACKUP!$R$1:$S$40,2,FALSE)</f>
        <v>Pride And Prejudice</v>
      </c>
      <c r="G13">
        <v>0.46031746031699999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r="14" spans="1:19" ht="15.75" thickBot="1" x14ac:dyDescent="0.3">
      <c r="A14" t="s">
        <v>33</v>
      </c>
      <c r="B14" t="str">
        <f>VLOOKUP(A14,BACKUP!$R$1:$S$40,2,FALSE)</f>
        <v>The Gunslinger</v>
      </c>
      <c r="C14">
        <v>0.78142076502699997</v>
      </c>
      <c r="E14" t="s">
        <v>8</v>
      </c>
      <c r="F14" t="str">
        <f>VLOOKUP(E14,BACKUP!$R$1:$S$40,2,FALSE)</f>
        <v>The Call Of The Wild</v>
      </c>
      <c r="G14">
        <v>0.49137931034499999</v>
      </c>
      <c r="J14" t="s">
        <v>91</v>
      </c>
      <c r="N14" t="s">
        <v>79</v>
      </c>
      <c r="O14">
        <f>O9</f>
        <v>0.05</v>
      </c>
    </row>
    <row r="15" spans="1:19" ht="15.75" thickTop="1" x14ac:dyDescent="0.25">
      <c r="A15" t="s">
        <v>35</v>
      </c>
      <c r="B15" t="str">
        <f>VLOOKUP(A15,BACKUP!$R$1:$S$40,2,FALSE)</f>
        <v>The Lies Of Locke Lamora</v>
      </c>
      <c r="C15">
        <v>0.20805369127500001</v>
      </c>
      <c r="E15" t="s">
        <v>10</v>
      </c>
      <c r="F15" t="str">
        <f>VLOOKUP(E15,BACKUP!$R$1:$S$40,2,FALSE)</f>
        <v>The Count Of Monte Cristo</v>
      </c>
      <c r="G15">
        <v>0.46735395189000001</v>
      </c>
      <c r="J15" s="9" t="s">
        <v>80</v>
      </c>
      <c r="K15" s="9" t="s">
        <v>81</v>
      </c>
      <c r="L15" s="9" t="s">
        <v>82</v>
      </c>
      <c r="M15" s="9" t="s">
        <v>54</v>
      </c>
      <c r="N15" s="9" t="s">
        <v>83</v>
      </c>
      <c r="O15" s="9" t="s">
        <v>84</v>
      </c>
      <c r="P15" s="9" t="s">
        <v>85</v>
      </c>
      <c r="Q15" s="9" t="s">
        <v>86</v>
      </c>
      <c r="R15" s="9" t="s">
        <v>87</v>
      </c>
      <c r="S15" s="9" t="s">
        <v>88</v>
      </c>
    </row>
    <row r="16" spans="1:19" x14ac:dyDescent="0.25">
      <c r="A16" t="s">
        <v>38</v>
      </c>
      <c r="B16" t="str">
        <f>VLOOKUP(A16,BACKUP!$R$1:$S$40,2,FALSE)</f>
        <v>The Name Of The Wind</v>
      </c>
      <c r="C16">
        <v>0.44881889763799998</v>
      </c>
      <c r="E16" t="s">
        <v>17</v>
      </c>
      <c r="F16" t="str">
        <f>VLOOKUP(E16,BACKUP!$R$1:$S$40,2,FALSE)</f>
        <v>The Three Musketeers</v>
      </c>
      <c r="G16">
        <v>0.59752321981400003</v>
      </c>
      <c r="J16" t="s">
        <v>89</v>
      </c>
      <c r="K16">
        <f>SQRT(M5/K5+M6/K6)</f>
        <v>6.2404382587569612E-2</v>
      </c>
      <c r="L16">
        <f>(ABS(L5-L6-N3))/K16</f>
        <v>1.2901872780220014</v>
      </c>
      <c r="M16">
        <f>(M5/K5+M6/K6)^2/((M5/K5)^2/(K5-1)+(M6/K6)^2/(K6-1))</f>
        <v>35.598131624128904</v>
      </c>
      <c r="N16">
        <f>TDIST(L16,ROUND(M16,0),1)</f>
        <v>0.10260583426405821</v>
      </c>
      <c r="O16">
        <f>TINV(O14*2,ROUND(M16,0))</f>
        <v>1.6882977141168172</v>
      </c>
      <c r="R16" s="2" t="str">
        <f>IF(N16&lt;O14,"yes","no")</f>
        <v>no</v>
      </c>
      <c r="S16">
        <f>SQRT(L16^2/(L16^2+M16))</f>
        <v>0.2113564514154429</v>
      </c>
    </row>
    <row r="17" spans="1:19" x14ac:dyDescent="0.25">
      <c r="A17" t="s">
        <v>39</v>
      </c>
      <c r="B17" t="str">
        <f>VLOOKUP(A17,BACKUP!$R$1:$S$40,2,FALSE)</f>
        <v>The Painted Man</v>
      </c>
      <c r="C17">
        <v>0.30491803278700003</v>
      </c>
      <c r="E17" t="s">
        <v>24</v>
      </c>
      <c r="F17" t="str">
        <f>VLOOKUP(E17,BACKUP!$R$1:$S$40,2,FALSE)</f>
        <v>The Way We Live Now</v>
      </c>
      <c r="G17">
        <v>0.57142857142900005</v>
      </c>
      <c r="J17" t="s">
        <v>90</v>
      </c>
      <c r="K17">
        <f>K16</f>
        <v>6.2404382587569612E-2</v>
      </c>
      <c r="L17">
        <f t="shared" ref="L17:M17" si="1">L16</f>
        <v>1.2901872780220014</v>
      </c>
      <c r="M17">
        <f t="shared" si="1"/>
        <v>35.598131624128904</v>
      </c>
      <c r="N17">
        <f>TDIST(L17,ROUND(M17,0),2)</f>
        <v>0.20521166852811643</v>
      </c>
      <c r="O17">
        <f>TINV(O14,ROUND(M17,0))</f>
        <v>2.028094000980452</v>
      </c>
      <c r="P17">
        <f>(L5-L6)-O17*K17</f>
        <v>-0.20707529446803893</v>
      </c>
      <c r="Q17">
        <f>(L5-L6)+O17*K17</f>
        <v>4.6048613453438886E-2</v>
      </c>
      <c r="R17" s="2" t="str">
        <f>IF(N17&lt;O14,"yes","no")</f>
        <v>no</v>
      </c>
      <c r="S17">
        <f>S16</f>
        <v>0.2113564514154429</v>
      </c>
    </row>
    <row r="18" spans="1:19" x14ac:dyDescent="0.25">
      <c r="A18" t="s">
        <v>42</v>
      </c>
      <c r="B18" t="str">
        <f>VLOOKUP(A18,BACKUP!$R$1:$S$40,2,FALSE)</f>
        <v>The Way of Kings</v>
      </c>
      <c r="C18">
        <v>0.30909090909100001</v>
      </c>
      <c r="E18" t="s">
        <v>21</v>
      </c>
      <c r="F18" t="str">
        <f>VLOOKUP(E18,BACKUP!$R$1:$S$40,2,FALSE)</f>
        <v>Tinker Tailor Soldier Spy</v>
      </c>
      <c r="G18">
        <v>0.46706586826300001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1:19" x14ac:dyDescent="0.25">
      <c r="A19" t="s">
        <v>44</v>
      </c>
      <c r="B19" t="str">
        <f>VLOOKUP(A19,BACKUP!$R$1:$S$40,2,FALSE)</f>
        <v>The Wheel Of Time</v>
      </c>
      <c r="C19">
        <v>0.39835728952799998</v>
      </c>
      <c r="E19" t="s">
        <v>22</v>
      </c>
      <c r="F19" t="str">
        <f>VLOOKUP(E19,BACKUP!$R$1:$S$40,2,FALSE)</f>
        <v>Ulysses</v>
      </c>
      <c r="G19">
        <v>0.572413793103</v>
      </c>
    </row>
    <row r="20" spans="1:19" x14ac:dyDescent="0.25">
      <c r="A20" t="s">
        <v>43</v>
      </c>
      <c r="B20" t="str">
        <f>VLOOKUP(A20,BACKUP!$R$1:$S$40,2,FALSE)</f>
        <v>Way of Shadows</v>
      </c>
      <c r="C20">
        <v>0.319444444444</v>
      </c>
      <c r="E20" t="s">
        <v>23</v>
      </c>
      <c r="F20" t="str">
        <f>VLOOKUP(E20,BACKUP!$R$1:$S$40,2,FALSE)</f>
        <v>Vanity Fair</v>
      </c>
      <c r="G20">
        <v>0.24649859943999999</v>
      </c>
    </row>
    <row r="21" spans="1:19" x14ac:dyDescent="0.25">
      <c r="C21">
        <f>AVERAGE(C1:C20)</f>
        <v>0.47951525229965003</v>
      </c>
      <c r="G21">
        <f>AVERAGE(G1:G20)</f>
        <v>0.56002859280695005</v>
      </c>
    </row>
  </sheetData>
  <sortState ref="E1:G20">
    <sortCondition ref="F1:F2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workbookViewId="0">
      <selection activeCell="O42" sqref="O42"/>
    </sheetView>
  </sheetViews>
  <sheetFormatPr defaultRowHeight="15" x14ac:dyDescent="0.25"/>
  <cols>
    <col min="3" max="3" width="12.140625" customWidth="1"/>
    <col min="18" max="18" width="17.5703125" customWidth="1"/>
    <col min="20" max="21" width="16.7109375" customWidth="1"/>
    <col min="23" max="23" width="14.28515625" customWidth="1"/>
  </cols>
  <sheetData>
    <row r="1" spans="1:25" x14ac:dyDescent="0.25">
      <c r="A1" s="1" t="s">
        <v>4</v>
      </c>
      <c r="B1" s="1"/>
      <c r="C1" s="1" t="s">
        <v>3</v>
      </c>
      <c r="F1" t="s">
        <v>69</v>
      </c>
      <c r="T1" t="s">
        <v>25</v>
      </c>
      <c r="U1" t="str">
        <f>VLOOKUP(T1,BACKUP!$R$1:$S$40,2,FALSE)</f>
        <v>Assassin's Apprentice</v>
      </c>
      <c r="V1">
        <v>14.9417180436</v>
      </c>
      <c r="W1" t="s">
        <v>5</v>
      </c>
      <c r="X1">
        <f>VLOOKUP(W1,BACKUP!$R$1:$S$40,2,FALSE)</f>
        <v>1984</v>
      </c>
      <c r="Y1">
        <v>18.010010458699998</v>
      </c>
    </row>
    <row r="2" spans="1:25" x14ac:dyDescent="0.25">
      <c r="A2">
        <v>9.7329018716100002</v>
      </c>
      <c r="C2">
        <v>13.353326063200001</v>
      </c>
      <c r="T2" t="s">
        <v>26</v>
      </c>
      <c r="U2" t="str">
        <f>VLOOKUP(T2,BACKUP!$R$1:$S$40,2,FALSE)</f>
        <v>The Black Company</v>
      </c>
      <c r="V2">
        <v>9.7329018716100002</v>
      </c>
      <c r="W2" t="s">
        <v>6</v>
      </c>
      <c r="X2" t="str">
        <f>VLOOKUP(W2,BACKUP!$R$1:$S$40,2,FALSE)</f>
        <v>Alice In Wonderland</v>
      </c>
      <c r="Y2">
        <v>20.9884146341</v>
      </c>
    </row>
    <row r="3" spans="1:25" ht="15.75" thickBot="1" x14ac:dyDescent="0.3">
      <c r="A3">
        <v>12.201463267499999</v>
      </c>
      <c r="C3">
        <v>15.868671193000001</v>
      </c>
      <c r="F3" t="s">
        <v>70</v>
      </c>
      <c r="I3" t="s">
        <v>71</v>
      </c>
      <c r="J3">
        <v>0</v>
      </c>
      <c r="T3" t="s">
        <v>27</v>
      </c>
      <c r="U3" t="str">
        <f>VLOOKUP(T3,BACKUP!$R$1:$S$40,2,FALSE)</f>
        <v>The Black Prism</v>
      </c>
      <c r="V3">
        <v>13.190930422399999</v>
      </c>
      <c r="W3" t="s">
        <v>7</v>
      </c>
      <c r="X3" t="str">
        <f>VLOOKUP(W3,BACKUP!$R$1:$S$40,2,FALSE)</f>
        <v>Brave New World</v>
      </c>
      <c r="Y3">
        <v>15.868671193000001</v>
      </c>
    </row>
    <row r="4" spans="1:25" ht="15.75" thickTop="1" x14ac:dyDescent="0.25">
      <c r="A4">
        <v>12.2029080794</v>
      </c>
      <c r="C4">
        <v>16.295272282900001</v>
      </c>
      <c r="F4" s="9" t="s">
        <v>72</v>
      </c>
      <c r="G4" s="9" t="s">
        <v>73</v>
      </c>
      <c r="H4" s="9" t="s">
        <v>51</v>
      </c>
      <c r="I4" s="9" t="s">
        <v>52</v>
      </c>
      <c r="J4" s="9" t="s">
        <v>74</v>
      </c>
      <c r="T4" t="s">
        <v>28</v>
      </c>
      <c r="U4" t="str">
        <f>VLOOKUP(T4,BACKUP!$R$1:$S$40,2,FALSE)</f>
        <v>The Blade Itself</v>
      </c>
      <c r="V4">
        <v>12.550289017300001</v>
      </c>
      <c r="W4" t="s">
        <v>8</v>
      </c>
      <c r="X4" t="str">
        <f>VLOOKUP(W4,BACKUP!$R$1:$S$40,2,FALSE)</f>
        <v>The Call Of The Wild</v>
      </c>
      <c r="Y4">
        <v>21.6707891637</v>
      </c>
    </row>
    <row r="5" spans="1:25" x14ac:dyDescent="0.25">
      <c r="A5">
        <v>12.3297859475</v>
      </c>
      <c r="C5">
        <v>18.010010458699998</v>
      </c>
      <c r="F5">
        <f>A2</f>
        <v>9.7329018716100002</v>
      </c>
      <c r="G5">
        <f>COUNT(A2:A21)</f>
        <v>20</v>
      </c>
      <c r="H5">
        <f>AVERAGE(A2:A21)</f>
        <v>13.6933304284755</v>
      </c>
      <c r="I5">
        <f>VAR(A3:A21)</f>
        <v>1.593794714596602</v>
      </c>
      <c r="T5" t="s">
        <v>29</v>
      </c>
      <c r="U5" t="str">
        <f>VLOOKUP(T5,BACKUP!$R$1:$S$40,2,FALSE)</f>
        <v>The Colour of Magic</v>
      </c>
      <c r="V5">
        <v>14.2090876819</v>
      </c>
      <c r="W5" t="s">
        <v>9</v>
      </c>
      <c r="X5" t="str">
        <f>VLOOKUP(W5,BACKUP!$R$1:$S$40,2,FALSE)</f>
        <v>David Copperfield</v>
      </c>
      <c r="Y5">
        <v>22.7862068966</v>
      </c>
    </row>
    <row r="6" spans="1:25" x14ac:dyDescent="0.25">
      <c r="A6">
        <v>12.550289017300001</v>
      </c>
      <c r="C6">
        <v>18.931693497600001</v>
      </c>
      <c r="F6">
        <f>C2</f>
        <v>13.353326063200001</v>
      </c>
      <c r="G6">
        <f>COUNT(C2:C21)</f>
        <v>20</v>
      </c>
      <c r="H6">
        <f>AVERAGE(C2:C21)</f>
        <v>21.303348593860001</v>
      </c>
      <c r="I6">
        <f>VAR(C3:C21)</f>
        <v>10.547530134817761</v>
      </c>
      <c r="T6" t="s">
        <v>30</v>
      </c>
      <c r="U6" t="str">
        <f>VLOOKUP(T6,BACKUP!$R$1:$S$40,2,FALSE)</f>
        <v>Elantris</v>
      </c>
      <c r="V6">
        <v>14.2397820163</v>
      </c>
      <c r="W6" t="s">
        <v>10</v>
      </c>
      <c r="X6" t="str">
        <f>VLOOKUP(W6,BACKUP!$R$1:$S$40,2,FALSE)</f>
        <v>The Count Of Monte Cristo</v>
      </c>
      <c r="Y6">
        <v>21.9139801259</v>
      </c>
    </row>
    <row r="7" spans="1:25" x14ac:dyDescent="0.25">
      <c r="A7">
        <v>12.9003421728</v>
      </c>
      <c r="C7">
        <v>18.990430622000002</v>
      </c>
      <c r="F7" s="10" t="s">
        <v>77</v>
      </c>
      <c r="G7" s="10"/>
      <c r="H7" s="10"/>
      <c r="I7" s="10">
        <f>((G5-1)*I5+(G6-1)*I6)/(G5+G6-2)</f>
        <v>6.070662424707181</v>
      </c>
      <c r="J7" s="10">
        <f>ABS(H5-H6-J3)/SQRT(I7)</f>
        <v>3.0886425614634789</v>
      </c>
      <c r="K7">
        <f>SQRT(I7)</f>
        <v>2.4638714302307214</v>
      </c>
      <c r="T7" t="s">
        <v>31</v>
      </c>
      <c r="U7" t="str">
        <f>VLOOKUP(T7,BACKUP!$R$1:$S$40,2,FALSE)</f>
        <v>A Game of Thrones</v>
      </c>
      <c r="V7">
        <v>14.5331025878</v>
      </c>
      <c r="W7" t="s">
        <v>11</v>
      </c>
      <c r="X7" t="str">
        <f>VLOOKUP(W7,BACKUP!$R$1:$S$40,2,FALSE)</f>
        <v>Dracula</v>
      </c>
      <c r="Y7">
        <v>21.9641420526</v>
      </c>
    </row>
    <row r="8" spans="1:25" x14ac:dyDescent="0.25">
      <c r="A8">
        <v>12.9835520919</v>
      </c>
      <c r="C8">
        <v>19.193912517600001</v>
      </c>
      <c r="T8" t="s">
        <v>32</v>
      </c>
      <c r="U8" t="str">
        <f>VLOOKUP(T8,BACKUP!$R$1:$S$40,2,FALSE)</f>
        <v>Gardens Of The Moon</v>
      </c>
      <c r="V8">
        <v>12.201463267499999</v>
      </c>
      <c r="W8" t="s">
        <v>12</v>
      </c>
      <c r="X8" t="str">
        <f>VLOOKUP(W8,BACKUP!$R$1:$S$40,2,FALSE)</f>
        <v>Emma</v>
      </c>
      <c r="Y8">
        <v>22.381575898000001</v>
      </c>
    </row>
    <row r="9" spans="1:25" ht="15.75" thickBot="1" x14ac:dyDescent="0.3">
      <c r="A9">
        <v>13.190930422399999</v>
      </c>
      <c r="C9">
        <v>20.9884146341</v>
      </c>
      <c r="F9" t="s">
        <v>78</v>
      </c>
      <c r="J9" t="s">
        <v>79</v>
      </c>
      <c r="K9">
        <v>0.05</v>
      </c>
      <c r="T9" t="s">
        <v>33</v>
      </c>
      <c r="U9" t="str">
        <f>VLOOKUP(T9,BACKUP!$R$1:$S$40,2,FALSE)</f>
        <v>The Gunslinger</v>
      </c>
      <c r="V9">
        <v>13.4310656231</v>
      </c>
      <c r="W9" t="s">
        <v>13</v>
      </c>
      <c r="X9" t="str">
        <f>VLOOKUP(W9,BACKUP!$R$1:$S$40,2,FALSE)</f>
        <v>Frankenstein</v>
      </c>
      <c r="Y9">
        <v>25.797525648800001</v>
      </c>
    </row>
    <row r="10" spans="1:25" ht="15.75" thickTop="1" x14ac:dyDescent="0.25">
      <c r="A10">
        <v>13.4310656231</v>
      </c>
      <c r="C10">
        <v>21.635688544299999</v>
      </c>
      <c r="F10" s="9" t="s">
        <v>80</v>
      </c>
      <c r="G10" s="9" t="s">
        <v>81</v>
      </c>
      <c r="H10" s="9" t="s">
        <v>82</v>
      </c>
      <c r="I10" s="9" t="s">
        <v>54</v>
      </c>
      <c r="J10" s="9" t="s">
        <v>83</v>
      </c>
      <c r="K10" s="9" t="s">
        <v>84</v>
      </c>
      <c r="L10" s="9" t="s">
        <v>85</v>
      </c>
      <c r="M10" s="9" t="s">
        <v>86</v>
      </c>
      <c r="N10" s="9" t="s">
        <v>87</v>
      </c>
      <c r="O10" s="9" t="s">
        <v>88</v>
      </c>
      <c r="T10" t="s">
        <v>34</v>
      </c>
      <c r="U10" t="str">
        <f>VLOOKUP(T10,BACKUP!$R$1:$S$40,2,FALSE)</f>
        <v>Harry Potter</v>
      </c>
      <c r="V10">
        <v>15.551415094299999</v>
      </c>
      <c r="W10" t="s">
        <v>14</v>
      </c>
      <c r="X10" t="str">
        <f>VLOOKUP(W10,BACKUP!$R$1:$S$40,2,FALSE)</f>
        <v>Huckleberry Finn</v>
      </c>
      <c r="Y10">
        <v>23.459789616599998</v>
      </c>
    </row>
    <row r="11" spans="1:25" x14ac:dyDescent="0.25">
      <c r="A11">
        <v>13.5338213024</v>
      </c>
      <c r="C11">
        <v>21.6707891637</v>
      </c>
      <c r="F11" t="s">
        <v>89</v>
      </c>
      <c r="G11">
        <f>SQRT(I7*(1/G5+1/G6))</f>
        <v>0.77914455813457251</v>
      </c>
      <c r="H11">
        <f>(ABS(H5-H6-J3))/G11</f>
        <v>9.767145372361199</v>
      </c>
      <c r="I11">
        <f>G5+G6-2</f>
        <v>38</v>
      </c>
      <c r="J11">
        <f>TDIST(H11,I11,1)</f>
        <v>3.2722357807424823E-12</v>
      </c>
      <c r="K11">
        <f>TINV(K9*2,I11)</f>
        <v>1.6859544601667387</v>
      </c>
      <c r="N11" s="2" t="str">
        <f>IF(J11&lt;K9,"yes","no")</f>
        <v>yes</v>
      </c>
      <c r="O11">
        <f>SQRT(H11^2/(H11^2+I11))</f>
        <v>0.84565731678719991</v>
      </c>
      <c r="T11" t="s">
        <v>35</v>
      </c>
      <c r="U11" t="str">
        <f>VLOOKUP(T11,BACKUP!$R$1:$S$40,2,FALSE)</f>
        <v>The Lies Of Locke Lamora</v>
      </c>
      <c r="V11">
        <v>16.900262467200001</v>
      </c>
      <c r="W11" t="s">
        <v>15</v>
      </c>
      <c r="X11" t="str">
        <f>VLOOKUP(W11,BACKUP!$R$1:$S$40,2,FALSE)</f>
        <v>Jekyll And Hyde</v>
      </c>
      <c r="Y11">
        <v>26.186324786299998</v>
      </c>
    </row>
    <row r="12" spans="1:25" x14ac:dyDescent="0.25">
      <c r="A12">
        <v>14.0179908076</v>
      </c>
      <c r="C12">
        <v>21.9139801259</v>
      </c>
      <c r="F12" t="s">
        <v>90</v>
      </c>
      <c r="G12">
        <f>G11</f>
        <v>0.77914455813457251</v>
      </c>
      <c r="H12">
        <f t="shared" ref="H12:I12" si="0">H11</f>
        <v>9.767145372361199</v>
      </c>
      <c r="I12">
        <f t="shared" si="0"/>
        <v>38</v>
      </c>
      <c r="J12">
        <f>TDIST(H12,I12,2)</f>
        <v>6.5444715614849645E-12</v>
      </c>
      <c r="K12">
        <f>TINV(K9,I12)</f>
        <v>2.0243941639119702</v>
      </c>
      <c r="L12">
        <f>(H5-H6)-K12*G12</f>
        <v>-9.1873138617159</v>
      </c>
      <c r="M12">
        <f>(H5-H6)+K12*G12</f>
        <v>-6.0327224690531018</v>
      </c>
      <c r="N12" s="2" t="str">
        <f>IF(J12&lt;K9,"yes","no")</f>
        <v>yes</v>
      </c>
      <c r="O12">
        <f>O11</f>
        <v>0.84565731678719991</v>
      </c>
      <c r="T12" t="s">
        <v>36</v>
      </c>
      <c r="U12" t="str">
        <f>VLOOKUP(T12,BACKUP!$R$1:$S$40,2,FALSE)</f>
        <v>Magician</v>
      </c>
      <c r="V12">
        <v>14.7830849345</v>
      </c>
      <c r="W12" t="s">
        <v>16</v>
      </c>
      <c r="X12" t="str">
        <f>VLOOKUP(W12,BACKUP!$R$1:$S$40,2,FALSE)</f>
        <v>Moby Dick</v>
      </c>
      <c r="Y12">
        <v>25.244469026499999</v>
      </c>
    </row>
    <row r="13" spans="1:25" x14ac:dyDescent="0.25">
      <c r="A13">
        <v>14.2090876819</v>
      </c>
      <c r="C13">
        <v>21.9641420526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T13" t="s">
        <v>37</v>
      </c>
      <c r="U13" t="str">
        <f>VLOOKUP(T13,BACKUP!$R$1:$S$40,2,FALSE)</f>
        <v>Mistborn</v>
      </c>
      <c r="V13">
        <v>12.9003421728</v>
      </c>
      <c r="W13" t="s">
        <v>17</v>
      </c>
      <c r="X13" t="str">
        <f>VLOOKUP(W13,BACKUP!$R$1:$S$40,2,FALSE)</f>
        <v>The Three Musketeers</v>
      </c>
      <c r="Y13">
        <v>19.193912517600001</v>
      </c>
    </row>
    <row r="14" spans="1:25" ht="15.75" thickBot="1" x14ac:dyDescent="0.3">
      <c r="A14">
        <v>14.2397820163</v>
      </c>
      <c r="C14">
        <v>22.381575898000001</v>
      </c>
      <c r="F14" t="s">
        <v>91</v>
      </c>
      <c r="J14" t="s">
        <v>79</v>
      </c>
      <c r="K14">
        <f>K9</f>
        <v>0.05</v>
      </c>
      <c r="T14" t="s">
        <v>38</v>
      </c>
      <c r="U14" t="str">
        <f>VLOOKUP(T14,BACKUP!$R$1:$S$40,2,FALSE)</f>
        <v>The Name Of The Wind</v>
      </c>
      <c r="V14">
        <v>12.9835520919</v>
      </c>
      <c r="W14" t="s">
        <v>18</v>
      </c>
      <c r="X14" t="str">
        <f>VLOOKUP(W14,BACKUP!$R$1:$S$40,2,FALSE)</f>
        <v>Oliver Twist</v>
      </c>
      <c r="Y14">
        <v>21.635688544299999</v>
      </c>
    </row>
    <row r="15" spans="1:25" ht="15.75" thickTop="1" x14ac:dyDescent="0.25">
      <c r="A15">
        <v>14.5331025878</v>
      </c>
      <c r="C15">
        <v>22.7862068966</v>
      </c>
      <c r="F15" s="9" t="s">
        <v>80</v>
      </c>
      <c r="G15" s="9" t="s">
        <v>81</v>
      </c>
      <c r="H15" s="9" t="s">
        <v>82</v>
      </c>
      <c r="I15" s="9" t="s">
        <v>54</v>
      </c>
      <c r="J15" s="9" t="s">
        <v>83</v>
      </c>
      <c r="K15" s="9" t="s">
        <v>84</v>
      </c>
      <c r="L15" s="9" t="s">
        <v>85</v>
      </c>
      <c r="M15" s="9" t="s">
        <v>86</v>
      </c>
      <c r="N15" s="9" t="s">
        <v>87</v>
      </c>
      <c r="O15" s="9" t="s">
        <v>88</v>
      </c>
      <c r="T15" t="s">
        <v>39</v>
      </c>
      <c r="U15" t="str">
        <f>VLOOKUP(T15,BACKUP!$R$1:$S$40,2,FALSE)</f>
        <v>The Painted Man</v>
      </c>
      <c r="V15">
        <v>14.674533010099999</v>
      </c>
      <c r="W15" t="s">
        <v>19</v>
      </c>
      <c r="X15" t="str">
        <f>VLOOKUP(W15,BACKUP!$R$1:$S$40,2,FALSE)</f>
        <v>Pride And Prejudice</v>
      </c>
      <c r="Y15">
        <v>24.125585284300001</v>
      </c>
    </row>
    <row r="16" spans="1:25" x14ac:dyDescent="0.25">
      <c r="A16">
        <v>14.674533010099999</v>
      </c>
      <c r="C16">
        <v>23.459789616599998</v>
      </c>
      <c r="F16" t="s">
        <v>89</v>
      </c>
      <c r="G16">
        <f>SQRT(I5/G5+I6/G6)</f>
        <v>0.7791445581345724</v>
      </c>
      <c r="H16">
        <f>(ABS(H5-H6-J3))/G16</f>
        <v>9.7671453723612007</v>
      </c>
      <c r="I16">
        <f>(I5/G5+I6/G6)^2/((I5/G5)^2/(G5-1)+(I6/G6)^2/(G6-1))</f>
        <v>24.613845644835926</v>
      </c>
      <c r="J16">
        <f>TDIST(H16,ROUND(I16,0),1)</f>
        <v>2.5737245826216509E-10</v>
      </c>
      <c r="K16">
        <f>TINV(K14*2,ROUND(I16,0))</f>
        <v>1.7081407612518986</v>
      </c>
      <c r="N16" s="2" t="str">
        <f>IF(J16&lt;K14,"yes","no")</f>
        <v>yes</v>
      </c>
      <c r="O16">
        <f>SQRT(H16^2/(H16^2+I16))</f>
        <v>0.89157353950441043</v>
      </c>
      <c r="T16" t="s">
        <v>40</v>
      </c>
      <c r="U16" t="str">
        <f>VLOOKUP(T16,BACKUP!$R$1:$S$40,2,FALSE)</f>
        <v>Prince of Thorns</v>
      </c>
      <c r="V16">
        <v>12.3297859475</v>
      </c>
      <c r="W16" t="s">
        <v>20</v>
      </c>
      <c r="X16" t="str">
        <f>VLOOKUP(W16,BACKUP!$R$1:$S$40,2,FALSE)</f>
        <v>A Study In Scarlet</v>
      </c>
      <c r="Y16">
        <v>18.990430622000002</v>
      </c>
    </row>
    <row r="17" spans="1:25" x14ac:dyDescent="0.25">
      <c r="A17">
        <v>14.7830849345</v>
      </c>
      <c r="C17">
        <v>24.125585284300001</v>
      </c>
      <c r="F17" t="s">
        <v>90</v>
      </c>
      <c r="G17">
        <f>G16</f>
        <v>0.7791445581345724</v>
      </c>
      <c r="H17">
        <f t="shared" ref="H17:I17" si="1">H16</f>
        <v>9.7671453723612007</v>
      </c>
      <c r="I17">
        <f t="shared" si="1"/>
        <v>24.613845644835926</v>
      </c>
      <c r="J17">
        <f>TDIST(H17,ROUND(I17,0),2)</f>
        <v>5.1474491652433019E-10</v>
      </c>
      <c r="K17">
        <f>TINV(K14,ROUND(I17,0))</f>
        <v>2.0595385527532977</v>
      </c>
      <c r="L17">
        <f>(H5-H6)-K17*G17</f>
        <v>-9.2146964210305864</v>
      </c>
      <c r="M17">
        <f>(H5-H6)+K17*G17</f>
        <v>-6.0053399097384164</v>
      </c>
      <c r="N17" s="2" t="str">
        <f>IF(J17&lt;K14,"yes","no")</f>
        <v>yes</v>
      </c>
      <c r="O17">
        <f>O16</f>
        <v>0.89157353950441043</v>
      </c>
      <c r="T17" t="s">
        <v>41</v>
      </c>
      <c r="U17" t="str">
        <f>VLOOKUP(T17,BACKUP!$R$1:$S$40,2,FALSE)</f>
        <v>Storm Front</v>
      </c>
      <c r="V17">
        <v>14.0179908076</v>
      </c>
      <c r="W17" t="s">
        <v>21</v>
      </c>
      <c r="X17" t="str">
        <f>VLOOKUP(W17,BACKUP!$R$1:$S$40,2,FALSE)</f>
        <v>Tinker Tailor Soldier Spy</v>
      </c>
      <c r="Y17">
        <v>16.623993464800002</v>
      </c>
    </row>
    <row r="18" spans="1:25" x14ac:dyDescent="0.25">
      <c r="A18">
        <v>14.9417180436</v>
      </c>
      <c r="C18">
        <v>25.244469026499999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T18" t="s">
        <v>42</v>
      </c>
      <c r="U18" t="str">
        <f>VLOOKUP(T18,BACKUP!$R$1:$S$40,2,FALSE)</f>
        <v>The Way of Kings</v>
      </c>
      <c r="V18">
        <v>12.2029080794</v>
      </c>
      <c r="W18" t="s">
        <v>22</v>
      </c>
      <c r="X18" t="str">
        <f>VLOOKUP(W18,BACKUP!$R$1:$S$40,2,FALSE)</f>
        <v>Ulysses</v>
      </c>
      <c r="Y18">
        <v>13.353326063200001</v>
      </c>
    </row>
    <row r="19" spans="1:25" x14ac:dyDescent="0.25">
      <c r="A19">
        <v>14.9585721303</v>
      </c>
      <c r="C19">
        <v>25.797525648800001</v>
      </c>
      <c r="T19" t="s">
        <v>43</v>
      </c>
      <c r="U19" t="str">
        <f>VLOOKUP(T19,BACKUP!$R$1:$S$40,2,FALSE)</f>
        <v>Way of Shadows</v>
      </c>
      <c r="V19">
        <v>13.5338213024</v>
      </c>
      <c r="W19" t="s">
        <v>23</v>
      </c>
      <c r="X19" t="str">
        <f>VLOOKUP(W19,BACKUP!$R$1:$S$40,2,FALSE)</f>
        <v>Vanity Fair</v>
      </c>
      <c r="Y19">
        <v>27.269163564500001</v>
      </c>
    </row>
    <row r="20" spans="1:25" x14ac:dyDescent="0.25">
      <c r="A20">
        <v>15.551415094299999</v>
      </c>
      <c r="C20">
        <v>26.186324786299998</v>
      </c>
      <c r="T20" t="s">
        <v>44</v>
      </c>
      <c r="U20" t="str">
        <f>VLOOKUP(T20,BACKUP!$R$1:$S$40,2,FALSE)</f>
        <v>The Wheel Of Time</v>
      </c>
      <c r="V20">
        <v>14.9585721303</v>
      </c>
      <c r="W20" t="s">
        <v>24</v>
      </c>
      <c r="X20" t="str">
        <f>VLOOKUP(W20,BACKUP!$R$1:$S$40,2,FALSE)</f>
        <v>The Way We Live Now</v>
      </c>
      <c r="Y20">
        <v>18.931693497600001</v>
      </c>
    </row>
    <row r="21" spans="1:25" x14ac:dyDescent="0.25">
      <c r="A21">
        <v>16.900262467200001</v>
      </c>
      <c r="C21">
        <v>27.269163564500001</v>
      </c>
    </row>
    <row r="22" spans="1:25" x14ac:dyDescent="0.25">
      <c r="A22" s="1">
        <f>AVERAGE(A2:A21)</f>
        <v>13.6933304284755</v>
      </c>
      <c r="B22" s="1"/>
      <c r="C22" s="1">
        <f>AVERAGE(C2:C21)</f>
        <v>21.303348593860001</v>
      </c>
    </row>
    <row r="24" spans="1:25" x14ac:dyDescent="0.25">
      <c r="C24" t="s">
        <v>137</v>
      </c>
      <c r="F24" t="s">
        <v>137</v>
      </c>
      <c r="U24">
        <v>1984</v>
      </c>
      <c r="V24">
        <v>18.010010458699998</v>
      </c>
      <c r="W24" t="s">
        <v>99</v>
      </c>
      <c r="X24">
        <v>14.5331025878</v>
      </c>
    </row>
    <row r="25" spans="1:25" x14ac:dyDescent="0.25">
      <c r="A25" t="s">
        <v>5</v>
      </c>
      <c r="B25">
        <f>VLOOKUP(A25,BACKUP!$R$1:$S$40,2,FALSE)</f>
        <v>1984</v>
      </c>
      <c r="C25">
        <v>316</v>
      </c>
      <c r="D25" t="s">
        <v>31</v>
      </c>
      <c r="E25" t="str">
        <f>VLOOKUP(D25,BACKUP!$R$1:$S$40,2,FALSE)</f>
        <v>A Game of Thrones</v>
      </c>
      <c r="F25">
        <v>283</v>
      </c>
      <c r="U25" t="s">
        <v>131</v>
      </c>
      <c r="V25">
        <v>18.990430622000002</v>
      </c>
      <c r="W25" t="s">
        <v>93</v>
      </c>
      <c r="X25">
        <v>14.9417180436</v>
      </c>
    </row>
    <row r="26" spans="1:25" ht="15.75" thickBot="1" x14ac:dyDescent="0.3">
      <c r="A26" t="s">
        <v>20</v>
      </c>
      <c r="B26" t="str">
        <f>VLOOKUP(A26,BACKUP!$R$1:$S$40,2,FALSE)</f>
        <v>A Study In Scarlet</v>
      </c>
      <c r="C26">
        <v>193</v>
      </c>
      <c r="D26" t="s">
        <v>25</v>
      </c>
      <c r="E26" t="str">
        <f>VLOOKUP(D26,BACKUP!$R$1:$S$40,2,FALSE)</f>
        <v>Assassin's Apprentice</v>
      </c>
      <c r="F26">
        <v>460</v>
      </c>
      <c r="J26" t="s">
        <v>70</v>
      </c>
      <c r="M26" t="s">
        <v>71</v>
      </c>
      <c r="N26">
        <v>0</v>
      </c>
      <c r="U26" t="s">
        <v>113</v>
      </c>
      <c r="V26">
        <v>20.9884146341</v>
      </c>
      <c r="W26" t="s">
        <v>98</v>
      </c>
      <c r="X26">
        <v>14.2397820163</v>
      </c>
    </row>
    <row r="27" spans="1:25" ht="15.75" thickTop="1" x14ac:dyDescent="0.25">
      <c r="A27" t="s">
        <v>6</v>
      </c>
      <c r="B27" t="str">
        <f>VLOOKUP(A27,BACKUP!$R$1:$S$40,2,FALSE)</f>
        <v>Alice In Wonderland</v>
      </c>
      <c r="C27">
        <v>316</v>
      </c>
      <c r="D27" t="s">
        <v>30</v>
      </c>
      <c r="E27" t="str">
        <f>VLOOKUP(D27,BACKUP!$R$1:$S$40,2,FALSE)</f>
        <v>Elantris</v>
      </c>
      <c r="F27">
        <v>367</v>
      </c>
      <c r="J27" s="9" t="s">
        <v>72</v>
      </c>
      <c r="K27" s="9" t="s">
        <v>73</v>
      </c>
      <c r="L27" s="9" t="s">
        <v>51</v>
      </c>
      <c r="M27" s="9" t="s">
        <v>52</v>
      </c>
      <c r="N27" s="9" t="s">
        <v>74</v>
      </c>
      <c r="U27" t="s">
        <v>114</v>
      </c>
      <c r="V27">
        <v>15.868671193000001</v>
      </c>
      <c r="W27" t="s">
        <v>100</v>
      </c>
      <c r="X27">
        <v>12.201463267499999</v>
      </c>
    </row>
    <row r="28" spans="1:25" x14ac:dyDescent="0.25">
      <c r="A28" t="s">
        <v>7</v>
      </c>
      <c r="B28" t="str">
        <f>VLOOKUP(A28,BACKUP!$R$1:$S$40,2,FALSE)</f>
        <v>Brave New World</v>
      </c>
      <c r="C28">
        <v>299</v>
      </c>
      <c r="D28" t="s">
        <v>32</v>
      </c>
      <c r="E28" t="str">
        <f>VLOOKUP(D28,BACKUP!$R$1:$S$40,2,FALSE)</f>
        <v>Gardens Of The Moon</v>
      </c>
      <c r="F28">
        <v>304</v>
      </c>
      <c r="J28">
        <f>C25</f>
        <v>316</v>
      </c>
      <c r="K28">
        <f>COUNT(C25:C44)</f>
        <v>20</v>
      </c>
      <c r="L28">
        <f>AVERAGE(C25:C44)</f>
        <v>290.10000000000002</v>
      </c>
      <c r="M28">
        <f>VAR(C26:C44)</f>
        <v>18322.982456140351</v>
      </c>
      <c r="O28">
        <f>SQRT(M28)</f>
        <v>135.36241153341038</v>
      </c>
      <c r="U28" t="s">
        <v>115</v>
      </c>
      <c r="V28">
        <v>22.7862068966</v>
      </c>
      <c r="W28" t="s">
        <v>102</v>
      </c>
      <c r="X28">
        <v>15.551415094299999</v>
      </c>
    </row>
    <row r="29" spans="1:25" x14ac:dyDescent="0.25">
      <c r="A29" t="s">
        <v>9</v>
      </c>
      <c r="B29" t="str">
        <f>VLOOKUP(A29,BACKUP!$R$1:$S$40,2,FALSE)</f>
        <v>David Copperfield</v>
      </c>
      <c r="C29">
        <v>261</v>
      </c>
      <c r="D29" t="s">
        <v>34</v>
      </c>
      <c r="E29" t="str">
        <f>VLOOKUP(D29,BACKUP!$R$1:$S$40,2,FALSE)</f>
        <v>Harry Potter</v>
      </c>
      <c r="F29">
        <v>338</v>
      </c>
      <c r="J29">
        <f>F25</f>
        <v>283</v>
      </c>
      <c r="K29">
        <f>COUNT(F25:F44)</f>
        <v>20</v>
      </c>
      <c r="L29">
        <f>AVERAGE(F25:F44)</f>
        <v>282.64999999999998</v>
      </c>
      <c r="M29">
        <f>VAR(F26:F44)</f>
        <v>12893.245614035093</v>
      </c>
      <c r="O29">
        <f>SQRT(M29)</f>
        <v>113.54842849654544</v>
      </c>
      <c r="U29" t="s">
        <v>116</v>
      </c>
      <c r="V29">
        <v>21.9641420526</v>
      </c>
      <c r="W29" t="s">
        <v>104</v>
      </c>
      <c r="X29">
        <v>14.7830849345</v>
      </c>
    </row>
    <row r="30" spans="1:25" x14ac:dyDescent="0.25">
      <c r="A30" t="s">
        <v>11</v>
      </c>
      <c r="B30" t="str">
        <f>VLOOKUP(A30,BACKUP!$R$1:$S$40,2,FALSE)</f>
        <v>Dracula</v>
      </c>
      <c r="C30">
        <v>233</v>
      </c>
      <c r="D30" t="s">
        <v>36</v>
      </c>
      <c r="E30" t="str">
        <f>VLOOKUP(D30,BACKUP!$R$1:$S$40,2,FALSE)</f>
        <v>Magician</v>
      </c>
      <c r="F30">
        <v>310</v>
      </c>
      <c r="J30" s="10" t="s">
        <v>77</v>
      </c>
      <c r="K30" s="10"/>
      <c r="L30" s="10"/>
      <c r="M30" s="10">
        <f>((K28-1)*M28+(K29-1)*M29)/(K28+K29-2)</f>
        <v>15608.114035087723</v>
      </c>
      <c r="N30" s="10">
        <f>ABS(L28-L29-N26)/SQRT(M30)</f>
        <v>5.9632231038740109E-2</v>
      </c>
      <c r="O30">
        <f>SQRT(M30)</f>
        <v>124.93243788179163</v>
      </c>
      <c r="U30" t="s">
        <v>117</v>
      </c>
      <c r="V30">
        <v>22.381575898000001</v>
      </c>
      <c r="W30" t="s">
        <v>105</v>
      </c>
      <c r="X30">
        <v>12.9003421728</v>
      </c>
    </row>
    <row r="31" spans="1:25" x14ac:dyDescent="0.25">
      <c r="A31" t="s">
        <v>12</v>
      </c>
      <c r="B31" t="str">
        <f>VLOOKUP(A31,BACKUP!$R$1:$S$40,2,FALSE)</f>
        <v>Emma</v>
      </c>
      <c r="C31">
        <v>224</v>
      </c>
      <c r="D31" t="s">
        <v>37</v>
      </c>
      <c r="E31" t="str">
        <f>VLOOKUP(D31,BACKUP!$R$1:$S$40,2,FALSE)</f>
        <v>Mistborn</v>
      </c>
      <c r="F31">
        <v>297</v>
      </c>
      <c r="U31" t="s">
        <v>118</v>
      </c>
      <c r="V31">
        <v>25.797525648800001</v>
      </c>
      <c r="W31" t="s">
        <v>108</v>
      </c>
      <c r="X31">
        <v>12.3297859475</v>
      </c>
    </row>
    <row r="32" spans="1:25" ht="15.75" thickBot="1" x14ac:dyDescent="0.3">
      <c r="A32" t="s">
        <v>13</v>
      </c>
      <c r="B32" t="str">
        <f>VLOOKUP(A32,BACKUP!$R$1:$S$40,2,FALSE)</f>
        <v>Frankenstein</v>
      </c>
      <c r="C32">
        <v>300</v>
      </c>
      <c r="D32" t="s">
        <v>40</v>
      </c>
      <c r="E32" t="str">
        <f>VLOOKUP(D32,BACKUP!$R$1:$S$40,2,FALSE)</f>
        <v>Prince of Thorns</v>
      </c>
      <c r="F32">
        <v>107</v>
      </c>
      <c r="J32" t="s">
        <v>78</v>
      </c>
      <c r="N32" t="s">
        <v>79</v>
      </c>
      <c r="O32">
        <v>0.05</v>
      </c>
      <c r="U32" t="s">
        <v>119</v>
      </c>
      <c r="V32">
        <v>23.459789616599998</v>
      </c>
      <c r="W32" t="s">
        <v>109</v>
      </c>
      <c r="X32">
        <v>14.0179908076</v>
      </c>
    </row>
    <row r="33" spans="1:24" ht="15.75" thickTop="1" x14ac:dyDescent="0.25">
      <c r="A33" t="s">
        <v>14</v>
      </c>
      <c r="B33" t="str">
        <f>VLOOKUP(A33,BACKUP!$R$1:$S$40,2,FALSE)</f>
        <v>Huckleberry Finn</v>
      </c>
      <c r="C33">
        <v>215</v>
      </c>
      <c r="D33" t="s">
        <v>41</v>
      </c>
      <c r="E33" t="str">
        <f>VLOOKUP(D33,BACKUP!$R$1:$S$40,2,FALSE)</f>
        <v>Storm Front</v>
      </c>
      <c r="F33">
        <v>211</v>
      </c>
      <c r="J33" s="9" t="s">
        <v>80</v>
      </c>
      <c r="K33" s="9" t="s">
        <v>81</v>
      </c>
      <c r="L33" s="9" t="s">
        <v>82</v>
      </c>
      <c r="M33" s="9" t="s">
        <v>54</v>
      </c>
      <c r="N33" s="9" t="s">
        <v>83</v>
      </c>
      <c r="O33" s="9" t="s">
        <v>84</v>
      </c>
      <c r="P33" s="9" t="s">
        <v>85</v>
      </c>
      <c r="Q33" s="9" t="s">
        <v>86</v>
      </c>
      <c r="R33" s="9" t="s">
        <v>87</v>
      </c>
      <c r="S33" s="9" t="s">
        <v>88</v>
      </c>
      <c r="U33" t="s">
        <v>120</v>
      </c>
      <c r="V33">
        <v>26.186324786299998</v>
      </c>
      <c r="W33" t="s">
        <v>94</v>
      </c>
      <c r="X33">
        <v>9.7329018716100002</v>
      </c>
    </row>
    <row r="34" spans="1:24" x14ac:dyDescent="0.25">
      <c r="A34" t="s">
        <v>15</v>
      </c>
      <c r="B34" t="str">
        <f>VLOOKUP(A34,BACKUP!$R$1:$S$40,2,FALSE)</f>
        <v>Jekyll And Hyde</v>
      </c>
      <c r="C34">
        <v>120</v>
      </c>
      <c r="D34" t="s">
        <v>26</v>
      </c>
      <c r="E34" t="str">
        <f>VLOOKUP(D34,BACKUP!$R$1:$S$40,2,FALSE)</f>
        <v>The Black Company</v>
      </c>
      <c r="F34">
        <v>305</v>
      </c>
      <c r="J34" t="s">
        <v>89</v>
      </c>
      <c r="K34">
        <f>SQRT(M30*(1/K28+1/K29))</f>
        <v>39.50710573439634</v>
      </c>
      <c r="L34">
        <f>(ABS(L28-L29-N26))/K34</f>
        <v>0.18857367203980729</v>
      </c>
      <c r="M34">
        <f>K28+K29-2</f>
        <v>38</v>
      </c>
      <c r="N34">
        <f>TDIST(L34,M34,1)</f>
        <v>0.42571523509308917</v>
      </c>
      <c r="O34">
        <f>TINV(O32*2,M34)</f>
        <v>1.6859544601667387</v>
      </c>
      <c r="R34" s="2" t="str">
        <f>IF(N34&lt;O32,"yes","no")</f>
        <v>no</v>
      </c>
      <c r="S34">
        <f>SQRT(L34^2/(L34^2+M34))</f>
        <v>3.0576385869555637E-2</v>
      </c>
      <c r="U34" t="s">
        <v>121</v>
      </c>
      <c r="V34">
        <v>25.244469026499999</v>
      </c>
      <c r="W34" t="s">
        <v>95</v>
      </c>
      <c r="X34">
        <v>13.190930422399999</v>
      </c>
    </row>
    <row r="35" spans="1:24" x14ac:dyDescent="0.25">
      <c r="A35" t="s">
        <v>16</v>
      </c>
      <c r="B35" t="str">
        <f>VLOOKUP(A35,BACKUP!$R$1:$S$40,2,FALSE)</f>
        <v>Moby Dick</v>
      </c>
      <c r="C35">
        <v>442</v>
      </c>
      <c r="D35" t="s">
        <v>27</v>
      </c>
      <c r="E35" t="str">
        <f>VLOOKUP(D35,BACKUP!$R$1:$S$40,2,FALSE)</f>
        <v>The Black Prism</v>
      </c>
      <c r="F35">
        <v>380</v>
      </c>
      <c r="J35" t="s">
        <v>90</v>
      </c>
      <c r="K35">
        <f>K34</f>
        <v>39.50710573439634</v>
      </c>
      <c r="L35">
        <f t="shared" ref="L35:M35" si="2">L34</f>
        <v>0.18857367203980729</v>
      </c>
      <c r="M35">
        <f t="shared" si="2"/>
        <v>38</v>
      </c>
      <c r="N35">
        <f>TDIST(L35,M35,2)</f>
        <v>0.85143047018617835</v>
      </c>
      <c r="O35">
        <f>TINV(O32,M35)</f>
        <v>2.0243941639119702</v>
      </c>
      <c r="P35">
        <f>(L28-L29)-O35*K35</f>
        <v>-72.527954281765034</v>
      </c>
      <c r="Q35">
        <f>(L28-L29)+O35*K35</f>
        <v>87.427954281765125</v>
      </c>
      <c r="R35" s="2" t="str">
        <f>IF(N35&lt;O32,"yes","no")</f>
        <v>no</v>
      </c>
      <c r="S35">
        <f>S34</f>
        <v>3.0576385869555637E-2</v>
      </c>
      <c r="U35" t="s">
        <v>122</v>
      </c>
      <c r="V35">
        <v>21.635688544299999</v>
      </c>
      <c r="W35" t="s">
        <v>96</v>
      </c>
      <c r="X35">
        <v>12.550289017300001</v>
      </c>
    </row>
    <row r="36" spans="1:24" x14ac:dyDescent="0.25">
      <c r="A36" t="s">
        <v>18</v>
      </c>
      <c r="B36" t="str">
        <f>VLOOKUP(A36,BACKUP!$R$1:$S$40,2,FALSE)</f>
        <v>Oliver Twist</v>
      </c>
      <c r="C36">
        <v>303</v>
      </c>
      <c r="D36" t="s">
        <v>28</v>
      </c>
      <c r="E36" t="str">
        <f>VLOOKUP(D36,BACKUP!$R$1:$S$40,2,FALSE)</f>
        <v>The Blade Itself</v>
      </c>
      <c r="F36">
        <v>103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U36" t="s">
        <v>123</v>
      </c>
      <c r="V36">
        <v>24.125585284300001</v>
      </c>
      <c r="W36" t="s">
        <v>97</v>
      </c>
      <c r="X36">
        <v>14.2090876819</v>
      </c>
    </row>
    <row r="37" spans="1:24" ht="15.75" thickBot="1" x14ac:dyDescent="0.3">
      <c r="A37" t="s">
        <v>19</v>
      </c>
      <c r="B37" t="str">
        <f>VLOOKUP(A37,BACKUP!$R$1:$S$40,2,FALSE)</f>
        <v>Pride And Prejudice</v>
      </c>
      <c r="C37">
        <v>257</v>
      </c>
      <c r="D37" t="s">
        <v>29</v>
      </c>
      <c r="E37" t="str">
        <f>VLOOKUP(D37,BACKUP!$R$1:$S$40,2,FALSE)</f>
        <v>The Colour of Magic</v>
      </c>
      <c r="F37">
        <v>139</v>
      </c>
      <c r="J37" t="s">
        <v>91</v>
      </c>
      <c r="N37" t="s">
        <v>79</v>
      </c>
      <c r="O37">
        <f>O32</f>
        <v>0.05</v>
      </c>
      <c r="U37" t="s">
        <v>124</v>
      </c>
      <c r="V37">
        <v>21.6707891637</v>
      </c>
      <c r="W37" t="s">
        <v>101</v>
      </c>
      <c r="X37">
        <v>13.4310656231</v>
      </c>
    </row>
    <row r="38" spans="1:24" ht="15.75" thickTop="1" x14ac:dyDescent="0.25">
      <c r="A38" t="s">
        <v>8</v>
      </c>
      <c r="B38" t="str">
        <f>VLOOKUP(A38,BACKUP!$R$1:$S$40,2,FALSE)</f>
        <v>The Call Of The Wild</v>
      </c>
      <c r="C38">
        <v>192</v>
      </c>
      <c r="D38" t="s">
        <v>33</v>
      </c>
      <c r="E38" t="str">
        <f>VLOOKUP(D38,BACKUP!$R$1:$S$40,2,FALSE)</f>
        <v>The Gunslinger</v>
      </c>
      <c r="F38">
        <v>230</v>
      </c>
      <c r="J38" s="9" t="s">
        <v>80</v>
      </c>
      <c r="K38" s="9" t="s">
        <v>81</v>
      </c>
      <c r="L38" s="9" t="s">
        <v>82</v>
      </c>
      <c r="M38" s="9" t="s">
        <v>54</v>
      </c>
      <c r="N38" s="9" t="s">
        <v>83</v>
      </c>
      <c r="O38" s="9" t="s">
        <v>84</v>
      </c>
      <c r="P38" s="9" t="s">
        <v>85</v>
      </c>
      <c r="Q38" s="9" t="s">
        <v>86</v>
      </c>
      <c r="R38" s="9" t="s">
        <v>87</v>
      </c>
      <c r="S38" s="9" t="s">
        <v>88</v>
      </c>
      <c r="U38" t="s">
        <v>125</v>
      </c>
      <c r="V38">
        <v>21.9139801259</v>
      </c>
      <c r="W38" t="s">
        <v>103</v>
      </c>
      <c r="X38">
        <v>16.900262467200001</v>
      </c>
    </row>
    <row r="39" spans="1:24" x14ac:dyDescent="0.25">
      <c r="A39" t="s">
        <v>10</v>
      </c>
      <c r="B39" t="str">
        <f>VLOOKUP(A39,BACKUP!$R$1:$S$40,2,FALSE)</f>
        <v>The Count Of Monte Cristo</v>
      </c>
      <c r="C39">
        <v>197</v>
      </c>
      <c r="D39" t="s">
        <v>35</v>
      </c>
      <c r="E39" t="str">
        <f>VLOOKUP(D39,BACKUP!$R$1:$S$40,2,FALSE)</f>
        <v>The Lies Of Locke Lamora</v>
      </c>
      <c r="F39">
        <v>305</v>
      </c>
      <c r="J39" t="s">
        <v>89</v>
      </c>
      <c r="K39">
        <f>SQRT(M28/K28+M29/K29)</f>
        <v>39.50710573439634</v>
      </c>
      <c r="L39">
        <f>(ABS(L28-L29-N26))/K39</f>
        <v>0.18857367203980729</v>
      </c>
      <c r="M39">
        <f>(M28/K28+M29/K29)^2/((M28/K28)^2/(K28-1)+(M29/K29)^2/(K29-1))</f>
        <v>36.884073497966313</v>
      </c>
      <c r="N39">
        <f>TDIST(L39,ROUND(M39,0),1)</f>
        <v>0.42572874581955883</v>
      </c>
      <c r="O39">
        <f>TINV(O37*2,ROUND(M39,0))</f>
        <v>1.6870936195962629</v>
      </c>
      <c r="R39" s="2" t="str">
        <f>IF(N39&lt;O37,"yes","no")</f>
        <v>no</v>
      </c>
      <c r="S39">
        <f>SQRT(L39^2/(L39^2+M39))</f>
        <v>3.1035044132900643E-2</v>
      </c>
      <c r="U39" t="s">
        <v>126</v>
      </c>
      <c r="V39">
        <v>19.193912517600001</v>
      </c>
      <c r="W39" t="s">
        <v>106</v>
      </c>
      <c r="X39">
        <v>12.9835520919</v>
      </c>
    </row>
    <row r="40" spans="1:24" x14ac:dyDescent="0.25">
      <c r="A40" t="s">
        <v>17</v>
      </c>
      <c r="B40" t="str">
        <f>VLOOKUP(A40,BACKUP!$R$1:$S$40,2,FALSE)</f>
        <v>The Three Musketeers</v>
      </c>
      <c r="C40">
        <v>265</v>
      </c>
      <c r="D40" t="s">
        <v>38</v>
      </c>
      <c r="E40" t="str">
        <f>VLOOKUP(D40,BACKUP!$R$1:$S$40,2,FALSE)</f>
        <v>The Name Of The Wind</v>
      </c>
      <c r="F40">
        <v>310</v>
      </c>
      <c r="J40" t="s">
        <v>90</v>
      </c>
      <c r="K40">
        <f>K39</f>
        <v>39.50710573439634</v>
      </c>
      <c r="L40">
        <f t="shared" ref="L40:M40" si="3">L39</f>
        <v>0.18857367203980729</v>
      </c>
      <c r="M40">
        <f t="shared" si="3"/>
        <v>36.884073497966313</v>
      </c>
      <c r="N40">
        <f>TDIST(L40,ROUND(M40,0),2)</f>
        <v>0.85145749163911766</v>
      </c>
      <c r="O40">
        <f>TINV(O37,ROUND(M40,0))</f>
        <v>2.026192463029111</v>
      </c>
      <c r="P40">
        <f>(L28-L29)-O40*K40</f>
        <v>-72.598999875127987</v>
      </c>
      <c r="Q40">
        <f>(L28-L29)+O40*K40</f>
        <v>87.498999875128078</v>
      </c>
      <c r="R40" s="2" t="str">
        <f>IF(N40&lt;O37,"yes","no")</f>
        <v>no</v>
      </c>
      <c r="S40">
        <f>S39</f>
        <v>3.1035044132900643E-2</v>
      </c>
      <c r="U40" t="s">
        <v>127</v>
      </c>
      <c r="V40">
        <v>18.931693497600001</v>
      </c>
      <c r="W40" t="s">
        <v>107</v>
      </c>
      <c r="X40">
        <v>14.674533010099999</v>
      </c>
    </row>
    <row r="41" spans="1:24" x14ac:dyDescent="0.25">
      <c r="A41" t="s">
        <v>24</v>
      </c>
      <c r="B41" t="str">
        <f>VLOOKUP(A41,BACKUP!$R$1:$S$40,2,FALSE)</f>
        <v>The Way We Live Now</v>
      </c>
      <c r="C41">
        <v>341</v>
      </c>
      <c r="D41" t="s">
        <v>39</v>
      </c>
      <c r="E41" t="str">
        <f>VLOOKUP(D41,BACKUP!$R$1:$S$40,2,FALSE)</f>
        <v>The Painted Man</v>
      </c>
      <c r="F41">
        <v>301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U41" t="s">
        <v>128</v>
      </c>
      <c r="V41">
        <v>16.623993464800002</v>
      </c>
      <c r="W41" t="s">
        <v>110</v>
      </c>
      <c r="X41">
        <v>12.2029080794</v>
      </c>
    </row>
    <row r="42" spans="1:24" x14ac:dyDescent="0.25">
      <c r="A42" t="s">
        <v>21</v>
      </c>
      <c r="B42" t="str">
        <f>VLOOKUP(A42,BACKUP!$R$1:$S$40,2,FALSE)</f>
        <v>Tinker Tailor Soldier Spy</v>
      </c>
      <c r="C42">
        <v>769</v>
      </c>
      <c r="D42" t="s">
        <v>42</v>
      </c>
      <c r="E42" t="str">
        <f>VLOOKUP(D42,BACKUP!$R$1:$S$40,2,FALSE)</f>
        <v>The Way of Kings</v>
      </c>
      <c r="F42">
        <v>316</v>
      </c>
      <c r="U42" t="s">
        <v>129</v>
      </c>
      <c r="V42">
        <v>13.353326063200001</v>
      </c>
      <c r="W42" t="s">
        <v>112</v>
      </c>
      <c r="X42">
        <v>14.9585721303</v>
      </c>
    </row>
    <row r="43" spans="1:24" x14ac:dyDescent="0.25">
      <c r="A43" t="s">
        <v>22</v>
      </c>
      <c r="B43" t="str">
        <f>VLOOKUP(A43,BACKUP!$R$1:$S$40,2,FALSE)</f>
        <v>Ulysses</v>
      </c>
      <c r="C43">
        <v>303</v>
      </c>
      <c r="D43" t="s">
        <v>44</v>
      </c>
      <c r="E43" t="str">
        <f>VLOOKUP(D43,BACKUP!$R$1:$S$40,2,FALSE)</f>
        <v>The Wheel Of Time</v>
      </c>
      <c r="F43">
        <v>499</v>
      </c>
      <c r="U43" t="s">
        <v>130</v>
      </c>
      <c r="V43">
        <v>27.269163564500001</v>
      </c>
      <c r="W43" t="s">
        <v>111</v>
      </c>
      <c r="X43">
        <v>13.5338213024</v>
      </c>
    </row>
    <row r="44" spans="1:24" x14ac:dyDescent="0.25">
      <c r="A44" t="s">
        <v>23</v>
      </c>
      <c r="B44" t="str">
        <f>VLOOKUP(A44,BACKUP!$R$1:$S$40,2,FALSE)</f>
        <v>Vanity Fair</v>
      </c>
      <c r="C44">
        <v>256</v>
      </c>
      <c r="D44" t="s">
        <v>43</v>
      </c>
      <c r="E44" t="str">
        <f>VLOOKUP(D44,BACKUP!$R$1:$S$40,2,FALSE)</f>
        <v>Way of Shadows</v>
      </c>
      <c r="F44">
        <v>88</v>
      </c>
    </row>
    <row r="45" spans="1:24" x14ac:dyDescent="0.25">
      <c r="C45">
        <f>AVERAGE(C25:C44)</f>
        <v>290.10000000000002</v>
      </c>
      <c r="F45">
        <f>AVERAGE(F25:F44)</f>
        <v>282.64999999999998</v>
      </c>
    </row>
  </sheetData>
  <sortState ref="D25:F44">
    <sortCondition ref="E25:E4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workbookViewId="0">
      <pane xSplit="1" ySplit="1" topLeftCell="C26" activePane="bottomRight" state="frozen"/>
      <selection pane="topRight" activeCell="B1" sqref="B1"/>
      <selection pane="bottomLeft" activeCell="A2" sqref="A2"/>
      <selection pane="bottomRight" activeCell="AC40" sqref="AC40"/>
    </sheetView>
  </sheetViews>
  <sheetFormatPr defaultRowHeight="15" x14ac:dyDescent="0.25"/>
  <cols>
    <col min="1" max="1" width="25.28515625" customWidth="1"/>
    <col min="2" max="2" width="2.28515625" customWidth="1"/>
    <col min="3" max="3" width="19.140625" customWidth="1"/>
    <col min="4" max="4" width="2.28515625" customWidth="1"/>
    <col min="5" max="5" width="21.7109375" customWidth="1"/>
    <col min="6" max="6" width="2.28515625" customWidth="1"/>
    <col min="7" max="7" width="15.28515625" customWidth="1"/>
    <col min="8" max="8" width="2.28515625" customWidth="1"/>
    <col min="9" max="9" width="20.28515625" customWidth="1"/>
    <col min="10" max="10" width="2.28515625" customWidth="1"/>
    <col min="11" max="11" width="26.140625" customWidth="1"/>
    <col min="12" max="12" width="2.28515625" customWidth="1"/>
    <col min="13" max="13" width="19.85546875" customWidth="1"/>
    <col min="14" max="14" width="2.28515625" customWidth="1"/>
    <col min="15" max="15" width="17" customWidth="1"/>
    <col min="16" max="16" width="2.28515625" customWidth="1"/>
    <col min="17" max="17" width="14.140625" customWidth="1"/>
    <col min="18" max="18" width="2.28515625" customWidth="1"/>
    <col min="19" max="19" width="15.5703125" customWidth="1"/>
  </cols>
  <sheetData>
    <row r="1" spans="1:20" x14ac:dyDescent="0.25">
      <c r="B1" t="s">
        <v>140</v>
      </c>
      <c r="C1" t="s">
        <v>145</v>
      </c>
      <c r="D1" t="s">
        <v>140</v>
      </c>
      <c r="E1" t="s">
        <v>143</v>
      </c>
      <c r="F1" t="s">
        <v>140</v>
      </c>
      <c r="G1" t="s">
        <v>144</v>
      </c>
      <c r="H1" t="s">
        <v>140</v>
      </c>
      <c r="I1" t="s">
        <v>46</v>
      </c>
      <c r="J1" t="s">
        <v>140</v>
      </c>
      <c r="K1" t="s">
        <v>150</v>
      </c>
      <c r="L1" t="s">
        <v>140</v>
      </c>
      <c r="M1" t="s">
        <v>151</v>
      </c>
      <c r="N1" t="s">
        <v>140</v>
      </c>
      <c r="O1" t="s">
        <v>146</v>
      </c>
      <c r="P1" t="s">
        <v>140</v>
      </c>
      <c r="Q1" t="s">
        <v>147</v>
      </c>
      <c r="R1" t="s">
        <v>140</v>
      </c>
      <c r="S1" t="s">
        <v>2</v>
      </c>
      <c r="T1" s="25" t="s">
        <v>141</v>
      </c>
    </row>
    <row r="2" spans="1:20" x14ac:dyDescent="0.25">
      <c r="A2">
        <v>1984</v>
      </c>
      <c r="B2" s="26" t="s">
        <v>140</v>
      </c>
      <c r="C2" s="26">
        <v>0.55111111111099997</v>
      </c>
      <c r="D2" s="26" t="s">
        <v>140</v>
      </c>
      <c r="E2" s="26">
        <v>0</v>
      </c>
      <c r="F2" s="26" t="s">
        <v>140</v>
      </c>
      <c r="G2" s="26">
        <v>18.010010458699998</v>
      </c>
      <c r="H2" s="26" t="s">
        <v>140</v>
      </c>
      <c r="I2" s="27">
        <v>1.17441860465</v>
      </c>
      <c r="J2" s="26" t="s">
        <v>140</v>
      </c>
      <c r="K2" s="27">
        <v>0.31962025316499998</v>
      </c>
      <c r="L2" s="26" t="s">
        <v>140</v>
      </c>
      <c r="M2" s="29">
        <v>316</v>
      </c>
      <c r="N2" s="26" t="s">
        <v>140</v>
      </c>
      <c r="O2" s="28">
        <v>29</v>
      </c>
      <c r="P2" s="26" t="s">
        <v>140</v>
      </c>
      <c r="Q2" s="28">
        <v>2162</v>
      </c>
      <c r="R2" s="26" t="s">
        <v>140</v>
      </c>
      <c r="S2" s="26">
        <v>0.7503075768941867</v>
      </c>
      <c r="T2" s="25" t="s">
        <v>141</v>
      </c>
    </row>
    <row r="3" spans="1:20" x14ac:dyDescent="0.25">
      <c r="A3" t="s">
        <v>131</v>
      </c>
      <c r="B3" s="26" t="s">
        <v>140</v>
      </c>
      <c r="C3" s="26">
        <v>0.82587064676599997</v>
      </c>
      <c r="D3" s="26" t="s">
        <v>140</v>
      </c>
      <c r="E3" s="26">
        <v>0.5</v>
      </c>
      <c r="F3" s="26" t="s">
        <v>140</v>
      </c>
      <c r="G3" s="26">
        <v>18.990430622000002</v>
      </c>
      <c r="H3" s="26" t="s">
        <v>140</v>
      </c>
      <c r="I3" s="27">
        <v>1.1666666666700001</v>
      </c>
      <c r="J3" s="26" t="s">
        <v>140</v>
      </c>
      <c r="K3" s="27">
        <v>0.181347150259</v>
      </c>
      <c r="L3" s="26" t="s">
        <v>140</v>
      </c>
      <c r="M3" s="29">
        <v>193</v>
      </c>
      <c r="N3" s="26" t="s">
        <v>140</v>
      </c>
      <c r="O3" s="28">
        <v>34</v>
      </c>
      <c r="P3" s="26" t="s">
        <v>140</v>
      </c>
      <c r="Q3" s="28">
        <v>837</v>
      </c>
      <c r="R3" s="26" t="s">
        <v>140</v>
      </c>
      <c r="S3" s="26">
        <v>0.38561151079124761</v>
      </c>
      <c r="T3" s="25" t="s">
        <v>141</v>
      </c>
    </row>
    <row r="4" spans="1:20" x14ac:dyDescent="0.25">
      <c r="A4" t="s">
        <v>113</v>
      </c>
      <c r="B4" s="26" t="s">
        <v>140</v>
      </c>
      <c r="C4" s="26">
        <v>0.26112759643900002</v>
      </c>
      <c r="D4" s="26" t="s">
        <v>140</v>
      </c>
      <c r="E4" s="26">
        <v>0.5625</v>
      </c>
      <c r="F4" s="26" t="s">
        <v>140</v>
      </c>
      <c r="G4" s="26">
        <v>20.9884146341</v>
      </c>
      <c r="H4" s="26" t="s">
        <v>140</v>
      </c>
      <c r="I4" s="27">
        <v>1.2266009852199999</v>
      </c>
      <c r="J4" s="26" t="s">
        <v>140</v>
      </c>
      <c r="K4" s="27">
        <v>0.78797468354400002</v>
      </c>
      <c r="L4" s="26" t="s">
        <v>140</v>
      </c>
      <c r="M4" s="29">
        <v>316</v>
      </c>
      <c r="N4" s="26" t="s">
        <v>140</v>
      </c>
      <c r="O4" s="28">
        <v>17</v>
      </c>
      <c r="P4" s="26" t="s">
        <v>140</v>
      </c>
      <c r="Q4" s="28">
        <v>656</v>
      </c>
      <c r="R4" s="26" t="s">
        <v>140</v>
      </c>
      <c r="S4" s="26">
        <v>0.51433192102567238</v>
      </c>
      <c r="T4" s="25" t="s">
        <v>141</v>
      </c>
    </row>
    <row r="5" spans="1:20" x14ac:dyDescent="0.25">
      <c r="A5" t="s">
        <v>114</v>
      </c>
      <c r="B5" s="26" t="s">
        <v>140</v>
      </c>
      <c r="C5" s="26">
        <v>0.35087719298199999</v>
      </c>
      <c r="D5" s="26" t="s">
        <v>140</v>
      </c>
      <c r="E5" s="26">
        <v>0.166666666667</v>
      </c>
      <c r="F5" s="26" t="s">
        <v>140</v>
      </c>
      <c r="G5" s="26">
        <v>15.868671193000001</v>
      </c>
      <c r="H5" s="26" t="s">
        <v>140</v>
      </c>
      <c r="I5" s="27">
        <v>1.0571428571399999</v>
      </c>
      <c r="J5" s="26" t="s">
        <v>140</v>
      </c>
      <c r="K5" s="27">
        <v>0.247491638796</v>
      </c>
      <c r="L5" s="26" t="s">
        <v>140</v>
      </c>
      <c r="M5" s="29">
        <v>299</v>
      </c>
      <c r="N5" s="26" t="s">
        <v>140</v>
      </c>
      <c r="O5" s="28">
        <v>51</v>
      </c>
      <c r="P5" s="26" t="s">
        <v>140</v>
      </c>
      <c r="Q5" s="28">
        <v>1809</v>
      </c>
      <c r="R5" s="26" t="s">
        <v>140</v>
      </c>
      <c r="S5" s="26">
        <v>0.54276315789459029</v>
      </c>
      <c r="T5" s="25" t="s">
        <v>141</v>
      </c>
    </row>
    <row r="6" spans="1:20" x14ac:dyDescent="0.25">
      <c r="A6" t="s">
        <v>115</v>
      </c>
      <c r="B6" s="26" t="s">
        <v>140</v>
      </c>
      <c r="C6" s="26">
        <v>0.61212121212100001</v>
      </c>
      <c r="D6" s="26" t="s">
        <v>140</v>
      </c>
      <c r="E6" s="26">
        <v>0</v>
      </c>
      <c r="F6" s="26" t="s">
        <v>140</v>
      </c>
      <c r="G6" s="26">
        <v>22.7862068966</v>
      </c>
      <c r="H6" s="26" t="s">
        <v>140</v>
      </c>
      <c r="I6" s="27">
        <v>1.0756302521000001</v>
      </c>
      <c r="J6" s="26" t="s">
        <v>140</v>
      </c>
      <c r="K6" s="27">
        <v>0.490421455939</v>
      </c>
      <c r="L6" s="26" t="s">
        <v>140</v>
      </c>
      <c r="M6" s="29">
        <v>261</v>
      </c>
      <c r="N6" s="26" t="s">
        <v>140</v>
      </c>
      <c r="O6" s="28">
        <v>157</v>
      </c>
      <c r="P6" s="26" t="s">
        <v>140</v>
      </c>
      <c r="Q6" s="28">
        <v>9922</v>
      </c>
      <c r="R6" s="26" t="s">
        <v>140</v>
      </c>
      <c r="S6" s="26">
        <v>0.38162053812357544</v>
      </c>
      <c r="T6" s="25" t="s">
        <v>141</v>
      </c>
    </row>
    <row r="7" spans="1:20" x14ac:dyDescent="0.25">
      <c r="A7" t="s">
        <v>116</v>
      </c>
      <c r="B7" s="26" t="s">
        <v>140</v>
      </c>
      <c r="C7" s="26">
        <v>0.92574257425700002</v>
      </c>
      <c r="D7" s="26" t="s">
        <v>140</v>
      </c>
      <c r="E7" s="26">
        <v>0</v>
      </c>
      <c r="F7" s="26" t="s">
        <v>140</v>
      </c>
      <c r="G7" s="26">
        <v>21.9641420526</v>
      </c>
      <c r="H7" s="26" t="s">
        <v>140</v>
      </c>
      <c r="I7" s="27">
        <v>1</v>
      </c>
      <c r="J7" s="26" t="s">
        <v>140</v>
      </c>
      <c r="K7" s="27">
        <v>6.4377682403399999E-2</v>
      </c>
      <c r="L7" s="26" t="s">
        <v>140</v>
      </c>
      <c r="M7" s="29">
        <v>233</v>
      </c>
      <c r="N7" s="26" t="s">
        <v>140</v>
      </c>
      <c r="O7" s="28">
        <v>72</v>
      </c>
      <c r="P7" s="26" t="s">
        <v>140</v>
      </c>
      <c r="Q7" s="28">
        <v>3369</v>
      </c>
      <c r="R7" s="26" t="s">
        <v>140</v>
      </c>
      <c r="S7" s="26">
        <v>0.38260869565235539</v>
      </c>
      <c r="T7" s="25" t="s">
        <v>141</v>
      </c>
    </row>
    <row r="8" spans="1:20" x14ac:dyDescent="0.25">
      <c r="A8" t="s">
        <v>117</v>
      </c>
      <c r="B8" s="26" t="s">
        <v>140</v>
      </c>
      <c r="C8" s="26">
        <v>0.43437500000000001</v>
      </c>
      <c r="D8" s="26" t="s">
        <v>140</v>
      </c>
      <c r="E8" s="26">
        <v>0.1</v>
      </c>
      <c r="F8" s="26" t="s">
        <v>140</v>
      </c>
      <c r="G8" s="26">
        <v>22.381575898000001</v>
      </c>
      <c r="H8" s="26" t="s">
        <v>140</v>
      </c>
      <c r="I8" s="27">
        <v>1.3816793893099999</v>
      </c>
      <c r="J8" s="26" t="s">
        <v>140</v>
      </c>
      <c r="K8" s="27">
        <v>0.80803571428599996</v>
      </c>
      <c r="L8" s="26" t="s">
        <v>140</v>
      </c>
      <c r="M8" s="29">
        <v>224</v>
      </c>
      <c r="N8" s="26" t="s">
        <v>140</v>
      </c>
      <c r="O8" s="28">
        <v>78</v>
      </c>
      <c r="P8" s="26" t="s">
        <v>140</v>
      </c>
      <c r="Q8" s="28">
        <v>6946</v>
      </c>
      <c r="R8" s="26" t="s">
        <v>140</v>
      </c>
      <c r="S8" s="26">
        <v>0.8260118104567421</v>
      </c>
      <c r="T8" s="25" t="s">
        <v>141</v>
      </c>
    </row>
    <row r="9" spans="1:20" x14ac:dyDescent="0.25">
      <c r="A9" t="s">
        <v>118</v>
      </c>
      <c r="B9" s="26" t="s">
        <v>140</v>
      </c>
      <c r="C9" s="26">
        <v>0.86141304347799996</v>
      </c>
      <c r="D9" s="26" t="s">
        <v>140</v>
      </c>
      <c r="E9" s="26">
        <v>0.222222222222</v>
      </c>
      <c r="F9" s="26" t="s">
        <v>140</v>
      </c>
      <c r="G9" s="26">
        <v>25.797525648800001</v>
      </c>
      <c r="H9" s="26" t="s">
        <v>140</v>
      </c>
      <c r="I9" s="27">
        <v>1.1860465116300001</v>
      </c>
      <c r="J9" s="26" t="s">
        <v>140</v>
      </c>
      <c r="K9" s="27">
        <v>0.17</v>
      </c>
      <c r="L9" s="26" t="s">
        <v>140</v>
      </c>
      <c r="M9" s="29">
        <v>300</v>
      </c>
      <c r="N9" s="26" t="s">
        <v>140</v>
      </c>
      <c r="O9" s="28">
        <v>29</v>
      </c>
      <c r="P9" s="26" t="s">
        <v>140</v>
      </c>
      <c r="Q9" s="28">
        <v>658</v>
      </c>
      <c r="R9" s="26" t="s">
        <v>140</v>
      </c>
      <c r="S9" s="26">
        <v>0.48080694872523294</v>
      </c>
      <c r="T9" s="25" t="s">
        <v>141</v>
      </c>
    </row>
    <row r="10" spans="1:20" x14ac:dyDescent="0.25">
      <c r="A10" t="s">
        <v>119</v>
      </c>
      <c r="B10" s="26" t="s">
        <v>140</v>
      </c>
      <c r="C10" s="26">
        <v>0.59134615384599998</v>
      </c>
      <c r="D10" s="26" t="s">
        <v>140</v>
      </c>
      <c r="E10" s="26">
        <v>0.14285714285699999</v>
      </c>
      <c r="F10" s="26" t="s">
        <v>140</v>
      </c>
      <c r="G10" s="26">
        <v>23.459789616599998</v>
      </c>
      <c r="H10" s="26" t="s">
        <v>140</v>
      </c>
      <c r="I10" s="27">
        <v>1.19718309859</v>
      </c>
      <c r="J10" s="26" t="s">
        <v>140</v>
      </c>
      <c r="K10" s="27">
        <v>0.39534883720899999</v>
      </c>
      <c r="L10" s="26" t="s">
        <v>140</v>
      </c>
      <c r="M10" s="29">
        <v>215</v>
      </c>
      <c r="N10" s="26" t="s">
        <v>140</v>
      </c>
      <c r="O10" s="28">
        <v>82</v>
      </c>
      <c r="P10" s="26" t="s">
        <v>140</v>
      </c>
      <c r="Q10" s="28">
        <v>1749</v>
      </c>
      <c r="R10" s="26" t="s">
        <v>140</v>
      </c>
      <c r="S10" s="26">
        <v>0.86560993077106885</v>
      </c>
      <c r="T10" s="25" t="s">
        <v>141</v>
      </c>
    </row>
    <row r="11" spans="1:20" x14ac:dyDescent="0.25">
      <c r="A11" t="s">
        <v>120</v>
      </c>
      <c r="B11" s="26" t="s">
        <v>140</v>
      </c>
      <c r="C11" s="26">
        <v>0.67460317460300001</v>
      </c>
      <c r="D11" s="26" t="s">
        <v>140</v>
      </c>
      <c r="E11" s="26">
        <v>0.28571428571399998</v>
      </c>
      <c r="F11" s="26" t="s">
        <v>140</v>
      </c>
      <c r="G11" s="26">
        <v>26.186324786299998</v>
      </c>
      <c r="H11" s="26" t="s">
        <v>140</v>
      </c>
      <c r="I11" s="27">
        <v>1.1714285714299999</v>
      </c>
      <c r="J11" s="26" t="s">
        <v>140</v>
      </c>
      <c r="K11" s="27">
        <v>0.34166666666700002</v>
      </c>
      <c r="L11" s="26" t="s">
        <v>140</v>
      </c>
      <c r="M11" s="29">
        <v>120</v>
      </c>
      <c r="N11" s="26" t="s">
        <v>140</v>
      </c>
      <c r="O11" s="28">
        <v>13</v>
      </c>
      <c r="P11" s="26" t="s">
        <v>140</v>
      </c>
      <c r="Q11" s="28">
        <v>523</v>
      </c>
      <c r="R11" s="26" t="s">
        <v>140</v>
      </c>
      <c r="S11" s="26">
        <v>0.51388888888868645</v>
      </c>
      <c r="T11" s="25" t="s">
        <v>141</v>
      </c>
    </row>
    <row r="12" spans="1:20" x14ac:dyDescent="0.25">
      <c r="A12" t="s">
        <v>121</v>
      </c>
      <c r="B12" s="26" t="s">
        <v>140</v>
      </c>
      <c r="C12" s="26">
        <v>0.88063660477500005</v>
      </c>
      <c r="D12" s="26" t="s">
        <v>140</v>
      </c>
      <c r="E12" s="26">
        <v>0.375</v>
      </c>
      <c r="F12" s="26" t="s">
        <v>140</v>
      </c>
      <c r="G12" s="26">
        <v>25.244469026499999</v>
      </c>
      <c r="H12" s="26" t="s">
        <v>140</v>
      </c>
      <c r="I12" s="27">
        <v>1.09756097561</v>
      </c>
      <c r="J12" s="26" t="s">
        <v>140</v>
      </c>
      <c r="K12" s="27">
        <v>0.10180995475100001</v>
      </c>
      <c r="L12" s="26" t="s">
        <v>140</v>
      </c>
      <c r="M12" s="29">
        <v>442</v>
      </c>
      <c r="N12" s="26" t="s">
        <v>140</v>
      </c>
      <c r="O12" s="28">
        <v>135</v>
      </c>
      <c r="P12" s="26" t="s">
        <v>140</v>
      </c>
      <c r="Q12" s="28">
        <v>2454</v>
      </c>
      <c r="R12" s="26" t="s">
        <v>140</v>
      </c>
      <c r="S12" s="26">
        <v>0.59305045105261323</v>
      </c>
      <c r="T12" s="25" t="s">
        <v>141</v>
      </c>
    </row>
    <row r="13" spans="1:20" x14ac:dyDescent="0.25">
      <c r="A13" t="s">
        <v>122</v>
      </c>
      <c r="B13" s="26" t="s">
        <v>140</v>
      </c>
      <c r="C13" s="26">
        <v>0.35736677115999999</v>
      </c>
      <c r="D13" s="26" t="s">
        <v>140</v>
      </c>
      <c r="E13" s="26">
        <v>0.33333333333300003</v>
      </c>
      <c r="F13" s="26" t="s">
        <v>140</v>
      </c>
      <c r="G13" s="26">
        <v>21.635688544299999</v>
      </c>
      <c r="H13" s="26" t="s">
        <v>140</v>
      </c>
      <c r="I13" s="27">
        <v>1.22754491018</v>
      </c>
      <c r="J13" s="26" t="s">
        <v>140</v>
      </c>
      <c r="K13" s="27">
        <v>0.67656765676599995</v>
      </c>
      <c r="L13" s="26" t="s">
        <v>140</v>
      </c>
      <c r="M13" s="29">
        <v>303</v>
      </c>
      <c r="N13" s="26" t="s">
        <v>140</v>
      </c>
      <c r="O13" s="28">
        <v>69</v>
      </c>
      <c r="P13" s="26" t="s">
        <v>140</v>
      </c>
      <c r="Q13" s="28">
        <v>4495</v>
      </c>
      <c r="R13" s="26" t="s">
        <v>140</v>
      </c>
      <c r="S13" s="26">
        <v>0.75962323547243893</v>
      </c>
      <c r="T13" s="25" t="s">
        <v>141</v>
      </c>
    </row>
    <row r="14" spans="1:20" x14ac:dyDescent="0.25">
      <c r="A14" t="s">
        <v>123</v>
      </c>
      <c r="B14" s="26" t="s">
        <v>140</v>
      </c>
      <c r="C14" s="26">
        <v>0.46031746031699999</v>
      </c>
      <c r="D14" s="26" t="s">
        <v>140</v>
      </c>
      <c r="E14" s="26">
        <v>9.5238095238100007E-2</v>
      </c>
      <c r="F14" s="26" t="s">
        <v>140</v>
      </c>
      <c r="G14" s="26">
        <v>24.125585284300001</v>
      </c>
      <c r="H14" s="26" t="s">
        <v>140</v>
      </c>
      <c r="I14" s="27">
        <v>1.4782608695699999</v>
      </c>
      <c r="J14" s="26" t="s">
        <v>140</v>
      </c>
      <c r="K14" s="27">
        <v>0.79377431906600004</v>
      </c>
      <c r="L14" s="26" t="s">
        <v>140</v>
      </c>
      <c r="M14" s="29">
        <v>257</v>
      </c>
      <c r="N14" s="26" t="s">
        <v>140</v>
      </c>
      <c r="O14" s="28">
        <v>62</v>
      </c>
      <c r="P14" s="26" t="s">
        <v>140</v>
      </c>
      <c r="Q14" s="28">
        <v>5104</v>
      </c>
      <c r="R14" s="26" t="s">
        <v>140</v>
      </c>
      <c r="S14" s="26">
        <v>0.72880419773541161</v>
      </c>
      <c r="T14" s="25" t="s">
        <v>141</v>
      </c>
    </row>
    <row r="15" spans="1:20" x14ac:dyDescent="0.25">
      <c r="A15" t="s">
        <v>124</v>
      </c>
      <c r="B15" s="26" t="s">
        <v>140</v>
      </c>
      <c r="C15" s="26">
        <v>0.49137931034499999</v>
      </c>
      <c r="D15" s="26" t="s">
        <v>140</v>
      </c>
      <c r="E15" s="26">
        <v>0.5</v>
      </c>
      <c r="F15" s="26" t="s">
        <v>140</v>
      </c>
      <c r="G15" s="26">
        <v>21.6707891637</v>
      </c>
      <c r="H15" s="26" t="s">
        <v>140</v>
      </c>
      <c r="I15" s="27">
        <v>1.31111111111</v>
      </c>
      <c r="J15" s="26" t="s">
        <v>140</v>
      </c>
      <c r="K15" s="27">
        <v>0.61458333333299997</v>
      </c>
      <c r="L15" s="26" t="s">
        <v>140</v>
      </c>
      <c r="M15" s="29">
        <v>192</v>
      </c>
      <c r="N15" s="26" t="s">
        <v>140</v>
      </c>
      <c r="O15" s="28">
        <v>28</v>
      </c>
      <c r="P15" s="26" t="s">
        <v>140</v>
      </c>
      <c r="Q15" s="28">
        <v>731</v>
      </c>
      <c r="R15" s="26" t="s">
        <v>140</v>
      </c>
      <c r="S15" s="26">
        <v>0.27382550335579225</v>
      </c>
      <c r="T15" s="25" t="s">
        <v>141</v>
      </c>
    </row>
    <row r="16" spans="1:20" x14ac:dyDescent="0.25">
      <c r="A16" t="s">
        <v>125</v>
      </c>
      <c r="B16" s="26" t="s">
        <v>140</v>
      </c>
      <c r="C16" s="26">
        <v>0.46735395189000001</v>
      </c>
      <c r="D16" s="26" t="s">
        <v>140</v>
      </c>
      <c r="E16" s="26">
        <v>0.25</v>
      </c>
      <c r="F16" s="26" t="s">
        <v>140</v>
      </c>
      <c r="G16" s="26">
        <v>21.9139801259</v>
      </c>
      <c r="H16" s="26" t="s">
        <v>140</v>
      </c>
      <c r="I16" s="27">
        <v>1.3478260869600001</v>
      </c>
      <c r="J16" s="26" t="s">
        <v>140</v>
      </c>
      <c r="K16" s="27">
        <v>0.78680203045700003</v>
      </c>
      <c r="L16" s="26" t="s">
        <v>140</v>
      </c>
      <c r="M16" s="29">
        <v>197</v>
      </c>
      <c r="N16" s="26" t="s">
        <v>140</v>
      </c>
      <c r="O16" s="28">
        <v>250</v>
      </c>
      <c r="P16" s="26" t="s">
        <v>140</v>
      </c>
      <c r="Q16" s="28">
        <v>13562</v>
      </c>
      <c r="R16" s="26" t="s">
        <v>140</v>
      </c>
      <c r="S16" s="26">
        <v>0.38102217830510415</v>
      </c>
      <c r="T16" s="25" t="s">
        <v>141</v>
      </c>
    </row>
    <row r="17" spans="1:20" x14ac:dyDescent="0.25">
      <c r="A17" t="s">
        <v>126</v>
      </c>
      <c r="B17" s="26" t="s">
        <v>140</v>
      </c>
      <c r="C17" s="26">
        <v>0.59752321981400003</v>
      </c>
      <c r="D17" s="26" t="s">
        <v>140</v>
      </c>
      <c r="E17" s="26">
        <v>0.36363636363599999</v>
      </c>
      <c r="F17" s="26" t="s">
        <v>140</v>
      </c>
      <c r="G17" s="26">
        <v>19.193912517600001</v>
      </c>
      <c r="H17" s="26" t="s">
        <v>140</v>
      </c>
      <c r="I17" s="27">
        <v>1.1304347826100001</v>
      </c>
      <c r="J17" s="26" t="s">
        <v>140</v>
      </c>
      <c r="K17" s="27">
        <v>0.49056603773599999</v>
      </c>
      <c r="L17" s="26" t="s">
        <v>140</v>
      </c>
      <c r="M17" s="29">
        <v>265</v>
      </c>
      <c r="N17" s="26" t="s">
        <v>140</v>
      </c>
      <c r="O17" s="28">
        <v>115</v>
      </c>
      <c r="P17" s="26" t="s">
        <v>140</v>
      </c>
      <c r="Q17" s="28">
        <v>4842</v>
      </c>
      <c r="R17" s="26" t="s">
        <v>140</v>
      </c>
      <c r="S17" s="26">
        <v>0.12985507246406222</v>
      </c>
      <c r="T17" s="25" t="s">
        <v>141</v>
      </c>
    </row>
    <row r="18" spans="1:20" x14ac:dyDescent="0.25">
      <c r="A18" t="s">
        <v>127</v>
      </c>
      <c r="B18" s="26" t="s">
        <v>140</v>
      </c>
      <c r="C18" s="26">
        <v>0.57142857142900005</v>
      </c>
      <c r="D18" s="26" t="s">
        <v>140</v>
      </c>
      <c r="E18" s="26">
        <v>0.46428571428600002</v>
      </c>
      <c r="F18" s="26" t="s">
        <v>140</v>
      </c>
      <c r="G18" s="26">
        <v>18.931693497600001</v>
      </c>
      <c r="H18" s="26" t="s">
        <v>140</v>
      </c>
      <c r="I18" s="27">
        <v>1.13571428571</v>
      </c>
      <c r="J18" s="26" t="s">
        <v>140</v>
      </c>
      <c r="K18" s="27">
        <v>0.46627565982399999</v>
      </c>
      <c r="L18" s="26" t="s">
        <v>140</v>
      </c>
      <c r="M18" s="29">
        <v>341</v>
      </c>
      <c r="N18" s="26" t="s">
        <v>140</v>
      </c>
      <c r="O18" s="28">
        <v>147</v>
      </c>
      <c r="P18" s="26" t="s">
        <v>140</v>
      </c>
      <c r="Q18" s="28">
        <v>13993</v>
      </c>
      <c r="R18" s="26" t="s">
        <v>140</v>
      </c>
      <c r="S18" s="26">
        <v>0.66426651305662054</v>
      </c>
      <c r="T18" s="25" t="s">
        <v>141</v>
      </c>
    </row>
    <row r="19" spans="1:20" x14ac:dyDescent="0.25">
      <c r="A19" t="s">
        <v>171</v>
      </c>
      <c r="B19" s="26" t="s">
        <v>140</v>
      </c>
      <c r="C19" s="26">
        <v>0.46706586826300001</v>
      </c>
      <c r="D19" s="26" t="s">
        <v>140</v>
      </c>
      <c r="E19" s="26">
        <v>0.483870967742</v>
      </c>
      <c r="F19" s="26" t="s">
        <v>140</v>
      </c>
      <c r="G19">
        <v>16.3</v>
      </c>
      <c r="H19" s="26" t="s">
        <v>140</v>
      </c>
      <c r="I19">
        <v>1.2</v>
      </c>
      <c r="J19" s="26" t="s">
        <v>140</v>
      </c>
      <c r="K19">
        <v>0.46</v>
      </c>
      <c r="L19" s="26" t="s">
        <v>140</v>
      </c>
      <c r="M19" s="29">
        <v>769</v>
      </c>
      <c r="N19" s="26" t="s">
        <v>140</v>
      </c>
      <c r="O19" s="28">
        <v>134</v>
      </c>
      <c r="P19" s="26" t="s">
        <v>140</v>
      </c>
      <c r="Q19" s="28">
        <v>5268</v>
      </c>
      <c r="R19" s="26" t="s">
        <v>140</v>
      </c>
      <c r="S19" s="26">
        <v>0.62</v>
      </c>
      <c r="T19" s="25" t="s">
        <v>141</v>
      </c>
    </row>
    <row r="20" spans="1:20" x14ac:dyDescent="0.25">
      <c r="A20" t="s">
        <v>129</v>
      </c>
      <c r="B20" s="26" t="s">
        <v>140</v>
      </c>
      <c r="C20" s="26">
        <v>0.572413793103</v>
      </c>
      <c r="D20" s="26" t="s">
        <v>140</v>
      </c>
      <c r="E20" s="26">
        <v>0.33333333333300003</v>
      </c>
      <c r="F20" s="26" t="s">
        <v>140</v>
      </c>
      <c r="G20" s="26">
        <v>13.353326063200001</v>
      </c>
      <c r="H20" s="26" t="s">
        <v>140</v>
      </c>
      <c r="I20" s="19">
        <v>1.1499999999999999</v>
      </c>
      <c r="J20" s="26" t="s">
        <v>140</v>
      </c>
      <c r="K20" s="19">
        <v>0.41</v>
      </c>
      <c r="L20" s="26" t="s">
        <v>140</v>
      </c>
      <c r="M20" s="29">
        <v>303</v>
      </c>
      <c r="N20" s="26" t="s">
        <v>140</v>
      </c>
      <c r="O20" s="28">
        <v>651</v>
      </c>
      <c r="P20" s="26" t="s">
        <v>140</v>
      </c>
      <c r="Q20" s="28">
        <v>8510</v>
      </c>
      <c r="R20" s="26" t="s">
        <v>140</v>
      </c>
      <c r="S20" s="26">
        <v>0.66820631254840424</v>
      </c>
      <c r="T20" s="25" t="s">
        <v>141</v>
      </c>
    </row>
    <row r="21" spans="1:20" x14ac:dyDescent="0.25">
      <c r="A21" t="s">
        <v>130</v>
      </c>
      <c r="B21" s="26" t="s">
        <v>140</v>
      </c>
      <c r="C21" s="26">
        <v>0.24649859943999999</v>
      </c>
      <c r="D21" s="26" t="s">
        <v>140</v>
      </c>
      <c r="E21" s="26">
        <v>0.44117647058800002</v>
      </c>
      <c r="F21" s="26" t="s">
        <v>140</v>
      </c>
      <c r="G21" s="26">
        <v>27.269163564500001</v>
      </c>
      <c r="H21" s="26" t="s">
        <v>140</v>
      </c>
      <c r="I21" s="27">
        <v>1.5371428571400001</v>
      </c>
      <c r="J21" s="26" t="s">
        <v>140</v>
      </c>
      <c r="K21" s="27">
        <v>1.05078125</v>
      </c>
      <c r="L21" s="26" t="s">
        <v>140</v>
      </c>
      <c r="M21" s="29">
        <v>256</v>
      </c>
      <c r="N21" s="26" t="s">
        <v>140</v>
      </c>
      <c r="O21" s="28">
        <v>359</v>
      </c>
      <c r="P21" s="26" t="s">
        <v>140</v>
      </c>
      <c r="Q21" s="28">
        <v>11503</v>
      </c>
      <c r="R21" s="26" t="s">
        <v>140</v>
      </c>
      <c r="S21" s="26">
        <v>0.70544949991329575</v>
      </c>
      <c r="T21" s="25" t="s">
        <v>141</v>
      </c>
    </row>
    <row r="22" spans="1:20" x14ac:dyDescent="0.25">
      <c r="A22" t="s">
        <v>51</v>
      </c>
      <c r="B22" s="26" t="s">
        <v>140</v>
      </c>
      <c r="C22" s="26">
        <f>AVERAGE(C2:C21)</f>
        <v>0.56002859280695005</v>
      </c>
      <c r="D22" s="26" t="s">
        <v>140</v>
      </c>
      <c r="E22" s="26">
        <f>AVERAGE(E2:E21)</f>
        <v>0.280991729780805</v>
      </c>
      <c r="F22" s="26" t="s">
        <v>140</v>
      </c>
      <c r="G22" s="26">
        <f>AVERAGE(G2:G21)</f>
        <v>21.303584979715005</v>
      </c>
      <c r="H22" s="26" t="s">
        <v>140</v>
      </c>
      <c r="I22" s="26">
        <f>AVERAGE(I2:I21)</f>
        <v>1.2126196407815</v>
      </c>
      <c r="J22" s="26" t="s">
        <v>140</v>
      </c>
      <c r="K22" s="26">
        <f>AVERAGE(K2:K21)</f>
        <v>0.48287221621007009</v>
      </c>
      <c r="L22" s="26" t="s">
        <v>140</v>
      </c>
      <c r="M22" s="26">
        <f>AVERAGE(M2:M21)</f>
        <v>290.10000000000002</v>
      </c>
      <c r="N22" s="26" t="s">
        <v>140</v>
      </c>
      <c r="O22" s="26">
        <f>AVERAGE(O2:O21)</f>
        <v>125.6</v>
      </c>
      <c r="P22" s="26" t="s">
        <v>140</v>
      </c>
      <c r="Q22" s="26">
        <f>AVERAGE(Q2:Q21)</f>
        <v>4954.6499999999996</v>
      </c>
      <c r="R22" s="26" t="s">
        <v>140</v>
      </c>
      <c r="S22" s="26">
        <f>AVERAGE(S2:S21)</f>
        <v>0.55838319715635509</v>
      </c>
      <c r="T22" s="25" t="s">
        <v>141</v>
      </c>
    </row>
    <row r="23" spans="1:20" x14ac:dyDescent="0.25">
      <c r="A23" t="s">
        <v>152</v>
      </c>
      <c r="B23" s="26" t="s">
        <v>140</v>
      </c>
      <c r="C23" s="26">
        <f>SQRT(VAR(C2:C21))</f>
        <v>0.19691900363712808</v>
      </c>
      <c r="D23" s="26" t="s">
        <v>140</v>
      </c>
      <c r="E23" s="26">
        <f>SQRT(VAR(E2:E21))</f>
        <v>0.18316780545204098</v>
      </c>
      <c r="F23" s="26" t="s">
        <v>140</v>
      </c>
      <c r="G23" s="26">
        <f>SQRT(VAR(G2:G21))</f>
        <v>3.6730708118289486</v>
      </c>
      <c r="H23" s="26" t="s">
        <v>140</v>
      </c>
      <c r="I23" s="26">
        <f>SQRT(VAR(I2:I21))</f>
        <v>0.13711452778889827</v>
      </c>
      <c r="J23" s="26" t="s">
        <v>140</v>
      </c>
      <c r="K23" s="26">
        <f>SQRT(VAR(K2:K21))</f>
        <v>0.2705035156747187</v>
      </c>
      <c r="L23" s="26" t="s">
        <v>140</v>
      </c>
      <c r="M23" s="26">
        <f>SQRT(VAR(M2:M21))</f>
        <v>131.8930587535539</v>
      </c>
      <c r="N23" s="26" t="s">
        <v>140</v>
      </c>
      <c r="O23" s="26">
        <f>SQRT(VAR(O2:O21))</f>
        <v>150.19580202977852</v>
      </c>
      <c r="P23" s="26" t="s">
        <v>140</v>
      </c>
      <c r="Q23" s="26">
        <f>SQRT(VAR(Q2:Q21))</f>
        <v>4403.3196839968004</v>
      </c>
      <c r="R23" s="26" t="s">
        <v>140</v>
      </c>
      <c r="S23" s="26">
        <f>SQRT(VAR(S2:S21))</f>
        <v>0.19473720088701832</v>
      </c>
      <c r="T23" s="25" t="s">
        <v>141</v>
      </c>
    </row>
    <row r="24" spans="1:20" x14ac:dyDescent="0.25">
      <c r="A24" t="s">
        <v>99</v>
      </c>
      <c r="B24" s="26" t="s">
        <v>140</v>
      </c>
      <c r="C24" s="26">
        <v>0.29357798165100002</v>
      </c>
      <c r="D24" s="26" t="s">
        <v>140</v>
      </c>
      <c r="E24" s="26">
        <v>0</v>
      </c>
      <c r="F24" s="26" t="s">
        <v>140</v>
      </c>
      <c r="G24" s="26">
        <v>14.5331025878</v>
      </c>
      <c r="H24" s="26" t="s">
        <v>140</v>
      </c>
      <c r="I24" s="27">
        <v>1.2977528089899999</v>
      </c>
      <c r="J24" s="26" t="s">
        <v>140</v>
      </c>
      <c r="K24" s="27">
        <v>0.81625441696099998</v>
      </c>
      <c r="L24" s="26" t="s">
        <v>140</v>
      </c>
      <c r="M24" s="29">
        <v>283</v>
      </c>
      <c r="N24" s="26" t="s">
        <v>140</v>
      </c>
      <c r="O24" s="28">
        <v>322</v>
      </c>
      <c r="P24" s="26" t="s">
        <v>140</v>
      </c>
      <c r="Q24" s="28">
        <v>15839</v>
      </c>
      <c r="R24" s="26" t="s">
        <v>140</v>
      </c>
      <c r="S24" s="26">
        <v>0.48485471120646645</v>
      </c>
      <c r="T24" s="25" t="s">
        <v>141</v>
      </c>
    </row>
    <row r="25" spans="1:20" x14ac:dyDescent="0.25">
      <c r="A25" t="s">
        <v>93</v>
      </c>
      <c r="B25" s="26" t="s">
        <v>140</v>
      </c>
      <c r="C25" s="26">
        <v>0.70617696160300003</v>
      </c>
      <c r="D25" s="26" t="s">
        <v>140</v>
      </c>
      <c r="E25" s="26">
        <v>0.29411764705900001</v>
      </c>
      <c r="F25" s="26" t="s">
        <v>140</v>
      </c>
      <c r="G25" s="26">
        <v>14.9417180436</v>
      </c>
      <c r="H25" s="26" t="s">
        <v>140</v>
      </c>
      <c r="I25" s="27">
        <v>1.17567567568</v>
      </c>
      <c r="J25" s="26" t="s">
        <v>140</v>
      </c>
      <c r="K25" s="27">
        <v>0.37826086956499999</v>
      </c>
      <c r="L25" s="26" t="s">
        <v>140</v>
      </c>
      <c r="M25" s="29">
        <v>460</v>
      </c>
      <c r="N25" s="26" t="s">
        <v>140</v>
      </c>
      <c r="O25" s="28">
        <v>66</v>
      </c>
      <c r="P25" s="26" t="s">
        <v>140</v>
      </c>
      <c r="Q25" s="28">
        <v>2857</v>
      </c>
      <c r="R25" s="26" t="s">
        <v>140</v>
      </c>
      <c r="S25" s="26">
        <v>0.35913446676976524</v>
      </c>
      <c r="T25" s="25" t="s">
        <v>141</v>
      </c>
    </row>
    <row r="26" spans="1:20" x14ac:dyDescent="0.25">
      <c r="A26" t="s">
        <v>98</v>
      </c>
      <c r="B26" s="26" t="s">
        <v>140</v>
      </c>
      <c r="C26" s="26">
        <v>0.31677018633499998</v>
      </c>
      <c r="D26" s="26" t="s">
        <v>140</v>
      </c>
      <c r="E26" s="26">
        <v>0.27272727272699998</v>
      </c>
      <c r="F26" s="26" t="s">
        <v>140</v>
      </c>
      <c r="G26" s="26">
        <v>14.2397820163</v>
      </c>
      <c r="H26" s="26" t="s">
        <v>140</v>
      </c>
      <c r="I26" s="27">
        <v>1.1000000000000001</v>
      </c>
      <c r="J26" s="26" t="s">
        <v>140</v>
      </c>
      <c r="K26" s="27">
        <v>0.59945504087199997</v>
      </c>
      <c r="L26" s="26" t="s">
        <v>140</v>
      </c>
      <c r="M26" s="29">
        <v>367</v>
      </c>
      <c r="N26" s="26" t="s">
        <v>140</v>
      </c>
      <c r="O26" s="28">
        <v>14</v>
      </c>
      <c r="P26" s="26" t="s">
        <v>140</v>
      </c>
      <c r="Q26" s="28">
        <v>226</v>
      </c>
      <c r="R26" s="26" t="s">
        <v>140</v>
      </c>
      <c r="S26" s="26">
        <v>0.73034797490000136</v>
      </c>
      <c r="T26" s="25" t="s">
        <v>141</v>
      </c>
    </row>
    <row r="27" spans="1:20" x14ac:dyDescent="0.25">
      <c r="A27" t="s">
        <v>100</v>
      </c>
      <c r="B27" s="26" t="s">
        <v>140</v>
      </c>
      <c r="C27" s="26">
        <v>0.74918566775200002</v>
      </c>
      <c r="D27" s="26" t="s">
        <v>140</v>
      </c>
      <c r="E27" s="26">
        <v>0.444444444444</v>
      </c>
      <c r="F27" s="26" t="s">
        <v>140</v>
      </c>
      <c r="G27" s="26">
        <v>12.201463267499999</v>
      </c>
      <c r="H27" s="26" t="s">
        <v>140</v>
      </c>
      <c r="I27" s="27">
        <v>1.0266666666699999</v>
      </c>
      <c r="J27" s="26" t="s">
        <v>140</v>
      </c>
      <c r="K27" s="27">
        <v>0.25328947368400001</v>
      </c>
      <c r="L27" s="26" t="s">
        <v>140</v>
      </c>
      <c r="M27" s="29">
        <v>304</v>
      </c>
      <c r="N27" s="26" t="s">
        <v>140</v>
      </c>
      <c r="O27" s="28">
        <v>111</v>
      </c>
      <c r="P27" s="26" t="s">
        <v>140</v>
      </c>
      <c r="Q27" s="28">
        <v>4479</v>
      </c>
      <c r="R27" s="26" t="s">
        <v>140</v>
      </c>
      <c r="S27" s="26">
        <v>0.13300000000018375</v>
      </c>
      <c r="T27" s="25" t="s">
        <v>141</v>
      </c>
    </row>
    <row r="28" spans="1:20" x14ac:dyDescent="0.25">
      <c r="A28" t="s">
        <v>102</v>
      </c>
      <c r="B28" s="26" t="s">
        <v>140</v>
      </c>
      <c r="C28" s="26">
        <v>0.32065217391299999</v>
      </c>
      <c r="D28" s="26" t="s">
        <v>140</v>
      </c>
      <c r="E28" s="26">
        <v>0.33333333333300003</v>
      </c>
      <c r="F28" s="26" t="s">
        <v>140</v>
      </c>
      <c r="G28" s="26">
        <v>15.551415094299999</v>
      </c>
      <c r="H28" s="26" t="s">
        <v>140</v>
      </c>
      <c r="I28" s="27">
        <v>1.3297872340400001</v>
      </c>
      <c r="J28" s="26" t="s">
        <v>140</v>
      </c>
      <c r="K28" s="27">
        <v>0.73964497041400001</v>
      </c>
      <c r="L28" s="26" t="s">
        <v>140</v>
      </c>
      <c r="M28" s="29">
        <v>338</v>
      </c>
      <c r="N28" s="26" t="s">
        <v>140</v>
      </c>
      <c r="O28" s="28">
        <v>84</v>
      </c>
      <c r="P28" s="26" t="s">
        <v>140</v>
      </c>
      <c r="Q28" s="28">
        <v>5114</v>
      </c>
      <c r="R28" s="26" t="s">
        <v>140</v>
      </c>
      <c r="S28" s="26">
        <v>0.76849329635891872</v>
      </c>
      <c r="T28" s="25" t="s">
        <v>141</v>
      </c>
    </row>
    <row r="29" spans="1:20" x14ac:dyDescent="0.25">
      <c r="A29" t="s">
        <v>104</v>
      </c>
      <c r="B29" s="26" t="s">
        <v>140</v>
      </c>
      <c r="C29" s="26">
        <v>0.49454545454499999</v>
      </c>
      <c r="D29" s="26" t="s">
        <v>140</v>
      </c>
      <c r="E29" s="26">
        <v>0.166666666667</v>
      </c>
      <c r="F29" s="26" t="s">
        <v>140</v>
      </c>
      <c r="G29" s="26">
        <v>14.7830849345</v>
      </c>
      <c r="H29" s="26" t="s">
        <v>140</v>
      </c>
      <c r="I29" s="27">
        <v>1.1583333333300001</v>
      </c>
      <c r="J29" s="26" t="s">
        <v>140</v>
      </c>
      <c r="K29" s="27">
        <v>0.44838709677400002</v>
      </c>
      <c r="L29" s="26" t="s">
        <v>140</v>
      </c>
      <c r="M29" s="29">
        <v>310</v>
      </c>
      <c r="N29" s="26" t="s">
        <v>140</v>
      </c>
      <c r="O29" s="28">
        <v>115</v>
      </c>
      <c r="P29" s="26" t="s">
        <v>140</v>
      </c>
      <c r="Q29" s="28">
        <v>4976</v>
      </c>
      <c r="R29" s="26" t="s">
        <v>140</v>
      </c>
      <c r="S29" s="26">
        <v>0.31821454283677503</v>
      </c>
      <c r="T29" s="25" t="s">
        <v>141</v>
      </c>
    </row>
    <row r="30" spans="1:20" x14ac:dyDescent="0.25">
      <c r="A30" t="s">
        <v>105</v>
      </c>
      <c r="B30" s="26" t="s">
        <v>140</v>
      </c>
      <c r="C30" s="26">
        <v>0.34090909090900001</v>
      </c>
      <c r="D30" s="26" t="s">
        <v>140</v>
      </c>
      <c r="E30" s="26">
        <v>0.222222222222</v>
      </c>
      <c r="F30" s="26" t="s">
        <v>140</v>
      </c>
      <c r="G30" s="26">
        <v>12.9003421728</v>
      </c>
      <c r="H30" s="26" t="s">
        <v>140</v>
      </c>
      <c r="I30" s="27">
        <v>1.18713450292</v>
      </c>
      <c r="J30" s="26" t="s">
        <v>140</v>
      </c>
      <c r="K30" s="27">
        <v>0.68350168350200002</v>
      </c>
      <c r="L30" s="26" t="s">
        <v>140</v>
      </c>
      <c r="M30" s="29">
        <v>297</v>
      </c>
      <c r="N30" s="26" t="s">
        <v>140</v>
      </c>
      <c r="O30" s="28">
        <v>104</v>
      </c>
      <c r="P30" s="26" t="s">
        <v>140</v>
      </c>
      <c r="Q30" s="28">
        <v>11672</v>
      </c>
      <c r="R30" s="26" t="s">
        <v>140</v>
      </c>
      <c r="S30" s="26">
        <v>0.61298450152948558</v>
      </c>
      <c r="T30" s="25" t="s">
        <v>141</v>
      </c>
    </row>
    <row r="31" spans="1:20" x14ac:dyDescent="0.25">
      <c r="A31" t="s">
        <v>108</v>
      </c>
      <c r="B31" s="26" t="s">
        <v>140</v>
      </c>
      <c r="C31" s="26">
        <v>0.53932584269700001</v>
      </c>
      <c r="D31" s="26" t="s">
        <v>140</v>
      </c>
      <c r="E31" s="26">
        <v>0</v>
      </c>
      <c r="F31" s="26" t="s">
        <v>140</v>
      </c>
      <c r="G31" s="26">
        <v>12.3297859475</v>
      </c>
      <c r="H31" s="26" t="s">
        <v>140</v>
      </c>
      <c r="I31" s="27">
        <v>1.13888888889</v>
      </c>
      <c r="J31" s="26" t="s">
        <v>140</v>
      </c>
      <c r="K31" s="27">
        <v>0.38317757009300002</v>
      </c>
      <c r="L31" s="26" t="s">
        <v>140</v>
      </c>
      <c r="M31" s="29">
        <v>107</v>
      </c>
      <c r="N31" s="26" t="s">
        <v>140</v>
      </c>
      <c r="O31" s="28">
        <v>79</v>
      </c>
      <c r="P31" s="26" t="s">
        <v>140</v>
      </c>
      <c r="Q31" s="28">
        <v>2282</v>
      </c>
      <c r="R31" s="26" t="s">
        <v>140</v>
      </c>
      <c r="S31" s="26">
        <v>0.70132013201281129</v>
      </c>
      <c r="T31" s="25" t="s">
        <v>141</v>
      </c>
    </row>
    <row r="32" spans="1:20" x14ac:dyDescent="0.25">
      <c r="A32" t="s">
        <v>109</v>
      </c>
      <c r="B32" s="26" t="s">
        <v>140</v>
      </c>
      <c r="C32" s="26">
        <v>0.78804347826099996</v>
      </c>
      <c r="D32" s="26" t="s">
        <v>140</v>
      </c>
      <c r="E32" s="26">
        <v>0</v>
      </c>
      <c r="F32" s="26" t="s">
        <v>140</v>
      </c>
      <c r="G32" s="26">
        <v>14.0179908076</v>
      </c>
      <c r="H32" s="26" t="s">
        <v>140</v>
      </c>
      <c r="I32" s="27">
        <v>1.0540540540500001</v>
      </c>
      <c r="J32" s="26" t="s">
        <v>140</v>
      </c>
      <c r="K32" s="27">
        <v>0.184834123223</v>
      </c>
      <c r="L32" s="26" t="s">
        <v>140</v>
      </c>
      <c r="M32" s="29">
        <v>211</v>
      </c>
      <c r="N32" s="26" t="s">
        <v>140</v>
      </c>
      <c r="O32" s="28">
        <v>43</v>
      </c>
      <c r="P32" s="26" t="s">
        <v>140</v>
      </c>
      <c r="Q32" s="28">
        <v>2368</v>
      </c>
      <c r="R32" s="26" t="s">
        <v>140</v>
      </c>
      <c r="S32" s="26">
        <v>0.39853412734754662</v>
      </c>
      <c r="T32" s="25" t="s">
        <v>141</v>
      </c>
    </row>
    <row r="33" spans="1:20" x14ac:dyDescent="0.25">
      <c r="A33" t="s">
        <v>94</v>
      </c>
      <c r="B33" s="26" t="s">
        <v>140</v>
      </c>
      <c r="C33" s="26">
        <v>0.56179775280900002</v>
      </c>
      <c r="D33" s="26" t="s">
        <v>140</v>
      </c>
      <c r="E33" s="26">
        <v>0.64285714285700002</v>
      </c>
      <c r="F33" s="26" t="s">
        <v>140</v>
      </c>
      <c r="G33" s="26">
        <v>9.7329018716100002</v>
      </c>
      <c r="H33" s="26" t="s">
        <v>140</v>
      </c>
      <c r="I33" s="27">
        <v>1.0684931506799999</v>
      </c>
      <c r="J33" s="26" t="s">
        <v>140</v>
      </c>
      <c r="K33" s="27">
        <v>0.25573770491800002</v>
      </c>
      <c r="L33" s="26" t="s">
        <v>140</v>
      </c>
      <c r="M33" s="29">
        <v>305</v>
      </c>
      <c r="N33" s="26" t="s">
        <v>140</v>
      </c>
      <c r="O33" s="28">
        <v>42</v>
      </c>
      <c r="P33" s="26" t="s">
        <v>140</v>
      </c>
      <c r="Q33" s="28">
        <v>1908</v>
      </c>
      <c r="R33" s="26" t="s">
        <v>140</v>
      </c>
      <c r="S33" s="26">
        <v>6.2266500622666109E-2</v>
      </c>
      <c r="T33" s="25" t="s">
        <v>141</v>
      </c>
    </row>
    <row r="34" spans="1:20" x14ac:dyDescent="0.25">
      <c r="A34" t="s">
        <v>95</v>
      </c>
      <c r="B34" s="26" t="s">
        <v>140</v>
      </c>
      <c r="C34" s="26">
        <v>0.49666666666699999</v>
      </c>
      <c r="D34" s="26" t="s">
        <v>140</v>
      </c>
      <c r="E34" s="26">
        <v>0.14285714285699999</v>
      </c>
      <c r="F34" s="26" t="s">
        <v>140</v>
      </c>
      <c r="G34" s="26">
        <v>13.190930422399999</v>
      </c>
      <c r="H34" s="26" t="s">
        <v>140</v>
      </c>
      <c r="I34" s="27">
        <v>1.04137931034</v>
      </c>
      <c r="J34" s="26" t="s">
        <v>140</v>
      </c>
      <c r="K34" s="27">
        <v>0.39736842105300002</v>
      </c>
      <c r="L34" s="26" t="s">
        <v>140</v>
      </c>
      <c r="M34" s="29">
        <v>380</v>
      </c>
      <c r="N34" s="26" t="s">
        <v>140</v>
      </c>
      <c r="O34" s="28">
        <v>88</v>
      </c>
      <c r="P34" s="26" t="s">
        <v>140</v>
      </c>
      <c r="Q34" s="28">
        <v>10890</v>
      </c>
      <c r="R34" s="26" t="s">
        <v>140</v>
      </c>
      <c r="S34" s="26">
        <v>0.77239839901482621</v>
      </c>
      <c r="T34" s="25" t="s">
        <v>141</v>
      </c>
    </row>
    <row r="35" spans="1:20" x14ac:dyDescent="0.25">
      <c r="A35" t="s">
        <v>96</v>
      </c>
      <c r="B35" s="26" t="s">
        <v>140</v>
      </c>
      <c r="C35" s="26">
        <v>0.66216216216199997</v>
      </c>
      <c r="D35" s="26" t="s">
        <v>140</v>
      </c>
      <c r="E35" s="26">
        <v>0.28571428571399998</v>
      </c>
      <c r="F35" s="26" t="s">
        <v>140</v>
      </c>
      <c r="G35" s="26">
        <v>12.550289017300001</v>
      </c>
      <c r="H35" s="26" t="s">
        <v>140</v>
      </c>
      <c r="I35" s="27">
        <v>1.13636363636</v>
      </c>
      <c r="J35" s="26" t="s">
        <v>140</v>
      </c>
      <c r="K35" s="27">
        <v>0.24271844660200001</v>
      </c>
      <c r="L35" s="26" t="s">
        <v>140</v>
      </c>
      <c r="M35" s="29">
        <v>103</v>
      </c>
      <c r="N35" s="26" t="s">
        <v>140</v>
      </c>
      <c r="O35" s="28">
        <v>107</v>
      </c>
      <c r="P35" s="26" t="s">
        <v>140</v>
      </c>
      <c r="Q35" s="28">
        <v>6769</v>
      </c>
      <c r="R35" s="26" t="s">
        <v>140</v>
      </c>
      <c r="S35" s="26">
        <v>0.35190615835755251</v>
      </c>
      <c r="T35" s="25" t="s">
        <v>141</v>
      </c>
    </row>
    <row r="36" spans="1:20" x14ac:dyDescent="0.25">
      <c r="A36" t="s">
        <v>97</v>
      </c>
      <c r="B36" s="26" t="s">
        <v>140</v>
      </c>
      <c r="C36" s="26">
        <v>0.55038759689899996</v>
      </c>
      <c r="D36" s="26" t="s">
        <v>140</v>
      </c>
      <c r="E36" s="26">
        <v>0.5</v>
      </c>
      <c r="F36" s="26" t="s">
        <v>140</v>
      </c>
      <c r="G36" s="26">
        <v>14.2090876819</v>
      </c>
      <c r="H36" s="26" t="s">
        <v>140</v>
      </c>
      <c r="I36" s="27">
        <v>1.11538461538</v>
      </c>
      <c r="J36" s="26" t="s">
        <v>140</v>
      </c>
      <c r="K36" s="27">
        <v>0.41726618705000001</v>
      </c>
      <c r="L36" s="26" t="s">
        <v>140</v>
      </c>
      <c r="M36" s="29">
        <v>139</v>
      </c>
      <c r="N36" s="26" t="s">
        <v>140</v>
      </c>
      <c r="O36" s="28">
        <v>34</v>
      </c>
      <c r="P36" s="26" t="s">
        <v>140</v>
      </c>
      <c r="Q36" s="28">
        <v>1454</v>
      </c>
      <c r="R36" s="26" t="s">
        <v>140</v>
      </c>
      <c r="S36" s="26">
        <v>0.29078613693983146</v>
      </c>
      <c r="T36" s="25" t="s">
        <v>141</v>
      </c>
    </row>
    <row r="37" spans="1:20" x14ac:dyDescent="0.25">
      <c r="A37" t="s">
        <v>101</v>
      </c>
      <c r="B37" s="26" t="s">
        <v>140</v>
      </c>
      <c r="C37" s="26">
        <v>0.78142076502699997</v>
      </c>
      <c r="D37" s="26" t="s">
        <v>140</v>
      </c>
      <c r="E37" s="26">
        <v>0.25</v>
      </c>
      <c r="F37" s="26" t="s">
        <v>140</v>
      </c>
      <c r="G37" s="26">
        <v>13.4310656231</v>
      </c>
      <c r="H37" s="26" t="s">
        <v>140</v>
      </c>
      <c r="I37" s="27">
        <v>1.11111111111</v>
      </c>
      <c r="J37" s="26" t="s">
        <v>140</v>
      </c>
      <c r="K37" s="27">
        <v>0.17391304347799999</v>
      </c>
      <c r="L37" s="26" t="s">
        <v>140</v>
      </c>
      <c r="M37" s="29">
        <v>230</v>
      </c>
      <c r="N37" s="26" t="s">
        <v>140</v>
      </c>
      <c r="O37" s="28">
        <v>35</v>
      </c>
      <c r="P37" s="26" t="s">
        <v>140</v>
      </c>
      <c r="Q37" s="28">
        <v>1159</v>
      </c>
      <c r="R37" s="26" t="s">
        <v>140</v>
      </c>
      <c r="S37" s="26">
        <v>0.78466076696192877</v>
      </c>
      <c r="T37" s="25" t="s">
        <v>141</v>
      </c>
    </row>
    <row r="38" spans="1:20" x14ac:dyDescent="0.25">
      <c r="A38" t="s">
        <v>103</v>
      </c>
      <c r="B38" s="26" t="s">
        <v>140</v>
      </c>
      <c r="C38" s="26">
        <v>0.20805369127500001</v>
      </c>
      <c r="D38" s="26" t="s">
        <v>140</v>
      </c>
      <c r="E38" s="26">
        <v>9.0909090909100002E-2</v>
      </c>
      <c r="F38" s="26" t="s">
        <v>140</v>
      </c>
      <c r="G38" s="26">
        <v>16.900262467200001</v>
      </c>
      <c r="H38" s="26" t="s">
        <v>140</v>
      </c>
      <c r="I38" s="27">
        <v>1.38011695906</v>
      </c>
      <c r="J38" s="26" t="s">
        <v>140</v>
      </c>
      <c r="K38" s="27">
        <v>0.77377049180299995</v>
      </c>
      <c r="L38" s="26" t="s">
        <v>140</v>
      </c>
      <c r="M38" s="29">
        <v>305</v>
      </c>
      <c r="N38" s="26" t="s">
        <v>140</v>
      </c>
      <c r="O38" s="28">
        <v>105</v>
      </c>
      <c r="P38" s="26" t="s">
        <v>140</v>
      </c>
      <c r="Q38" s="28">
        <v>6477</v>
      </c>
      <c r="R38" s="26" t="s">
        <v>140</v>
      </c>
      <c r="S38" s="26">
        <v>0.60911582624735605</v>
      </c>
      <c r="T38" s="25" t="s">
        <v>141</v>
      </c>
    </row>
    <row r="39" spans="1:20" x14ac:dyDescent="0.25">
      <c r="A39" t="s">
        <v>106</v>
      </c>
      <c r="B39" s="26" t="s">
        <v>140</v>
      </c>
      <c r="C39" s="26">
        <v>0.44881889763799998</v>
      </c>
      <c r="D39" s="26" t="s">
        <v>140</v>
      </c>
      <c r="E39" s="26">
        <v>0.1</v>
      </c>
      <c r="F39" s="26" t="s">
        <v>140</v>
      </c>
      <c r="G39" s="26">
        <v>12.9835520919</v>
      </c>
      <c r="H39" s="26" t="s">
        <v>140</v>
      </c>
      <c r="I39" s="27">
        <v>1.1382113821099999</v>
      </c>
      <c r="J39" s="26" t="s">
        <v>140</v>
      </c>
      <c r="K39" s="27">
        <v>0.45161290322600001</v>
      </c>
      <c r="L39" s="26" t="s">
        <v>140</v>
      </c>
      <c r="M39" s="29">
        <v>310</v>
      </c>
      <c r="N39" s="26" t="s">
        <v>140</v>
      </c>
      <c r="O39" s="28">
        <v>137</v>
      </c>
      <c r="P39" s="26" t="s">
        <v>140</v>
      </c>
      <c r="Q39" s="28">
        <v>6405</v>
      </c>
      <c r="R39" s="26" t="s">
        <v>140</v>
      </c>
      <c r="S39" s="26">
        <v>0.59996513057680267</v>
      </c>
      <c r="T39" s="25" t="s">
        <v>141</v>
      </c>
    </row>
    <row r="40" spans="1:20" x14ac:dyDescent="0.25">
      <c r="A40" t="s">
        <v>107</v>
      </c>
      <c r="B40" s="26" t="s">
        <v>140</v>
      </c>
      <c r="C40" s="26">
        <v>0.30491803278700003</v>
      </c>
      <c r="D40" s="26" t="s">
        <v>140</v>
      </c>
      <c r="E40" s="26">
        <v>0.28000000000000003</v>
      </c>
      <c r="F40" s="26" t="s">
        <v>140</v>
      </c>
      <c r="G40" s="26">
        <v>14.674533010099999</v>
      </c>
      <c r="H40" s="26" t="s">
        <v>140</v>
      </c>
      <c r="I40" s="27">
        <v>1.29268292683</v>
      </c>
      <c r="J40" s="26" t="s">
        <v>140</v>
      </c>
      <c r="K40" s="27">
        <v>0.70431893687699998</v>
      </c>
      <c r="L40" s="26" t="s">
        <v>140</v>
      </c>
      <c r="M40" s="29">
        <v>301</v>
      </c>
      <c r="N40" s="26" t="s">
        <v>140</v>
      </c>
      <c r="O40" s="28">
        <v>137</v>
      </c>
      <c r="P40" s="26" t="s">
        <v>140</v>
      </c>
      <c r="Q40" s="28">
        <v>9048</v>
      </c>
      <c r="R40" s="26" t="s">
        <v>140</v>
      </c>
      <c r="S40" s="26">
        <v>0.58970749914192766</v>
      </c>
      <c r="T40" s="25" t="s">
        <v>141</v>
      </c>
    </row>
    <row r="41" spans="1:20" x14ac:dyDescent="0.25">
      <c r="A41" t="s">
        <v>110</v>
      </c>
      <c r="B41" s="26" t="s">
        <v>140</v>
      </c>
      <c r="C41" s="26">
        <v>0.30909090909100001</v>
      </c>
      <c r="D41" s="26" t="s">
        <v>140</v>
      </c>
      <c r="E41" s="26">
        <v>0.29411764705900001</v>
      </c>
      <c r="F41" s="26" t="s">
        <v>140</v>
      </c>
      <c r="G41" s="26">
        <v>12.2029080794</v>
      </c>
      <c r="H41" s="26" t="s">
        <v>140</v>
      </c>
      <c r="I41" s="27">
        <v>1.09615384615</v>
      </c>
      <c r="J41" s="26" t="s">
        <v>140</v>
      </c>
      <c r="K41" s="27">
        <v>0.36075949367100002</v>
      </c>
      <c r="L41" s="26" t="s">
        <v>140</v>
      </c>
      <c r="M41" s="29">
        <v>316</v>
      </c>
      <c r="N41" s="26" t="s">
        <v>140</v>
      </c>
      <c r="O41" s="28">
        <v>221</v>
      </c>
      <c r="P41" s="26" t="s">
        <v>140</v>
      </c>
      <c r="Q41" s="28">
        <v>14696</v>
      </c>
      <c r="R41" s="26" t="s">
        <v>140</v>
      </c>
      <c r="S41" s="26">
        <v>0.6513624751634064</v>
      </c>
      <c r="T41" s="25" t="s">
        <v>141</v>
      </c>
    </row>
    <row r="42" spans="1:20" x14ac:dyDescent="0.25">
      <c r="A42" t="s">
        <v>112</v>
      </c>
      <c r="B42" s="26" t="s">
        <v>140</v>
      </c>
      <c r="C42" s="26">
        <v>0.39835728952799998</v>
      </c>
      <c r="D42" s="26" t="s">
        <v>140</v>
      </c>
      <c r="E42" s="26">
        <v>0.21428571428599999</v>
      </c>
      <c r="F42" s="26" t="s">
        <v>140</v>
      </c>
      <c r="G42" s="26">
        <v>14.9585721303</v>
      </c>
      <c r="H42" s="26" t="s">
        <v>140</v>
      </c>
      <c r="I42" s="27">
        <v>1.3139013452899999</v>
      </c>
      <c r="J42" s="26" t="s">
        <v>140</v>
      </c>
      <c r="K42" s="27">
        <v>0.58717434869700003</v>
      </c>
      <c r="L42" s="26" t="s">
        <v>140</v>
      </c>
      <c r="M42" s="29">
        <v>499</v>
      </c>
      <c r="N42" s="26" t="s">
        <v>140</v>
      </c>
      <c r="O42" s="28">
        <v>188</v>
      </c>
      <c r="P42" s="26" t="s">
        <v>140</v>
      </c>
      <c r="Q42" s="28">
        <v>9426</v>
      </c>
      <c r="R42" s="26" t="s">
        <v>140</v>
      </c>
      <c r="S42" s="26">
        <v>0.2670445540403199</v>
      </c>
      <c r="T42" s="25" t="s">
        <v>141</v>
      </c>
    </row>
    <row r="43" spans="1:20" x14ac:dyDescent="0.25">
      <c r="A43" t="s">
        <v>111</v>
      </c>
      <c r="B43" s="26" t="s">
        <v>140</v>
      </c>
      <c r="C43" s="26">
        <v>0.319444444444</v>
      </c>
      <c r="D43" s="26" t="s">
        <v>140</v>
      </c>
      <c r="E43" s="26">
        <v>0.125</v>
      </c>
      <c r="F43" s="26" t="s">
        <v>140</v>
      </c>
      <c r="G43" s="26">
        <v>13.5338213024</v>
      </c>
      <c r="H43" s="26" t="s">
        <v>140</v>
      </c>
      <c r="I43" s="27">
        <v>1.32432432432</v>
      </c>
      <c r="J43" s="26" t="s">
        <v>140</v>
      </c>
      <c r="K43" s="27">
        <v>0.55681818181800002</v>
      </c>
      <c r="L43" s="26" t="s">
        <v>140</v>
      </c>
      <c r="M43" s="29">
        <v>88</v>
      </c>
      <c r="N43" s="26" t="s">
        <v>140</v>
      </c>
      <c r="O43" s="28">
        <v>160</v>
      </c>
      <c r="P43" s="26" t="s">
        <v>140</v>
      </c>
      <c r="Q43" s="28">
        <v>8721</v>
      </c>
      <c r="R43" s="26" t="s">
        <v>140</v>
      </c>
      <c r="S43" s="26">
        <v>0.49671292914528709</v>
      </c>
      <c r="T43" s="25" t="s">
        <v>141</v>
      </c>
    </row>
    <row r="44" spans="1:20" x14ac:dyDescent="0.25">
      <c r="A44" t="s">
        <v>51</v>
      </c>
      <c r="B44" s="26" t="s">
        <v>140</v>
      </c>
      <c r="C44" s="26">
        <f>AVERAGE(C24:C43)</f>
        <v>0.47951525229965003</v>
      </c>
      <c r="D44" s="26" t="s">
        <v>140</v>
      </c>
      <c r="E44" s="26">
        <f>AVERAGE(E24:E43)</f>
        <v>0.23296263050670504</v>
      </c>
      <c r="F44" s="26" t="s">
        <v>140</v>
      </c>
      <c r="G44" s="26">
        <f>AVERAGE(G24:G43)</f>
        <v>13.6933304284755</v>
      </c>
      <c r="H44" s="26" t="s">
        <v>140</v>
      </c>
      <c r="I44" s="26">
        <f>AVERAGE(I24:I43)</f>
        <v>1.1743207886099998</v>
      </c>
      <c r="J44" s="26" t="s">
        <v>140</v>
      </c>
      <c r="K44" s="26">
        <f>AVERAGE(K24:K43)</f>
        <v>0.47041317021404999</v>
      </c>
      <c r="L44" s="26" t="s">
        <v>140</v>
      </c>
      <c r="M44" s="26">
        <f>AVERAGE(M24:M43)</f>
        <v>282.64999999999998</v>
      </c>
      <c r="N44" s="26" t="s">
        <v>140</v>
      </c>
      <c r="O44" s="26">
        <f>AVERAGE(O24:O43)</f>
        <v>109.6</v>
      </c>
      <c r="P44" s="26" t="s">
        <v>140</v>
      </c>
      <c r="Q44" s="26">
        <f>AVERAGE(Q24:Q43)</f>
        <v>6338.3</v>
      </c>
      <c r="R44" s="26" t="s">
        <v>140</v>
      </c>
      <c r="S44" s="26">
        <f>AVERAGE(S24:S43)</f>
        <v>0.4991405064586929</v>
      </c>
      <c r="T44" s="25" t="s">
        <v>141</v>
      </c>
    </row>
    <row r="45" spans="1:20" x14ac:dyDescent="0.25">
      <c r="A45" t="s">
        <v>152</v>
      </c>
      <c r="B45" s="26" t="s">
        <v>140</v>
      </c>
      <c r="C45" s="26">
        <f>SQRT(VAR(C24:C43))</f>
        <v>0.18231900702338816</v>
      </c>
      <c r="D45" s="26" t="s">
        <v>140</v>
      </c>
      <c r="E45" s="26">
        <f>SQRT(VAR(E24:E43))</f>
        <v>0.16761095671396628</v>
      </c>
      <c r="F45" s="26" t="s">
        <v>140</v>
      </c>
      <c r="G45" s="26">
        <f>SQRT(VAR(G24:G43))</f>
        <v>1.5423636207800084</v>
      </c>
      <c r="H45" s="26" t="s">
        <v>140</v>
      </c>
      <c r="I45" s="26">
        <f>SQRT(VAR(I24:I43))</f>
        <v>0.10916278293310076</v>
      </c>
      <c r="J45" s="26" t="s">
        <v>140</v>
      </c>
      <c r="K45" s="26">
        <f>SQRT(VAR(K24:K43))</f>
        <v>0.20178840401482417</v>
      </c>
      <c r="L45" s="26" t="s">
        <v>140</v>
      </c>
      <c r="M45" s="26">
        <f>SQRT(VAR(M24:M43))</f>
        <v>110.51995533077179</v>
      </c>
      <c r="N45" s="26" t="s">
        <v>140</v>
      </c>
      <c r="O45" s="26">
        <f>SQRT(VAR(O24:O43))</f>
        <v>72.976852855077126</v>
      </c>
      <c r="P45" s="26" t="s">
        <v>140</v>
      </c>
      <c r="Q45" s="26">
        <f>SQRT(VAR(Q24:Q43))</f>
        <v>4535.5958594213398</v>
      </c>
      <c r="R45" s="26" t="s">
        <v>140</v>
      </c>
      <c r="S45" s="26">
        <f>SQRT(VAR(S24:S43))</f>
        <v>0.21718461283528487</v>
      </c>
      <c r="T45" s="25" t="s">
        <v>141</v>
      </c>
    </row>
    <row r="46" spans="1:20" x14ac:dyDescent="0.25">
      <c r="A46" t="s">
        <v>142</v>
      </c>
    </row>
    <row r="47" spans="1:20" x14ac:dyDescent="0.25">
      <c r="A47" t="s">
        <v>153</v>
      </c>
      <c r="B47" s="26" t="s">
        <v>140</v>
      </c>
      <c r="C47" s="26">
        <f>C22-C44</f>
        <v>8.0513340507300024E-2</v>
      </c>
      <c r="D47" s="26" t="s">
        <v>140</v>
      </c>
      <c r="E47" s="26">
        <f>E22-E44</f>
        <v>4.8029099274099957E-2</v>
      </c>
      <c r="F47" s="26" t="s">
        <v>140</v>
      </c>
      <c r="G47" s="26">
        <f>G22-G44</f>
        <v>7.610254551239505</v>
      </c>
      <c r="H47" s="26" t="s">
        <v>140</v>
      </c>
      <c r="I47" s="26">
        <f>I22-I44</f>
        <v>3.8298852171500197E-2</v>
      </c>
      <c r="J47" s="26" t="s">
        <v>140</v>
      </c>
      <c r="K47" s="26">
        <f>K22-K44</f>
        <v>1.2459045996020102E-2</v>
      </c>
      <c r="L47" s="26" t="s">
        <v>140</v>
      </c>
      <c r="M47" s="26">
        <f>M22-M44</f>
        <v>7.4500000000000455</v>
      </c>
      <c r="N47" s="26" t="s">
        <v>140</v>
      </c>
      <c r="O47" s="26">
        <f>O22-O44</f>
        <v>16</v>
      </c>
      <c r="P47" s="26" t="s">
        <v>140</v>
      </c>
      <c r="Q47" s="26">
        <f>Q22-Q44</f>
        <v>-1383.6500000000005</v>
      </c>
      <c r="R47" s="26" t="s">
        <v>140</v>
      </c>
      <c r="S47" s="26">
        <f>S22-S44</f>
        <v>5.9242690697662193E-2</v>
      </c>
      <c r="T47" s="25" t="s">
        <v>141</v>
      </c>
    </row>
    <row r="48" spans="1:20" x14ac:dyDescent="0.25">
      <c r="A48" t="s">
        <v>154</v>
      </c>
      <c r="B48" s="26" t="s">
        <v>140</v>
      </c>
      <c r="C48">
        <v>0.2</v>
      </c>
      <c r="D48" s="26" t="s">
        <v>140</v>
      </c>
      <c r="E48">
        <v>0.17</v>
      </c>
      <c r="F48" s="26" t="s">
        <v>140</v>
      </c>
      <c r="G48">
        <v>2.46</v>
      </c>
      <c r="H48" s="26" t="s">
        <v>140</v>
      </c>
      <c r="I48">
        <v>0.24</v>
      </c>
      <c r="J48" s="26" t="s">
        <v>140</v>
      </c>
      <c r="K48">
        <v>0.25</v>
      </c>
      <c r="L48" s="26" t="s">
        <v>140</v>
      </c>
      <c r="M48">
        <v>125</v>
      </c>
      <c r="N48" s="26" t="s">
        <v>140</v>
      </c>
      <c r="O48">
        <v>119</v>
      </c>
      <c r="P48" s="26" t="s">
        <v>140</v>
      </c>
      <c r="Q48">
        <v>4473</v>
      </c>
      <c r="R48" s="26" t="s">
        <v>140</v>
      </c>
      <c r="S48">
        <v>0.21</v>
      </c>
      <c r="T48" s="25" t="s">
        <v>141</v>
      </c>
    </row>
    <row r="49" spans="1:20" x14ac:dyDescent="0.25">
      <c r="A49" t="s">
        <v>83</v>
      </c>
      <c r="B49" s="26" t="s">
        <v>140</v>
      </c>
      <c r="C49">
        <v>0.21</v>
      </c>
      <c r="D49" s="26" t="s">
        <v>140</v>
      </c>
      <c r="E49">
        <v>0.39</v>
      </c>
      <c r="F49" s="26" t="s">
        <v>140</v>
      </c>
      <c r="G49" t="s">
        <v>156</v>
      </c>
      <c r="H49" s="26" t="s">
        <v>140</v>
      </c>
      <c r="I49">
        <v>0.73</v>
      </c>
      <c r="J49" s="26" t="s">
        <v>140</v>
      </c>
      <c r="K49">
        <v>0.74</v>
      </c>
      <c r="L49" s="26" t="s">
        <v>140</v>
      </c>
      <c r="M49">
        <v>0.85</v>
      </c>
      <c r="N49" s="26" t="s">
        <v>140</v>
      </c>
      <c r="O49">
        <v>0.68</v>
      </c>
      <c r="P49" s="26" t="s">
        <v>140</v>
      </c>
      <c r="Q49">
        <v>0.35</v>
      </c>
      <c r="R49" s="26" t="s">
        <v>140</v>
      </c>
      <c r="S49">
        <v>0.46</v>
      </c>
      <c r="T49" s="25" t="s">
        <v>141</v>
      </c>
    </row>
    <row r="50" spans="1:20" x14ac:dyDescent="0.25">
      <c r="A50" t="s">
        <v>155</v>
      </c>
      <c r="B50" s="26" t="s">
        <v>140</v>
      </c>
      <c r="C50" t="s">
        <v>157</v>
      </c>
      <c r="D50" s="26" t="s">
        <v>140</v>
      </c>
      <c r="E50" t="s">
        <v>157</v>
      </c>
      <c r="F50" s="26" t="s">
        <v>140</v>
      </c>
      <c r="G50" t="s">
        <v>158</v>
      </c>
      <c r="H50" s="26" t="s">
        <v>140</v>
      </c>
      <c r="I50" t="s">
        <v>157</v>
      </c>
      <c r="J50" s="26" t="s">
        <v>140</v>
      </c>
      <c r="K50" t="s">
        <v>157</v>
      </c>
      <c r="L50" s="26" t="s">
        <v>140</v>
      </c>
      <c r="M50" t="s">
        <v>157</v>
      </c>
      <c r="N50" s="26" t="s">
        <v>140</v>
      </c>
      <c r="O50" t="s">
        <v>157</v>
      </c>
      <c r="P50" s="26" t="s">
        <v>140</v>
      </c>
      <c r="Q50" t="s">
        <v>157</v>
      </c>
      <c r="R50" s="26" t="s">
        <v>140</v>
      </c>
      <c r="S50" t="s">
        <v>157</v>
      </c>
      <c r="T50" s="25" t="s">
        <v>141</v>
      </c>
    </row>
    <row r="53" spans="1:20" x14ac:dyDescent="0.25">
      <c r="A53">
        <v>1984</v>
      </c>
      <c r="B53" t="s">
        <v>140</v>
      </c>
      <c r="C53">
        <v>0.55111111111099997</v>
      </c>
      <c r="D53" t="s">
        <v>140</v>
      </c>
      <c r="E53">
        <v>0</v>
      </c>
      <c r="F53" t="s">
        <v>140</v>
      </c>
      <c r="G53">
        <v>18.010010458699998</v>
      </c>
      <c r="H53" t="s">
        <v>140</v>
      </c>
      <c r="I53">
        <v>1.17441860465</v>
      </c>
      <c r="J53" t="s">
        <v>140</v>
      </c>
      <c r="K53">
        <v>0.31962025316499998</v>
      </c>
      <c r="L53" t="s">
        <v>140</v>
      </c>
      <c r="M53">
        <v>316</v>
      </c>
      <c r="N53" t="s">
        <v>140</v>
      </c>
      <c r="O53">
        <v>29</v>
      </c>
      <c r="P53" t="s">
        <v>140</v>
      </c>
      <c r="Q53">
        <v>2162</v>
      </c>
      <c r="R53" t="s">
        <v>140</v>
      </c>
      <c r="S53">
        <v>0.7503075768941867</v>
      </c>
    </row>
    <row r="54" spans="1:20" x14ac:dyDescent="0.25">
      <c r="A54" t="s">
        <v>131</v>
      </c>
      <c r="B54" t="s">
        <v>140</v>
      </c>
      <c r="C54">
        <v>0.82587064676599997</v>
      </c>
      <c r="D54" t="s">
        <v>140</v>
      </c>
      <c r="E54">
        <v>0.5</v>
      </c>
      <c r="F54" t="s">
        <v>140</v>
      </c>
      <c r="G54">
        <v>18.990430622000002</v>
      </c>
      <c r="H54" t="s">
        <v>140</v>
      </c>
      <c r="I54">
        <v>1.1666666666700001</v>
      </c>
      <c r="J54" t="s">
        <v>140</v>
      </c>
      <c r="K54">
        <v>0.181347150259</v>
      </c>
      <c r="L54" t="s">
        <v>140</v>
      </c>
      <c r="M54">
        <v>193</v>
      </c>
      <c r="N54" t="s">
        <v>140</v>
      </c>
      <c r="O54">
        <v>34</v>
      </c>
      <c r="P54" t="s">
        <v>140</v>
      </c>
      <c r="Q54">
        <v>837</v>
      </c>
      <c r="R54" t="s">
        <v>140</v>
      </c>
      <c r="S54">
        <v>0.38561151079124761</v>
      </c>
    </row>
    <row r="55" spans="1:20" x14ac:dyDescent="0.25">
      <c r="A55" t="s">
        <v>113</v>
      </c>
      <c r="B55" t="s">
        <v>140</v>
      </c>
      <c r="C55">
        <v>0.26112759643900002</v>
      </c>
      <c r="D55" t="s">
        <v>140</v>
      </c>
      <c r="E55">
        <v>0.5625</v>
      </c>
      <c r="F55" t="s">
        <v>140</v>
      </c>
      <c r="G55">
        <v>20.9884146341</v>
      </c>
      <c r="H55" t="s">
        <v>140</v>
      </c>
      <c r="I55">
        <v>1.2266009852199999</v>
      </c>
      <c r="J55" t="s">
        <v>140</v>
      </c>
      <c r="K55">
        <v>0.78797468354400002</v>
      </c>
      <c r="L55" t="s">
        <v>140</v>
      </c>
      <c r="M55">
        <v>316</v>
      </c>
      <c r="N55" t="s">
        <v>140</v>
      </c>
      <c r="O55">
        <v>17</v>
      </c>
      <c r="P55" t="s">
        <v>140</v>
      </c>
      <c r="Q55">
        <v>656</v>
      </c>
      <c r="R55" t="s">
        <v>140</v>
      </c>
      <c r="S55">
        <v>0.51433192102567238</v>
      </c>
    </row>
    <row r="56" spans="1:20" x14ac:dyDescent="0.25">
      <c r="A56" t="s">
        <v>114</v>
      </c>
      <c r="B56" t="s">
        <v>140</v>
      </c>
      <c r="C56">
        <v>0.35087719298199999</v>
      </c>
      <c r="D56" t="s">
        <v>140</v>
      </c>
      <c r="E56">
        <v>0.166666666667</v>
      </c>
      <c r="F56" t="s">
        <v>140</v>
      </c>
      <c r="G56">
        <v>15.868671193000001</v>
      </c>
      <c r="H56" t="s">
        <v>140</v>
      </c>
      <c r="I56">
        <v>1.0571428571399999</v>
      </c>
      <c r="J56" t="s">
        <v>140</v>
      </c>
      <c r="K56">
        <v>0.247491638796</v>
      </c>
      <c r="L56" t="s">
        <v>140</v>
      </c>
      <c r="M56">
        <v>299</v>
      </c>
      <c r="N56" t="s">
        <v>140</v>
      </c>
      <c r="O56">
        <v>51</v>
      </c>
      <c r="P56" t="s">
        <v>140</v>
      </c>
      <c r="Q56">
        <v>1809</v>
      </c>
      <c r="R56" t="s">
        <v>140</v>
      </c>
      <c r="S56">
        <v>0.54276315789459029</v>
      </c>
    </row>
    <row r="57" spans="1:20" x14ac:dyDescent="0.25">
      <c r="A57" t="s">
        <v>115</v>
      </c>
      <c r="B57" t="s">
        <v>140</v>
      </c>
      <c r="C57">
        <v>0.61212121212100001</v>
      </c>
      <c r="D57" t="s">
        <v>140</v>
      </c>
      <c r="E57">
        <v>0</v>
      </c>
      <c r="F57" t="s">
        <v>140</v>
      </c>
      <c r="G57">
        <v>22.7862068966</v>
      </c>
      <c r="H57" t="s">
        <v>140</v>
      </c>
      <c r="I57">
        <v>1.0756302521000001</v>
      </c>
      <c r="J57" t="s">
        <v>140</v>
      </c>
      <c r="K57">
        <v>0.490421455939</v>
      </c>
      <c r="L57" t="s">
        <v>140</v>
      </c>
      <c r="M57">
        <v>261</v>
      </c>
      <c r="N57" t="s">
        <v>140</v>
      </c>
      <c r="O57">
        <v>157</v>
      </c>
      <c r="P57" t="s">
        <v>140</v>
      </c>
      <c r="Q57">
        <v>9922</v>
      </c>
      <c r="R57" t="s">
        <v>140</v>
      </c>
      <c r="S57">
        <v>0.38162053812357544</v>
      </c>
    </row>
    <row r="58" spans="1:20" x14ac:dyDescent="0.25">
      <c r="A58" t="s">
        <v>116</v>
      </c>
      <c r="B58" t="s">
        <v>140</v>
      </c>
      <c r="C58">
        <v>0.92574257425700002</v>
      </c>
      <c r="D58" t="s">
        <v>140</v>
      </c>
      <c r="E58">
        <v>0</v>
      </c>
      <c r="F58" t="s">
        <v>140</v>
      </c>
      <c r="G58">
        <v>21.9641420526</v>
      </c>
      <c r="H58" t="s">
        <v>140</v>
      </c>
      <c r="I58">
        <v>1</v>
      </c>
      <c r="J58" t="s">
        <v>140</v>
      </c>
      <c r="K58">
        <v>6.4377682403399999E-2</v>
      </c>
      <c r="L58" t="s">
        <v>140</v>
      </c>
      <c r="M58">
        <v>233</v>
      </c>
      <c r="N58" t="s">
        <v>140</v>
      </c>
      <c r="O58">
        <v>72</v>
      </c>
      <c r="P58" t="s">
        <v>140</v>
      </c>
      <c r="Q58">
        <v>3369</v>
      </c>
      <c r="R58" t="s">
        <v>140</v>
      </c>
      <c r="S58">
        <v>0.38260869565235539</v>
      </c>
    </row>
    <row r="59" spans="1:20" x14ac:dyDescent="0.25">
      <c r="A59" t="s">
        <v>117</v>
      </c>
      <c r="B59" t="s">
        <v>140</v>
      </c>
      <c r="C59">
        <v>0.43437500000000001</v>
      </c>
      <c r="D59" t="s">
        <v>140</v>
      </c>
      <c r="E59">
        <v>0.1</v>
      </c>
      <c r="F59" t="s">
        <v>140</v>
      </c>
      <c r="G59">
        <v>22.381575898000001</v>
      </c>
      <c r="H59" t="s">
        <v>140</v>
      </c>
      <c r="I59">
        <v>1.3816793893099999</v>
      </c>
      <c r="J59" t="s">
        <v>140</v>
      </c>
      <c r="K59">
        <v>0.80803571428599996</v>
      </c>
      <c r="L59" t="s">
        <v>140</v>
      </c>
      <c r="M59">
        <v>224</v>
      </c>
      <c r="N59" t="s">
        <v>140</v>
      </c>
      <c r="O59">
        <v>78</v>
      </c>
      <c r="P59" t="s">
        <v>140</v>
      </c>
      <c r="Q59">
        <v>6946</v>
      </c>
      <c r="R59" t="s">
        <v>140</v>
      </c>
      <c r="S59">
        <v>0.8260118104567421</v>
      </c>
    </row>
    <row r="60" spans="1:20" x14ac:dyDescent="0.25">
      <c r="A60" t="s">
        <v>118</v>
      </c>
      <c r="B60" t="s">
        <v>140</v>
      </c>
      <c r="C60">
        <v>0.86141304347799996</v>
      </c>
      <c r="D60" t="s">
        <v>140</v>
      </c>
      <c r="E60">
        <v>0.222222222222</v>
      </c>
      <c r="F60" t="s">
        <v>140</v>
      </c>
      <c r="G60">
        <v>25.797525648800001</v>
      </c>
      <c r="H60" t="s">
        <v>140</v>
      </c>
      <c r="I60">
        <v>1.1860465116300001</v>
      </c>
      <c r="J60" t="s">
        <v>140</v>
      </c>
      <c r="K60">
        <v>0.17</v>
      </c>
      <c r="L60" t="s">
        <v>140</v>
      </c>
      <c r="M60">
        <v>300</v>
      </c>
      <c r="N60" t="s">
        <v>140</v>
      </c>
      <c r="O60">
        <v>29</v>
      </c>
      <c r="P60" t="s">
        <v>140</v>
      </c>
      <c r="Q60">
        <v>658</v>
      </c>
      <c r="R60" t="s">
        <v>140</v>
      </c>
      <c r="S60">
        <v>0.48080694872523294</v>
      </c>
    </row>
    <row r="61" spans="1:20" x14ac:dyDescent="0.25">
      <c r="A61" t="s">
        <v>119</v>
      </c>
      <c r="B61" t="s">
        <v>140</v>
      </c>
      <c r="C61">
        <v>0.59134615384599998</v>
      </c>
      <c r="D61" t="s">
        <v>140</v>
      </c>
      <c r="E61">
        <v>0.14285714285699999</v>
      </c>
      <c r="F61" t="s">
        <v>140</v>
      </c>
      <c r="G61">
        <v>23.459789616599998</v>
      </c>
      <c r="H61" t="s">
        <v>140</v>
      </c>
      <c r="I61">
        <v>1.19718309859</v>
      </c>
      <c r="J61" t="s">
        <v>140</v>
      </c>
      <c r="K61">
        <v>0.39534883720899999</v>
      </c>
      <c r="L61" t="s">
        <v>140</v>
      </c>
      <c r="M61">
        <v>215</v>
      </c>
      <c r="N61" t="s">
        <v>140</v>
      </c>
      <c r="O61">
        <v>82</v>
      </c>
      <c r="P61" t="s">
        <v>140</v>
      </c>
      <c r="Q61">
        <v>1749</v>
      </c>
      <c r="R61" t="s">
        <v>140</v>
      </c>
      <c r="S61">
        <v>0.86560993077106885</v>
      </c>
    </row>
    <row r="62" spans="1:20" x14ac:dyDescent="0.25">
      <c r="A62" t="s">
        <v>120</v>
      </c>
      <c r="B62" t="s">
        <v>140</v>
      </c>
      <c r="C62">
        <v>0.67460317460300001</v>
      </c>
      <c r="D62" t="s">
        <v>140</v>
      </c>
      <c r="E62">
        <v>0.28571428571399998</v>
      </c>
      <c r="F62" t="s">
        <v>140</v>
      </c>
      <c r="G62">
        <v>26.186324786299998</v>
      </c>
      <c r="H62" t="s">
        <v>140</v>
      </c>
      <c r="I62">
        <v>1.1714285714299999</v>
      </c>
      <c r="J62" t="s">
        <v>140</v>
      </c>
      <c r="K62">
        <v>0.34166666666700002</v>
      </c>
      <c r="L62" t="s">
        <v>140</v>
      </c>
      <c r="M62">
        <v>120</v>
      </c>
      <c r="N62" t="s">
        <v>140</v>
      </c>
      <c r="O62">
        <v>13</v>
      </c>
      <c r="P62" t="s">
        <v>140</v>
      </c>
      <c r="Q62">
        <v>523</v>
      </c>
      <c r="R62" t="s">
        <v>140</v>
      </c>
      <c r="S62">
        <v>0.51388888888868645</v>
      </c>
    </row>
    <row r="63" spans="1:20" x14ac:dyDescent="0.25">
      <c r="A63" t="s">
        <v>121</v>
      </c>
      <c r="B63" t="s">
        <v>140</v>
      </c>
      <c r="C63">
        <v>0.88063660477500005</v>
      </c>
      <c r="D63" t="s">
        <v>140</v>
      </c>
      <c r="E63">
        <v>0.375</v>
      </c>
      <c r="F63" t="s">
        <v>140</v>
      </c>
      <c r="G63">
        <v>25.244469026499999</v>
      </c>
      <c r="H63" t="s">
        <v>140</v>
      </c>
      <c r="I63">
        <v>1.09756097561</v>
      </c>
      <c r="J63" t="s">
        <v>140</v>
      </c>
      <c r="K63">
        <v>0.10180995475100001</v>
      </c>
      <c r="L63" t="s">
        <v>140</v>
      </c>
      <c r="M63">
        <v>442</v>
      </c>
      <c r="N63" t="s">
        <v>140</v>
      </c>
      <c r="O63">
        <v>135</v>
      </c>
      <c r="P63" t="s">
        <v>140</v>
      </c>
      <c r="Q63">
        <v>2454</v>
      </c>
      <c r="R63" t="s">
        <v>140</v>
      </c>
      <c r="S63">
        <v>0.59305045105261323</v>
      </c>
    </row>
    <row r="64" spans="1:20" x14ac:dyDescent="0.25">
      <c r="A64" t="s">
        <v>122</v>
      </c>
      <c r="B64" t="s">
        <v>140</v>
      </c>
      <c r="C64">
        <v>0.35736677115999999</v>
      </c>
      <c r="D64" t="s">
        <v>140</v>
      </c>
      <c r="E64">
        <v>0.33333333333300003</v>
      </c>
      <c r="F64" t="s">
        <v>140</v>
      </c>
      <c r="G64">
        <v>21.635688544299999</v>
      </c>
      <c r="H64" t="s">
        <v>140</v>
      </c>
      <c r="I64">
        <v>1.22754491018</v>
      </c>
      <c r="J64" t="s">
        <v>140</v>
      </c>
      <c r="K64">
        <v>0.67656765676599995</v>
      </c>
      <c r="L64" t="s">
        <v>140</v>
      </c>
      <c r="M64">
        <v>303</v>
      </c>
      <c r="N64" t="s">
        <v>140</v>
      </c>
      <c r="O64">
        <v>69</v>
      </c>
      <c r="P64" t="s">
        <v>140</v>
      </c>
      <c r="Q64">
        <v>4495</v>
      </c>
      <c r="R64" t="s">
        <v>140</v>
      </c>
      <c r="S64">
        <v>0.75962323547243893</v>
      </c>
    </row>
    <row r="65" spans="1:19" x14ac:dyDescent="0.25">
      <c r="A65" t="s">
        <v>123</v>
      </c>
      <c r="B65" t="s">
        <v>140</v>
      </c>
      <c r="C65">
        <v>0.46031746031699999</v>
      </c>
      <c r="D65" t="s">
        <v>140</v>
      </c>
      <c r="E65">
        <v>9.5238095238100007E-2</v>
      </c>
      <c r="F65" t="s">
        <v>140</v>
      </c>
      <c r="G65">
        <v>24.125585284300001</v>
      </c>
      <c r="H65" t="s">
        <v>140</v>
      </c>
      <c r="I65">
        <v>1.4782608695699999</v>
      </c>
      <c r="J65" t="s">
        <v>140</v>
      </c>
      <c r="K65">
        <v>0.79377431906600004</v>
      </c>
      <c r="L65" t="s">
        <v>140</v>
      </c>
      <c r="M65">
        <v>257</v>
      </c>
      <c r="N65" t="s">
        <v>140</v>
      </c>
      <c r="O65">
        <v>62</v>
      </c>
      <c r="P65" t="s">
        <v>140</v>
      </c>
      <c r="Q65">
        <v>5104</v>
      </c>
      <c r="R65" t="s">
        <v>140</v>
      </c>
      <c r="S65">
        <v>0.72880419773541161</v>
      </c>
    </row>
    <row r="66" spans="1:19" x14ac:dyDescent="0.25">
      <c r="A66" t="s">
        <v>124</v>
      </c>
      <c r="B66" t="s">
        <v>140</v>
      </c>
      <c r="C66">
        <v>0.49137931034499999</v>
      </c>
      <c r="D66" t="s">
        <v>140</v>
      </c>
      <c r="E66">
        <v>0.5</v>
      </c>
      <c r="F66" t="s">
        <v>140</v>
      </c>
      <c r="G66">
        <v>21.6707891637</v>
      </c>
      <c r="H66" t="s">
        <v>140</v>
      </c>
      <c r="I66">
        <v>1.31111111111</v>
      </c>
      <c r="J66" t="s">
        <v>140</v>
      </c>
      <c r="K66">
        <v>0.61458333333299997</v>
      </c>
      <c r="L66" t="s">
        <v>140</v>
      </c>
      <c r="M66">
        <v>192</v>
      </c>
      <c r="N66" t="s">
        <v>140</v>
      </c>
      <c r="O66">
        <v>28</v>
      </c>
      <c r="P66" t="s">
        <v>140</v>
      </c>
      <c r="Q66">
        <v>731</v>
      </c>
      <c r="R66" t="s">
        <v>140</v>
      </c>
      <c r="S66">
        <v>0.27382550335579225</v>
      </c>
    </row>
    <row r="67" spans="1:19" x14ac:dyDescent="0.25">
      <c r="A67" t="s">
        <v>125</v>
      </c>
      <c r="B67" t="s">
        <v>140</v>
      </c>
      <c r="C67">
        <v>0.46735395189000001</v>
      </c>
      <c r="D67" t="s">
        <v>140</v>
      </c>
      <c r="E67">
        <v>0.25</v>
      </c>
      <c r="F67" t="s">
        <v>140</v>
      </c>
      <c r="G67">
        <v>21.9139801259</v>
      </c>
      <c r="H67" t="s">
        <v>140</v>
      </c>
      <c r="I67">
        <v>1.3478260869600001</v>
      </c>
      <c r="J67" t="s">
        <v>140</v>
      </c>
      <c r="K67">
        <v>0.78680203045700003</v>
      </c>
      <c r="L67" t="s">
        <v>140</v>
      </c>
      <c r="M67">
        <v>197</v>
      </c>
      <c r="N67" t="s">
        <v>140</v>
      </c>
      <c r="O67">
        <v>250</v>
      </c>
      <c r="P67" t="s">
        <v>140</v>
      </c>
      <c r="Q67">
        <v>13562</v>
      </c>
      <c r="R67" t="s">
        <v>140</v>
      </c>
      <c r="S67">
        <v>0.38102217830510415</v>
      </c>
    </row>
    <row r="68" spans="1:19" x14ac:dyDescent="0.25">
      <c r="A68" t="s">
        <v>126</v>
      </c>
      <c r="B68" t="s">
        <v>140</v>
      </c>
      <c r="C68">
        <v>0.59752321981400003</v>
      </c>
      <c r="D68" t="s">
        <v>140</v>
      </c>
      <c r="E68">
        <v>0.36363636363599999</v>
      </c>
      <c r="F68" t="s">
        <v>140</v>
      </c>
      <c r="G68">
        <v>19.193912517600001</v>
      </c>
      <c r="H68" t="s">
        <v>140</v>
      </c>
      <c r="I68">
        <v>1.1304347826100001</v>
      </c>
      <c r="J68" t="s">
        <v>140</v>
      </c>
      <c r="K68">
        <v>0.49056603773599999</v>
      </c>
      <c r="L68" t="s">
        <v>140</v>
      </c>
      <c r="M68">
        <v>265</v>
      </c>
      <c r="N68" t="s">
        <v>140</v>
      </c>
      <c r="O68">
        <v>115</v>
      </c>
      <c r="P68" t="s">
        <v>140</v>
      </c>
      <c r="Q68">
        <v>4842</v>
      </c>
      <c r="R68" t="s">
        <v>140</v>
      </c>
      <c r="S68">
        <v>0.12985507246406222</v>
      </c>
    </row>
    <row r="69" spans="1:19" x14ac:dyDescent="0.25">
      <c r="A69" t="s">
        <v>127</v>
      </c>
      <c r="B69" t="s">
        <v>140</v>
      </c>
      <c r="C69">
        <v>0.57142857142900005</v>
      </c>
      <c r="D69" t="s">
        <v>140</v>
      </c>
      <c r="E69">
        <v>0.46428571428600002</v>
      </c>
      <c r="F69" t="s">
        <v>140</v>
      </c>
      <c r="G69">
        <v>18.931693497600001</v>
      </c>
      <c r="H69" t="s">
        <v>140</v>
      </c>
      <c r="I69">
        <v>1.13571428571</v>
      </c>
      <c r="J69" t="s">
        <v>140</v>
      </c>
      <c r="K69">
        <v>0.46627565982399999</v>
      </c>
      <c r="L69" t="s">
        <v>140</v>
      </c>
      <c r="M69">
        <v>341</v>
      </c>
      <c r="N69" t="s">
        <v>140</v>
      </c>
      <c r="O69">
        <v>147</v>
      </c>
      <c r="P69" t="s">
        <v>140</v>
      </c>
      <c r="Q69">
        <v>13993</v>
      </c>
      <c r="R69" t="s">
        <v>140</v>
      </c>
      <c r="S69">
        <v>0.66426651305662054</v>
      </c>
    </row>
    <row r="70" spans="1:19" x14ac:dyDescent="0.25">
      <c r="A70" t="s">
        <v>173</v>
      </c>
      <c r="B70" t="s">
        <v>140</v>
      </c>
      <c r="C70">
        <v>0.25</v>
      </c>
      <c r="D70" t="s">
        <v>140</v>
      </c>
      <c r="E70">
        <v>0.483870967742</v>
      </c>
      <c r="F70" t="s">
        <v>140</v>
      </c>
      <c r="G70">
        <v>16.623993464800002</v>
      </c>
      <c r="H70" t="s">
        <v>140</v>
      </c>
      <c r="I70">
        <v>1.34911242604</v>
      </c>
      <c r="J70" t="s">
        <v>140</v>
      </c>
      <c r="K70">
        <v>0.75496688741700002</v>
      </c>
      <c r="L70" t="s">
        <v>140</v>
      </c>
      <c r="M70">
        <v>302</v>
      </c>
      <c r="N70" t="s">
        <v>140</v>
      </c>
      <c r="O70">
        <v>134</v>
      </c>
      <c r="P70" t="s">
        <v>140</v>
      </c>
      <c r="Q70">
        <v>6171</v>
      </c>
      <c r="R70" t="s">
        <v>140</v>
      </c>
      <c r="S70">
        <v>0.41173510966209326</v>
      </c>
    </row>
    <row r="71" spans="1:19" x14ac:dyDescent="0.25">
      <c r="A71" t="s">
        <v>129</v>
      </c>
      <c r="B71" t="s">
        <v>140</v>
      </c>
      <c r="C71">
        <v>0.572413793103</v>
      </c>
      <c r="D71" t="s">
        <v>140</v>
      </c>
      <c r="E71">
        <v>0.33333333333300003</v>
      </c>
      <c r="F71" t="s">
        <v>140</v>
      </c>
      <c r="G71">
        <v>13.353326063200001</v>
      </c>
      <c r="H71" t="s">
        <v>140</v>
      </c>
      <c r="I71">
        <v>1.14814814815</v>
      </c>
      <c r="J71" t="s">
        <v>140</v>
      </c>
      <c r="K71">
        <v>0.40924092409200002</v>
      </c>
      <c r="L71" t="s">
        <v>140</v>
      </c>
      <c r="M71">
        <v>303</v>
      </c>
      <c r="N71" t="s">
        <v>140</v>
      </c>
      <c r="O71">
        <v>651</v>
      </c>
      <c r="P71" t="s">
        <v>140</v>
      </c>
      <c r="Q71">
        <v>8510</v>
      </c>
      <c r="R71" t="s">
        <v>140</v>
      </c>
      <c r="S71">
        <v>0.66820631254840424</v>
      </c>
    </row>
    <row r="72" spans="1:19" x14ac:dyDescent="0.25">
      <c r="A72" t="s">
        <v>130</v>
      </c>
      <c r="B72" t="s">
        <v>140</v>
      </c>
      <c r="C72">
        <v>0.24649859943999999</v>
      </c>
      <c r="D72" t="s">
        <v>140</v>
      </c>
      <c r="E72">
        <v>0.44117647058800002</v>
      </c>
      <c r="F72" t="s">
        <v>140</v>
      </c>
      <c r="G72">
        <v>27.269163564500001</v>
      </c>
      <c r="H72" t="s">
        <v>140</v>
      </c>
      <c r="I72">
        <v>1.5371428571400001</v>
      </c>
      <c r="J72" t="s">
        <v>140</v>
      </c>
      <c r="K72">
        <v>1.05078125</v>
      </c>
      <c r="L72" t="s">
        <v>140</v>
      </c>
      <c r="M72">
        <v>256</v>
      </c>
      <c r="N72" t="s">
        <v>140</v>
      </c>
      <c r="O72">
        <v>359</v>
      </c>
      <c r="P72" t="s">
        <v>140</v>
      </c>
      <c r="Q72">
        <v>11503</v>
      </c>
      <c r="R72" t="s">
        <v>140</v>
      </c>
      <c r="S72">
        <v>0.70544949991329575</v>
      </c>
    </row>
    <row r="73" spans="1:19" x14ac:dyDescent="0.25">
      <c r="A73" t="s">
        <v>99</v>
      </c>
      <c r="B73" t="s">
        <v>140</v>
      </c>
      <c r="C73">
        <v>0.29357798165100002</v>
      </c>
      <c r="D73" t="s">
        <v>140</v>
      </c>
      <c r="E73">
        <v>0</v>
      </c>
      <c r="F73" t="s">
        <v>140</v>
      </c>
      <c r="G73">
        <v>14.5331025878</v>
      </c>
      <c r="H73" t="s">
        <v>140</v>
      </c>
      <c r="I73">
        <v>1.2977528089899999</v>
      </c>
      <c r="J73" t="s">
        <v>140</v>
      </c>
      <c r="K73">
        <v>0.81625441696099998</v>
      </c>
      <c r="L73" t="s">
        <v>140</v>
      </c>
      <c r="M73">
        <v>283</v>
      </c>
      <c r="N73" t="s">
        <v>140</v>
      </c>
      <c r="O73">
        <v>322</v>
      </c>
      <c r="P73" t="s">
        <v>140</v>
      </c>
      <c r="Q73">
        <v>15839</v>
      </c>
      <c r="R73" t="s">
        <v>140</v>
      </c>
      <c r="S73">
        <v>0.48485471120646645</v>
      </c>
    </row>
    <row r="74" spans="1:19" x14ac:dyDescent="0.25">
      <c r="A74" t="s">
        <v>93</v>
      </c>
      <c r="B74" t="s">
        <v>140</v>
      </c>
      <c r="C74">
        <v>0.70617696160300003</v>
      </c>
      <c r="D74" t="s">
        <v>140</v>
      </c>
      <c r="E74">
        <v>0.29411764705900001</v>
      </c>
      <c r="F74" t="s">
        <v>140</v>
      </c>
      <c r="G74">
        <v>14.9417180436</v>
      </c>
      <c r="H74" t="s">
        <v>140</v>
      </c>
      <c r="I74">
        <v>1.17567567568</v>
      </c>
      <c r="J74" t="s">
        <v>140</v>
      </c>
      <c r="K74">
        <v>0.37826086956499999</v>
      </c>
      <c r="L74" t="s">
        <v>140</v>
      </c>
      <c r="M74">
        <v>460</v>
      </c>
      <c r="N74" t="s">
        <v>140</v>
      </c>
      <c r="O74">
        <v>66</v>
      </c>
      <c r="P74" t="s">
        <v>140</v>
      </c>
      <c r="Q74">
        <v>2857</v>
      </c>
      <c r="R74" t="s">
        <v>140</v>
      </c>
      <c r="S74">
        <v>0.35913446676976524</v>
      </c>
    </row>
    <row r="75" spans="1:19" x14ac:dyDescent="0.25">
      <c r="A75" t="s">
        <v>98</v>
      </c>
      <c r="B75" t="s">
        <v>140</v>
      </c>
      <c r="C75">
        <v>0.31677018633499998</v>
      </c>
      <c r="D75" t="s">
        <v>140</v>
      </c>
      <c r="E75">
        <v>0.27272727272699998</v>
      </c>
      <c r="F75" t="s">
        <v>140</v>
      </c>
      <c r="G75">
        <v>14.2397820163</v>
      </c>
      <c r="H75" t="s">
        <v>140</v>
      </c>
      <c r="I75">
        <v>1.1000000000000001</v>
      </c>
      <c r="J75" t="s">
        <v>140</v>
      </c>
      <c r="K75">
        <v>0.59945504087199997</v>
      </c>
      <c r="L75" t="s">
        <v>140</v>
      </c>
      <c r="M75">
        <v>367</v>
      </c>
      <c r="N75" t="s">
        <v>140</v>
      </c>
      <c r="O75">
        <v>14</v>
      </c>
      <c r="P75" t="s">
        <v>140</v>
      </c>
      <c r="Q75">
        <v>226</v>
      </c>
      <c r="R75" t="s">
        <v>140</v>
      </c>
      <c r="S75">
        <v>0.73034797490000136</v>
      </c>
    </row>
    <row r="76" spans="1:19" x14ac:dyDescent="0.25">
      <c r="A76" t="s">
        <v>100</v>
      </c>
      <c r="B76" t="s">
        <v>140</v>
      </c>
      <c r="C76">
        <v>0.74918566775200002</v>
      </c>
      <c r="D76" t="s">
        <v>140</v>
      </c>
      <c r="E76">
        <v>0.444444444444</v>
      </c>
      <c r="F76" t="s">
        <v>140</v>
      </c>
      <c r="G76">
        <v>12.201463267499999</v>
      </c>
      <c r="H76" t="s">
        <v>140</v>
      </c>
      <c r="I76">
        <v>1.0266666666699999</v>
      </c>
      <c r="J76" t="s">
        <v>140</v>
      </c>
      <c r="K76">
        <v>0.25328947368400001</v>
      </c>
      <c r="L76" t="s">
        <v>140</v>
      </c>
      <c r="M76">
        <v>304</v>
      </c>
      <c r="N76" t="s">
        <v>140</v>
      </c>
      <c r="O76">
        <v>111</v>
      </c>
      <c r="P76" t="s">
        <v>140</v>
      </c>
      <c r="Q76">
        <v>4479</v>
      </c>
      <c r="R76" t="s">
        <v>140</v>
      </c>
      <c r="S76">
        <v>0.13300000000018375</v>
      </c>
    </row>
    <row r="77" spans="1:19" x14ac:dyDescent="0.25">
      <c r="A77" t="s">
        <v>102</v>
      </c>
      <c r="B77" t="s">
        <v>140</v>
      </c>
      <c r="C77">
        <v>0.32065217391299999</v>
      </c>
      <c r="D77" t="s">
        <v>140</v>
      </c>
      <c r="E77">
        <v>0.33333333333300003</v>
      </c>
      <c r="F77" t="s">
        <v>140</v>
      </c>
      <c r="G77">
        <v>15.551415094299999</v>
      </c>
      <c r="H77" t="s">
        <v>140</v>
      </c>
      <c r="I77">
        <v>1.3297872340400001</v>
      </c>
      <c r="J77" t="s">
        <v>140</v>
      </c>
      <c r="K77">
        <v>0.73964497041400001</v>
      </c>
      <c r="L77" t="s">
        <v>140</v>
      </c>
      <c r="M77">
        <v>338</v>
      </c>
      <c r="N77" t="s">
        <v>140</v>
      </c>
      <c r="O77">
        <v>84</v>
      </c>
      <c r="P77" t="s">
        <v>140</v>
      </c>
      <c r="Q77">
        <v>5114</v>
      </c>
      <c r="R77" t="s">
        <v>140</v>
      </c>
      <c r="S77">
        <v>0.76849329635891872</v>
      </c>
    </row>
    <row r="78" spans="1:19" x14ac:dyDescent="0.25">
      <c r="A78" t="s">
        <v>104</v>
      </c>
      <c r="B78" t="s">
        <v>140</v>
      </c>
      <c r="C78">
        <v>0.49454545454499999</v>
      </c>
      <c r="D78" t="s">
        <v>140</v>
      </c>
      <c r="E78">
        <v>0.166666666667</v>
      </c>
      <c r="F78" t="s">
        <v>140</v>
      </c>
      <c r="G78">
        <v>14.7830849345</v>
      </c>
      <c r="H78" t="s">
        <v>140</v>
      </c>
      <c r="I78">
        <v>1.1583333333300001</v>
      </c>
      <c r="J78" t="s">
        <v>140</v>
      </c>
      <c r="K78">
        <v>0.44838709677400002</v>
      </c>
      <c r="L78" t="s">
        <v>140</v>
      </c>
      <c r="M78">
        <v>310</v>
      </c>
      <c r="N78" t="s">
        <v>140</v>
      </c>
      <c r="O78">
        <v>115</v>
      </c>
      <c r="P78" t="s">
        <v>140</v>
      </c>
      <c r="Q78">
        <v>4976</v>
      </c>
      <c r="R78" t="s">
        <v>140</v>
      </c>
      <c r="S78">
        <v>0.31821454283677503</v>
      </c>
    </row>
    <row r="79" spans="1:19" x14ac:dyDescent="0.25">
      <c r="A79" t="s">
        <v>105</v>
      </c>
      <c r="B79" t="s">
        <v>140</v>
      </c>
      <c r="C79">
        <v>0.34090909090900001</v>
      </c>
      <c r="D79" t="s">
        <v>140</v>
      </c>
      <c r="E79">
        <v>0.222222222222</v>
      </c>
      <c r="F79" t="s">
        <v>140</v>
      </c>
      <c r="G79">
        <v>12.9003421728</v>
      </c>
      <c r="H79" t="s">
        <v>140</v>
      </c>
      <c r="I79">
        <v>1.18713450292</v>
      </c>
      <c r="J79" t="s">
        <v>140</v>
      </c>
      <c r="K79">
        <v>0.68350168350200002</v>
      </c>
      <c r="L79" t="s">
        <v>140</v>
      </c>
      <c r="M79">
        <v>297</v>
      </c>
      <c r="N79" t="s">
        <v>140</v>
      </c>
      <c r="O79">
        <v>104</v>
      </c>
      <c r="P79" t="s">
        <v>140</v>
      </c>
      <c r="Q79">
        <v>11672</v>
      </c>
      <c r="R79" t="s">
        <v>140</v>
      </c>
      <c r="S79">
        <v>0.61298450152948558</v>
      </c>
    </row>
    <row r="80" spans="1:19" x14ac:dyDescent="0.25">
      <c r="A80" t="s">
        <v>108</v>
      </c>
      <c r="B80" t="s">
        <v>140</v>
      </c>
      <c r="C80">
        <v>0.53932584269700001</v>
      </c>
      <c r="D80" t="s">
        <v>140</v>
      </c>
      <c r="E80">
        <v>0</v>
      </c>
      <c r="F80" t="s">
        <v>140</v>
      </c>
      <c r="G80">
        <v>12.3297859475</v>
      </c>
      <c r="H80" t="s">
        <v>140</v>
      </c>
      <c r="I80">
        <v>1.13888888889</v>
      </c>
      <c r="J80" t="s">
        <v>140</v>
      </c>
      <c r="K80">
        <v>0.38317757009300002</v>
      </c>
      <c r="L80" t="s">
        <v>140</v>
      </c>
      <c r="M80">
        <v>107</v>
      </c>
      <c r="N80" t="s">
        <v>140</v>
      </c>
      <c r="O80">
        <v>79</v>
      </c>
      <c r="P80" t="s">
        <v>140</v>
      </c>
      <c r="Q80">
        <v>2282</v>
      </c>
      <c r="R80" t="s">
        <v>140</v>
      </c>
      <c r="S80">
        <v>0.70132013201281129</v>
      </c>
    </row>
    <row r="81" spans="1:19" x14ac:dyDescent="0.25">
      <c r="A81" t="s">
        <v>109</v>
      </c>
      <c r="B81" t="s">
        <v>140</v>
      </c>
      <c r="C81">
        <v>0.78804347826099996</v>
      </c>
      <c r="D81" t="s">
        <v>140</v>
      </c>
      <c r="E81">
        <v>0</v>
      </c>
      <c r="F81" t="s">
        <v>140</v>
      </c>
      <c r="G81">
        <v>14.0179908076</v>
      </c>
      <c r="H81" t="s">
        <v>140</v>
      </c>
      <c r="I81">
        <v>1.0540540540500001</v>
      </c>
      <c r="J81" t="s">
        <v>140</v>
      </c>
      <c r="K81">
        <v>0.184834123223</v>
      </c>
      <c r="L81" t="s">
        <v>140</v>
      </c>
      <c r="M81">
        <v>211</v>
      </c>
      <c r="N81" t="s">
        <v>140</v>
      </c>
      <c r="O81">
        <v>43</v>
      </c>
      <c r="P81" t="s">
        <v>140</v>
      </c>
      <c r="Q81">
        <v>2368</v>
      </c>
      <c r="R81" t="s">
        <v>140</v>
      </c>
      <c r="S81">
        <v>0.39853412734754662</v>
      </c>
    </row>
    <row r="82" spans="1:19" x14ac:dyDescent="0.25">
      <c r="A82" t="s">
        <v>94</v>
      </c>
      <c r="B82" t="s">
        <v>140</v>
      </c>
      <c r="C82">
        <v>0.56179775280900002</v>
      </c>
      <c r="D82" t="s">
        <v>140</v>
      </c>
      <c r="E82">
        <v>0.64285714285700002</v>
      </c>
      <c r="F82" t="s">
        <v>140</v>
      </c>
      <c r="G82">
        <v>9.7329018716100002</v>
      </c>
      <c r="H82" t="s">
        <v>140</v>
      </c>
      <c r="I82">
        <v>1.0684931506799999</v>
      </c>
      <c r="J82" t="s">
        <v>140</v>
      </c>
      <c r="K82">
        <v>0.25573770491800002</v>
      </c>
      <c r="L82" t="s">
        <v>140</v>
      </c>
      <c r="M82">
        <v>305</v>
      </c>
      <c r="N82" t="s">
        <v>140</v>
      </c>
      <c r="O82">
        <v>42</v>
      </c>
      <c r="P82" t="s">
        <v>140</v>
      </c>
      <c r="Q82">
        <v>1908</v>
      </c>
      <c r="R82" t="s">
        <v>140</v>
      </c>
      <c r="S82">
        <v>6.2266500622666109E-2</v>
      </c>
    </row>
    <row r="83" spans="1:19" x14ac:dyDescent="0.25">
      <c r="A83" t="s">
        <v>95</v>
      </c>
      <c r="B83" t="s">
        <v>140</v>
      </c>
      <c r="C83">
        <v>0.49666666666699999</v>
      </c>
      <c r="D83" t="s">
        <v>140</v>
      </c>
      <c r="E83">
        <v>0.14285714285699999</v>
      </c>
      <c r="F83" t="s">
        <v>140</v>
      </c>
      <c r="G83">
        <v>13.190930422399999</v>
      </c>
      <c r="H83" t="s">
        <v>140</v>
      </c>
      <c r="I83">
        <v>1.04137931034</v>
      </c>
      <c r="J83" t="s">
        <v>140</v>
      </c>
      <c r="K83">
        <v>0.39736842105300002</v>
      </c>
      <c r="L83" t="s">
        <v>140</v>
      </c>
      <c r="M83">
        <v>380</v>
      </c>
      <c r="N83" t="s">
        <v>140</v>
      </c>
      <c r="O83">
        <v>88</v>
      </c>
      <c r="P83" t="s">
        <v>140</v>
      </c>
      <c r="Q83">
        <v>10890</v>
      </c>
      <c r="R83" t="s">
        <v>140</v>
      </c>
      <c r="S83">
        <v>0.77239839901482621</v>
      </c>
    </row>
    <row r="84" spans="1:19" x14ac:dyDescent="0.25">
      <c r="A84" t="s">
        <v>96</v>
      </c>
      <c r="B84" t="s">
        <v>140</v>
      </c>
      <c r="C84">
        <v>0.66216216216199997</v>
      </c>
      <c r="D84" t="s">
        <v>140</v>
      </c>
      <c r="E84">
        <v>0.28571428571399998</v>
      </c>
      <c r="F84" t="s">
        <v>140</v>
      </c>
      <c r="G84">
        <v>12.550289017300001</v>
      </c>
      <c r="H84" t="s">
        <v>140</v>
      </c>
      <c r="I84">
        <v>1.13636363636</v>
      </c>
      <c r="J84" t="s">
        <v>140</v>
      </c>
      <c r="K84">
        <v>0.24271844660200001</v>
      </c>
      <c r="L84" t="s">
        <v>140</v>
      </c>
      <c r="M84">
        <v>103</v>
      </c>
      <c r="N84" t="s">
        <v>140</v>
      </c>
      <c r="O84">
        <v>107</v>
      </c>
      <c r="P84" t="s">
        <v>140</v>
      </c>
      <c r="Q84">
        <v>6769</v>
      </c>
      <c r="R84" t="s">
        <v>140</v>
      </c>
      <c r="S84">
        <v>0.35190615835755251</v>
      </c>
    </row>
    <row r="85" spans="1:19" x14ac:dyDescent="0.25">
      <c r="A85" t="s">
        <v>97</v>
      </c>
      <c r="B85" t="s">
        <v>140</v>
      </c>
      <c r="C85">
        <v>0.55038759689899996</v>
      </c>
      <c r="D85" t="s">
        <v>140</v>
      </c>
      <c r="E85">
        <v>0.5</v>
      </c>
      <c r="F85" t="s">
        <v>140</v>
      </c>
      <c r="G85">
        <v>14.2090876819</v>
      </c>
      <c r="H85" t="s">
        <v>140</v>
      </c>
      <c r="I85">
        <v>1.11538461538</v>
      </c>
      <c r="J85" t="s">
        <v>140</v>
      </c>
      <c r="K85">
        <v>0.41726618705000001</v>
      </c>
      <c r="L85" t="s">
        <v>140</v>
      </c>
      <c r="M85">
        <v>139</v>
      </c>
      <c r="N85" t="s">
        <v>140</v>
      </c>
      <c r="O85">
        <v>34</v>
      </c>
      <c r="P85" t="s">
        <v>140</v>
      </c>
      <c r="Q85">
        <v>1454</v>
      </c>
      <c r="R85" t="s">
        <v>140</v>
      </c>
      <c r="S85">
        <v>0.29078613693983146</v>
      </c>
    </row>
    <row r="86" spans="1:19" x14ac:dyDescent="0.25">
      <c r="A86" t="s">
        <v>101</v>
      </c>
      <c r="B86" t="s">
        <v>140</v>
      </c>
      <c r="C86">
        <v>0.78142076502699997</v>
      </c>
      <c r="D86" t="s">
        <v>140</v>
      </c>
      <c r="E86">
        <v>0.25</v>
      </c>
      <c r="F86" t="s">
        <v>140</v>
      </c>
      <c r="G86">
        <v>13.4310656231</v>
      </c>
      <c r="H86" t="s">
        <v>140</v>
      </c>
      <c r="I86">
        <v>1.11111111111</v>
      </c>
      <c r="J86" t="s">
        <v>140</v>
      </c>
      <c r="K86">
        <v>0.17391304347799999</v>
      </c>
      <c r="L86" t="s">
        <v>140</v>
      </c>
      <c r="M86">
        <v>230</v>
      </c>
      <c r="N86" t="s">
        <v>140</v>
      </c>
      <c r="O86">
        <v>35</v>
      </c>
      <c r="P86" t="s">
        <v>140</v>
      </c>
      <c r="Q86">
        <v>1159</v>
      </c>
      <c r="R86" t="s">
        <v>140</v>
      </c>
      <c r="S86">
        <v>0.78466076696192877</v>
      </c>
    </row>
    <row r="87" spans="1:19" x14ac:dyDescent="0.25">
      <c r="A87" t="s">
        <v>103</v>
      </c>
      <c r="B87" t="s">
        <v>140</v>
      </c>
      <c r="C87">
        <v>0.20805369127500001</v>
      </c>
      <c r="D87" t="s">
        <v>140</v>
      </c>
      <c r="E87">
        <v>9.0909090909100002E-2</v>
      </c>
      <c r="F87" t="s">
        <v>140</v>
      </c>
      <c r="G87">
        <v>16.900262467200001</v>
      </c>
      <c r="H87" t="s">
        <v>140</v>
      </c>
      <c r="I87">
        <v>1.38011695906</v>
      </c>
      <c r="J87" t="s">
        <v>140</v>
      </c>
      <c r="K87">
        <v>0.77377049180299995</v>
      </c>
      <c r="L87" t="s">
        <v>140</v>
      </c>
      <c r="M87">
        <v>305</v>
      </c>
      <c r="N87" t="s">
        <v>140</v>
      </c>
      <c r="O87">
        <v>105</v>
      </c>
      <c r="P87" t="s">
        <v>140</v>
      </c>
      <c r="Q87">
        <v>6477</v>
      </c>
      <c r="R87" t="s">
        <v>140</v>
      </c>
      <c r="S87">
        <v>0.60911582624735605</v>
      </c>
    </row>
    <row r="88" spans="1:19" x14ac:dyDescent="0.25">
      <c r="A88" t="s">
        <v>106</v>
      </c>
      <c r="B88" t="s">
        <v>140</v>
      </c>
      <c r="C88">
        <v>0.44881889763799998</v>
      </c>
      <c r="D88" t="s">
        <v>140</v>
      </c>
      <c r="E88">
        <v>0.1</v>
      </c>
      <c r="F88" t="s">
        <v>140</v>
      </c>
      <c r="G88">
        <v>12.9835520919</v>
      </c>
      <c r="H88" t="s">
        <v>140</v>
      </c>
      <c r="I88">
        <v>1.1382113821099999</v>
      </c>
      <c r="J88" t="s">
        <v>140</v>
      </c>
      <c r="K88">
        <v>0.45161290322600001</v>
      </c>
      <c r="L88" t="s">
        <v>140</v>
      </c>
      <c r="M88">
        <v>310</v>
      </c>
      <c r="N88" t="s">
        <v>140</v>
      </c>
      <c r="O88">
        <v>137</v>
      </c>
      <c r="P88" t="s">
        <v>140</v>
      </c>
      <c r="Q88">
        <v>6405</v>
      </c>
      <c r="R88" t="s">
        <v>140</v>
      </c>
      <c r="S88">
        <v>0.59996513057680267</v>
      </c>
    </row>
    <row r="89" spans="1:19" x14ac:dyDescent="0.25">
      <c r="A89" t="s">
        <v>107</v>
      </c>
      <c r="B89" t="s">
        <v>140</v>
      </c>
      <c r="C89">
        <v>0.30491803278700003</v>
      </c>
      <c r="D89" t="s">
        <v>140</v>
      </c>
      <c r="E89">
        <v>0.28000000000000003</v>
      </c>
      <c r="F89" t="s">
        <v>140</v>
      </c>
      <c r="G89">
        <v>14.674533010099999</v>
      </c>
      <c r="H89" t="s">
        <v>140</v>
      </c>
      <c r="I89">
        <v>1.29268292683</v>
      </c>
      <c r="J89" t="s">
        <v>140</v>
      </c>
      <c r="K89">
        <v>0.70431893687699998</v>
      </c>
      <c r="L89" t="s">
        <v>140</v>
      </c>
      <c r="M89">
        <v>301</v>
      </c>
      <c r="N89" t="s">
        <v>140</v>
      </c>
      <c r="O89">
        <v>137</v>
      </c>
      <c r="P89" t="s">
        <v>140</v>
      </c>
      <c r="Q89">
        <v>9048</v>
      </c>
      <c r="R89" t="s">
        <v>140</v>
      </c>
      <c r="S89">
        <v>0.58970749914192766</v>
      </c>
    </row>
    <row r="90" spans="1:19" x14ac:dyDescent="0.25">
      <c r="A90" t="s">
        <v>110</v>
      </c>
      <c r="B90" t="s">
        <v>140</v>
      </c>
      <c r="C90">
        <v>0.30909090909100001</v>
      </c>
      <c r="D90" t="s">
        <v>140</v>
      </c>
      <c r="E90">
        <v>0.29411764705900001</v>
      </c>
      <c r="F90" t="s">
        <v>140</v>
      </c>
      <c r="G90">
        <v>12.2029080794</v>
      </c>
      <c r="H90" t="s">
        <v>140</v>
      </c>
      <c r="I90">
        <v>1.09615384615</v>
      </c>
      <c r="J90" t="s">
        <v>140</v>
      </c>
      <c r="K90">
        <v>0.36075949367100002</v>
      </c>
      <c r="L90" t="s">
        <v>140</v>
      </c>
      <c r="M90">
        <v>316</v>
      </c>
      <c r="N90" t="s">
        <v>140</v>
      </c>
      <c r="O90">
        <v>221</v>
      </c>
      <c r="P90" t="s">
        <v>140</v>
      </c>
      <c r="Q90">
        <v>14696</v>
      </c>
      <c r="R90" t="s">
        <v>140</v>
      </c>
      <c r="S90">
        <v>0.6513624751634064</v>
      </c>
    </row>
    <row r="91" spans="1:19" x14ac:dyDescent="0.25">
      <c r="A91" t="s">
        <v>112</v>
      </c>
      <c r="B91" t="s">
        <v>140</v>
      </c>
      <c r="C91">
        <v>0.39835728952799998</v>
      </c>
      <c r="D91" t="s">
        <v>140</v>
      </c>
      <c r="E91">
        <v>0.21428571428599999</v>
      </c>
      <c r="F91" t="s">
        <v>140</v>
      </c>
      <c r="G91">
        <v>14.9585721303</v>
      </c>
      <c r="H91" t="s">
        <v>140</v>
      </c>
      <c r="I91">
        <v>1.3139013452899999</v>
      </c>
      <c r="J91" t="s">
        <v>140</v>
      </c>
      <c r="K91">
        <v>0.58717434869700003</v>
      </c>
      <c r="L91" t="s">
        <v>140</v>
      </c>
      <c r="M91">
        <v>499</v>
      </c>
      <c r="N91" t="s">
        <v>140</v>
      </c>
      <c r="O91">
        <v>188</v>
      </c>
      <c r="P91" t="s">
        <v>140</v>
      </c>
      <c r="Q91">
        <v>9426</v>
      </c>
      <c r="R91" t="s">
        <v>140</v>
      </c>
      <c r="S91">
        <v>0.2670445540403199</v>
      </c>
    </row>
    <row r="92" spans="1:19" x14ac:dyDescent="0.25">
      <c r="A92" t="s">
        <v>111</v>
      </c>
      <c r="B92" t="s">
        <v>140</v>
      </c>
      <c r="C92">
        <v>0.319444444444</v>
      </c>
      <c r="D92" t="s">
        <v>140</v>
      </c>
      <c r="E92">
        <v>0.125</v>
      </c>
      <c r="F92" t="s">
        <v>140</v>
      </c>
      <c r="G92">
        <v>13.5338213024</v>
      </c>
      <c r="H92" t="s">
        <v>140</v>
      </c>
      <c r="I92">
        <v>1.32432432432</v>
      </c>
      <c r="J92" t="s">
        <v>140</v>
      </c>
      <c r="K92">
        <v>0.55681818181800002</v>
      </c>
      <c r="L92" t="s">
        <v>140</v>
      </c>
      <c r="M92">
        <v>88</v>
      </c>
      <c r="N92" t="s">
        <v>140</v>
      </c>
      <c r="O92">
        <v>160</v>
      </c>
      <c r="P92" t="s">
        <v>140</v>
      </c>
      <c r="Q92">
        <v>8721</v>
      </c>
      <c r="R92" t="s">
        <v>140</v>
      </c>
      <c r="S92">
        <v>0.49671292914528709</v>
      </c>
    </row>
    <row r="93" spans="1:19" x14ac:dyDescent="0.25">
      <c r="A93" t="s">
        <v>51</v>
      </c>
      <c r="B93" t="s">
        <v>140</v>
      </c>
      <c r="C93">
        <v>0.47951525229965003</v>
      </c>
      <c r="D93" t="s">
        <v>140</v>
      </c>
      <c r="E93">
        <v>0.23296263050670504</v>
      </c>
      <c r="F93" t="s">
        <v>140</v>
      </c>
      <c r="G93">
        <v>13.6933304284755</v>
      </c>
      <c r="H93" t="s">
        <v>140</v>
      </c>
      <c r="I93">
        <v>1.1743207886099998</v>
      </c>
      <c r="J93" t="s">
        <v>140</v>
      </c>
      <c r="K93">
        <v>0.47041317021404999</v>
      </c>
      <c r="L93" t="s">
        <v>140</v>
      </c>
      <c r="M93">
        <v>282.64999999999998</v>
      </c>
      <c r="N93" t="s">
        <v>140</v>
      </c>
      <c r="O93">
        <v>109.6</v>
      </c>
      <c r="P93" t="s">
        <v>140</v>
      </c>
      <c r="Q93">
        <v>6338.3</v>
      </c>
      <c r="R93" t="s">
        <v>140</v>
      </c>
      <c r="S93">
        <v>0.4991405064586929</v>
      </c>
    </row>
    <row r="94" spans="1:19" x14ac:dyDescent="0.25">
      <c r="A94" t="s">
        <v>152</v>
      </c>
      <c r="B94" t="s">
        <v>140</v>
      </c>
      <c r="C94">
        <v>0.18231900702338816</v>
      </c>
      <c r="D94" t="s">
        <v>140</v>
      </c>
      <c r="E94">
        <v>0.16761095671396628</v>
      </c>
      <c r="F94" t="s">
        <v>140</v>
      </c>
      <c r="G94">
        <v>1.5423636207800084</v>
      </c>
      <c r="H94" t="s">
        <v>140</v>
      </c>
      <c r="I94">
        <v>0.10916278293310076</v>
      </c>
      <c r="J94" t="s">
        <v>140</v>
      </c>
      <c r="K94">
        <v>0.20178840401482417</v>
      </c>
      <c r="L94" t="s">
        <v>140</v>
      </c>
      <c r="M94">
        <v>110.51995533077179</v>
      </c>
      <c r="N94" t="s">
        <v>140</v>
      </c>
      <c r="O94">
        <v>72.976852855077126</v>
      </c>
      <c r="P94" t="s">
        <v>140</v>
      </c>
      <c r="Q94">
        <v>4535.5958594213398</v>
      </c>
      <c r="R94" t="s">
        <v>140</v>
      </c>
      <c r="S94">
        <v>0.21718461283528487</v>
      </c>
    </row>
    <row r="95" spans="1:19" x14ac:dyDescent="0.25">
      <c r="C95">
        <f>CORREL(C53:C92,$S$53:$S$92)</f>
        <v>-0.27780295913570469</v>
      </c>
      <c r="E95">
        <f>CORREL(E53:E92,$S$53:$S$92)</f>
        <v>-0.34838648289212887</v>
      </c>
      <c r="G95">
        <f>CORREL(G53:G92,$S$53:$S$92)</f>
        <v>0.18950877188269799</v>
      </c>
      <c r="I95">
        <f>CORREL(I53:I92,$S$53:$S$92)</f>
        <v>0.24934103928860299</v>
      </c>
      <c r="K95">
        <f>CORREL(K53:K92,$S$53:$S$92)</f>
        <v>0.24900120071401519</v>
      </c>
      <c r="M95">
        <f>CORREL(M53:M92,$S$53:$S$92)</f>
        <v>5.0495153005538307E-2</v>
      </c>
      <c r="O95">
        <f>CORREL(O53:O92,$S$53:$S$92)</f>
        <v>8.2002021090301414E-2</v>
      </c>
      <c r="Q95">
        <f>CORREL(Q53:Q92,$S$53:$S$92)</f>
        <v>0.11544660766392814</v>
      </c>
    </row>
  </sheetData>
  <conditionalFormatting sqref="E2:E23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23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23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2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2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2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2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2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2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4:E4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4:G4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4:C4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:O4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4:Q4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:I4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4:K4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:M4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4:S4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T1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2"/>
  <sheetViews>
    <sheetView topLeftCell="A22" workbookViewId="0">
      <selection activeCell="O56" sqref="O56"/>
    </sheetView>
  </sheetViews>
  <sheetFormatPr defaultRowHeight="15" x14ac:dyDescent="0.25"/>
  <cols>
    <col min="1" max="1" width="9.140625" style="19"/>
    <col min="2" max="4" width="13.5703125" style="19" customWidth="1"/>
    <col min="5" max="6" width="14.7109375" style="19" customWidth="1"/>
    <col min="7" max="7" width="19" style="19" customWidth="1"/>
    <col min="8" max="8" width="16.42578125" style="19" customWidth="1"/>
    <col min="9" max="16384" width="9.140625" style="19"/>
  </cols>
  <sheetData>
    <row r="1" spans="2:32" x14ac:dyDescent="0.25">
      <c r="B1" s="36" t="s">
        <v>46</v>
      </c>
      <c r="C1" s="36"/>
      <c r="D1" s="36"/>
      <c r="E1" s="18"/>
      <c r="F1" s="18"/>
      <c r="G1" s="36" t="s">
        <v>47</v>
      </c>
      <c r="H1" s="36"/>
      <c r="K1" s="19" t="s">
        <v>69</v>
      </c>
      <c r="W1" s="19" t="s">
        <v>69</v>
      </c>
    </row>
    <row r="2" spans="2:32" x14ac:dyDescent="0.25">
      <c r="B2" s="20" t="s">
        <v>4</v>
      </c>
      <c r="C2" s="24"/>
      <c r="D2" s="20" t="s">
        <v>3</v>
      </c>
      <c r="E2" s="21"/>
      <c r="F2" s="21"/>
      <c r="G2" s="20" t="s">
        <v>4</v>
      </c>
      <c r="H2" s="20" t="s">
        <v>3</v>
      </c>
    </row>
    <row r="3" spans="2:32" ht="15.75" thickBot="1" x14ac:dyDescent="0.3">
      <c r="B3" s="19">
        <v>1.17333333333</v>
      </c>
      <c r="D3" s="19">
        <v>1.17441860465</v>
      </c>
      <c r="G3" s="19">
        <v>0.38260869565200001</v>
      </c>
      <c r="H3" s="19">
        <v>0.31962025316499998</v>
      </c>
      <c r="K3" s="19" t="s">
        <v>70</v>
      </c>
      <c r="N3" s="19" t="s">
        <v>71</v>
      </c>
      <c r="O3" s="19">
        <v>0</v>
      </c>
      <c r="W3" s="19" t="s">
        <v>70</v>
      </c>
      <c r="Z3" s="19" t="s">
        <v>71</v>
      </c>
      <c r="AA3" s="19">
        <v>0</v>
      </c>
    </row>
    <row r="4" spans="2:32" ht="15.75" thickTop="1" x14ac:dyDescent="0.25">
      <c r="B4" s="19">
        <v>1.0684931506799999</v>
      </c>
      <c r="D4" s="19">
        <v>1.2266009852199999</v>
      </c>
      <c r="G4" s="19">
        <v>0.25573770491800002</v>
      </c>
      <c r="H4" s="19">
        <v>0.78797468354400002</v>
      </c>
      <c r="K4" s="9" t="s">
        <v>72</v>
      </c>
      <c r="L4" s="9" t="s">
        <v>73</v>
      </c>
      <c r="M4" s="9" t="s">
        <v>51</v>
      </c>
      <c r="N4" s="9" t="s">
        <v>52</v>
      </c>
      <c r="O4" s="9" t="s">
        <v>74</v>
      </c>
      <c r="W4" s="9" t="s">
        <v>72</v>
      </c>
      <c r="X4" s="9" t="s">
        <v>73</v>
      </c>
      <c r="Y4" s="9" t="s">
        <v>51</v>
      </c>
      <c r="Z4" s="9" t="s">
        <v>52</v>
      </c>
      <c r="AA4" s="9" t="s">
        <v>74</v>
      </c>
    </row>
    <row r="5" spans="2:32" x14ac:dyDescent="0.25">
      <c r="B5" s="19">
        <v>1.04137931034</v>
      </c>
      <c r="D5" s="19">
        <v>1.0571428571399999</v>
      </c>
      <c r="G5" s="19">
        <v>0.39736842105300002</v>
      </c>
      <c r="H5" s="19">
        <v>0.247491638796</v>
      </c>
      <c r="K5" s="19">
        <f>B3</f>
        <v>1.17333333333</v>
      </c>
      <c r="L5" s="19">
        <f>COUNT(B3:B22)</f>
        <v>20</v>
      </c>
      <c r="M5" s="19">
        <f>AVERAGE(B3:B22)</f>
        <v>1.1742036714924997</v>
      </c>
      <c r="N5" s="19">
        <f>VAR(B4:B22)</f>
        <v>1.2578434335584763E-2</v>
      </c>
      <c r="W5" s="19">
        <f>G3</f>
        <v>0.38260869565200001</v>
      </c>
      <c r="X5" s="19">
        <f>COUNT(G3:G22)</f>
        <v>20</v>
      </c>
      <c r="Y5" s="19">
        <f>AVERAGE(G3:G22)</f>
        <v>0.47063056151839999</v>
      </c>
      <c r="Z5" s="19">
        <f>VAR(G3:G22)</f>
        <v>4.0677330208461607E-2</v>
      </c>
    </row>
    <row r="6" spans="2:32" x14ac:dyDescent="0.25">
      <c r="B6" s="19">
        <v>1.13636363636</v>
      </c>
      <c r="D6" s="19">
        <v>1.31111111111</v>
      </c>
      <c r="G6" s="19">
        <v>0.24271844660200001</v>
      </c>
      <c r="H6" s="19">
        <v>0.61458333333299997</v>
      </c>
      <c r="K6" s="19">
        <f>D3</f>
        <v>1.17441860465</v>
      </c>
      <c r="L6" s="19">
        <f>COUNT(D3:D22)</f>
        <v>20</v>
      </c>
      <c r="M6" s="19">
        <f>AVERAGE(D3:D22)</f>
        <v>1.2199826694910001</v>
      </c>
      <c r="N6" s="19">
        <f>VAR(D4:D22)</f>
        <v>2.0702456917210635E-2</v>
      </c>
      <c r="W6" s="19">
        <f>H3</f>
        <v>0.31962025316499998</v>
      </c>
      <c r="X6" s="19">
        <f>COUNT(H3:H22)</f>
        <v>20</v>
      </c>
      <c r="Y6" s="19">
        <f>AVERAGE(H3:H22)</f>
        <v>0.49758260678552002</v>
      </c>
      <c r="Z6" s="19">
        <f>VAR(H3:H22)</f>
        <v>7.6819292376109696E-2</v>
      </c>
    </row>
    <row r="7" spans="2:32" x14ac:dyDescent="0.25">
      <c r="B7" s="19">
        <v>1.11538461538</v>
      </c>
      <c r="D7" s="19">
        <v>1.0756302521000001</v>
      </c>
      <c r="G7" s="19">
        <v>0.41726618705000001</v>
      </c>
      <c r="H7" s="19">
        <v>0.490421455939</v>
      </c>
      <c r="K7" s="22" t="s">
        <v>77</v>
      </c>
      <c r="L7" s="22"/>
      <c r="M7" s="22"/>
      <c r="N7" s="22">
        <f>((L5-1)*N5+(L6-1)*N6)/(L5+L6-2)</f>
        <v>1.6640445626397701E-2</v>
      </c>
      <c r="O7" s="22">
        <f>ABS(M5-M6-O3)/SQRT(N7)</f>
        <v>0.3548818647433864</v>
      </c>
      <c r="P7" s="19">
        <f>SQRT(N7)</f>
        <v>0.12899785124721147</v>
      </c>
      <c r="W7" s="22" t="s">
        <v>77</v>
      </c>
      <c r="X7" s="22"/>
      <c r="Y7" s="22"/>
      <c r="Z7" s="22">
        <f>((X5-1)*Z5+(X6-1)*Z6)/(X5+X6-2)</f>
        <v>5.8748311292285658E-2</v>
      </c>
      <c r="AA7" s="22">
        <f>ABS(Y5-Y6-AA3)/SQRT(Z7)</f>
        <v>0.11119724661069492</v>
      </c>
      <c r="AB7" s="19">
        <f>SQRT(Z7)</f>
        <v>0.24238050930775284</v>
      </c>
    </row>
    <row r="8" spans="2:32" x14ac:dyDescent="0.25">
      <c r="B8" s="19">
        <v>1.1000000000000001</v>
      </c>
      <c r="D8" s="19">
        <v>1.3478260869600001</v>
      </c>
      <c r="G8" s="19">
        <v>0.59945504087199997</v>
      </c>
      <c r="H8" s="19">
        <v>0.78680203045700003</v>
      </c>
    </row>
    <row r="9" spans="2:32" ht="15.75" thickBot="1" x14ac:dyDescent="0.3">
      <c r="B9" s="19">
        <v>1.2977528089899999</v>
      </c>
      <c r="D9" s="19">
        <v>1</v>
      </c>
      <c r="G9" s="19">
        <v>0.81625441696099998</v>
      </c>
      <c r="H9" s="19">
        <v>6.4377682403399999E-2</v>
      </c>
      <c r="K9" s="19" t="s">
        <v>78</v>
      </c>
      <c r="O9" s="19" t="s">
        <v>79</v>
      </c>
      <c r="P9" s="19">
        <v>0.05</v>
      </c>
      <c r="W9" s="19" t="s">
        <v>78</v>
      </c>
      <c r="AA9" s="19" t="s">
        <v>79</v>
      </c>
      <c r="AB9" s="19">
        <v>0.05</v>
      </c>
    </row>
    <row r="10" spans="2:32" ht="15.75" thickTop="1" x14ac:dyDescent="0.25">
      <c r="B10" s="19">
        <v>1.0266666666699999</v>
      </c>
      <c r="D10" s="19">
        <v>1.3816793893099999</v>
      </c>
      <c r="G10" s="19">
        <v>0.25328947368400001</v>
      </c>
      <c r="H10" s="19">
        <v>0.80803571428599996</v>
      </c>
      <c r="K10" s="9" t="s">
        <v>80</v>
      </c>
      <c r="L10" s="9" t="s">
        <v>81</v>
      </c>
      <c r="M10" s="9" t="s">
        <v>82</v>
      </c>
      <c r="N10" s="9" t="s">
        <v>54</v>
      </c>
      <c r="O10" s="9" t="s">
        <v>83</v>
      </c>
      <c r="P10" s="9" t="s">
        <v>84</v>
      </c>
      <c r="Q10" s="9" t="s">
        <v>85</v>
      </c>
      <c r="R10" s="9" t="s">
        <v>86</v>
      </c>
      <c r="S10" s="9" t="s">
        <v>87</v>
      </c>
      <c r="T10" s="9" t="s">
        <v>88</v>
      </c>
      <c r="W10" s="9" t="s">
        <v>80</v>
      </c>
      <c r="X10" s="9" t="s">
        <v>81</v>
      </c>
      <c r="Y10" s="9" t="s">
        <v>82</v>
      </c>
      <c r="Z10" s="9" t="s">
        <v>54</v>
      </c>
      <c r="AA10" s="9" t="s">
        <v>83</v>
      </c>
      <c r="AB10" s="9" t="s">
        <v>84</v>
      </c>
      <c r="AC10" s="9" t="s">
        <v>85</v>
      </c>
      <c r="AD10" s="9" t="s">
        <v>86</v>
      </c>
      <c r="AE10" s="9" t="s">
        <v>87</v>
      </c>
      <c r="AF10" s="9" t="s">
        <v>88</v>
      </c>
    </row>
    <row r="11" spans="2:32" x14ac:dyDescent="0.25">
      <c r="B11" s="19">
        <v>1.11111111111</v>
      </c>
      <c r="D11" s="19">
        <v>1.1860465116300001</v>
      </c>
      <c r="G11" s="19">
        <v>0.17391304347799999</v>
      </c>
      <c r="H11" s="19">
        <v>0.17</v>
      </c>
      <c r="K11" s="19" t="s">
        <v>89</v>
      </c>
      <c r="L11" s="19">
        <f>SQRT(N7*(1/L5+1/L6))</f>
        <v>4.079270232087806E-2</v>
      </c>
      <c r="M11" s="19">
        <f>(ABS(M5-M6-O3))/L11</f>
        <v>1.1222349928769071</v>
      </c>
      <c r="N11" s="19">
        <f>L5+L6-2</f>
        <v>38</v>
      </c>
      <c r="O11" s="19">
        <f>TDIST(M11,N11,1)</f>
        <v>0.13440183648243043</v>
      </c>
      <c r="P11" s="19">
        <f>TINV(P9*2,N11)</f>
        <v>1.6859544601667387</v>
      </c>
      <c r="S11" s="21" t="str">
        <f>IF(O11&lt;P9,"yes","no")</f>
        <v>no</v>
      </c>
      <c r="T11" s="19">
        <f>SQRT(M11^2/(M11^2+N11))</f>
        <v>0.17910673396937002</v>
      </c>
      <c r="W11" s="19" t="s">
        <v>89</v>
      </c>
      <c r="X11" s="19">
        <f>SQRT(Z7*(1/X5+1/X6))</f>
        <v>7.6647446984414072E-2</v>
      </c>
      <c r="Y11" s="19">
        <f>(ABS(Y5-Y6-AA3))/X11</f>
        <v>0.35163656882923461</v>
      </c>
      <c r="Z11" s="19">
        <f>X5+X6-2</f>
        <v>38</v>
      </c>
      <c r="AA11" s="19">
        <f>TDIST(Y11,Z11,1)</f>
        <v>0.3635266424207606</v>
      </c>
      <c r="AB11" s="19">
        <f>TINV(AB9*2,Z11)</f>
        <v>1.6859544601667387</v>
      </c>
      <c r="AE11" s="21" t="str">
        <f>IF(AA11&lt;AB9,"yes","no")</f>
        <v>no</v>
      </c>
      <c r="AF11" s="19">
        <f>SQRT(Y11^2/(Y11^2+Z11))</f>
        <v>5.6950403651063637E-2</v>
      </c>
    </row>
    <row r="12" spans="2:32" x14ac:dyDescent="0.25">
      <c r="B12" s="19">
        <v>1.3297872340400001</v>
      </c>
      <c r="D12" s="19">
        <v>1.19718309859</v>
      </c>
      <c r="G12" s="19">
        <v>0.73964497041400001</v>
      </c>
      <c r="H12" s="19">
        <v>0.39534883720899999</v>
      </c>
      <c r="K12" s="19" t="s">
        <v>90</v>
      </c>
      <c r="L12" s="19">
        <f>L11</f>
        <v>4.079270232087806E-2</v>
      </c>
      <c r="M12" s="19">
        <f t="shared" ref="M12:N12" si="0">M11</f>
        <v>1.1222349928769071</v>
      </c>
      <c r="N12" s="19">
        <f t="shared" si="0"/>
        <v>38</v>
      </c>
      <c r="O12" s="19">
        <f>TDIST(M12,N12,2)</f>
        <v>0.26880367296486085</v>
      </c>
      <c r="P12" s="19">
        <f>TINV(P9,N12)</f>
        <v>2.0243941639119702</v>
      </c>
      <c r="Q12" s="19">
        <f>(M5-M6)-P12*L12</f>
        <v>-0.12835950650708422</v>
      </c>
      <c r="R12" s="19">
        <f>(M5-M6)+P12*L12</f>
        <v>3.6801510510083443E-2</v>
      </c>
      <c r="S12" s="21" t="str">
        <f>IF(O12&lt;P9,"yes","no")</f>
        <v>no</v>
      </c>
      <c r="T12" s="19">
        <f>T11</f>
        <v>0.17910673396937002</v>
      </c>
      <c r="W12" s="19" t="s">
        <v>90</v>
      </c>
      <c r="X12" s="19">
        <f>X11</f>
        <v>7.6647446984414072E-2</v>
      </c>
      <c r="Y12" s="19">
        <f t="shared" ref="Y12:Z12" si="1">Y11</f>
        <v>0.35163656882923461</v>
      </c>
      <c r="Z12" s="19">
        <f t="shared" si="1"/>
        <v>38</v>
      </c>
      <c r="AA12" s="19">
        <f>TDIST(Y12,Z12,2)</f>
        <v>0.72705328484152121</v>
      </c>
      <c r="AB12" s="19">
        <f>TINV(AB9,Z12)</f>
        <v>2.0243941639119702</v>
      </c>
      <c r="AC12" s="19">
        <f>(Y5-Y6)-AB12*X12</f>
        <v>-0.18211668962112001</v>
      </c>
      <c r="AD12" s="19">
        <f>(Y5-Y6)+AB12*X12</f>
        <v>0.12821259908687996</v>
      </c>
      <c r="AE12" s="21" t="str">
        <f>IF(AA12&lt;AB9,"yes","no")</f>
        <v>no</v>
      </c>
      <c r="AF12" s="19">
        <f>AF11</f>
        <v>5.6950403651063637E-2</v>
      </c>
    </row>
    <row r="13" spans="2:32" x14ac:dyDescent="0.25">
      <c r="B13" s="19">
        <v>1.38011695906</v>
      </c>
      <c r="D13" s="19">
        <v>1.1714285714299999</v>
      </c>
      <c r="G13" s="19">
        <v>0.77377049180299995</v>
      </c>
      <c r="H13" s="19">
        <v>0.34166666666700002</v>
      </c>
      <c r="K13" s="22"/>
      <c r="L13" s="22"/>
      <c r="M13" s="22"/>
      <c r="N13" s="22"/>
      <c r="O13" s="22"/>
      <c r="P13" s="22"/>
      <c r="Q13" s="22"/>
      <c r="R13" s="22"/>
      <c r="S13" s="22"/>
      <c r="T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</row>
    <row r="14" spans="2:32" ht="15.75" thickBot="1" x14ac:dyDescent="0.3">
      <c r="B14" s="19">
        <v>1.1583333333300001</v>
      </c>
      <c r="D14" s="19">
        <v>1.09756097561</v>
      </c>
      <c r="G14" s="19">
        <v>0.44838709677400002</v>
      </c>
      <c r="H14" s="19">
        <v>0.10180995475100001</v>
      </c>
      <c r="K14" s="19" t="s">
        <v>91</v>
      </c>
      <c r="O14" s="19" t="s">
        <v>79</v>
      </c>
      <c r="P14" s="19">
        <f>P9</f>
        <v>0.05</v>
      </c>
      <c r="W14" s="19" t="s">
        <v>91</v>
      </c>
      <c r="AA14" s="19" t="s">
        <v>79</v>
      </c>
      <c r="AB14" s="19">
        <f>AB9</f>
        <v>0.05</v>
      </c>
    </row>
    <row r="15" spans="2:32" ht="15.75" thickTop="1" x14ac:dyDescent="0.25">
      <c r="B15" s="19">
        <v>1.18713450292</v>
      </c>
      <c r="D15" s="19">
        <v>1.1304347826100001</v>
      </c>
      <c r="G15" s="19">
        <v>0.68350168350200002</v>
      </c>
      <c r="H15" s="19">
        <v>0.49056603773599999</v>
      </c>
      <c r="K15" s="9" t="s">
        <v>80</v>
      </c>
      <c r="L15" s="9" t="s">
        <v>81</v>
      </c>
      <c r="M15" s="9" t="s">
        <v>82</v>
      </c>
      <c r="N15" s="9" t="s">
        <v>54</v>
      </c>
      <c r="O15" s="9" t="s">
        <v>83</v>
      </c>
      <c r="P15" s="9" t="s">
        <v>84</v>
      </c>
      <c r="Q15" s="9" t="s">
        <v>85</v>
      </c>
      <c r="R15" s="9" t="s">
        <v>86</v>
      </c>
      <c r="S15" s="9" t="s">
        <v>87</v>
      </c>
      <c r="T15" s="9" t="s">
        <v>88</v>
      </c>
      <c r="W15" s="9" t="s">
        <v>80</v>
      </c>
      <c r="X15" s="9" t="s">
        <v>81</v>
      </c>
      <c r="Y15" s="9" t="s">
        <v>82</v>
      </c>
      <c r="Z15" s="9" t="s">
        <v>54</v>
      </c>
      <c r="AA15" s="9" t="s">
        <v>83</v>
      </c>
      <c r="AB15" s="9" t="s">
        <v>84</v>
      </c>
      <c r="AC15" s="9" t="s">
        <v>85</v>
      </c>
      <c r="AD15" s="9" t="s">
        <v>86</v>
      </c>
      <c r="AE15" s="9" t="s">
        <v>87</v>
      </c>
      <c r="AF15" s="9" t="s">
        <v>88</v>
      </c>
    </row>
    <row r="16" spans="2:32" x14ac:dyDescent="0.25">
      <c r="B16" s="19">
        <v>1.1382113821099999</v>
      </c>
      <c r="D16" s="19">
        <v>1.22754491018</v>
      </c>
      <c r="G16" s="19">
        <v>0.45161290322600001</v>
      </c>
      <c r="H16" s="19">
        <v>0.67656765676599995</v>
      </c>
      <c r="K16" s="19" t="s">
        <v>89</v>
      </c>
      <c r="L16" s="19">
        <f>SQRT(N5/L5+N6/L6)</f>
        <v>4.0792702320878053E-2</v>
      </c>
      <c r="M16" s="19">
        <f>(ABS(M5-M6-O3))/L16</f>
        <v>1.1222349928769073</v>
      </c>
      <c r="N16" s="19">
        <f>(N5/L5+N6/L6)^2/((N5/L5)^2/(L5-1)+(N6/L6)^2/(L6-1))</f>
        <v>35.863025811893401</v>
      </c>
      <c r="O16" s="19">
        <f>TDIST(M16,ROUND(N16,0),1)</f>
        <v>0.1345959620794695</v>
      </c>
      <c r="P16" s="19">
        <f>TINV(P14*2,ROUND(N16,0))</f>
        <v>1.6882977141168172</v>
      </c>
      <c r="S16" s="21" t="str">
        <f>IF(O16&lt;P14,"yes","no")</f>
        <v>no</v>
      </c>
      <c r="T16" s="19">
        <f>SQRT(M16^2/(M16^2+N16))</f>
        <v>0.18418979559765783</v>
      </c>
      <c r="W16" s="19" t="s">
        <v>89</v>
      </c>
      <c r="X16" s="19">
        <f>SQRT(Z5/X5+Z6/X6)</f>
        <v>7.6647446984414072E-2</v>
      </c>
      <c r="Y16" s="19">
        <f>(ABS(Y5-Y6-AA3))/X16</f>
        <v>0.35163656882923461</v>
      </c>
      <c r="Z16" s="19">
        <f>(Z5/X5+Z6/X6)^2/((Z5/X5)^2/(X5-1)+(Z6/X6)^2/(X6-1))</f>
        <v>34.715314510531122</v>
      </c>
      <c r="AA16" s="19">
        <f>TDIST(Y16,ROUND(Z16,0),1)</f>
        <v>0.36360954263521295</v>
      </c>
      <c r="AB16" s="19">
        <f>TINV(AB14*2,ROUND(Z16,0))</f>
        <v>1.6895724577802647</v>
      </c>
      <c r="AE16" s="21" t="str">
        <f>IF(AA16&lt;AB14,"yes","no")</f>
        <v>no</v>
      </c>
      <c r="AF16" s="19">
        <f>SQRT(Y16^2/(Y16^2+Z16))</f>
        <v>5.9574639806551963E-2</v>
      </c>
    </row>
    <row r="17" spans="2:32" x14ac:dyDescent="0.25">
      <c r="B17" s="19">
        <v>1.29268292683</v>
      </c>
      <c r="D17" s="19">
        <v>1.4782608695699999</v>
      </c>
      <c r="G17" s="19">
        <v>0.70431893687699998</v>
      </c>
      <c r="H17" s="19">
        <v>0.79377431906600004</v>
      </c>
      <c r="K17" s="19" t="s">
        <v>90</v>
      </c>
      <c r="L17" s="19">
        <f>L16</f>
        <v>4.0792702320878053E-2</v>
      </c>
      <c r="M17" s="19">
        <f t="shared" ref="M17:N17" si="2">M16</f>
        <v>1.1222349928769073</v>
      </c>
      <c r="N17" s="19">
        <f t="shared" si="2"/>
        <v>35.863025811893401</v>
      </c>
      <c r="O17" s="19">
        <f>TDIST(M17,ROUND(N17,0),2)</f>
        <v>0.269191924158939</v>
      </c>
      <c r="P17" s="19">
        <f>TINV(P14,ROUND(N17,0))</f>
        <v>2.028094000980452</v>
      </c>
      <c r="Q17" s="19">
        <f>(M5-M6)-P17*L17</f>
        <v>-0.12851043285925451</v>
      </c>
      <c r="R17" s="19">
        <f>(M5-M6)+P17*L17</f>
        <v>3.695243686225376E-2</v>
      </c>
      <c r="S17" s="21" t="str">
        <f>IF(O17&lt;P14,"yes","no")</f>
        <v>no</v>
      </c>
      <c r="T17" s="19">
        <f>T16</f>
        <v>0.18418979559765783</v>
      </c>
      <c r="W17" s="19" t="s">
        <v>90</v>
      </c>
      <c r="X17" s="19">
        <f>X16</f>
        <v>7.6647446984414072E-2</v>
      </c>
      <c r="Y17" s="19">
        <f t="shared" ref="Y17:Z17" si="3">Y16</f>
        <v>0.35163656882923461</v>
      </c>
      <c r="Z17" s="19">
        <f t="shared" si="3"/>
        <v>34.715314510531122</v>
      </c>
      <c r="AA17" s="19">
        <f>TDIST(Y17,ROUND(Z17,0),2)</f>
        <v>0.72721908527042589</v>
      </c>
      <c r="AB17" s="19">
        <f>TINV(AB14,ROUND(Z17,0))</f>
        <v>2.0301079282503438</v>
      </c>
      <c r="AC17" s="19">
        <f>(Y5-Y6)-AB17*X17</f>
        <v>-0.18255463507032693</v>
      </c>
      <c r="AD17" s="19">
        <f>(Y5-Y6)+AB17*X17</f>
        <v>0.12865054453608687</v>
      </c>
      <c r="AE17" s="21" t="str">
        <f>IF(AA17&lt;AB14,"yes","no")</f>
        <v>no</v>
      </c>
      <c r="AF17" s="19">
        <f>AF16</f>
        <v>5.9574639806551963E-2</v>
      </c>
    </row>
    <row r="18" spans="2:32" x14ac:dyDescent="0.25">
      <c r="B18" s="19">
        <v>1.13888888889</v>
      </c>
      <c r="D18" s="19">
        <v>1.1666666666700001</v>
      </c>
      <c r="G18" s="19">
        <v>0.38317757009300002</v>
      </c>
      <c r="H18" s="19">
        <v>0.181347150259</v>
      </c>
      <c r="K18" s="22"/>
      <c r="L18" s="22"/>
      <c r="M18" s="22"/>
      <c r="N18" s="22"/>
      <c r="O18" s="22"/>
      <c r="P18" s="22"/>
      <c r="Q18" s="22"/>
      <c r="R18" s="22"/>
      <c r="S18" s="22"/>
      <c r="T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</row>
    <row r="19" spans="2:32" x14ac:dyDescent="0.25">
      <c r="B19" s="19">
        <v>1.0540540540500001</v>
      </c>
      <c r="D19" s="19">
        <v>1.34911242604</v>
      </c>
      <c r="G19" s="19">
        <v>0.184834123223</v>
      </c>
      <c r="H19" s="19">
        <v>0.75496688741700002</v>
      </c>
    </row>
    <row r="20" spans="2:32" x14ac:dyDescent="0.25">
      <c r="B20" s="19">
        <v>1.09615384615</v>
      </c>
      <c r="D20" s="19">
        <v>1.14814814815</v>
      </c>
      <c r="G20" s="19">
        <v>0.36075949367100002</v>
      </c>
      <c r="H20" s="19">
        <v>0.40924092409200002</v>
      </c>
    </row>
    <row r="21" spans="2:32" x14ac:dyDescent="0.25">
      <c r="B21" s="19">
        <v>1.32432432432</v>
      </c>
      <c r="D21" s="19">
        <v>1.5371428571400001</v>
      </c>
      <c r="G21" s="19">
        <v>0.55681818181800002</v>
      </c>
      <c r="H21" s="19">
        <v>1.05078125</v>
      </c>
    </row>
    <row r="22" spans="2:32" x14ac:dyDescent="0.25">
      <c r="B22" s="19">
        <v>1.3139013452899999</v>
      </c>
      <c r="D22" s="19">
        <v>1.13571428571</v>
      </c>
      <c r="G22" s="19">
        <v>0.58717434869700003</v>
      </c>
      <c r="H22" s="19">
        <v>0.46627565982399999</v>
      </c>
    </row>
    <row r="23" spans="2:32" x14ac:dyDescent="0.25">
      <c r="B23" s="18">
        <f>AVERAGE(B3:B22)</f>
        <v>1.1742036714924997</v>
      </c>
      <c r="C23" s="18"/>
      <c r="D23" s="18">
        <f>AVERAGE(D3:D22)</f>
        <v>1.2199826694910001</v>
      </c>
      <c r="E23" s="18"/>
      <c r="F23" s="18"/>
      <c r="G23" s="18">
        <f>AVERAGE(G3:G22)</f>
        <v>0.47063056151839999</v>
      </c>
      <c r="H23" s="18">
        <f>AVERAGE(H3:H22)</f>
        <v>0.49758260678552002</v>
      </c>
    </row>
    <row r="24" spans="2:32" x14ac:dyDescent="0.25">
      <c r="K24" s="19" t="s">
        <v>69</v>
      </c>
    </row>
    <row r="26" spans="2:32" ht="15.75" thickBot="1" x14ac:dyDescent="0.3">
      <c r="D26" s="19" t="s">
        <v>138</v>
      </c>
      <c r="G26" s="19" t="s">
        <v>139</v>
      </c>
      <c r="K26" s="19" t="s">
        <v>70</v>
      </c>
      <c r="N26" s="19" t="s">
        <v>71</v>
      </c>
      <c r="O26" s="19">
        <v>0</v>
      </c>
    </row>
    <row r="27" spans="2:32" ht="15.75" thickTop="1" x14ac:dyDescent="0.25">
      <c r="B27" s="19" t="s">
        <v>5</v>
      </c>
      <c r="C27" s="19">
        <f>VLOOKUP(B27,BACKUP!$R$1:$S$40,2,FALSE)</f>
        <v>1984</v>
      </c>
      <c r="D27" s="19">
        <v>29</v>
      </c>
      <c r="E27" s="19" t="s">
        <v>31</v>
      </c>
      <c r="F27" s="19" t="str">
        <f>VLOOKUP(E27,BACKUP!$R$1:$S$40,2,FALSE)</f>
        <v>A Game of Thrones</v>
      </c>
      <c r="G27" s="19">
        <v>322</v>
      </c>
      <c r="K27" s="9" t="s">
        <v>72</v>
      </c>
      <c r="L27" s="9" t="s">
        <v>73</v>
      </c>
      <c r="M27" s="9" t="s">
        <v>51</v>
      </c>
      <c r="N27" s="9" t="s">
        <v>52</v>
      </c>
      <c r="O27" s="9" t="s">
        <v>74</v>
      </c>
    </row>
    <row r="28" spans="2:32" x14ac:dyDescent="0.25">
      <c r="B28" s="19" t="s">
        <v>20</v>
      </c>
      <c r="C28" s="19" t="str">
        <f>VLOOKUP(B28,BACKUP!$R$1:$S$40,2,FALSE)</f>
        <v>A Study In Scarlet</v>
      </c>
      <c r="D28" s="19">
        <v>34</v>
      </c>
      <c r="E28" s="19" t="s">
        <v>25</v>
      </c>
      <c r="F28" s="19" t="str">
        <f>VLOOKUP(E28,BACKUP!$R$1:$S$40,2,FALSE)</f>
        <v>Assassin's Apprentice</v>
      </c>
      <c r="G28" s="19">
        <v>66</v>
      </c>
      <c r="K28" s="19">
        <f>D27</f>
        <v>29</v>
      </c>
      <c r="L28" s="19">
        <f>COUNT(D27:D46)</f>
        <v>20</v>
      </c>
      <c r="M28" s="19">
        <f>AVERAGE(D27:D46)</f>
        <v>125.6</v>
      </c>
      <c r="N28" s="19">
        <f>VAR(D28:D46)</f>
        <v>23266.339181286552</v>
      </c>
    </row>
    <row r="29" spans="2:32" x14ac:dyDescent="0.25">
      <c r="B29" s="19" t="s">
        <v>6</v>
      </c>
      <c r="C29" s="19" t="str">
        <f>VLOOKUP(B29,BACKUP!$R$1:$S$40,2,FALSE)</f>
        <v>Alice In Wonderland</v>
      </c>
      <c r="D29" s="19">
        <v>17</v>
      </c>
      <c r="E29" s="19" t="s">
        <v>30</v>
      </c>
      <c r="F29" s="19" t="str">
        <f>VLOOKUP(E29,BACKUP!$R$1:$S$40,2,FALSE)</f>
        <v>Elantris</v>
      </c>
      <c r="G29" s="19">
        <v>14</v>
      </c>
      <c r="K29" s="19">
        <f>G27</f>
        <v>322</v>
      </c>
      <c r="L29" s="19">
        <f>COUNT(G27:G46)</f>
        <v>20</v>
      </c>
      <c r="M29" s="19">
        <f>AVERAGE(G27:G46)</f>
        <v>109.6</v>
      </c>
      <c r="N29" s="19">
        <f>VAR(G28:G46)</f>
        <v>2983.2573099415199</v>
      </c>
    </row>
    <row r="30" spans="2:32" x14ac:dyDescent="0.25">
      <c r="B30" s="19" t="s">
        <v>7</v>
      </c>
      <c r="C30" s="19" t="str">
        <f>VLOOKUP(B30,BACKUP!$R$1:$S$40,2,FALSE)</f>
        <v>Brave New World</v>
      </c>
      <c r="D30" s="19">
        <v>51</v>
      </c>
      <c r="E30" s="19" t="s">
        <v>32</v>
      </c>
      <c r="F30" s="19" t="str">
        <f>VLOOKUP(E30,BACKUP!$R$1:$S$40,2,FALSE)</f>
        <v>Gardens Of The Moon</v>
      </c>
      <c r="G30" s="19">
        <v>111</v>
      </c>
      <c r="K30" s="22" t="s">
        <v>77</v>
      </c>
      <c r="L30" s="22"/>
      <c r="M30" s="22"/>
      <c r="N30" s="22">
        <f>((L28-1)*N28+(L29-1)*N29)/(L28+L29-2)</f>
        <v>13124.798245614036</v>
      </c>
      <c r="O30" s="22">
        <f>ABS(M28-M29-O26)/SQRT(N30)</f>
        <v>0.13966052316937339</v>
      </c>
      <c r="P30" s="19">
        <f>SQRT(N30)</f>
        <v>114.56351184218313</v>
      </c>
    </row>
    <row r="31" spans="2:32" x14ac:dyDescent="0.25">
      <c r="B31" s="19" t="s">
        <v>9</v>
      </c>
      <c r="C31" s="19" t="str">
        <f>VLOOKUP(B31,BACKUP!$R$1:$S$40,2,FALSE)</f>
        <v>David Copperfield</v>
      </c>
      <c r="D31" s="19">
        <v>157</v>
      </c>
      <c r="E31" s="19" t="s">
        <v>34</v>
      </c>
      <c r="F31" s="19" t="str">
        <f>VLOOKUP(E31,BACKUP!$R$1:$S$40,2,FALSE)</f>
        <v>Harry Potter</v>
      </c>
      <c r="G31" s="19">
        <v>84</v>
      </c>
    </row>
    <row r="32" spans="2:32" ht="15.75" thickBot="1" x14ac:dyDescent="0.3">
      <c r="B32" s="19" t="s">
        <v>11</v>
      </c>
      <c r="C32" s="19" t="str">
        <f>VLOOKUP(B32,BACKUP!$R$1:$S$40,2,FALSE)</f>
        <v>Dracula</v>
      </c>
      <c r="D32" s="19">
        <v>72</v>
      </c>
      <c r="E32" s="19" t="s">
        <v>36</v>
      </c>
      <c r="F32" s="19" t="str">
        <f>VLOOKUP(E32,BACKUP!$R$1:$S$40,2,FALSE)</f>
        <v>Magician</v>
      </c>
      <c r="G32" s="19">
        <v>115</v>
      </c>
      <c r="K32" s="19" t="s">
        <v>78</v>
      </c>
      <c r="O32" s="19" t="s">
        <v>79</v>
      </c>
      <c r="P32" s="19">
        <v>0.05</v>
      </c>
    </row>
    <row r="33" spans="2:20" ht="15.75" thickTop="1" x14ac:dyDescent="0.25">
      <c r="B33" s="19" t="s">
        <v>12</v>
      </c>
      <c r="C33" s="19" t="str">
        <f>VLOOKUP(B33,BACKUP!$R$1:$S$40,2,FALSE)</f>
        <v>Emma</v>
      </c>
      <c r="D33" s="19">
        <v>78</v>
      </c>
      <c r="E33" s="19" t="s">
        <v>37</v>
      </c>
      <c r="F33" s="19" t="str">
        <f>VLOOKUP(E33,BACKUP!$R$1:$S$40,2,FALSE)</f>
        <v>Mistborn</v>
      </c>
      <c r="G33" s="19">
        <v>104</v>
      </c>
      <c r="K33" s="9" t="s">
        <v>80</v>
      </c>
      <c r="L33" s="9" t="s">
        <v>81</v>
      </c>
      <c r="M33" s="9" t="s">
        <v>82</v>
      </c>
      <c r="N33" s="9" t="s">
        <v>54</v>
      </c>
      <c r="O33" s="9" t="s">
        <v>83</v>
      </c>
      <c r="P33" s="9" t="s">
        <v>84</v>
      </c>
      <c r="Q33" s="9" t="s">
        <v>85</v>
      </c>
      <c r="R33" s="9" t="s">
        <v>86</v>
      </c>
      <c r="S33" s="9" t="s">
        <v>87</v>
      </c>
      <c r="T33" s="9" t="s">
        <v>88</v>
      </c>
    </row>
    <row r="34" spans="2:20" x14ac:dyDescent="0.25">
      <c r="B34" s="19" t="s">
        <v>13</v>
      </c>
      <c r="C34" s="19" t="str">
        <f>VLOOKUP(B34,BACKUP!$R$1:$S$40,2,FALSE)</f>
        <v>Frankenstein</v>
      </c>
      <c r="D34" s="19">
        <v>29</v>
      </c>
      <c r="E34" s="19" t="s">
        <v>40</v>
      </c>
      <c r="F34" s="19" t="str">
        <f>VLOOKUP(E34,BACKUP!$R$1:$S$40,2,FALSE)</f>
        <v>Prince of Thorns</v>
      </c>
      <c r="G34" s="19">
        <v>79</v>
      </c>
      <c r="K34" s="19" t="s">
        <v>89</v>
      </c>
      <c r="L34" s="19">
        <f>SQRT(N30*(1/L28+1/L29))</f>
        <v>36.228163416897132</v>
      </c>
      <c r="M34" s="19">
        <f>(ABS(M28-M29-O26))/L34</f>
        <v>0.44164535242593778</v>
      </c>
      <c r="N34" s="19">
        <f>L28+L29-2</f>
        <v>38</v>
      </c>
      <c r="O34" s="19">
        <f>TDIST(M34,N34,1)</f>
        <v>0.33062447759139563</v>
      </c>
      <c r="P34" s="19">
        <f>TINV(P32*2,N34)</f>
        <v>1.6859544601667387</v>
      </c>
      <c r="S34" s="21" t="str">
        <f>IF(O34&lt;P32,"yes","no")</f>
        <v>no</v>
      </c>
      <c r="T34" s="19">
        <f>SQRT(M34^2/(M34^2+N34))</f>
        <v>7.1461169539715749E-2</v>
      </c>
    </row>
    <row r="35" spans="2:20" x14ac:dyDescent="0.25">
      <c r="B35" s="19" t="s">
        <v>14</v>
      </c>
      <c r="C35" s="19" t="str">
        <f>VLOOKUP(B35,BACKUP!$R$1:$S$40,2,FALSE)</f>
        <v>Huckleberry Finn</v>
      </c>
      <c r="D35" s="19">
        <v>82</v>
      </c>
      <c r="E35" s="19" t="s">
        <v>41</v>
      </c>
      <c r="F35" s="19" t="str">
        <f>VLOOKUP(E35,BACKUP!$R$1:$S$40,2,FALSE)</f>
        <v>Storm Front</v>
      </c>
      <c r="G35" s="19">
        <v>43</v>
      </c>
      <c r="K35" s="19" t="s">
        <v>90</v>
      </c>
      <c r="L35" s="19">
        <f>L34</f>
        <v>36.228163416897132</v>
      </c>
      <c r="M35" s="19">
        <f t="shared" ref="M35:N35" si="4">M34</f>
        <v>0.44164535242593778</v>
      </c>
      <c r="N35" s="19">
        <f t="shared" si="4"/>
        <v>38</v>
      </c>
      <c r="O35" s="19">
        <f>TDIST(M35,N35,2)</f>
        <v>0.66124895518279125</v>
      </c>
      <c r="P35" s="19">
        <f>TINV(P32,N35)</f>
        <v>2.0243941639119702</v>
      </c>
      <c r="Q35" s="19">
        <f>(M28-M29)-P35*L35</f>
        <v>-57.34008259041569</v>
      </c>
      <c r="R35" s="19">
        <f>(M28-M29)+P35*L35</f>
        <v>89.34008259041569</v>
      </c>
      <c r="S35" s="21" t="str">
        <f>IF(O35&lt;P32,"yes","no")</f>
        <v>no</v>
      </c>
      <c r="T35" s="19">
        <f>T34</f>
        <v>7.1461169539715749E-2</v>
      </c>
    </row>
    <row r="36" spans="2:20" x14ac:dyDescent="0.25">
      <c r="B36" s="19" t="s">
        <v>15</v>
      </c>
      <c r="C36" s="19" t="str">
        <f>VLOOKUP(B36,BACKUP!$R$1:$S$40,2,FALSE)</f>
        <v>Jekyll And Hyde</v>
      </c>
      <c r="D36" s="19">
        <v>13</v>
      </c>
      <c r="E36" s="19" t="s">
        <v>26</v>
      </c>
      <c r="F36" s="19" t="str">
        <f>VLOOKUP(E36,BACKUP!$R$1:$S$40,2,FALSE)</f>
        <v>The Black Company</v>
      </c>
      <c r="G36" s="19">
        <v>42</v>
      </c>
      <c r="K36" s="22"/>
      <c r="L36" s="22"/>
      <c r="M36" s="22"/>
      <c r="N36" s="22"/>
      <c r="O36" s="22"/>
      <c r="P36" s="22"/>
      <c r="Q36" s="22"/>
      <c r="R36" s="22"/>
      <c r="S36" s="22"/>
      <c r="T36" s="22"/>
    </row>
    <row r="37" spans="2:20" ht="15.75" thickBot="1" x14ac:dyDescent="0.3">
      <c r="B37" s="19" t="s">
        <v>16</v>
      </c>
      <c r="C37" s="19" t="str">
        <f>VLOOKUP(B37,BACKUP!$R$1:$S$40,2,FALSE)</f>
        <v>Moby Dick</v>
      </c>
      <c r="D37" s="19">
        <v>135</v>
      </c>
      <c r="E37" s="19" t="s">
        <v>27</v>
      </c>
      <c r="F37" s="19" t="str">
        <f>VLOOKUP(E37,BACKUP!$R$1:$S$40,2,FALSE)</f>
        <v>The Black Prism</v>
      </c>
      <c r="G37" s="19">
        <v>88</v>
      </c>
      <c r="K37" s="19" t="s">
        <v>91</v>
      </c>
      <c r="O37" s="19" t="s">
        <v>79</v>
      </c>
      <c r="P37" s="19">
        <f>P32</f>
        <v>0.05</v>
      </c>
    </row>
    <row r="38" spans="2:20" ht="15.75" thickTop="1" x14ac:dyDescent="0.25">
      <c r="B38" s="19" t="s">
        <v>18</v>
      </c>
      <c r="C38" s="19" t="str">
        <f>VLOOKUP(B38,BACKUP!$R$1:$S$40,2,FALSE)</f>
        <v>Oliver Twist</v>
      </c>
      <c r="D38" s="19">
        <v>69</v>
      </c>
      <c r="E38" s="19" t="s">
        <v>28</v>
      </c>
      <c r="F38" s="19" t="str">
        <f>VLOOKUP(E38,BACKUP!$R$1:$S$40,2,FALSE)</f>
        <v>The Blade Itself</v>
      </c>
      <c r="G38" s="19">
        <v>107</v>
      </c>
      <c r="K38" s="9" t="s">
        <v>80</v>
      </c>
      <c r="L38" s="9" t="s">
        <v>81</v>
      </c>
      <c r="M38" s="9" t="s">
        <v>82</v>
      </c>
      <c r="N38" s="9" t="s">
        <v>54</v>
      </c>
      <c r="O38" s="9" t="s">
        <v>83</v>
      </c>
      <c r="P38" s="9" t="s">
        <v>84</v>
      </c>
      <c r="Q38" s="9" t="s">
        <v>85</v>
      </c>
      <c r="R38" s="9" t="s">
        <v>86</v>
      </c>
      <c r="S38" s="9" t="s">
        <v>87</v>
      </c>
      <c r="T38" s="9" t="s">
        <v>88</v>
      </c>
    </row>
    <row r="39" spans="2:20" x14ac:dyDescent="0.25">
      <c r="B39" s="19" t="s">
        <v>19</v>
      </c>
      <c r="C39" s="19" t="str">
        <f>VLOOKUP(B39,BACKUP!$R$1:$S$40,2,FALSE)</f>
        <v>Pride And Prejudice</v>
      </c>
      <c r="D39" s="19">
        <v>62</v>
      </c>
      <c r="E39" s="19" t="s">
        <v>29</v>
      </c>
      <c r="F39" s="19" t="str">
        <f>VLOOKUP(E39,BACKUP!$R$1:$S$40,2,FALSE)</f>
        <v>The Colour of Magic</v>
      </c>
      <c r="G39" s="19">
        <v>34</v>
      </c>
      <c r="K39" s="19" t="s">
        <v>89</v>
      </c>
      <c r="L39" s="19">
        <f>SQRT(N28/L28+N29/L29)</f>
        <v>36.228163416897132</v>
      </c>
      <c r="M39" s="19">
        <f>(ABS(M28-M29-O26))/L39</f>
        <v>0.44164535242593778</v>
      </c>
      <c r="N39" s="19">
        <f>(N28/L28+N29/L29)^2/((N28/L28)^2/(L28-1)+(N29/L29)^2/(L29-1))</f>
        <v>23.793625780501959</v>
      </c>
      <c r="O39" s="19">
        <f>TDIST(M39,ROUND(N39,0),1)</f>
        <v>0.33134978300913032</v>
      </c>
      <c r="P39" s="19">
        <f>TINV(P37*2,ROUND(N39,0))</f>
        <v>1.7108820799094284</v>
      </c>
      <c r="S39" s="21" t="str">
        <f>IF(O39&lt;P37,"yes","no")</f>
        <v>no</v>
      </c>
      <c r="T39" s="19">
        <f>SQRT(M39^2/(M39^2+N39))</f>
        <v>9.0171754841836621E-2</v>
      </c>
    </row>
    <row r="40" spans="2:20" x14ac:dyDescent="0.25">
      <c r="B40" s="19" t="s">
        <v>8</v>
      </c>
      <c r="C40" s="19" t="str">
        <f>VLOOKUP(B40,BACKUP!$R$1:$S$40,2,FALSE)</f>
        <v>The Call Of The Wild</v>
      </c>
      <c r="D40" s="19">
        <v>28</v>
      </c>
      <c r="E40" s="19" t="s">
        <v>33</v>
      </c>
      <c r="F40" s="19" t="str">
        <f>VLOOKUP(E40,BACKUP!$R$1:$S$40,2,FALSE)</f>
        <v>The Gunslinger</v>
      </c>
      <c r="G40" s="19">
        <v>35</v>
      </c>
      <c r="K40" s="19" t="s">
        <v>90</v>
      </c>
      <c r="L40" s="19">
        <f>L39</f>
        <v>36.228163416897132</v>
      </c>
      <c r="M40" s="19">
        <f t="shared" ref="M40:N40" si="5">M39</f>
        <v>0.44164535242593778</v>
      </c>
      <c r="N40" s="19">
        <f t="shared" si="5"/>
        <v>23.793625780501959</v>
      </c>
      <c r="O40" s="19">
        <f>TDIST(M40,ROUND(N40,0),2)</f>
        <v>0.66269956601826063</v>
      </c>
      <c r="P40" s="19">
        <f>TINV(P37,ROUND(N40,0))</f>
        <v>2.0638985616280254</v>
      </c>
      <c r="Q40" s="19">
        <f>(M28-M29)-P40*L40</f>
        <v>-58.771254366559049</v>
      </c>
      <c r="R40" s="19">
        <f>(M28-M29)+P40*L40</f>
        <v>90.771254366559049</v>
      </c>
      <c r="S40" s="21" t="str">
        <f>IF(O40&lt;P37,"yes","no")</f>
        <v>no</v>
      </c>
      <c r="T40" s="19">
        <f>T39</f>
        <v>9.0171754841836621E-2</v>
      </c>
    </row>
    <row r="41" spans="2:20" x14ac:dyDescent="0.25">
      <c r="B41" s="19" t="s">
        <v>10</v>
      </c>
      <c r="C41" s="19" t="str">
        <f>VLOOKUP(B41,BACKUP!$R$1:$S$40,2,FALSE)</f>
        <v>The Count Of Monte Cristo</v>
      </c>
      <c r="D41" s="19">
        <v>250</v>
      </c>
      <c r="E41" s="19" t="s">
        <v>35</v>
      </c>
      <c r="F41" s="19" t="str">
        <f>VLOOKUP(E41,BACKUP!$R$1:$S$40,2,FALSE)</f>
        <v>The Lies Of Locke Lamora</v>
      </c>
      <c r="G41" s="19">
        <v>105</v>
      </c>
      <c r="K41" s="22"/>
      <c r="L41" s="22"/>
      <c r="M41" s="22"/>
      <c r="N41" s="22"/>
      <c r="O41" s="22"/>
      <c r="P41" s="22"/>
      <c r="Q41" s="22"/>
      <c r="R41" s="22"/>
      <c r="S41" s="22"/>
      <c r="T41" s="22"/>
    </row>
    <row r="42" spans="2:20" x14ac:dyDescent="0.25">
      <c r="B42" s="19" t="s">
        <v>17</v>
      </c>
      <c r="C42" s="19" t="str">
        <f>VLOOKUP(B42,BACKUP!$R$1:$S$40,2,FALSE)</f>
        <v>The Three Musketeers</v>
      </c>
      <c r="D42" s="19">
        <v>115</v>
      </c>
      <c r="E42" s="19" t="s">
        <v>38</v>
      </c>
      <c r="F42" s="19" t="str">
        <f>VLOOKUP(E42,BACKUP!$R$1:$S$40,2,FALSE)</f>
        <v>The Name Of The Wind</v>
      </c>
      <c r="G42" s="19">
        <v>137</v>
      </c>
    </row>
    <row r="43" spans="2:20" x14ac:dyDescent="0.25">
      <c r="B43" s="19" t="s">
        <v>24</v>
      </c>
      <c r="C43" s="19" t="str">
        <f>VLOOKUP(B43,BACKUP!$R$1:$S$40,2,FALSE)</f>
        <v>The Way We Live Now</v>
      </c>
      <c r="D43" s="19">
        <v>147</v>
      </c>
      <c r="E43" s="19" t="s">
        <v>39</v>
      </c>
      <c r="F43" s="19" t="str">
        <f>VLOOKUP(E43,BACKUP!$R$1:$S$40,2,FALSE)</f>
        <v>The Painted Man</v>
      </c>
      <c r="G43" s="19">
        <v>137</v>
      </c>
    </row>
    <row r="44" spans="2:20" x14ac:dyDescent="0.25">
      <c r="B44" s="19" t="s">
        <v>21</v>
      </c>
      <c r="C44" s="19" t="str">
        <f>VLOOKUP(B44,BACKUP!$R$1:$S$40,2,FALSE)</f>
        <v>Tinker Tailor Soldier Spy</v>
      </c>
      <c r="D44" s="19">
        <v>134</v>
      </c>
      <c r="E44" s="19" t="s">
        <v>42</v>
      </c>
      <c r="F44" s="19" t="str">
        <f>VLOOKUP(E44,BACKUP!$R$1:$S$40,2,FALSE)</f>
        <v>The Way of Kings</v>
      </c>
      <c r="G44" s="19">
        <v>221</v>
      </c>
    </row>
    <row r="45" spans="2:20" x14ac:dyDescent="0.25">
      <c r="B45" s="19" t="s">
        <v>22</v>
      </c>
      <c r="C45" s="19" t="str">
        <f>VLOOKUP(B45,BACKUP!$R$1:$S$40,2,FALSE)</f>
        <v>Ulysses</v>
      </c>
      <c r="D45" s="19">
        <v>651</v>
      </c>
      <c r="E45" s="19" t="s">
        <v>44</v>
      </c>
      <c r="F45" s="19" t="str">
        <f>VLOOKUP(E45,BACKUP!$R$1:$S$40,2,FALSE)</f>
        <v>The Wheel Of Time</v>
      </c>
      <c r="G45" s="19">
        <v>188</v>
      </c>
    </row>
    <row r="46" spans="2:20" x14ac:dyDescent="0.25">
      <c r="B46" s="19" t="s">
        <v>23</v>
      </c>
      <c r="C46" s="19" t="str">
        <f>VLOOKUP(B46,BACKUP!$R$1:$S$40,2,FALSE)</f>
        <v>Vanity Fair</v>
      </c>
      <c r="D46" s="19">
        <v>359</v>
      </c>
      <c r="E46" s="19" t="s">
        <v>43</v>
      </c>
      <c r="F46" s="19" t="str">
        <f>VLOOKUP(E46,BACKUP!$R$1:$S$40,2,FALSE)</f>
        <v>Way of Shadows</v>
      </c>
      <c r="G46" s="19">
        <v>160</v>
      </c>
    </row>
    <row r="47" spans="2:20" x14ac:dyDescent="0.25">
      <c r="D47" s="19">
        <f>AVERAGE(D27:D46)</f>
        <v>125.6</v>
      </c>
      <c r="G47" s="19">
        <f>AVERAGE(G27:G46)</f>
        <v>109.6</v>
      </c>
    </row>
    <row r="50" spans="2:19" x14ac:dyDescent="0.25">
      <c r="B50" s="19" t="s">
        <v>5</v>
      </c>
      <c r="C50" s="19">
        <f>VLOOKUP(B50,BACKUP!$R$1:$S$40,2,FALSE)</f>
        <v>1984</v>
      </c>
      <c r="D50" s="19">
        <v>2162</v>
      </c>
      <c r="E50" s="19" t="s">
        <v>31</v>
      </c>
      <c r="F50" s="19" t="str">
        <f>VLOOKUP(E50,BACKUP!$R$1:$S$40,2,FALSE)</f>
        <v>A Game of Thrones</v>
      </c>
      <c r="G50" s="19">
        <v>15839</v>
      </c>
      <c r="J50" s="19" t="s">
        <v>69</v>
      </c>
    </row>
    <row r="51" spans="2:19" x14ac:dyDescent="0.25">
      <c r="B51" s="19" t="s">
        <v>20</v>
      </c>
      <c r="C51" s="19" t="str">
        <f>VLOOKUP(B51,BACKUP!$R$1:$S$40,2,FALSE)</f>
        <v>A Study In Scarlet</v>
      </c>
      <c r="D51" s="19">
        <v>837</v>
      </c>
      <c r="E51" s="19" t="s">
        <v>25</v>
      </c>
      <c r="F51" s="19" t="str">
        <f>VLOOKUP(E51,BACKUP!$R$1:$S$40,2,FALSE)</f>
        <v>Assassin's Apprentice</v>
      </c>
      <c r="G51" s="19">
        <v>2857</v>
      </c>
    </row>
    <row r="52" spans="2:19" ht="15.75" thickBot="1" x14ac:dyDescent="0.3">
      <c r="B52" s="19" t="s">
        <v>6</v>
      </c>
      <c r="C52" s="19" t="str">
        <f>VLOOKUP(B52,BACKUP!$R$1:$S$40,2,FALSE)</f>
        <v>Alice In Wonderland</v>
      </c>
      <c r="D52" s="19">
        <v>656</v>
      </c>
      <c r="E52" s="19" t="s">
        <v>30</v>
      </c>
      <c r="F52" s="19" t="str">
        <f>VLOOKUP(E52,BACKUP!$R$1:$S$40,2,FALSE)</f>
        <v>Elantris</v>
      </c>
      <c r="G52" s="19">
        <v>226</v>
      </c>
      <c r="J52" s="19" t="s">
        <v>70</v>
      </c>
      <c r="M52" s="19" t="s">
        <v>71</v>
      </c>
      <c r="N52" s="19">
        <v>0</v>
      </c>
    </row>
    <row r="53" spans="2:19" ht="15.75" thickTop="1" x14ac:dyDescent="0.25">
      <c r="B53" s="19" t="s">
        <v>7</v>
      </c>
      <c r="C53" s="19" t="str">
        <f>VLOOKUP(B53,BACKUP!$R$1:$S$40,2,FALSE)</f>
        <v>Brave New World</v>
      </c>
      <c r="D53" s="19">
        <v>1809</v>
      </c>
      <c r="E53" s="19" t="s">
        <v>32</v>
      </c>
      <c r="F53" s="19" t="str">
        <f>VLOOKUP(E53,BACKUP!$R$1:$S$40,2,FALSE)</f>
        <v>Gardens Of The Moon</v>
      </c>
      <c r="G53" s="19">
        <v>4479</v>
      </c>
      <c r="J53" s="9" t="s">
        <v>72</v>
      </c>
      <c r="K53" s="9" t="s">
        <v>73</v>
      </c>
      <c r="L53" s="9" t="s">
        <v>51</v>
      </c>
      <c r="M53" s="9" t="s">
        <v>52</v>
      </c>
      <c r="N53" s="9" t="s">
        <v>74</v>
      </c>
    </row>
    <row r="54" spans="2:19" x14ac:dyDescent="0.25">
      <c r="B54" s="19" t="s">
        <v>9</v>
      </c>
      <c r="C54" s="19" t="str">
        <f>VLOOKUP(B54,BACKUP!$R$1:$S$40,2,FALSE)</f>
        <v>David Copperfield</v>
      </c>
      <c r="D54" s="19">
        <v>9922</v>
      </c>
      <c r="E54" s="19" t="s">
        <v>34</v>
      </c>
      <c r="F54" s="19" t="str">
        <f>VLOOKUP(E54,BACKUP!$R$1:$S$40,2,FALSE)</f>
        <v>Harry Potter</v>
      </c>
      <c r="G54" s="19">
        <v>5114</v>
      </c>
      <c r="J54" s="19" t="s">
        <v>75</v>
      </c>
      <c r="K54" s="19">
        <f>COUNT(D50:D69)</f>
        <v>20</v>
      </c>
      <c r="L54" s="19">
        <f>AVERAGE(D50:D69)</f>
        <v>4989.6499999999996</v>
      </c>
      <c r="M54" s="19">
        <f>VAR(D50:D69)</f>
        <v>19436813.186842106</v>
      </c>
      <c r="O54" s="19">
        <f>SQRT(M54)</f>
        <v>4408.7201302466574</v>
      </c>
    </row>
    <row r="55" spans="2:19" x14ac:dyDescent="0.25">
      <c r="B55" s="19" t="s">
        <v>11</v>
      </c>
      <c r="C55" s="19" t="str">
        <f>VLOOKUP(B55,BACKUP!$R$1:$S$40,2,FALSE)</f>
        <v>Dracula</v>
      </c>
      <c r="D55" s="19">
        <v>3369</v>
      </c>
      <c r="E55" s="19" t="s">
        <v>36</v>
      </c>
      <c r="F55" s="19" t="str">
        <f>VLOOKUP(E55,BACKUP!$R$1:$S$40,2,FALSE)</f>
        <v>Magician</v>
      </c>
      <c r="G55" s="19">
        <v>4976</v>
      </c>
      <c r="J55" s="19" t="s">
        <v>76</v>
      </c>
      <c r="K55" s="19">
        <f>COUNT(G50:G69)</f>
        <v>20</v>
      </c>
      <c r="L55" s="19">
        <f>AVERAGE(G50:G69)</f>
        <v>6338.3</v>
      </c>
      <c r="M55" s="19">
        <f>VAR(G50:G69)</f>
        <v>20571629.800000001</v>
      </c>
      <c r="O55" s="19">
        <f>SQRT(M55)</f>
        <v>4535.5958594213398</v>
      </c>
    </row>
    <row r="56" spans="2:19" x14ac:dyDescent="0.25">
      <c r="B56" s="19" t="s">
        <v>12</v>
      </c>
      <c r="C56" s="19" t="str">
        <f>VLOOKUP(B56,BACKUP!$R$1:$S$40,2,FALSE)</f>
        <v>Emma</v>
      </c>
      <c r="D56" s="19">
        <v>6946</v>
      </c>
      <c r="E56" s="19" t="s">
        <v>37</v>
      </c>
      <c r="F56" s="19" t="str">
        <f>VLOOKUP(E56,BACKUP!$R$1:$S$40,2,FALSE)</f>
        <v>Mistborn</v>
      </c>
      <c r="G56" s="19">
        <v>11672</v>
      </c>
      <c r="J56" s="22" t="s">
        <v>77</v>
      </c>
      <c r="K56" s="22"/>
      <c r="L56" s="22"/>
      <c r="M56" s="22">
        <f>((K54-1)*M54+(K55-1)*M55)/(K54+K55-2)</f>
        <v>20004221.493421052</v>
      </c>
      <c r="N56" s="22">
        <f>ABS(L54-L55-N52)/SQRT(M56)</f>
        <v>0.30153548621282111</v>
      </c>
      <c r="O56" s="19">
        <f>SQRT(M56)</f>
        <v>4472.6079074093959</v>
      </c>
    </row>
    <row r="57" spans="2:19" x14ac:dyDescent="0.25">
      <c r="B57" s="19" t="s">
        <v>13</v>
      </c>
      <c r="C57" s="19" t="str">
        <f>VLOOKUP(B57,BACKUP!$R$1:$S$40,2,FALSE)</f>
        <v>Frankenstein</v>
      </c>
      <c r="D57" s="19">
        <v>658</v>
      </c>
      <c r="E57" s="19" t="s">
        <v>40</v>
      </c>
      <c r="F57" s="19" t="str">
        <f>VLOOKUP(E57,BACKUP!$R$1:$S$40,2,FALSE)</f>
        <v>Prince of Thorns</v>
      </c>
      <c r="G57" s="19">
        <v>2282</v>
      </c>
    </row>
    <row r="58" spans="2:19" ht="15.75" thickBot="1" x14ac:dyDescent="0.3">
      <c r="B58" s="19" t="s">
        <v>14</v>
      </c>
      <c r="C58" s="19" t="str">
        <f>VLOOKUP(B58,BACKUP!$R$1:$S$40,2,FALSE)</f>
        <v>Huckleberry Finn</v>
      </c>
      <c r="D58" s="19">
        <v>1749</v>
      </c>
      <c r="E58" s="19" t="s">
        <v>41</v>
      </c>
      <c r="F58" s="19" t="str">
        <f>VLOOKUP(E58,BACKUP!$R$1:$S$40,2,FALSE)</f>
        <v>Storm Front</v>
      </c>
      <c r="G58" s="19">
        <v>2368</v>
      </c>
      <c r="J58" s="19" t="s">
        <v>78</v>
      </c>
      <c r="N58" s="19" t="s">
        <v>79</v>
      </c>
      <c r="O58" s="19">
        <v>0.05</v>
      </c>
    </row>
    <row r="59" spans="2:19" ht="15.75" thickTop="1" x14ac:dyDescent="0.25">
      <c r="B59" s="19" t="s">
        <v>15</v>
      </c>
      <c r="C59" s="19" t="str">
        <f>VLOOKUP(B59,BACKUP!$R$1:$S$40,2,FALSE)</f>
        <v>Jekyll And Hyde</v>
      </c>
      <c r="D59" s="19">
        <v>523</v>
      </c>
      <c r="E59" s="19" t="s">
        <v>26</v>
      </c>
      <c r="F59" s="19" t="str">
        <f>VLOOKUP(E59,BACKUP!$R$1:$S$40,2,FALSE)</f>
        <v>The Black Company</v>
      </c>
      <c r="G59" s="19">
        <v>1908</v>
      </c>
      <c r="J59" s="9" t="s">
        <v>80</v>
      </c>
      <c r="K59" s="9" t="s">
        <v>81</v>
      </c>
      <c r="L59" s="9" t="s">
        <v>82</v>
      </c>
      <c r="M59" s="9" t="s">
        <v>54</v>
      </c>
      <c r="N59" s="9" t="s">
        <v>83</v>
      </c>
      <c r="O59" s="9" t="s">
        <v>84</v>
      </c>
      <c r="P59" s="9" t="s">
        <v>85</v>
      </c>
      <c r="Q59" s="9" t="s">
        <v>86</v>
      </c>
      <c r="R59" s="9" t="s">
        <v>87</v>
      </c>
      <c r="S59" s="9" t="s">
        <v>88</v>
      </c>
    </row>
    <row r="60" spans="2:19" x14ac:dyDescent="0.25">
      <c r="B60" s="19" t="s">
        <v>16</v>
      </c>
      <c r="C60" s="19" t="str">
        <f>VLOOKUP(B60,BACKUP!$R$1:$S$40,2,FALSE)</f>
        <v>Moby Dick</v>
      </c>
      <c r="D60" s="19">
        <v>2454</v>
      </c>
      <c r="E60" s="19" t="s">
        <v>27</v>
      </c>
      <c r="F60" s="19" t="str">
        <f>VLOOKUP(E60,BACKUP!$R$1:$S$40,2,FALSE)</f>
        <v>The Black Prism</v>
      </c>
      <c r="G60" s="19">
        <v>10890</v>
      </c>
      <c r="J60" s="19" t="s">
        <v>89</v>
      </c>
      <c r="K60" s="19">
        <f>SQRT(M56*(1/K54+1/K55))</f>
        <v>1414.3628068293174</v>
      </c>
      <c r="L60" s="19">
        <f>(ABS(L54-L55-N52))/K60</f>
        <v>0.95353893179881466</v>
      </c>
      <c r="M60" s="19">
        <f>K54+K55-2</f>
        <v>38</v>
      </c>
      <c r="N60" s="19">
        <f>TDIST(L60,M60,1)</f>
        <v>0.1731718206758503</v>
      </c>
      <c r="O60" s="19">
        <f>TINV(O58*2,M60)</f>
        <v>1.6859544601667387</v>
      </c>
      <c r="R60" s="21" t="str">
        <f>IF(N60&lt;O58,"yes","no")</f>
        <v>no</v>
      </c>
      <c r="S60" s="19">
        <f>SQRT(L60^2/(L60^2+M60))</f>
        <v>0.15286641300544521</v>
      </c>
    </row>
    <row r="61" spans="2:19" x14ac:dyDescent="0.25">
      <c r="B61" s="19" t="s">
        <v>18</v>
      </c>
      <c r="C61" s="19" t="str">
        <f>VLOOKUP(B61,BACKUP!$R$1:$S$40,2,FALSE)</f>
        <v>Oliver Twist</v>
      </c>
      <c r="D61" s="19">
        <v>4495</v>
      </c>
      <c r="E61" s="19" t="s">
        <v>28</v>
      </c>
      <c r="F61" s="19" t="str">
        <f>VLOOKUP(E61,BACKUP!$R$1:$S$40,2,FALSE)</f>
        <v>The Blade Itself</v>
      </c>
      <c r="G61" s="19">
        <v>6769</v>
      </c>
      <c r="J61" s="19" t="s">
        <v>90</v>
      </c>
      <c r="K61" s="19">
        <f>K60</f>
        <v>1414.3628068293174</v>
      </c>
      <c r="L61" s="19">
        <f t="shared" ref="L61:M61" si="6">L60</f>
        <v>0.95353893179881466</v>
      </c>
      <c r="M61" s="19">
        <f t="shared" si="6"/>
        <v>38</v>
      </c>
      <c r="N61" s="19">
        <f>TDIST(L61,M61,2)</f>
        <v>0.34634364135170059</v>
      </c>
      <c r="O61" s="19">
        <f>TINV(O58,M61)</f>
        <v>2.0243941639119702</v>
      </c>
      <c r="P61" s="19">
        <f>(L54-L55)-O61*K61</f>
        <v>-4211.8778117994243</v>
      </c>
      <c r="Q61" s="19">
        <f>(L54-L55)+O61*K61</f>
        <v>1514.5778117994228</v>
      </c>
      <c r="R61" s="21" t="str">
        <f>IF(N61&lt;O58,"yes","no")</f>
        <v>no</v>
      </c>
      <c r="S61" s="19">
        <f>S60</f>
        <v>0.15286641300544521</v>
      </c>
    </row>
    <row r="62" spans="2:19" x14ac:dyDescent="0.25">
      <c r="B62" s="19" t="s">
        <v>19</v>
      </c>
      <c r="C62" s="19" t="str">
        <f>VLOOKUP(B62,BACKUP!$R$1:$S$40,2,FALSE)</f>
        <v>Pride And Prejudice</v>
      </c>
      <c r="D62" s="19">
        <v>5104</v>
      </c>
      <c r="E62" s="19" t="s">
        <v>29</v>
      </c>
      <c r="F62" s="19" t="str">
        <f>VLOOKUP(E62,BACKUP!$R$1:$S$40,2,FALSE)</f>
        <v>The Colour of Magic</v>
      </c>
      <c r="G62" s="19">
        <v>1454</v>
      </c>
      <c r="J62" s="22"/>
      <c r="K62" s="22"/>
      <c r="L62" s="22"/>
      <c r="M62" s="22"/>
      <c r="N62" s="22"/>
      <c r="O62" s="22"/>
      <c r="P62" s="22"/>
      <c r="Q62" s="22"/>
      <c r="R62" s="22"/>
      <c r="S62" s="22"/>
    </row>
    <row r="63" spans="2:19" ht="15.75" thickBot="1" x14ac:dyDescent="0.3">
      <c r="B63" s="19" t="s">
        <v>8</v>
      </c>
      <c r="C63" s="19" t="str">
        <f>VLOOKUP(B63,BACKUP!$R$1:$S$40,2,FALSE)</f>
        <v>The Call Of The Wild</v>
      </c>
      <c r="D63" s="19">
        <v>731</v>
      </c>
      <c r="E63" s="19" t="s">
        <v>33</v>
      </c>
      <c r="F63" s="19" t="str">
        <f>VLOOKUP(E63,BACKUP!$R$1:$S$40,2,FALSE)</f>
        <v>The Gunslinger</v>
      </c>
      <c r="G63" s="19">
        <v>1159</v>
      </c>
      <c r="J63" s="19" t="s">
        <v>91</v>
      </c>
      <c r="N63" s="19" t="s">
        <v>79</v>
      </c>
      <c r="O63" s="19">
        <f>O58</f>
        <v>0.05</v>
      </c>
    </row>
    <row r="64" spans="2:19" ht="15.75" thickTop="1" x14ac:dyDescent="0.25">
      <c r="B64" s="19" t="s">
        <v>10</v>
      </c>
      <c r="C64" s="19" t="str">
        <f>VLOOKUP(B64,BACKUP!$R$1:$S$40,2,FALSE)</f>
        <v>The Count Of Monte Cristo</v>
      </c>
      <c r="D64" s="19">
        <v>13562</v>
      </c>
      <c r="E64" s="19" t="s">
        <v>35</v>
      </c>
      <c r="F64" s="19" t="str">
        <f>VLOOKUP(E64,BACKUP!$R$1:$S$40,2,FALSE)</f>
        <v>The Lies Of Locke Lamora</v>
      </c>
      <c r="G64" s="19">
        <v>6477</v>
      </c>
      <c r="J64" s="9" t="s">
        <v>80</v>
      </c>
      <c r="K64" s="9" t="s">
        <v>81</v>
      </c>
      <c r="L64" s="9" t="s">
        <v>82</v>
      </c>
      <c r="M64" s="9" t="s">
        <v>54</v>
      </c>
      <c r="N64" s="9" t="s">
        <v>83</v>
      </c>
      <c r="O64" s="9" t="s">
        <v>84</v>
      </c>
      <c r="P64" s="9" t="s">
        <v>85</v>
      </c>
      <c r="Q64" s="9" t="s">
        <v>86</v>
      </c>
      <c r="R64" s="9" t="s">
        <v>87</v>
      </c>
      <c r="S64" s="9" t="s">
        <v>88</v>
      </c>
    </row>
    <row r="65" spans="1:19" x14ac:dyDescent="0.25">
      <c r="B65" s="19" t="s">
        <v>17</v>
      </c>
      <c r="C65" s="19" t="str">
        <f>VLOOKUP(B65,BACKUP!$R$1:$S$40,2,FALSE)</f>
        <v>The Three Musketeers</v>
      </c>
      <c r="D65" s="19">
        <v>4842</v>
      </c>
      <c r="E65" s="19" t="s">
        <v>38</v>
      </c>
      <c r="F65" s="19" t="str">
        <f>VLOOKUP(E65,BACKUP!$R$1:$S$40,2,FALSE)</f>
        <v>The Name Of The Wind</v>
      </c>
      <c r="G65" s="19">
        <v>6405</v>
      </c>
      <c r="J65" s="19" t="s">
        <v>89</v>
      </c>
      <c r="K65" s="19">
        <f>SQRT(M54/K54+M55/K55)</f>
        <v>1414.3628068293174</v>
      </c>
      <c r="L65" s="19">
        <f>(ABS(L54-L55-N52))/K65</f>
        <v>0.95353893179881466</v>
      </c>
      <c r="M65" s="19">
        <f>(M54/K54+M55/K55)^2/((M54/K54)^2/(K54-1)+(M55/K55)^2/(K55-1))</f>
        <v>37.96945202692892</v>
      </c>
      <c r="N65" s="19">
        <f>TDIST(L65,ROUND(M65,0),1)</f>
        <v>0.1731718206758503</v>
      </c>
      <c r="O65" s="19">
        <f>TINV(O63*2,ROUND(M65,0))</f>
        <v>1.6859544601667387</v>
      </c>
      <c r="R65" s="21" t="str">
        <f>IF(N65&lt;O63,"yes","no")</f>
        <v>no</v>
      </c>
      <c r="S65" s="19">
        <f>SQRT(L65^2/(L65^2+M65))</f>
        <v>0.15292645672500776</v>
      </c>
    </row>
    <row r="66" spans="1:19" x14ac:dyDescent="0.25">
      <c r="B66" s="19" t="s">
        <v>24</v>
      </c>
      <c r="C66" s="19" t="str">
        <f>VLOOKUP(B66,BACKUP!$R$1:$S$40,2,FALSE)</f>
        <v>The Way We Live Now</v>
      </c>
      <c r="D66" s="19">
        <v>13993</v>
      </c>
      <c r="E66" s="19" t="s">
        <v>39</v>
      </c>
      <c r="F66" s="19" t="str">
        <f>VLOOKUP(E66,BACKUP!$R$1:$S$40,2,FALSE)</f>
        <v>The Painted Man</v>
      </c>
      <c r="G66" s="19">
        <v>9048</v>
      </c>
      <c r="J66" s="19" t="s">
        <v>90</v>
      </c>
      <c r="K66" s="19">
        <f>K65</f>
        <v>1414.3628068293174</v>
      </c>
      <c r="L66" s="19">
        <f t="shared" ref="L66:M66" si="7">L65</f>
        <v>0.95353893179881466</v>
      </c>
      <c r="M66" s="19">
        <f t="shared" si="7"/>
        <v>37.96945202692892</v>
      </c>
      <c r="N66" s="19">
        <f>TDIST(L66,ROUND(M66,0),2)</f>
        <v>0.34634364135170059</v>
      </c>
      <c r="O66" s="19">
        <f>TINV(O63,ROUND(M66,0))</f>
        <v>2.0243941639119702</v>
      </c>
      <c r="P66" s="19">
        <f>(L54-L55)-O66*K66</f>
        <v>-4211.8778117994243</v>
      </c>
      <c r="Q66" s="19">
        <f>(L54-L55)+O66*K66</f>
        <v>1514.5778117994228</v>
      </c>
      <c r="R66" s="21" t="str">
        <f>IF(N66&lt;O63,"yes","no")</f>
        <v>no</v>
      </c>
      <c r="S66" s="19">
        <f>S65</f>
        <v>0.15292645672500776</v>
      </c>
    </row>
    <row r="67" spans="1:19" x14ac:dyDescent="0.25">
      <c r="B67" s="19" t="s">
        <v>21</v>
      </c>
      <c r="C67" s="19" t="str">
        <f>VLOOKUP(B67,BACKUP!$R$1:$S$40,2,FALSE)</f>
        <v>Tinker Tailor Soldier Spy</v>
      </c>
      <c r="D67" s="19">
        <v>5968</v>
      </c>
      <c r="E67" s="19" t="s">
        <v>42</v>
      </c>
      <c r="F67" s="19" t="str">
        <f>VLOOKUP(E67,BACKUP!$R$1:$S$40,2,FALSE)</f>
        <v>The Way of Kings</v>
      </c>
      <c r="G67" s="19">
        <v>14696</v>
      </c>
      <c r="J67" s="22"/>
      <c r="K67" s="22"/>
      <c r="L67" s="22"/>
      <c r="M67" s="22"/>
      <c r="N67" s="22"/>
      <c r="O67" s="22"/>
      <c r="P67" s="22"/>
      <c r="Q67" s="22"/>
      <c r="R67" s="22"/>
      <c r="S67" s="22"/>
    </row>
    <row r="68" spans="1:19" x14ac:dyDescent="0.25">
      <c r="B68" s="19" t="s">
        <v>22</v>
      </c>
      <c r="C68" s="19" t="str">
        <f>VLOOKUP(B68,BACKUP!$R$1:$S$40,2,FALSE)</f>
        <v>Ulysses</v>
      </c>
      <c r="D68" s="19">
        <v>8510</v>
      </c>
      <c r="E68" s="19" t="s">
        <v>44</v>
      </c>
      <c r="F68" s="19" t="str">
        <f>VLOOKUP(E68,BACKUP!$R$1:$S$40,2,FALSE)</f>
        <v>The Wheel Of Time</v>
      </c>
      <c r="G68" s="19">
        <v>9426</v>
      </c>
    </row>
    <row r="69" spans="1:19" x14ac:dyDescent="0.25">
      <c r="B69" s="19" t="s">
        <v>23</v>
      </c>
      <c r="C69" s="19" t="str">
        <f>VLOOKUP(B69,BACKUP!$R$1:$S$40,2,FALSE)</f>
        <v>Vanity Fair</v>
      </c>
      <c r="D69" s="19">
        <v>11503</v>
      </c>
      <c r="E69" s="19" t="s">
        <v>43</v>
      </c>
      <c r="F69" s="19" t="str">
        <f>VLOOKUP(E69,BACKUP!$R$1:$S$40,2,FALSE)</f>
        <v>Way of Shadows</v>
      </c>
      <c r="G69" s="19">
        <v>8721</v>
      </c>
    </row>
    <row r="70" spans="1:19" x14ac:dyDescent="0.25">
      <c r="D70" s="19">
        <f>AVERAGE(D50:D69)</f>
        <v>4989.6499999999996</v>
      </c>
      <c r="G70" s="19">
        <f>AVERAGE(G50:G69)</f>
        <v>6338.3</v>
      </c>
    </row>
    <row r="72" spans="1:19" x14ac:dyDescent="0.25">
      <c r="C72" s="19" t="s">
        <v>148</v>
      </c>
      <c r="D72" s="19" t="s">
        <v>149</v>
      </c>
      <c r="H72" s="19" t="s">
        <v>148</v>
      </c>
      <c r="I72" s="19" t="s">
        <v>149</v>
      </c>
    </row>
    <row r="73" spans="1:19" x14ac:dyDescent="0.25">
      <c r="A73" s="19" t="s">
        <v>5</v>
      </c>
      <c r="B73" s="19">
        <f>VLOOKUP(A73,BACKUP!$R$1:$S$40,2,FALSE)</f>
        <v>1984</v>
      </c>
      <c r="C73" s="19">
        <v>1.17441860465</v>
      </c>
      <c r="D73" s="19">
        <v>0.31962025316499998</v>
      </c>
      <c r="F73" s="19" t="s">
        <v>31</v>
      </c>
      <c r="G73" s="19" t="str">
        <f>VLOOKUP(F73,BACKUP!$R$1:$S$40,2,FALSE)</f>
        <v>A Game of Thrones</v>
      </c>
      <c r="H73" s="19">
        <v>1.2977528089899999</v>
      </c>
      <c r="I73" s="19">
        <v>0.81625441696099998</v>
      </c>
    </row>
    <row r="74" spans="1:19" x14ac:dyDescent="0.25">
      <c r="A74" s="19" t="s">
        <v>20</v>
      </c>
      <c r="B74" s="19" t="str">
        <f>VLOOKUP(A74,BACKUP!$R$1:$S$40,2,FALSE)</f>
        <v>A Study In Scarlet</v>
      </c>
      <c r="C74" s="19">
        <v>1.1666666666700001</v>
      </c>
      <c r="D74" s="19">
        <v>0.181347150259</v>
      </c>
      <c r="F74" s="19" t="s">
        <v>25</v>
      </c>
      <c r="G74" s="19" t="str">
        <f>VLOOKUP(F74,BACKUP!$R$1:$S$40,2,FALSE)</f>
        <v>Assassin's Apprentice</v>
      </c>
      <c r="H74" s="19">
        <v>1.17567567568</v>
      </c>
      <c r="I74" s="19">
        <v>0.37826086956499999</v>
      </c>
    </row>
    <row r="75" spans="1:19" x14ac:dyDescent="0.25">
      <c r="A75" s="19" t="s">
        <v>6</v>
      </c>
      <c r="B75" s="19" t="str">
        <f>VLOOKUP(A75,BACKUP!$R$1:$S$40,2,FALSE)</f>
        <v>Alice In Wonderland</v>
      </c>
      <c r="C75" s="19">
        <v>1.2266009852199999</v>
      </c>
      <c r="D75" s="19">
        <v>0.78797468354400002</v>
      </c>
      <c r="F75" s="19" t="s">
        <v>30</v>
      </c>
      <c r="G75" s="19" t="str">
        <f>VLOOKUP(F75,BACKUP!$R$1:$S$40,2,FALSE)</f>
        <v>Elantris</v>
      </c>
      <c r="H75" s="19">
        <v>1.1000000000000001</v>
      </c>
      <c r="I75" s="19">
        <v>0.59945504087199997</v>
      </c>
    </row>
    <row r="76" spans="1:19" x14ac:dyDescent="0.25">
      <c r="A76" s="19" t="s">
        <v>7</v>
      </c>
      <c r="B76" s="19" t="str">
        <f>VLOOKUP(A76,BACKUP!$R$1:$S$40,2,FALSE)</f>
        <v>Brave New World</v>
      </c>
      <c r="C76" s="19">
        <v>1.0571428571399999</v>
      </c>
      <c r="D76" s="19">
        <v>0.247491638796</v>
      </c>
      <c r="F76" s="19" t="s">
        <v>32</v>
      </c>
      <c r="G76" s="19" t="str">
        <f>VLOOKUP(F76,BACKUP!$R$1:$S$40,2,FALSE)</f>
        <v>Gardens Of The Moon</v>
      </c>
      <c r="H76" s="19">
        <v>1.0266666666699999</v>
      </c>
      <c r="I76" s="19">
        <v>0.25328947368400001</v>
      </c>
    </row>
    <row r="77" spans="1:19" x14ac:dyDescent="0.25">
      <c r="A77" s="19" t="s">
        <v>9</v>
      </c>
      <c r="B77" s="19" t="str">
        <f>VLOOKUP(A77,BACKUP!$R$1:$S$40,2,FALSE)</f>
        <v>David Copperfield</v>
      </c>
      <c r="C77" s="19">
        <v>1.0756302521000001</v>
      </c>
      <c r="D77" s="19">
        <v>0.490421455939</v>
      </c>
      <c r="F77" s="19" t="s">
        <v>34</v>
      </c>
      <c r="G77" s="19" t="str">
        <f>VLOOKUP(F77,BACKUP!$R$1:$S$40,2,FALSE)</f>
        <v>Harry Potter</v>
      </c>
      <c r="H77" s="19">
        <v>1.3297872340400001</v>
      </c>
      <c r="I77" s="19">
        <v>0.73964497041400001</v>
      </c>
    </row>
    <row r="78" spans="1:19" x14ac:dyDescent="0.25">
      <c r="A78" s="19" t="s">
        <v>11</v>
      </c>
      <c r="B78" s="19" t="str">
        <f>VLOOKUP(A78,BACKUP!$R$1:$S$40,2,FALSE)</f>
        <v>Dracula</v>
      </c>
      <c r="C78" s="19">
        <v>1</v>
      </c>
      <c r="D78" s="19">
        <v>6.4377682403399999E-2</v>
      </c>
      <c r="F78" s="19" t="s">
        <v>36</v>
      </c>
      <c r="G78" s="19" t="str">
        <f>VLOOKUP(F78,BACKUP!$R$1:$S$40,2,FALSE)</f>
        <v>Magician</v>
      </c>
      <c r="H78" s="19">
        <v>1.1583333333300001</v>
      </c>
      <c r="I78" s="19">
        <v>0.44838709677400002</v>
      </c>
    </row>
    <row r="79" spans="1:19" x14ac:dyDescent="0.25">
      <c r="A79" s="19" t="s">
        <v>12</v>
      </c>
      <c r="B79" s="19" t="str">
        <f>VLOOKUP(A79,BACKUP!$R$1:$S$40,2,FALSE)</f>
        <v>Emma</v>
      </c>
      <c r="C79" s="19">
        <v>1.3816793893099999</v>
      </c>
      <c r="D79" s="19">
        <v>0.80803571428599996</v>
      </c>
      <c r="F79" s="19" t="s">
        <v>37</v>
      </c>
      <c r="G79" s="19" t="str">
        <f>VLOOKUP(F79,BACKUP!$R$1:$S$40,2,FALSE)</f>
        <v>Mistborn</v>
      </c>
      <c r="H79" s="19">
        <v>1.18713450292</v>
      </c>
      <c r="I79" s="19">
        <v>0.68350168350200002</v>
      </c>
    </row>
    <row r="80" spans="1:19" x14ac:dyDescent="0.25">
      <c r="A80" s="19" t="s">
        <v>13</v>
      </c>
      <c r="B80" s="19" t="str">
        <f>VLOOKUP(A80,BACKUP!$R$1:$S$40,2,FALSE)</f>
        <v>Frankenstein</v>
      </c>
      <c r="C80" s="19">
        <v>1.1860465116300001</v>
      </c>
      <c r="D80" s="19">
        <v>0.17</v>
      </c>
      <c r="F80" s="19" t="s">
        <v>40</v>
      </c>
      <c r="G80" s="19" t="str">
        <f>VLOOKUP(F80,BACKUP!$R$1:$S$40,2,FALSE)</f>
        <v>Prince of Thorns</v>
      </c>
      <c r="H80" s="19">
        <v>1.13888888889</v>
      </c>
      <c r="I80" s="19">
        <v>0.38317757009300002</v>
      </c>
    </row>
    <row r="81" spans="1:9" x14ac:dyDescent="0.25">
      <c r="A81" s="19" t="s">
        <v>14</v>
      </c>
      <c r="B81" s="19" t="str">
        <f>VLOOKUP(A81,BACKUP!$R$1:$S$40,2,FALSE)</f>
        <v>Huckleberry Finn</v>
      </c>
      <c r="C81" s="19">
        <v>1.19718309859</v>
      </c>
      <c r="D81" s="19">
        <v>0.39534883720899999</v>
      </c>
      <c r="F81" s="19" t="s">
        <v>41</v>
      </c>
      <c r="G81" s="19" t="str">
        <f>VLOOKUP(F81,BACKUP!$R$1:$S$40,2,FALSE)</f>
        <v>Storm Front</v>
      </c>
      <c r="H81" s="19">
        <v>1.0540540540500001</v>
      </c>
      <c r="I81" s="19">
        <v>0.184834123223</v>
      </c>
    </row>
    <row r="82" spans="1:9" x14ac:dyDescent="0.25">
      <c r="A82" s="19" t="s">
        <v>15</v>
      </c>
      <c r="B82" s="19" t="str">
        <f>VLOOKUP(A82,BACKUP!$R$1:$S$40,2,FALSE)</f>
        <v>Jekyll And Hyde</v>
      </c>
      <c r="C82" s="19">
        <v>1.1714285714299999</v>
      </c>
      <c r="D82" s="19">
        <v>0.34166666666700002</v>
      </c>
      <c r="F82" s="19" t="s">
        <v>26</v>
      </c>
      <c r="G82" s="19" t="str">
        <f>VLOOKUP(F82,BACKUP!$R$1:$S$40,2,FALSE)</f>
        <v>The Black Company</v>
      </c>
      <c r="H82" s="19">
        <v>1.0684931506799999</v>
      </c>
      <c r="I82" s="19">
        <v>0.25573770491800002</v>
      </c>
    </row>
    <row r="83" spans="1:9" x14ac:dyDescent="0.25">
      <c r="A83" s="19" t="s">
        <v>16</v>
      </c>
      <c r="B83" s="19" t="str">
        <f>VLOOKUP(A83,BACKUP!$R$1:$S$40,2,FALSE)</f>
        <v>Moby Dick</v>
      </c>
      <c r="C83" s="19">
        <v>1.09756097561</v>
      </c>
      <c r="D83" s="19">
        <v>0.10180995475100001</v>
      </c>
      <c r="F83" s="19" t="s">
        <v>27</v>
      </c>
      <c r="G83" s="19" t="str">
        <f>VLOOKUP(F83,BACKUP!$R$1:$S$40,2,FALSE)</f>
        <v>The Black Prism</v>
      </c>
      <c r="H83" s="19">
        <v>1.04137931034</v>
      </c>
      <c r="I83" s="19">
        <v>0.39736842105300002</v>
      </c>
    </row>
    <row r="84" spans="1:9" x14ac:dyDescent="0.25">
      <c r="A84" s="19" t="s">
        <v>18</v>
      </c>
      <c r="B84" s="19" t="str">
        <f>VLOOKUP(A84,BACKUP!$R$1:$S$40,2,FALSE)</f>
        <v>Oliver Twist</v>
      </c>
      <c r="C84" s="19">
        <v>1.22754491018</v>
      </c>
      <c r="D84" s="19">
        <v>0.67656765676599995</v>
      </c>
      <c r="F84" s="19" t="s">
        <v>28</v>
      </c>
      <c r="G84" s="19" t="str">
        <f>VLOOKUP(F84,BACKUP!$R$1:$S$40,2,FALSE)</f>
        <v>The Blade Itself</v>
      </c>
      <c r="H84" s="19">
        <v>1.13636363636</v>
      </c>
      <c r="I84" s="19">
        <v>0.24271844660200001</v>
      </c>
    </row>
    <row r="85" spans="1:9" x14ac:dyDescent="0.25">
      <c r="A85" s="19" t="s">
        <v>19</v>
      </c>
      <c r="B85" s="19" t="str">
        <f>VLOOKUP(A85,BACKUP!$R$1:$S$40,2,FALSE)</f>
        <v>Pride And Prejudice</v>
      </c>
      <c r="C85" s="19">
        <v>1.4782608695699999</v>
      </c>
      <c r="D85" s="19">
        <v>0.79377431906600004</v>
      </c>
      <c r="F85" s="19" t="s">
        <v>29</v>
      </c>
      <c r="G85" s="19" t="str">
        <f>VLOOKUP(F85,BACKUP!$R$1:$S$40,2,FALSE)</f>
        <v>The Colour of Magic</v>
      </c>
      <c r="H85" s="19">
        <v>1.11538461538</v>
      </c>
      <c r="I85" s="19">
        <v>0.41726618705000001</v>
      </c>
    </row>
    <row r="86" spans="1:9" x14ac:dyDescent="0.25">
      <c r="A86" s="19" t="s">
        <v>8</v>
      </c>
      <c r="B86" s="19" t="str">
        <f>VLOOKUP(A86,BACKUP!$R$1:$S$40,2,FALSE)</f>
        <v>The Call Of The Wild</v>
      </c>
      <c r="C86" s="19">
        <v>1.31111111111</v>
      </c>
      <c r="D86" s="19">
        <v>0.61458333333299997</v>
      </c>
      <c r="F86" s="19" t="s">
        <v>33</v>
      </c>
      <c r="G86" s="19" t="str">
        <f>VLOOKUP(F86,BACKUP!$R$1:$S$40,2,FALSE)</f>
        <v>The Gunslinger</v>
      </c>
      <c r="H86" s="19">
        <v>1.11111111111</v>
      </c>
      <c r="I86" s="19">
        <v>0.17391304347799999</v>
      </c>
    </row>
    <row r="87" spans="1:9" x14ac:dyDescent="0.25">
      <c r="A87" s="19" t="s">
        <v>10</v>
      </c>
      <c r="B87" s="19" t="str">
        <f>VLOOKUP(A87,BACKUP!$R$1:$S$40,2,FALSE)</f>
        <v>The Count Of Monte Cristo</v>
      </c>
      <c r="C87" s="19">
        <v>1.3478260869600001</v>
      </c>
      <c r="D87" s="19">
        <v>0.78680203045700003</v>
      </c>
      <c r="F87" s="19" t="s">
        <v>35</v>
      </c>
      <c r="G87" s="19" t="str">
        <f>VLOOKUP(F87,BACKUP!$R$1:$S$40,2,FALSE)</f>
        <v>The Lies Of Locke Lamora</v>
      </c>
      <c r="H87" s="19">
        <v>1.38011695906</v>
      </c>
      <c r="I87" s="19">
        <v>0.77377049180299995</v>
      </c>
    </row>
    <row r="88" spans="1:9" x14ac:dyDescent="0.25">
      <c r="A88" s="19" t="s">
        <v>17</v>
      </c>
      <c r="B88" s="19" t="str">
        <f>VLOOKUP(A88,BACKUP!$R$1:$S$40,2,FALSE)</f>
        <v>The Three Musketeers</v>
      </c>
      <c r="C88" s="19">
        <v>1.1304347826100001</v>
      </c>
      <c r="D88" s="19">
        <v>0.49056603773599999</v>
      </c>
      <c r="F88" s="19" t="s">
        <v>38</v>
      </c>
      <c r="G88" s="19" t="str">
        <f>VLOOKUP(F88,BACKUP!$R$1:$S$40,2,FALSE)</f>
        <v>The Name Of The Wind</v>
      </c>
      <c r="H88" s="19">
        <v>1.1382113821099999</v>
      </c>
      <c r="I88" s="19">
        <v>0.45161290322600001</v>
      </c>
    </row>
    <row r="89" spans="1:9" x14ac:dyDescent="0.25">
      <c r="A89" s="19" t="s">
        <v>24</v>
      </c>
      <c r="B89" s="19" t="str">
        <f>VLOOKUP(A89,BACKUP!$R$1:$S$40,2,FALSE)</f>
        <v>The Way We Live Now</v>
      </c>
      <c r="C89" s="19">
        <v>1.13571428571</v>
      </c>
      <c r="D89" s="19">
        <v>0.46627565982399999</v>
      </c>
      <c r="F89" s="19" t="s">
        <v>39</v>
      </c>
      <c r="G89" s="19" t="str">
        <f>VLOOKUP(F89,BACKUP!$R$1:$S$40,2,FALSE)</f>
        <v>The Painted Man</v>
      </c>
      <c r="H89" s="19">
        <v>1.29268292683</v>
      </c>
      <c r="I89" s="19">
        <v>0.70431893687699998</v>
      </c>
    </row>
    <row r="90" spans="1:9" x14ac:dyDescent="0.25">
      <c r="A90" s="19" t="s">
        <v>21</v>
      </c>
      <c r="B90" s="19" t="str">
        <f>VLOOKUP(A90,BACKUP!$R$1:$S$40,2,FALSE)</f>
        <v>Tinker Tailor Soldier Spy</v>
      </c>
      <c r="C90" s="19">
        <v>1.34911242604</v>
      </c>
      <c r="D90" s="19">
        <v>0.75496688741700002</v>
      </c>
      <c r="F90" s="19" t="s">
        <v>42</v>
      </c>
      <c r="G90" s="19" t="str">
        <f>VLOOKUP(F90,BACKUP!$R$1:$S$40,2,FALSE)</f>
        <v>The Way of Kings</v>
      </c>
      <c r="H90" s="19">
        <v>1.09615384615</v>
      </c>
      <c r="I90" s="19">
        <v>0.36075949367100002</v>
      </c>
    </row>
    <row r="91" spans="1:9" x14ac:dyDescent="0.25">
      <c r="A91" s="19" t="s">
        <v>22</v>
      </c>
      <c r="B91" s="19" t="str">
        <f>VLOOKUP(A91,BACKUP!$R$1:$S$40,2,FALSE)</f>
        <v>Ulysses</v>
      </c>
      <c r="C91" s="19">
        <v>1.14814814815</v>
      </c>
      <c r="D91" s="19">
        <v>0.40924092409200002</v>
      </c>
      <c r="F91" s="19" t="s">
        <v>44</v>
      </c>
      <c r="G91" s="19" t="str">
        <f>VLOOKUP(F91,BACKUP!$R$1:$S$40,2,FALSE)</f>
        <v>The Wheel Of Time</v>
      </c>
      <c r="H91" s="19">
        <v>1.3139013452899999</v>
      </c>
      <c r="I91" s="19">
        <v>0.58717434869700003</v>
      </c>
    </row>
    <row r="92" spans="1:9" x14ac:dyDescent="0.25">
      <c r="A92" s="19" t="s">
        <v>23</v>
      </c>
      <c r="B92" s="19" t="str">
        <f>VLOOKUP(A92,BACKUP!$R$1:$S$40,2,FALSE)</f>
        <v>Vanity Fair</v>
      </c>
      <c r="C92" s="19">
        <v>1.5371428571400001</v>
      </c>
      <c r="D92" s="19">
        <v>1.05078125</v>
      </c>
      <c r="F92" s="19" t="s">
        <v>43</v>
      </c>
      <c r="G92" s="19" t="str">
        <f>VLOOKUP(F92,BACKUP!$R$1:$S$40,2,FALSE)</f>
        <v>Way of Shadows</v>
      </c>
      <c r="H92" s="19">
        <v>1.32432432432</v>
      </c>
      <c r="I92" s="19">
        <v>0.55681818181800002</v>
      </c>
    </row>
  </sheetData>
  <sortState ref="F73:I92">
    <sortCondition ref="G73:G92"/>
  </sortState>
  <mergeCells count="2">
    <mergeCell ref="B1:D1"/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2" sqref="A2:B3"/>
    </sheetView>
  </sheetViews>
  <sheetFormatPr defaultRowHeight="15" x14ac:dyDescent="0.25"/>
  <sheetData>
    <row r="1" spans="1:2" x14ac:dyDescent="0.25">
      <c r="A1" t="s">
        <v>4</v>
      </c>
      <c r="B1" t="s">
        <v>3</v>
      </c>
    </row>
    <row r="2" spans="1:2" x14ac:dyDescent="0.25">
      <c r="A2">
        <v>6.2266500622666109E-2</v>
      </c>
      <c r="B2">
        <v>0.12985507246406222</v>
      </c>
    </row>
    <row r="3" spans="1:2" x14ac:dyDescent="0.25">
      <c r="A3">
        <v>0.13300000000018375</v>
      </c>
      <c r="B3">
        <v>0.27382550335579225</v>
      </c>
    </row>
    <row r="4" spans="1:2" x14ac:dyDescent="0.25">
      <c r="A4">
        <v>0.2670445540403199</v>
      </c>
      <c r="B4">
        <v>0.38102217830510415</v>
      </c>
    </row>
    <row r="5" spans="1:2" x14ac:dyDescent="0.25">
      <c r="A5">
        <v>0.29078613693983146</v>
      </c>
      <c r="B5">
        <v>0.38162053812357544</v>
      </c>
    </row>
    <row r="6" spans="1:2" x14ac:dyDescent="0.25">
      <c r="A6">
        <v>0.31821454283677503</v>
      </c>
      <c r="B6">
        <v>0.38260869565235539</v>
      </c>
    </row>
    <row r="7" spans="1:2" x14ac:dyDescent="0.25">
      <c r="A7">
        <v>0.35190615835755251</v>
      </c>
      <c r="B7">
        <v>0.38561151079124761</v>
      </c>
    </row>
    <row r="8" spans="1:2" x14ac:dyDescent="0.25">
      <c r="A8">
        <v>0.35913446676976524</v>
      </c>
      <c r="B8">
        <v>0.41173510966209326</v>
      </c>
    </row>
    <row r="9" spans="1:2" x14ac:dyDescent="0.25">
      <c r="A9">
        <v>0.39853412734754662</v>
      </c>
      <c r="B9">
        <v>0.48080694872523294</v>
      </c>
    </row>
    <row r="10" spans="1:2" x14ac:dyDescent="0.25">
      <c r="A10">
        <v>0.48485471120646645</v>
      </c>
      <c r="B10">
        <v>0.51388888888868645</v>
      </c>
    </row>
    <row r="11" spans="1:2" x14ac:dyDescent="0.25">
      <c r="A11">
        <v>0.49671292914528709</v>
      </c>
      <c r="B11">
        <v>0.51433192102567238</v>
      </c>
    </row>
    <row r="12" spans="1:2" x14ac:dyDescent="0.25">
      <c r="A12">
        <v>0.58970749914192766</v>
      </c>
      <c r="B12">
        <v>0.54276315789459029</v>
      </c>
    </row>
    <row r="13" spans="1:2" x14ac:dyDescent="0.25">
      <c r="A13">
        <v>0.59996513057680267</v>
      </c>
      <c r="B13">
        <v>0.59305045105261323</v>
      </c>
    </row>
    <row r="14" spans="1:2" x14ac:dyDescent="0.25">
      <c r="A14">
        <v>0.60911582624735605</v>
      </c>
      <c r="B14">
        <v>0.66426651305662054</v>
      </c>
    </row>
    <row r="15" spans="1:2" x14ac:dyDescent="0.25">
      <c r="A15">
        <v>0.61298450152948558</v>
      </c>
      <c r="B15">
        <v>0.66820631254840424</v>
      </c>
    </row>
    <row r="16" spans="1:2" x14ac:dyDescent="0.25">
      <c r="A16">
        <v>0.6513624751634064</v>
      </c>
      <c r="B16">
        <v>0.70544949991329575</v>
      </c>
    </row>
    <row r="17" spans="1:2" x14ac:dyDescent="0.25">
      <c r="A17">
        <v>0.70132013201281129</v>
      </c>
      <c r="B17">
        <v>0.72880419773541161</v>
      </c>
    </row>
    <row r="18" spans="1:2" x14ac:dyDescent="0.25">
      <c r="A18">
        <v>0.73034797490000136</v>
      </c>
      <c r="B18">
        <v>0.7503075768941867</v>
      </c>
    </row>
    <row r="19" spans="1:2" x14ac:dyDescent="0.25">
      <c r="A19">
        <v>0.76849329635891872</v>
      </c>
      <c r="B19">
        <v>0.75962323547243893</v>
      </c>
    </row>
    <row r="20" spans="1:2" x14ac:dyDescent="0.25">
      <c r="A20">
        <v>0.77239839901482621</v>
      </c>
      <c r="B20">
        <v>0.8260118104567421</v>
      </c>
    </row>
    <row r="21" spans="1:2" x14ac:dyDescent="0.25">
      <c r="A21">
        <v>0.78466076696192877</v>
      </c>
      <c r="B21">
        <v>0.86560993077106885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BACKUP</vt:lpstr>
      <vt:lpstr>Performance without DEFAULT (2</vt:lpstr>
      <vt:lpstr>Performance with DEFAULT</vt:lpstr>
      <vt:lpstr>Fraction of Unidentified</vt:lpstr>
      <vt:lpstr>Fraction of Defaults</vt:lpstr>
      <vt:lpstr>Sentence Length</vt:lpstr>
      <vt:lpstr>Overall</vt:lpstr>
      <vt:lpstr>Persons per Sentence</vt:lpstr>
      <vt:lpstr>Viz Data</vt:lpstr>
      <vt:lpstr>Viz</vt:lpstr>
      <vt:lpstr>Significance</vt:lpstr>
      <vt:lpstr>Unidentified vs performance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2017-06-04T11:58:19Z</dcterms:created>
  <dcterms:modified xsi:type="dcterms:W3CDTF">2017-07-05T16:00:52Z</dcterms:modified>
</cp:coreProperties>
</file>