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ropbox\University\Year4\Master Thesis\"/>
    </mc:Choice>
  </mc:AlternateContent>
  <bookViews>
    <workbookView xWindow="0" yWindow="0" windowWidth="28800" windowHeight="12435" activeTab="1"/>
  </bookViews>
  <sheets>
    <sheet name="Network Data" sheetId="1" r:id="rId1"/>
    <sheet name="Network Data (2)" sheetId="5" r:id="rId2"/>
    <sheet name="Copy" sheetId="4" r:id="rId3"/>
    <sheet name="Viz Data" sheetId="3" r:id="rId4"/>
    <sheet name="Viz" sheetId="2" r:id="rId5"/>
  </sheets>
  <externalReferences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K31" i="5" l="1"/>
  <c r="BK7" i="5"/>
  <c r="AZ7" i="5"/>
  <c r="AZ31" i="5"/>
  <c r="AO31" i="5"/>
  <c r="AO7" i="5"/>
  <c r="AD31" i="5"/>
  <c r="S31" i="5"/>
  <c r="AD7" i="5"/>
  <c r="S7" i="5"/>
  <c r="K90" i="5"/>
  <c r="J90" i="5"/>
  <c r="I90" i="5"/>
  <c r="H90" i="5"/>
  <c r="G90" i="5"/>
  <c r="F90" i="5"/>
  <c r="E90" i="5"/>
  <c r="D90" i="5"/>
  <c r="C90" i="5"/>
  <c r="B90" i="5"/>
  <c r="K46" i="5"/>
  <c r="J46" i="5"/>
  <c r="I46" i="5"/>
  <c r="H46" i="5"/>
  <c r="G46" i="5"/>
  <c r="F46" i="5"/>
  <c r="E46" i="5"/>
  <c r="D46" i="5"/>
  <c r="C46" i="5"/>
  <c r="B46" i="5"/>
  <c r="BK38" i="5"/>
  <c r="AZ38" i="5"/>
  <c r="AO38" i="5"/>
  <c r="AD38" i="5"/>
  <c r="S38" i="5"/>
  <c r="BI30" i="5"/>
  <c r="BK30" i="5" s="1"/>
  <c r="BH30" i="5"/>
  <c r="BG30" i="5"/>
  <c r="BI35" i="5" s="1"/>
  <c r="BI36" i="5" s="1"/>
  <c r="BK36" i="5" s="1"/>
  <c r="BF30" i="5"/>
  <c r="AX30" i="5"/>
  <c r="AZ30" i="5" s="1"/>
  <c r="AW30" i="5"/>
  <c r="AV30" i="5"/>
  <c r="AU30" i="5"/>
  <c r="AM30" i="5"/>
  <c r="AO30" i="5" s="1"/>
  <c r="AL30" i="5"/>
  <c r="AK30" i="5"/>
  <c r="AM35" i="5" s="1"/>
  <c r="AJ30" i="5"/>
  <c r="AB30" i="5"/>
  <c r="AD30" i="5" s="1"/>
  <c r="AA30" i="5"/>
  <c r="Z30" i="5"/>
  <c r="Z40" i="5" s="1"/>
  <c r="Z41" i="5" s="1"/>
  <c r="Y30" i="5"/>
  <c r="Q30" i="5"/>
  <c r="S30" i="5" s="1"/>
  <c r="P30" i="5"/>
  <c r="O30" i="5"/>
  <c r="Q31" i="5" s="1"/>
  <c r="O35" i="5" s="1"/>
  <c r="O36" i="5" s="1"/>
  <c r="N30" i="5"/>
  <c r="BK29" i="5"/>
  <c r="BI29" i="5"/>
  <c r="BH29" i="5"/>
  <c r="BG29" i="5"/>
  <c r="BF29" i="5"/>
  <c r="AX29" i="5"/>
  <c r="AX40" i="5" s="1"/>
  <c r="AW29" i="5"/>
  <c r="AV29" i="5"/>
  <c r="AX35" i="5" s="1"/>
  <c r="AZ35" i="5" s="1"/>
  <c r="AU29" i="5"/>
  <c r="AO29" i="5"/>
  <c r="AM29" i="5"/>
  <c r="AL29" i="5"/>
  <c r="AK29" i="5"/>
  <c r="AJ29" i="5"/>
  <c r="AB29" i="5"/>
  <c r="AA29" i="5"/>
  <c r="Z29" i="5"/>
  <c r="Y29" i="5"/>
  <c r="S29" i="5"/>
  <c r="Q29" i="5"/>
  <c r="P29" i="5"/>
  <c r="O29" i="5"/>
  <c r="N29" i="5"/>
  <c r="K22" i="5"/>
  <c r="J22" i="5"/>
  <c r="I22" i="5"/>
  <c r="H22" i="5"/>
  <c r="G22" i="5"/>
  <c r="F22" i="5"/>
  <c r="E22" i="5"/>
  <c r="D22" i="5"/>
  <c r="C22" i="5"/>
  <c r="B22" i="5"/>
  <c r="BK14" i="5"/>
  <c r="AZ14" i="5"/>
  <c r="AO14" i="5"/>
  <c r="AD14" i="5"/>
  <c r="S14" i="5"/>
  <c r="BI6" i="5"/>
  <c r="BK6" i="5" s="1"/>
  <c r="BH6" i="5"/>
  <c r="BG6" i="5"/>
  <c r="BG16" i="5" s="1"/>
  <c r="BG17" i="5" s="1"/>
  <c r="BF6" i="5"/>
  <c r="AX6" i="5"/>
  <c r="AZ6" i="5" s="1"/>
  <c r="AW6" i="5"/>
  <c r="AV6" i="5"/>
  <c r="AU6" i="5"/>
  <c r="AM6" i="5"/>
  <c r="AO6" i="5" s="1"/>
  <c r="AL6" i="5"/>
  <c r="AK6" i="5"/>
  <c r="AM11" i="5" s="1"/>
  <c r="AJ6" i="5"/>
  <c r="AB6" i="5"/>
  <c r="AD6" i="5" s="1"/>
  <c r="AA6" i="5"/>
  <c r="Z6" i="5"/>
  <c r="Y6" i="5"/>
  <c r="Q6" i="5"/>
  <c r="S6" i="5" s="1"/>
  <c r="P6" i="5"/>
  <c r="O6" i="5"/>
  <c r="N6" i="5"/>
  <c r="BK5" i="5"/>
  <c r="BI5" i="5"/>
  <c r="BH5" i="5"/>
  <c r="BG5" i="5"/>
  <c r="BF5" i="5"/>
  <c r="AX5" i="5"/>
  <c r="AW5" i="5"/>
  <c r="AV5" i="5"/>
  <c r="AX7" i="5" s="1"/>
  <c r="AV11" i="5" s="1"/>
  <c r="AV12" i="5" s="1"/>
  <c r="AU5" i="5"/>
  <c r="AO5" i="5"/>
  <c r="AM5" i="5"/>
  <c r="AL5" i="5"/>
  <c r="AK5" i="5"/>
  <c r="AJ5" i="5"/>
  <c r="AB5" i="5"/>
  <c r="AA5" i="5"/>
  <c r="Z5" i="5"/>
  <c r="Y5" i="5"/>
  <c r="S5" i="5"/>
  <c r="Q5" i="5"/>
  <c r="P5" i="5"/>
  <c r="O5" i="5"/>
  <c r="N5" i="5"/>
  <c r="BG40" i="5" l="1"/>
  <c r="BG41" i="5" s="1"/>
  <c r="BI31" i="5"/>
  <c r="BG35" i="5" s="1"/>
  <c r="BG36" i="5" s="1"/>
  <c r="BK35" i="5"/>
  <c r="BI40" i="5"/>
  <c r="BI41" i="5" s="1"/>
  <c r="AM31" i="5"/>
  <c r="AK35" i="5" s="1"/>
  <c r="AK36" i="5" s="1"/>
  <c r="AB35" i="5"/>
  <c r="AB36" i="5" s="1"/>
  <c r="AD36" i="5" s="1"/>
  <c r="AF36" i="5" s="1"/>
  <c r="Q35" i="5"/>
  <c r="Q36" i="5" s="1"/>
  <c r="S36" i="5" s="1"/>
  <c r="T36" i="5" s="1"/>
  <c r="Q40" i="5"/>
  <c r="Q41" i="5" s="1"/>
  <c r="S41" i="5" s="1"/>
  <c r="U41" i="5" s="1"/>
  <c r="AK16" i="5"/>
  <c r="AK17" i="5" s="1"/>
  <c r="O16" i="5"/>
  <c r="O17" i="5" s="1"/>
  <c r="Q16" i="5"/>
  <c r="Q17" i="5" s="1"/>
  <c r="S17" i="5" s="1"/>
  <c r="U17" i="5" s="1"/>
  <c r="AM16" i="5"/>
  <c r="BH16" i="5"/>
  <c r="BL17" i="5"/>
  <c r="AV16" i="5"/>
  <c r="AV17" i="5" s="1"/>
  <c r="AZ5" i="5"/>
  <c r="AX16" i="5"/>
  <c r="AX17" i="5" s="1"/>
  <c r="AZ17" i="5" s="1"/>
  <c r="BA17" i="5" s="1"/>
  <c r="BI16" i="5"/>
  <c r="BI17" i="5" s="1"/>
  <c r="AO11" i="5"/>
  <c r="AM12" i="5"/>
  <c r="AO12" i="5" s="1"/>
  <c r="AQ12" i="5" s="1"/>
  <c r="Q7" i="5"/>
  <c r="O11" i="5" s="1"/>
  <c r="O12" i="5" s="1"/>
  <c r="BK17" i="5"/>
  <c r="BM17" i="5" s="1"/>
  <c r="AZ40" i="5"/>
  <c r="AX41" i="5"/>
  <c r="AZ41" i="5" s="1"/>
  <c r="AM36" i="5"/>
  <c r="AO36" i="5" s="1"/>
  <c r="AP36" i="5" s="1"/>
  <c r="AO35" i="5"/>
  <c r="AB7" i="5"/>
  <c r="Z11" i="5" s="1"/>
  <c r="AB11" i="5"/>
  <c r="Z16" i="5"/>
  <c r="Z17" i="5" s="1"/>
  <c r="AM7" i="5"/>
  <c r="AK11" i="5" s="1"/>
  <c r="AK12" i="5" s="1"/>
  <c r="BI7" i="5"/>
  <c r="BG11" i="5" s="1"/>
  <c r="BG12" i="5" s="1"/>
  <c r="AN31" i="5"/>
  <c r="AB16" i="5"/>
  <c r="AB17" i="5" s="1"/>
  <c r="AD17" i="5" s="1"/>
  <c r="AX36" i="5"/>
  <c r="AZ36" i="5" s="1"/>
  <c r="BA36" i="5" s="1"/>
  <c r="S40" i="5"/>
  <c r="BK40" i="5"/>
  <c r="Q11" i="5"/>
  <c r="AD5" i="5"/>
  <c r="AW11" i="5"/>
  <c r="BI11" i="5"/>
  <c r="AC7" i="5"/>
  <c r="AY7" i="5"/>
  <c r="AX11" i="5"/>
  <c r="BK16" i="5"/>
  <c r="R31" i="5"/>
  <c r="P35" i="5"/>
  <c r="AD35" i="5"/>
  <c r="AB31" i="5"/>
  <c r="Z35" i="5" s="1"/>
  <c r="Z36" i="5" s="1"/>
  <c r="AA16" i="5"/>
  <c r="AB40" i="5"/>
  <c r="AD29" i="5"/>
  <c r="AK40" i="5"/>
  <c r="AK41" i="5" s="1"/>
  <c r="AW40" i="5"/>
  <c r="BJ31" i="5"/>
  <c r="BH40" i="5"/>
  <c r="BM36" i="5"/>
  <c r="AX31" i="5"/>
  <c r="AV35" i="5" s="1"/>
  <c r="AV36" i="5" s="1"/>
  <c r="S35" i="5"/>
  <c r="BL36" i="5"/>
  <c r="BK41" i="5"/>
  <c r="BM41" i="5" s="1"/>
  <c r="AL16" i="5"/>
  <c r="AZ29" i="5"/>
  <c r="AV40" i="5"/>
  <c r="AV41" i="5" s="1"/>
  <c r="AA40" i="5"/>
  <c r="AC31" i="5"/>
  <c r="AY31" i="5"/>
  <c r="O40" i="5"/>
  <c r="O41" i="5" s="1"/>
  <c r="AM40" i="5"/>
  <c r="AM41" i="5" s="1"/>
  <c r="AO41" i="5"/>
  <c r="AQ41" i="5" s="1"/>
  <c r="C90" i="1"/>
  <c r="D90" i="1"/>
  <c r="E90" i="1"/>
  <c r="F90" i="1"/>
  <c r="G90" i="1"/>
  <c r="H90" i="1"/>
  <c r="I90" i="1"/>
  <c r="J90" i="1"/>
  <c r="K90" i="1"/>
  <c r="B90" i="1"/>
  <c r="BH35" i="5" l="1"/>
  <c r="BB36" i="5"/>
  <c r="AL35" i="5"/>
  <c r="AS35" i="5" s="1"/>
  <c r="AS36" i="5" s="1"/>
  <c r="AO40" i="5"/>
  <c r="AE36" i="5"/>
  <c r="U36" i="5"/>
  <c r="T41" i="5"/>
  <c r="P40" i="5"/>
  <c r="W40" i="5" s="1"/>
  <c r="W41" i="5" s="1"/>
  <c r="AW16" i="5"/>
  <c r="AY16" i="5" s="1"/>
  <c r="BC16" i="5" s="1"/>
  <c r="AP12" i="5"/>
  <c r="AN7" i="5"/>
  <c r="AF17" i="5"/>
  <c r="AE17" i="5"/>
  <c r="AD16" i="5"/>
  <c r="R7" i="5"/>
  <c r="T17" i="5"/>
  <c r="S16" i="5"/>
  <c r="P16" i="5"/>
  <c r="W16" i="5" s="1"/>
  <c r="W17" i="5" s="1"/>
  <c r="BA41" i="5"/>
  <c r="BB41" i="5"/>
  <c r="AY40" i="5"/>
  <c r="BC40" i="5" s="1"/>
  <c r="BD40" i="5"/>
  <c r="BD41" i="5" s="1"/>
  <c r="AW41" i="5"/>
  <c r="AY41" i="5" s="1"/>
  <c r="BC41" i="5" s="1"/>
  <c r="AA17" i="5"/>
  <c r="AC17" i="5" s="1"/>
  <c r="AG17" i="5" s="1"/>
  <c r="AH16" i="5"/>
  <c r="AH17" i="5" s="1"/>
  <c r="AC16" i="5"/>
  <c r="AG16" i="5" s="1"/>
  <c r="R35" i="5"/>
  <c r="V35" i="5" s="1"/>
  <c r="W35" i="5"/>
  <c r="W36" i="5" s="1"/>
  <c r="P36" i="5"/>
  <c r="R36" i="5" s="1"/>
  <c r="V36" i="5" s="1"/>
  <c r="AW17" i="5"/>
  <c r="AY17" i="5" s="1"/>
  <c r="BC17" i="5" s="1"/>
  <c r="BD16" i="5"/>
  <c r="BD17" i="5" s="1"/>
  <c r="Q12" i="5"/>
  <c r="S12" i="5" s="1"/>
  <c r="S11" i="5"/>
  <c r="BK11" i="5"/>
  <c r="BI12" i="5"/>
  <c r="BK12" i="5" s="1"/>
  <c r="AL40" i="5"/>
  <c r="AQ36" i="5"/>
  <c r="BB17" i="5"/>
  <c r="AC40" i="5"/>
  <c r="AG40" i="5" s="1"/>
  <c r="AA41" i="5"/>
  <c r="AH40" i="5"/>
  <c r="AH41" i="5" s="1"/>
  <c r="AB41" i="5"/>
  <c r="AD41" i="5" s="1"/>
  <c r="AD40" i="5"/>
  <c r="AX12" i="5"/>
  <c r="AZ12" i="5" s="1"/>
  <c r="AZ11" i="5"/>
  <c r="BD11" i="5"/>
  <c r="BD12" i="5" s="1"/>
  <c r="AW12" i="5"/>
  <c r="AY12" i="5" s="1"/>
  <c r="BC12" i="5" s="1"/>
  <c r="AY11" i="5"/>
  <c r="BC11" i="5" s="1"/>
  <c r="AP41" i="5"/>
  <c r="AL11" i="5"/>
  <c r="P11" i="5"/>
  <c r="R16" i="5"/>
  <c r="V16" i="5" s="1"/>
  <c r="AA35" i="5"/>
  <c r="BJ7" i="5"/>
  <c r="BL41" i="5"/>
  <c r="AB12" i="5"/>
  <c r="AD12" i="5" s="1"/>
  <c r="AD11" i="5"/>
  <c r="AN16" i="5"/>
  <c r="AR16" i="5" s="1"/>
  <c r="AS16" i="5"/>
  <c r="AS17" i="5" s="1"/>
  <c r="AL17" i="5"/>
  <c r="BO40" i="5"/>
  <c r="BO41" i="5" s="1"/>
  <c r="BH41" i="5"/>
  <c r="BJ41" i="5" s="1"/>
  <c r="BN41" i="5" s="1"/>
  <c r="BJ40" i="5"/>
  <c r="BN40" i="5" s="1"/>
  <c r="AA11" i="5"/>
  <c r="Z12" i="5"/>
  <c r="R40" i="5"/>
  <c r="V40" i="5" s="1"/>
  <c r="BJ16" i="5"/>
  <c r="BN16" i="5" s="1"/>
  <c r="BH17" i="5"/>
  <c r="BJ17" i="5" s="1"/>
  <c r="BN17" i="5" s="1"/>
  <c r="BO16" i="5"/>
  <c r="BO17" i="5" s="1"/>
  <c r="AZ16" i="5"/>
  <c r="AL36" i="5"/>
  <c r="AN36" i="5" s="1"/>
  <c r="AR36" i="5" s="1"/>
  <c r="AN35" i="5"/>
  <c r="AR35" i="5" s="1"/>
  <c r="BJ35" i="5"/>
  <c r="BN35" i="5" s="1"/>
  <c r="BO35" i="5"/>
  <c r="BO36" i="5" s="1"/>
  <c r="BH36" i="5"/>
  <c r="BJ36" i="5" s="1"/>
  <c r="BN36" i="5" s="1"/>
  <c r="AW35" i="5"/>
  <c r="BH11" i="5"/>
  <c r="AM17" i="5"/>
  <c r="AO17" i="5" s="1"/>
  <c r="AO16" i="5"/>
  <c r="BK30" i="1"/>
  <c r="BK29" i="1"/>
  <c r="AZ30" i="1"/>
  <c r="AZ29" i="1"/>
  <c r="AO30" i="1"/>
  <c r="AO29" i="1"/>
  <c r="AD30" i="1"/>
  <c r="AD29" i="1"/>
  <c r="S30" i="1"/>
  <c r="S29" i="1"/>
  <c r="BK6" i="1"/>
  <c r="BK5" i="1"/>
  <c r="AZ6" i="1"/>
  <c r="AZ5" i="1"/>
  <c r="AO6" i="1"/>
  <c r="AO5" i="1"/>
  <c r="AD6" i="1"/>
  <c r="AD5" i="1"/>
  <c r="S6" i="1"/>
  <c r="S5" i="1"/>
  <c r="K45" i="4"/>
  <c r="J45" i="4"/>
  <c r="I45" i="4"/>
  <c r="H45" i="4"/>
  <c r="G45" i="4"/>
  <c r="F45" i="4"/>
  <c r="E45" i="4"/>
  <c r="D45" i="4"/>
  <c r="C45" i="4"/>
  <c r="B45" i="4"/>
  <c r="K22" i="4"/>
  <c r="J22" i="4"/>
  <c r="I22" i="4"/>
  <c r="H22" i="4"/>
  <c r="G22" i="4"/>
  <c r="F22" i="4"/>
  <c r="E22" i="4"/>
  <c r="D22" i="4"/>
  <c r="C22" i="4"/>
  <c r="B22" i="4"/>
  <c r="P41" i="5" l="1"/>
  <c r="R41" i="5" s="1"/>
  <c r="V41" i="5" s="1"/>
  <c r="P17" i="5"/>
  <c r="R17" i="5" s="1"/>
  <c r="V17" i="5" s="1"/>
  <c r="AW36" i="5"/>
  <c r="AY36" i="5" s="1"/>
  <c r="BC36" i="5" s="1"/>
  <c r="BD35" i="5"/>
  <c r="BD36" i="5" s="1"/>
  <c r="AY35" i="5"/>
  <c r="BC35" i="5" s="1"/>
  <c r="BB12" i="5"/>
  <c r="BA12" i="5"/>
  <c r="AC41" i="5"/>
  <c r="AG41" i="5" s="1"/>
  <c r="AL41" i="5"/>
  <c r="AN41" i="5" s="1"/>
  <c r="AR41" i="5" s="1"/>
  <c r="AN40" i="5"/>
  <c r="AR40" i="5" s="1"/>
  <c r="AS40" i="5"/>
  <c r="AS41" i="5" s="1"/>
  <c r="U12" i="5"/>
  <c r="T12" i="5"/>
  <c r="AP17" i="5"/>
  <c r="AQ17" i="5"/>
  <c r="AA36" i="5"/>
  <c r="AC36" i="5" s="1"/>
  <c r="AG36" i="5" s="1"/>
  <c r="AH35" i="5"/>
  <c r="AH36" i="5" s="1"/>
  <c r="AC35" i="5"/>
  <c r="AG35" i="5" s="1"/>
  <c r="W11" i="5"/>
  <c r="W12" i="5" s="1"/>
  <c r="P12" i="5"/>
  <c r="R12" i="5" s="1"/>
  <c r="V12" i="5" s="1"/>
  <c r="R11" i="5"/>
  <c r="V11" i="5" s="1"/>
  <c r="BL12" i="5"/>
  <c r="BM12" i="5"/>
  <c r="BO11" i="5"/>
  <c r="BO12" i="5" s="1"/>
  <c r="BJ11" i="5"/>
  <c r="BN11" i="5" s="1"/>
  <c r="BH12" i="5"/>
  <c r="BJ12" i="5" s="1"/>
  <c r="BN12" i="5" s="1"/>
  <c r="AC11" i="5"/>
  <c r="AG11" i="5" s="1"/>
  <c r="AA12" i="5"/>
  <c r="AC12" i="5" s="1"/>
  <c r="AG12" i="5" s="1"/>
  <c r="AH11" i="5"/>
  <c r="AH12" i="5" s="1"/>
  <c r="AN17" i="5"/>
  <c r="AR17" i="5" s="1"/>
  <c r="AE12" i="5"/>
  <c r="AF12" i="5"/>
  <c r="AL12" i="5"/>
  <c r="AN12" i="5" s="1"/>
  <c r="AR12" i="5" s="1"/>
  <c r="AS11" i="5"/>
  <c r="AS12" i="5" s="1"/>
  <c r="AN11" i="5"/>
  <c r="AR11" i="5" s="1"/>
  <c r="AE41" i="5"/>
  <c r="AF41" i="5"/>
  <c r="C4" i="3"/>
  <c r="D4" i="3"/>
  <c r="E4" i="3"/>
  <c r="F4" i="3"/>
  <c r="G4" i="3"/>
  <c r="H4" i="3"/>
  <c r="I4" i="3"/>
  <c r="J4" i="3"/>
  <c r="K4" i="3"/>
  <c r="B4" i="3"/>
  <c r="BK38" i="1" l="1"/>
  <c r="BI30" i="1"/>
  <c r="BH30" i="1"/>
  <c r="BG30" i="1"/>
  <c r="BI29" i="1"/>
  <c r="BH29" i="1"/>
  <c r="BG29" i="1"/>
  <c r="BF30" i="1"/>
  <c r="BF29" i="1"/>
  <c r="AZ38" i="1"/>
  <c r="AX30" i="1"/>
  <c r="AW30" i="1"/>
  <c r="AV30" i="1"/>
  <c r="AX29" i="1"/>
  <c r="AW29" i="1"/>
  <c r="AV29" i="1"/>
  <c r="AX40" i="1" s="1"/>
  <c r="AU30" i="1"/>
  <c r="AU29" i="1"/>
  <c r="AO38" i="1"/>
  <c r="AM30" i="1"/>
  <c r="AL30" i="1"/>
  <c r="AK30" i="1"/>
  <c r="AM40" i="1" s="1"/>
  <c r="AM29" i="1"/>
  <c r="AK40" i="1" s="1"/>
  <c r="AL29" i="1"/>
  <c r="AK29" i="1"/>
  <c r="AJ30" i="1"/>
  <c r="AJ29" i="1"/>
  <c r="AD38" i="1"/>
  <c r="AB35" i="1"/>
  <c r="AB30" i="1"/>
  <c r="AA30" i="1"/>
  <c r="Z30" i="1"/>
  <c r="AB29" i="1"/>
  <c r="AA29" i="1"/>
  <c r="Z29" i="1"/>
  <c r="Y30" i="1"/>
  <c r="Y29" i="1"/>
  <c r="S38" i="1"/>
  <c r="Q35" i="1"/>
  <c r="Q30" i="1"/>
  <c r="P30" i="1"/>
  <c r="O30" i="1"/>
  <c r="Q29" i="1"/>
  <c r="Q40" i="1" s="1"/>
  <c r="P29" i="1"/>
  <c r="O29" i="1"/>
  <c r="N30" i="1"/>
  <c r="N29" i="1"/>
  <c r="BK14" i="1"/>
  <c r="BI6" i="1"/>
  <c r="BH6" i="1"/>
  <c r="BG6" i="1"/>
  <c r="BI5" i="1"/>
  <c r="BH5" i="1"/>
  <c r="BG5" i="1"/>
  <c r="BF6" i="1"/>
  <c r="BF5" i="1"/>
  <c r="AZ14" i="1"/>
  <c r="AX6" i="1"/>
  <c r="AX16" i="1" s="1"/>
  <c r="AZ16" i="1" s="1"/>
  <c r="AW6" i="1"/>
  <c r="AV6" i="1"/>
  <c r="AX5" i="1"/>
  <c r="AW5" i="1"/>
  <c r="AV5" i="1"/>
  <c r="AU6" i="1"/>
  <c r="AU5" i="1"/>
  <c r="AO14" i="1"/>
  <c r="AM6" i="1"/>
  <c r="AL6" i="1"/>
  <c r="AK6" i="1"/>
  <c r="AM5" i="1"/>
  <c r="AL5" i="1"/>
  <c r="AK5" i="1"/>
  <c r="AJ6" i="1"/>
  <c r="AJ5" i="1"/>
  <c r="AD14" i="1"/>
  <c r="AB11" i="1"/>
  <c r="AB6" i="1"/>
  <c r="AB16" i="1" s="1"/>
  <c r="AD16" i="1" s="1"/>
  <c r="AA6" i="1"/>
  <c r="Z6" i="1"/>
  <c r="Z16" i="1" s="1"/>
  <c r="Z17" i="1" s="1"/>
  <c r="AB5" i="1"/>
  <c r="AB7" i="1" s="1"/>
  <c r="Z11" i="1" s="1"/>
  <c r="AA5" i="1"/>
  <c r="Z5" i="1"/>
  <c r="Y6" i="1"/>
  <c r="Y5" i="1"/>
  <c r="S14" i="1"/>
  <c r="Q11" i="1"/>
  <c r="S11" i="1" s="1"/>
  <c r="Q6" i="1"/>
  <c r="P6" i="1"/>
  <c r="O6" i="1"/>
  <c r="Q5" i="1"/>
  <c r="P5" i="1"/>
  <c r="O5" i="1"/>
  <c r="N6" i="1"/>
  <c r="N5" i="1"/>
  <c r="BG16" i="1" l="1"/>
  <c r="BG17" i="1" s="1"/>
  <c r="Q12" i="1"/>
  <c r="S12" i="1" s="1"/>
  <c r="Z40" i="1"/>
  <c r="Z41" i="1" s="1"/>
  <c r="AM35" i="1"/>
  <c r="AV40" i="1"/>
  <c r="AV41" i="1" s="1"/>
  <c r="BI35" i="1"/>
  <c r="BK35" i="1" s="1"/>
  <c r="BI40" i="1"/>
  <c r="BK40" i="1" s="1"/>
  <c r="Q16" i="1"/>
  <c r="Q7" i="1"/>
  <c r="O11" i="1" s="1"/>
  <c r="O12" i="1" s="1"/>
  <c r="O16" i="1"/>
  <c r="O17" i="1" s="1"/>
  <c r="S40" i="1"/>
  <c r="Q41" i="1"/>
  <c r="S41" i="1" s="1"/>
  <c r="R7" i="1"/>
  <c r="P11" i="1"/>
  <c r="AA11" i="1"/>
  <c r="Z12" i="1"/>
  <c r="AC7" i="1"/>
  <c r="AB17" i="1"/>
  <c r="AD17" i="1" s="1"/>
  <c r="AF17" i="1" s="1"/>
  <c r="AM11" i="1"/>
  <c r="AM7" i="1"/>
  <c r="AB12" i="1"/>
  <c r="AD12" i="1" s="1"/>
  <c r="AE12" i="1" s="1"/>
  <c r="AD11" i="1"/>
  <c r="AK16" i="1"/>
  <c r="AM16" i="1"/>
  <c r="BI11" i="1"/>
  <c r="BH16" i="1"/>
  <c r="AB36" i="1"/>
  <c r="AD36" i="1" s="1"/>
  <c r="AD35" i="1"/>
  <c r="AA16" i="1"/>
  <c r="AX11" i="1"/>
  <c r="AX7" i="1"/>
  <c r="AV11" i="1" s="1"/>
  <c r="AV12" i="1" s="1"/>
  <c r="AV16" i="1"/>
  <c r="AV17" i="1" s="1"/>
  <c r="BI16" i="1"/>
  <c r="BI7" i="1"/>
  <c r="BG11" i="1" s="1"/>
  <c r="AL40" i="1"/>
  <c r="AK41" i="1"/>
  <c r="AX41" i="1"/>
  <c r="AZ41" i="1" s="1"/>
  <c r="BA41" i="1" s="1"/>
  <c r="AZ40" i="1"/>
  <c r="AW16" i="1"/>
  <c r="Q36" i="1"/>
  <c r="S36" i="1" s="1"/>
  <c r="U36" i="1" s="1"/>
  <c r="S35" i="1"/>
  <c r="O40" i="1"/>
  <c r="O41" i="1" s="1"/>
  <c r="AB31" i="1"/>
  <c r="AB40" i="1"/>
  <c r="BB41" i="1"/>
  <c r="Q31" i="1"/>
  <c r="O35" i="1" s="1"/>
  <c r="O36" i="1" s="1"/>
  <c r="P40" i="1"/>
  <c r="T41" i="1"/>
  <c r="AM36" i="1"/>
  <c r="AO36" i="1" s="1"/>
  <c r="AO35" i="1"/>
  <c r="AM41" i="1"/>
  <c r="AO41" i="1" s="1"/>
  <c r="AQ41" i="1" s="1"/>
  <c r="AO40" i="1"/>
  <c r="AX17" i="1"/>
  <c r="AZ17" i="1" s="1"/>
  <c r="BA17" i="1" s="1"/>
  <c r="U41" i="1"/>
  <c r="BG40" i="1"/>
  <c r="BG41" i="1" s="1"/>
  <c r="BI31" i="1"/>
  <c r="AX31" i="1"/>
  <c r="AX35" i="1"/>
  <c r="AW40" i="1"/>
  <c r="AM31" i="1"/>
  <c r="K46" i="1"/>
  <c r="J46" i="1"/>
  <c r="I46" i="1"/>
  <c r="H46" i="1"/>
  <c r="G46" i="1"/>
  <c r="F46" i="1"/>
  <c r="E46" i="1"/>
  <c r="D46" i="1"/>
  <c r="C46" i="1"/>
  <c r="B46" i="1"/>
  <c r="C22" i="1"/>
  <c r="D22" i="1"/>
  <c r="E22" i="1"/>
  <c r="F22" i="1"/>
  <c r="G22" i="1"/>
  <c r="H22" i="1"/>
  <c r="I22" i="1"/>
  <c r="J22" i="1"/>
  <c r="K22" i="1"/>
  <c r="B22" i="1"/>
  <c r="BI41" i="1" l="1"/>
  <c r="BK41" i="1" s="1"/>
  <c r="BL41" i="1" s="1"/>
  <c r="BI36" i="1"/>
  <c r="BK36" i="1" s="1"/>
  <c r="AA40" i="1"/>
  <c r="AH40" i="1" s="1"/>
  <c r="AH41" i="1" s="1"/>
  <c r="AW11" i="1"/>
  <c r="AW12" i="1" s="1"/>
  <c r="AF12" i="1"/>
  <c r="BJ7" i="1"/>
  <c r="AY7" i="1"/>
  <c r="AE17" i="1"/>
  <c r="U12" i="1"/>
  <c r="AB41" i="1"/>
  <c r="AD41" i="1" s="1"/>
  <c r="AD40" i="1"/>
  <c r="R31" i="1"/>
  <c r="BK11" i="1"/>
  <c r="BI12" i="1"/>
  <c r="BK12" i="1" s="1"/>
  <c r="BD40" i="1"/>
  <c r="BD41" i="1" s="1"/>
  <c r="AW41" i="1"/>
  <c r="AY41" i="1" s="1"/>
  <c r="BC41" i="1" s="1"/>
  <c r="AY40" i="1"/>
  <c r="BC40" i="1" s="1"/>
  <c r="BG35" i="1"/>
  <c r="BJ31" i="1"/>
  <c r="AP41" i="1"/>
  <c r="Z35" i="1"/>
  <c r="AC31" i="1"/>
  <c r="AW17" i="1"/>
  <c r="AY17" i="1" s="1"/>
  <c r="BC17" i="1" s="1"/>
  <c r="BD16" i="1"/>
  <c r="BD17" i="1" s="1"/>
  <c r="AY16" i="1"/>
  <c r="BC16" i="1" s="1"/>
  <c r="AY11" i="1"/>
  <c r="BC11" i="1" s="1"/>
  <c r="AC16" i="1"/>
  <c r="AG16" i="1" s="1"/>
  <c r="AA17" i="1"/>
  <c r="AC17" i="1" s="1"/>
  <c r="AG17" i="1" s="1"/>
  <c r="AH16" i="1"/>
  <c r="AH17" i="1" s="1"/>
  <c r="P35" i="1"/>
  <c r="R11" i="1"/>
  <c r="V11" i="1" s="1"/>
  <c r="P12" i="1"/>
  <c r="R12" i="1" s="1"/>
  <c r="V12" i="1" s="1"/>
  <c r="W11" i="1"/>
  <c r="W12" i="1" s="1"/>
  <c r="Q17" i="1"/>
  <c r="S17" i="1" s="1"/>
  <c r="S16" i="1"/>
  <c r="AK35" i="1"/>
  <c r="AN31" i="1"/>
  <c r="BH40" i="1"/>
  <c r="AX36" i="1"/>
  <c r="AZ36" i="1" s="1"/>
  <c r="AZ35" i="1"/>
  <c r="T36" i="1"/>
  <c r="BB17" i="1"/>
  <c r="AL41" i="1"/>
  <c r="AN41" i="1" s="1"/>
  <c r="AR41" i="1" s="1"/>
  <c r="AN40" i="1"/>
  <c r="AR40" i="1" s="1"/>
  <c r="AS40" i="1"/>
  <c r="AS41" i="1" s="1"/>
  <c r="BG12" i="1"/>
  <c r="BH11" i="1"/>
  <c r="BO16" i="1"/>
  <c r="BO17" i="1" s="1"/>
  <c r="BH17" i="1"/>
  <c r="BJ16" i="1"/>
  <c r="BN16" i="1" s="1"/>
  <c r="AM17" i="1"/>
  <c r="AO17" i="1" s="1"/>
  <c r="AO16" i="1"/>
  <c r="AN7" i="1"/>
  <c r="AK11" i="1"/>
  <c r="T12" i="1"/>
  <c r="AY31" i="1"/>
  <c r="AV35" i="1"/>
  <c r="R40" i="1"/>
  <c r="V40" i="1" s="1"/>
  <c r="W40" i="1"/>
  <c r="W41" i="1" s="1"/>
  <c r="P41" i="1"/>
  <c r="R41" i="1" s="1"/>
  <c r="V41" i="1" s="1"/>
  <c r="AC40" i="1"/>
  <c r="AG40" i="1" s="1"/>
  <c r="BK16" i="1"/>
  <c r="BI17" i="1"/>
  <c r="BK17" i="1" s="1"/>
  <c r="AZ11" i="1"/>
  <c r="AX12" i="1"/>
  <c r="AZ12" i="1" s="1"/>
  <c r="AL16" i="1"/>
  <c r="AK17" i="1"/>
  <c r="AO11" i="1"/>
  <c r="AM12" i="1"/>
  <c r="AO12" i="1" s="1"/>
  <c r="AA12" i="1"/>
  <c r="AC12" i="1" s="1"/>
  <c r="AG12" i="1" s="1"/>
  <c r="AC11" i="1"/>
  <c r="AG11" i="1" s="1"/>
  <c r="AH11" i="1"/>
  <c r="AH12" i="1" s="1"/>
  <c r="P16" i="1"/>
  <c r="BD11" i="1" l="1"/>
  <c r="BD12" i="1" s="1"/>
  <c r="AA41" i="1"/>
  <c r="AC41" i="1" s="1"/>
  <c r="AG41" i="1" s="1"/>
  <c r="BM41" i="1"/>
  <c r="AS16" i="1"/>
  <c r="AS17" i="1" s="1"/>
  <c r="AL17" i="1"/>
  <c r="AN17" i="1" s="1"/>
  <c r="AR17" i="1" s="1"/>
  <c r="AN16" i="1"/>
  <c r="AR16" i="1" s="1"/>
  <c r="AQ17" i="1"/>
  <c r="AP17" i="1"/>
  <c r="BJ11" i="1"/>
  <c r="BN11" i="1" s="1"/>
  <c r="BO11" i="1"/>
  <c r="BO12" i="1" s="1"/>
  <c r="BH12" i="1"/>
  <c r="BJ12" i="1" s="1"/>
  <c r="BN12" i="1" s="1"/>
  <c r="BJ40" i="1"/>
  <c r="BN40" i="1" s="1"/>
  <c r="BO40" i="1"/>
  <c r="BO41" i="1" s="1"/>
  <c r="BH41" i="1"/>
  <c r="BJ41" i="1" s="1"/>
  <c r="BN41" i="1" s="1"/>
  <c r="BL17" i="1"/>
  <c r="BM17" i="1"/>
  <c r="AV36" i="1"/>
  <c r="BA36" i="1" s="1"/>
  <c r="AW35" i="1"/>
  <c r="BJ17" i="1"/>
  <c r="BN17" i="1" s="1"/>
  <c r="AK36" i="1"/>
  <c r="AL35" i="1"/>
  <c r="BG36" i="1"/>
  <c r="BH35" i="1"/>
  <c r="BL12" i="1"/>
  <c r="BM12" i="1"/>
  <c r="AF41" i="1"/>
  <c r="AE41" i="1"/>
  <c r="W16" i="1"/>
  <c r="W17" i="1" s="1"/>
  <c r="P17" i="1"/>
  <c r="R17" i="1" s="1"/>
  <c r="V17" i="1" s="1"/>
  <c r="R16" i="1"/>
  <c r="V16" i="1" s="1"/>
  <c r="BA12" i="1"/>
  <c r="BB12" i="1"/>
  <c r="BB36" i="1"/>
  <c r="Z36" i="1"/>
  <c r="AA35" i="1"/>
  <c r="AQ12" i="1"/>
  <c r="AK12" i="1"/>
  <c r="AP12" i="1" s="1"/>
  <c r="AL11" i="1"/>
  <c r="T17" i="1"/>
  <c r="U17" i="1"/>
  <c r="P36" i="1"/>
  <c r="R36" i="1" s="1"/>
  <c r="V36" i="1" s="1"/>
  <c r="R35" i="1"/>
  <c r="V35" i="1" s="1"/>
  <c r="W35" i="1"/>
  <c r="W36" i="1" s="1"/>
  <c r="AY12" i="1"/>
  <c r="BC12" i="1" s="1"/>
  <c r="AE36" i="1" l="1"/>
  <c r="AF36" i="1"/>
  <c r="BJ35" i="1"/>
  <c r="BN35" i="1" s="1"/>
  <c r="BO35" i="1"/>
  <c r="BO36" i="1" s="1"/>
  <c r="BH36" i="1"/>
  <c r="BJ36" i="1" s="1"/>
  <c r="BN36" i="1" s="1"/>
  <c r="BM36" i="1"/>
  <c r="BL36" i="1"/>
  <c r="AY35" i="1"/>
  <c r="BC35" i="1" s="1"/>
  <c r="BD35" i="1"/>
  <c r="BD36" i="1" s="1"/>
  <c r="AW36" i="1"/>
  <c r="AY36" i="1" s="1"/>
  <c r="BC36" i="1" s="1"/>
  <c r="AS35" i="1"/>
  <c r="AS36" i="1" s="1"/>
  <c r="AL36" i="1"/>
  <c r="AN36" i="1" s="1"/>
  <c r="AR36" i="1" s="1"/>
  <c r="AN35" i="1"/>
  <c r="AR35" i="1" s="1"/>
  <c r="AL12" i="1"/>
  <c r="AN12" i="1" s="1"/>
  <c r="AR12" i="1" s="1"/>
  <c r="AN11" i="1"/>
  <c r="AR11" i="1" s="1"/>
  <c r="AS11" i="1"/>
  <c r="AS12" i="1" s="1"/>
  <c r="AA36" i="1"/>
  <c r="AC36" i="1" s="1"/>
  <c r="AG36" i="1" s="1"/>
  <c r="AH35" i="1"/>
  <c r="AH36" i="1" s="1"/>
  <c r="AC35" i="1"/>
  <c r="AG35" i="1" s="1"/>
  <c r="AQ36" i="1"/>
  <c r="AP36" i="1"/>
</calcChain>
</file>

<file path=xl/sharedStrings.xml><?xml version="1.0" encoding="utf-8"?>
<sst xmlns="http://schemas.openxmlformats.org/spreadsheetml/2006/main" count="1185" uniqueCount="83">
  <si>
    <t>Average Degree</t>
  </si>
  <si>
    <t>Average Weighted Degree</t>
  </si>
  <si>
    <t>Network Diameter</t>
  </si>
  <si>
    <t>Graph Density</t>
  </si>
  <si>
    <t>Connected Components</t>
  </si>
  <si>
    <t>Nodes</t>
  </si>
  <si>
    <t>Edges</t>
  </si>
  <si>
    <t>Modularity</t>
  </si>
  <si>
    <t>Average Clustering Coefficient</t>
  </si>
  <si>
    <t>Average Path Length</t>
  </si>
  <si>
    <t>NEW</t>
  </si>
  <si>
    <t>OLD</t>
  </si>
  <si>
    <t>AVERAGES</t>
  </si>
  <si>
    <t>T Test: Two Independent Samples</t>
  </si>
  <si>
    <t>SUMMARY</t>
  </si>
  <si>
    <t>Hyp Mean Diff</t>
  </si>
  <si>
    <t>Groups</t>
  </si>
  <si>
    <t>Count</t>
  </si>
  <si>
    <t>Mean</t>
  </si>
  <si>
    <t>Variance</t>
  </si>
  <si>
    <t>Cohen d</t>
  </si>
  <si>
    <t>Pooled</t>
  </si>
  <si>
    <t>T TEST: Equal Variances</t>
  </si>
  <si>
    <t>Alpha</t>
  </si>
  <si>
    <t xml:space="preserve"> </t>
  </si>
  <si>
    <t>std err</t>
  </si>
  <si>
    <t>t-stat</t>
  </si>
  <si>
    <t>df</t>
  </si>
  <si>
    <t>p-value</t>
  </si>
  <si>
    <t>t-crit</t>
  </si>
  <si>
    <t>lower</t>
  </si>
  <si>
    <t>upper</t>
  </si>
  <si>
    <t>sig</t>
  </si>
  <si>
    <t>effect r</t>
  </si>
  <si>
    <t>One Tail</t>
  </si>
  <si>
    <t>Two Tail</t>
  </si>
  <si>
    <t>T TEST: Unequal Variances</t>
  </si>
  <si>
    <t>A Game of Thrones</t>
  </si>
  <si>
    <t>Assassin's Apprentice</t>
  </si>
  <si>
    <t>Elantris</t>
  </si>
  <si>
    <t>Gardens Of The Moon</t>
  </si>
  <si>
    <t>Harry Potter</t>
  </si>
  <si>
    <t>Magician</t>
  </si>
  <si>
    <t>Mistborn</t>
  </si>
  <si>
    <t>Prince of Thorns</t>
  </si>
  <si>
    <t>Storm Front</t>
  </si>
  <si>
    <t>The Black Company</t>
  </si>
  <si>
    <t>The Black Prism</t>
  </si>
  <si>
    <t>The Blade Itself</t>
  </si>
  <si>
    <t>The Colour of Magic</t>
  </si>
  <si>
    <t>The Gunslinger</t>
  </si>
  <si>
    <t>The Lies Of Locke Lamora</t>
  </si>
  <si>
    <t>The Name Of The Wind</t>
  </si>
  <si>
    <t>The Painted Man</t>
  </si>
  <si>
    <t>The Way of Kings</t>
  </si>
  <si>
    <t>The Wheel Of Time</t>
  </si>
  <si>
    <t>Way of Shadows</t>
  </si>
  <si>
    <t>A Study In Scarlet</t>
  </si>
  <si>
    <t>Alice In Wonderland</t>
  </si>
  <si>
    <t>Brave New World</t>
  </si>
  <si>
    <t>David Copperfield</t>
  </si>
  <si>
    <t>Dracula</t>
  </si>
  <si>
    <t>Emma</t>
  </si>
  <si>
    <t>Frankenstein</t>
  </si>
  <si>
    <t>Huckleberry Finn</t>
  </si>
  <si>
    <t>Jekyll And Hyde</t>
  </si>
  <si>
    <t>Moby Dick</t>
  </si>
  <si>
    <t>Oliver Twist</t>
  </si>
  <si>
    <t>Pride And Prejudice</t>
  </si>
  <si>
    <t>The Call Of The Wild</t>
  </si>
  <si>
    <t>The Count Of Monte Cristo</t>
  </si>
  <si>
    <t>The Three Musketeers</t>
  </si>
  <si>
    <t>The Way We Live Now</t>
  </si>
  <si>
    <t>Tinker Tailor Soldier Spy</t>
  </si>
  <si>
    <t>Ulysses</t>
  </si>
  <si>
    <t>Vanity Fair</t>
  </si>
  <si>
    <t>Classic</t>
  </si>
  <si>
    <t>Modern</t>
  </si>
  <si>
    <t>F1</t>
  </si>
  <si>
    <t>Novels</t>
  </si>
  <si>
    <t xml:space="preserve"> Average Weighted Degree</t>
  </si>
  <si>
    <t xml:space="preserve"> F1-score</t>
  </si>
  <si>
    <t>The Fellowship of the 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</si>
</sst>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2" xfId="0" applyBorder="1"/>
    <xf numFmtId="0" fontId="0" fillId="0" borderId="0" xfId="0" applyAlignment="1">
      <alignment horizontal="center"/>
    </xf>
    <xf numFmtId="0" fontId="1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0" fillId="0" borderId="0" xfId="0" applyAlignment="1"/>
    <xf numFmtId="0" fontId="1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'Viz Data'!$A$2</c:f>
              <c:strCache>
                <c:ptCount val="1"/>
                <c:pt idx="0">
                  <c:v>Classic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'Viz Data'!$B$1:$K$1</c:f>
              <c:strCache>
                <c:ptCount val="10"/>
                <c:pt idx="0">
                  <c:v>Nodes</c:v>
                </c:pt>
                <c:pt idx="1">
                  <c:v>Edges</c:v>
                </c:pt>
                <c:pt idx="2">
                  <c:v>Average Degree</c:v>
                </c:pt>
                <c:pt idx="3">
                  <c:v>Average Weighted Degree</c:v>
                </c:pt>
                <c:pt idx="4">
                  <c:v>Network Diameter</c:v>
                </c:pt>
                <c:pt idx="5">
                  <c:v>Graph Density</c:v>
                </c:pt>
                <c:pt idx="6">
                  <c:v>Modularity</c:v>
                </c:pt>
                <c:pt idx="7">
                  <c:v>Connected Components</c:v>
                </c:pt>
                <c:pt idx="8">
                  <c:v>Average Clustering Coefficient</c:v>
                </c:pt>
                <c:pt idx="9">
                  <c:v>Average Path Length</c:v>
                </c:pt>
              </c:strCache>
            </c:strRef>
          </c:cat>
          <c:val>
            <c:numRef>
              <c:f>'Viz Data'!$B$2:$K$2</c:f>
              <c:numCache>
                <c:formatCode>General</c:formatCode>
                <c:ptCount val="10"/>
                <c:pt idx="0">
                  <c:v>107.6</c:v>
                </c:pt>
                <c:pt idx="1">
                  <c:v>490.55</c:v>
                </c:pt>
                <c:pt idx="2">
                  <c:v>6.2788999999999993</c:v>
                </c:pt>
                <c:pt idx="3">
                  <c:v>20.445400000000003</c:v>
                </c:pt>
                <c:pt idx="4">
                  <c:v>5.45</c:v>
                </c:pt>
                <c:pt idx="5">
                  <c:v>0.11660000000000001</c:v>
                </c:pt>
                <c:pt idx="6">
                  <c:v>0.33005000000000001</c:v>
                </c:pt>
                <c:pt idx="7">
                  <c:v>2.7</c:v>
                </c:pt>
                <c:pt idx="8">
                  <c:v>0.6079</c:v>
                </c:pt>
                <c:pt idx="9">
                  <c:v>2.4813000000000001</c:v>
                </c:pt>
              </c:numCache>
            </c:numRef>
          </c:val>
        </c:ser>
        <c:ser>
          <c:idx val="1"/>
          <c:order val="1"/>
          <c:tx>
            <c:strRef>
              <c:f>'Viz Data'!$A$3</c:f>
              <c:strCache>
                <c:ptCount val="1"/>
                <c:pt idx="0">
                  <c:v>Modern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'Viz Data'!$B$1:$K$1</c:f>
              <c:strCache>
                <c:ptCount val="10"/>
                <c:pt idx="0">
                  <c:v>Nodes</c:v>
                </c:pt>
                <c:pt idx="1">
                  <c:v>Edges</c:v>
                </c:pt>
                <c:pt idx="2">
                  <c:v>Average Degree</c:v>
                </c:pt>
                <c:pt idx="3">
                  <c:v>Average Weighted Degree</c:v>
                </c:pt>
                <c:pt idx="4">
                  <c:v>Network Diameter</c:v>
                </c:pt>
                <c:pt idx="5">
                  <c:v>Graph Density</c:v>
                </c:pt>
                <c:pt idx="6">
                  <c:v>Modularity</c:v>
                </c:pt>
                <c:pt idx="7">
                  <c:v>Connected Components</c:v>
                </c:pt>
                <c:pt idx="8">
                  <c:v>Average Clustering Coefficient</c:v>
                </c:pt>
                <c:pt idx="9">
                  <c:v>Average Path Length</c:v>
                </c:pt>
              </c:strCache>
            </c:strRef>
          </c:cat>
          <c:val>
            <c:numRef>
              <c:f>'Viz Data'!$B$3:$K$3</c:f>
              <c:numCache>
                <c:formatCode>General</c:formatCode>
                <c:ptCount val="10"/>
                <c:pt idx="0">
                  <c:v>99.45</c:v>
                </c:pt>
                <c:pt idx="1">
                  <c:v>317.85000000000002</c:v>
                </c:pt>
                <c:pt idx="2">
                  <c:v>5.5111499999999998</c:v>
                </c:pt>
                <c:pt idx="3">
                  <c:v>17.456149999999994</c:v>
                </c:pt>
                <c:pt idx="4">
                  <c:v>6.05</c:v>
                </c:pt>
                <c:pt idx="5">
                  <c:v>7.2599999999999984E-2</c:v>
                </c:pt>
                <c:pt idx="6">
                  <c:v>0.36954999999999993</c:v>
                </c:pt>
                <c:pt idx="7">
                  <c:v>2.4500000000000002</c:v>
                </c:pt>
                <c:pt idx="8">
                  <c:v>0.56520000000000015</c:v>
                </c:pt>
                <c:pt idx="9">
                  <c:v>2.6842499999999996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83984"/>
        <c:axId val="120684544"/>
      </c:barChart>
      <c:catAx>
        <c:axId val="12068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0684544"/>
        <c:crosses val="autoZero"/>
        <c:auto val="1"/>
        <c:lblAlgn val="ctr"/>
        <c:lblOffset val="100"/>
        <c:noMultiLvlLbl val="0"/>
      </c:catAx>
      <c:valAx>
        <c:axId val="12068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068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'[1]Unidentified vs performance'!$B$24</c:f>
              <c:strCache>
                <c:ptCount val="1"/>
                <c:pt idx="0">
                  <c:v> Unidentified</c:v>
                </c:pt>
              </c:strCache>
            </c:strRef>
          </c:tx>
          <c:spPr>
            <a:ln w="635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38100" cap="rnd">
                <a:solidFill>
                  <a:schemeClr val="accent1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'[1]Unidentified vs performance'!$A$25:$A$64</c:f>
              <c:strCache>
                <c:ptCount val="40"/>
                <c:pt idx="0">
                  <c:v>\blackcompany</c:v>
                </c:pt>
                <c:pt idx="1">
                  <c:v>\musketeers</c:v>
                </c:pt>
                <c:pt idx="2">
                  <c:v>\gardensmoon</c:v>
                </c:pt>
                <c:pt idx="3">
                  <c:v>\wheeltime</c:v>
                </c:pt>
                <c:pt idx="4">
                  <c:v>\call</c:v>
                </c:pt>
                <c:pt idx="5">
                  <c:v>\colourmagic</c:v>
                </c:pt>
                <c:pt idx="6">
                  <c:v>\magicianv2</c:v>
                </c:pt>
                <c:pt idx="7">
                  <c:v>\bladeitself</c:v>
                </c:pt>
                <c:pt idx="8">
                  <c:v>\assassinsapprentice</c:v>
                </c:pt>
                <c:pt idx="9">
                  <c:v>\countcristo</c:v>
                </c:pt>
                <c:pt idx="10">
                  <c:v>\copperfield</c:v>
                </c:pt>
                <c:pt idx="11">
                  <c:v>\draculaV2</c:v>
                </c:pt>
                <c:pt idx="12">
                  <c:v>\scarlet</c:v>
                </c:pt>
                <c:pt idx="13">
                  <c:v>\stormfrontv2</c:v>
                </c:pt>
                <c:pt idx="14">
                  <c:v>\tinker</c:v>
                </c:pt>
                <c:pt idx="15">
                  <c:v>\frankensteinV2</c:v>
                </c:pt>
                <c:pt idx="16">
                  <c:v>\gamethrones</c:v>
                </c:pt>
                <c:pt idx="17">
                  <c:v>\wayshadows</c:v>
                </c:pt>
                <c:pt idx="18">
                  <c:v>\jekyll</c:v>
                </c:pt>
                <c:pt idx="19">
                  <c:v>\alice</c:v>
                </c:pt>
                <c:pt idx="20">
                  <c:v>\braveV2</c:v>
                </c:pt>
                <c:pt idx="21">
                  <c:v>\paintedman</c:v>
                </c:pt>
                <c:pt idx="22">
                  <c:v>\mobydick</c:v>
                </c:pt>
                <c:pt idx="23">
                  <c:v>\namewind</c:v>
                </c:pt>
                <c:pt idx="24">
                  <c:v>\lockelamora</c:v>
                </c:pt>
                <c:pt idx="25">
                  <c:v>\mistborn</c:v>
                </c:pt>
                <c:pt idx="26">
                  <c:v>\waykings</c:v>
                </c:pt>
                <c:pt idx="27">
                  <c:v>\waylive</c:v>
                </c:pt>
                <c:pt idx="28">
                  <c:v>\ulyssesV2</c:v>
                </c:pt>
                <c:pt idx="29">
                  <c:v>\princethorns</c:v>
                </c:pt>
                <c:pt idx="30">
                  <c:v>\vanity</c:v>
                </c:pt>
                <c:pt idx="31">
                  <c:v>\pride</c:v>
                </c:pt>
                <c:pt idx="32">
                  <c:v>\elantris</c:v>
                </c:pt>
                <c:pt idx="33">
                  <c:v>\1984</c:v>
                </c:pt>
                <c:pt idx="34">
                  <c:v>\olivertwist</c:v>
                </c:pt>
                <c:pt idx="35">
                  <c:v>\harrypotterv2</c:v>
                </c:pt>
                <c:pt idx="36">
                  <c:v>\blackprism</c:v>
                </c:pt>
                <c:pt idx="37">
                  <c:v>\gunslinger</c:v>
                </c:pt>
                <c:pt idx="38">
                  <c:v>\emma</c:v>
                </c:pt>
                <c:pt idx="39">
                  <c:v>\huckleberry</c:v>
                </c:pt>
              </c:strCache>
            </c:strRef>
          </c:cat>
          <c:val>
            <c:numRef>
              <c:f>'[1]Unidentified vs performance'!$B$25:$B$64</c:f>
              <c:numCache>
                <c:formatCode>General</c:formatCode>
                <c:ptCount val="40"/>
                <c:pt idx="0">
                  <c:v>0.64285714285700002</c:v>
                </c:pt>
                <c:pt idx="1">
                  <c:v>0.36363636363599999</c:v>
                </c:pt>
                <c:pt idx="2">
                  <c:v>0.444444444444</c:v>
                </c:pt>
                <c:pt idx="3">
                  <c:v>0.21428571428599999</c:v>
                </c:pt>
                <c:pt idx="4">
                  <c:v>0.5</c:v>
                </c:pt>
                <c:pt idx="5">
                  <c:v>0.5</c:v>
                </c:pt>
                <c:pt idx="6">
                  <c:v>0.166666666667</c:v>
                </c:pt>
                <c:pt idx="7">
                  <c:v>0.28571428571399998</c:v>
                </c:pt>
                <c:pt idx="8">
                  <c:v>0.29411764705900001</c:v>
                </c:pt>
                <c:pt idx="9">
                  <c:v>0.25</c:v>
                </c:pt>
                <c:pt idx="10">
                  <c:v>0</c:v>
                </c:pt>
                <c:pt idx="11">
                  <c:v>0</c:v>
                </c:pt>
                <c:pt idx="12">
                  <c:v>0.5</c:v>
                </c:pt>
                <c:pt idx="13">
                  <c:v>0</c:v>
                </c:pt>
                <c:pt idx="14">
                  <c:v>0.52380952381000001</c:v>
                </c:pt>
                <c:pt idx="15">
                  <c:v>0.222222222222</c:v>
                </c:pt>
                <c:pt idx="16">
                  <c:v>0</c:v>
                </c:pt>
                <c:pt idx="17">
                  <c:v>0.125</c:v>
                </c:pt>
                <c:pt idx="18">
                  <c:v>0.28571428571399998</c:v>
                </c:pt>
                <c:pt idx="19">
                  <c:v>0.5625</c:v>
                </c:pt>
                <c:pt idx="20">
                  <c:v>0.166666666667</c:v>
                </c:pt>
                <c:pt idx="21">
                  <c:v>0.28000000000000003</c:v>
                </c:pt>
                <c:pt idx="22">
                  <c:v>0.375</c:v>
                </c:pt>
                <c:pt idx="23">
                  <c:v>0.1</c:v>
                </c:pt>
                <c:pt idx="24">
                  <c:v>9.0909090909100002E-2</c:v>
                </c:pt>
                <c:pt idx="25">
                  <c:v>0.222222222222</c:v>
                </c:pt>
                <c:pt idx="26">
                  <c:v>0.29411764705900001</c:v>
                </c:pt>
                <c:pt idx="27">
                  <c:v>0.46428571428600002</c:v>
                </c:pt>
                <c:pt idx="28">
                  <c:v>0.33333333333300003</c:v>
                </c:pt>
                <c:pt idx="29">
                  <c:v>0</c:v>
                </c:pt>
                <c:pt idx="30">
                  <c:v>0.44117647058800002</c:v>
                </c:pt>
                <c:pt idx="31">
                  <c:v>9.5238095238100007E-2</c:v>
                </c:pt>
                <c:pt idx="32">
                  <c:v>0.27272727272699998</c:v>
                </c:pt>
                <c:pt idx="33">
                  <c:v>0</c:v>
                </c:pt>
                <c:pt idx="34">
                  <c:v>0.33333333333300003</c:v>
                </c:pt>
                <c:pt idx="35">
                  <c:v>0.33333333333300003</c:v>
                </c:pt>
                <c:pt idx="36">
                  <c:v>0.14285714285699999</c:v>
                </c:pt>
                <c:pt idx="37">
                  <c:v>0.25</c:v>
                </c:pt>
                <c:pt idx="38">
                  <c:v>0.1</c:v>
                </c:pt>
                <c:pt idx="39">
                  <c:v>0.14285714285699999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089520"/>
        <c:axId val="292090080"/>
      </c:lineChart>
      <c:lineChart>
        <c:grouping val="standard"/>
        <c:varyColors val="0"/>
        <c:ser>
          <c:idx val="1"/>
          <c:order val="1"/>
          <c:tx>
            <c:strRef>
              <c:f>'[1]Unidentified vs performance'!$C$24</c:f>
              <c:strCache>
                <c:ptCount val="1"/>
                <c:pt idx="0">
                  <c:v> F1-score</c:v>
                </c:pt>
              </c:strCache>
            </c:strRef>
          </c:tx>
          <c:spPr>
            <a:ln w="63500" cap="rnd" cmpd="dbl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38100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'[1]Unidentified vs performance'!$A$25:$A$64</c:f>
              <c:strCache>
                <c:ptCount val="40"/>
                <c:pt idx="0">
                  <c:v>\blackcompany</c:v>
                </c:pt>
                <c:pt idx="1">
                  <c:v>\musketeers</c:v>
                </c:pt>
                <c:pt idx="2">
                  <c:v>\gardensmoon</c:v>
                </c:pt>
                <c:pt idx="3">
                  <c:v>\wheeltime</c:v>
                </c:pt>
                <c:pt idx="4">
                  <c:v>\call</c:v>
                </c:pt>
                <c:pt idx="5">
                  <c:v>\colourmagic</c:v>
                </c:pt>
                <c:pt idx="6">
                  <c:v>\magicianv2</c:v>
                </c:pt>
                <c:pt idx="7">
                  <c:v>\bladeitself</c:v>
                </c:pt>
                <c:pt idx="8">
                  <c:v>\assassinsapprentice</c:v>
                </c:pt>
                <c:pt idx="9">
                  <c:v>\countcristo</c:v>
                </c:pt>
                <c:pt idx="10">
                  <c:v>\copperfield</c:v>
                </c:pt>
                <c:pt idx="11">
                  <c:v>\draculaV2</c:v>
                </c:pt>
                <c:pt idx="12">
                  <c:v>\scarlet</c:v>
                </c:pt>
                <c:pt idx="13">
                  <c:v>\stormfrontv2</c:v>
                </c:pt>
                <c:pt idx="14">
                  <c:v>\tinker</c:v>
                </c:pt>
                <c:pt idx="15">
                  <c:v>\frankensteinV2</c:v>
                </c:pt>
                <c:pt idx="16">
                  <c:v>\gamethrones</c:v>
                </c:pt>
                <c:pt idx="17">
                  <c:v>\wayshadows</c:v>
                </c:pt>
                <c:pt idx="18">
                  <c:v>\jekyll</c:v>
                </c:pt>
                <c:pt idx="19">
                  <c:v>\alice</c:v>
                </c:pt>
                <c:pt idx="20">
                  <c:v>\braveV2</c:v>
                </c:pt>
                <c:pt idx="21">
                  <c:v>\paintedman</c:v>
                </c:pt>
                <c:pt idx="22">
                  <c:v>\mobydick</c:v>
                </c:pt>
                <c:pt idx="23">
                  <c:v>\namewind</c:v>
                </c:pt>
                <c:pt idx="24">
                  <c:v>\lockelamora</c:v>
                </c:pt>
                <c:pt idx="25">
                  <c:v>\mistborn</c:v>
                </c:pt>
                <c:pt idx="26">
                  <c:v>\waykings</c:v>
                </c:pt>
                <c:pt idx="27">
                  <c:v>\waylive</c:v>
                </c:pt>
                <c:pt idx="28">
                  <c:v>\ulyssesV2</c:v>
                </c:pt>
                <c:pt idx="29">
                  <c:v>\princethorns</c:v>
                </c:pt>
                <c:pt idx="30">
                  <c:v>\vanity</c:v>
                </c:pt>
                <c:pt idx="31">
                  <c:v>\pride</c:v>
                </c:pt>
                <c:pt idx="32">
                  <c:v>\elantris</c:v>
                </c:pt>
                <c:pt idx="33">
                  <c:v>\1984</c:v>
                </c:pt>
                <c:pt idx="34">
                  <c:v>\olivertwist</c:v>
                </c:pt>
                <c:pt idx="35">
                  <c:v>\harrypotterv2</c:v>
                </c:pt>
                <c:pt idx="36">
                  <c:v>\blackprism</c:v>
                </c:pt>
                <c:pt idx="37">
                  <c:v>\gunslinger</c:v>
                </c:pt>
                <c:pt idx="38">
                  <c:v>\emma</c:v>
                </c:pt>
                <c:pt idx="39">
                  <c:v>\huckleberry</c:v>
                </c:pt>
              </c:strCache>
            </c:strRef>
          </c:cat>
          <c:val>
            <c:numRef>
              <c:f>'[1]Unidentified vs performance'!$C$25:$C$64</c:f>
              <c:numCache>
                <c:formatCode>General</c:formatCode>
                <c:ptCount val="40"/>
                <c:pt idx="0">
                  <c:v>6.2266500622666109E-2</c:v>
                </c:pt>
                <c:pt idx="1">
                  <c:v>0.12985507246406222</c:v>
                </c:pt>
                <c:pt idx="2">
                  <c:v>0.13300000000018375</c:v>
                </c:pt>
                <c:pt idx="3">
                  <c:v>0.2670445540403199</c:v>
                </c:pt>
                <c:pt idx="4">
                  <c:v>0.27382550335579225</c:v>
                </c:pt>
                <c:pt idx="5">
                  <c:v>0.29078613693983146</c:v>
                </c:pt>
                <c:pt idx="6">
                  <c:v>0.31821454283677503</c:v>
                </c:pt>
                <c:pt idx="7">
                  <c:v>0.35190615835755251</c:v>
                </c:pt>
                <c:pt idx="8">
                  <c:v>0.36398763523977723</c:v>
                </c:pt>
                <c:pt idx="9">
                  <c:v>0.38102217830510415</c:v>
                </c:pt>
                <c:pt idx="10">
                  <c:v>0.38162053812357544</c:v>
                </c:pt>
                <c:pt idx="11">
                  <c:v>0.38260869565235539</c:v>
                </c:pt>
                <c:pt idx="12">
                  <c:v>0.38561151079124761</c:v>
                </c:pt>
                <c:pt idx="13">
                  <c:v>0.39853412734754662</c:v>
                </c:pt>
                <c:pt idx="14">
                  <c:v>0.41173510966209326</c:v>
                </c:pt>
                <c:pt idx="15">
                  <c:v>0.48080694872523294</c:v>
                </c:pt>
                <c:pt idx="16">
                  <c:v>0.48485471120646645</c:v>
                </c:pt>
                <c:pt idx="17">
                  <c:v>0.49671292914528709</c:v>
                </c:pt>
                <c:pt idx="18">
                  <c:v>0.51388888888868645</c:v>
                </c:pt>
                <c:pt idx="19">
                  <c:v>0.51433192102567238</c:v>
                </c:pt>
                <c:pt idx="20">
                  <c:v>0.54276315789459029</c:v>
                </c:pt>
                <c:pt idx="21">
                  <c:v>0.58970749914192766</c:v>
                </c:pt>
                <c:pt idx="22">
                  <c:v>0.59305045105261323</c:v>
                </c:pt>
                <c:pt idx="23">
                  <c:v>0.59996513057680267</c:v>
                </c:pt>
                <c:pt idx="24">
                  <c:v>0.60911582624735605</c:v>
                </c:pt>
                <c:pt idx="25">
                  <c:v>0.61298450152948558</c:v>
                </c:pt>
                <c:pt idx="26">
                  <c:v>0.6513624751634064</c:v>
                </c:pt>
                <c:pt idx="27">
                  <c:v>0.66426651305662054</c:v>
                </c:pt>
                <c:pt idx="28">
                  <c:v>0.66820631254840424</c:v>
                </c:pt>
                <c:pt idx="29">
                  <c:v>0.70132013201281129</c:v>
                </c:pt>
                <c:pt idx="30">
                  <c:v>0.70544949991329575</c:v>
                </c:pt>
                <c:pt idx="31">
                  <c:v>0.72880419773541161</c:v>
                </c:pt>
                <c:pt idx="32">
                  <c:v>0.73034797490000136</c:v>
                </c:pt>
                <c:pt idx="33">
                  <c:v>0.7503075768941867</c:v>
                </c:pt>
                <c:pt idx="34">
                  <c:v>0.75962323547243893</c:v>
                </c:pt>
                <c:pt idx="35">
                  <c:v>0.76849329635891872</c:v>
                </c:pt>
                <c:pt idx="36">
                  <c:v>0.77239839901482621</c:v>
                </c:pt>
                <c:pt idx="37">
                  <c:v>0.78466076696192877</c:v>
                </c:pt>
                <c:pt idx="38">
                  <c:v>0.8260118104567421</c:v>
                </c:pt>
                <c:pt idx="39">
                  <c:v>0.86560993077106885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091200"/>
        <c:axId val="292090640"/>
      </c:lineChart>
      <c:catAx>
        <c:axId val="2920895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92090080"/>
        <c:crosses val="autoZero"/>
        <c:auto val="1"/>
        <c:lblAlgn val="ctr"/>
        <c:lblOffset val="100"/>
        <c:noMultiLvlLbl val="0"/>
      </c:catAx>
      <c:valAx>
        <c:axId val="292090080"/>
        <c:scaling>
          <c:orientation val="minMax"/>
        </c:scaling>
        <c:delete val="0"/>
        <c:axPos val="l"/>
        <c:majorGridlines>
          <c:spPr>
            <a:ln w="254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2000" b="0" i="0" baseline="0">
                    <a:solidFill>
                      <a:schemeClr val="accent1">
                        <a:lumMod val="60000"/>
                        <a:lumOff val="40000"/>
                      </a:schemeClr>
                    </a:solidFill>
                    <a:effectLst/>
                  </a:rPr>
                  <a:t>Fraction of unidentified characters</a:t>
                </a:r>
                <a:endParaRPr lang="nl-NL" sz="2000">
                  <a:solidFill>
                    <a:schemeClr val="accent1">
                      <a:lumMod val="60000"/>
                      <a:lumOff val="40000"/>
                    </a:schemeClr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92089520"/>
        <c:crosses val="autoZero"/>
        <c:crossBetween val="between"/>
      </c:valAx>
      <c:valAx>
        <c:axId val="2920906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2000" b="0" i="0" baseline="0">
                    <a:solidFill>
                      <a:schemeClr val="accent2">
                        <a:lumMod val="75000"/>
                      </a:schemeClr>
                    </a:solidFill>
                    <a:effectLst/>
                  </a:rPr>
                  <a:t>F1-score performance</a:t>
                </a:r>
                <a:endParaRPr lang="nl-NL" sz="2000">
                  <a:solidFill>
                    <a:schemeClr val="accent2">
                      <a:lumMod val="75000"/>
                    </a:schemeClr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92091200"/>
        <c:crosses val="max"/>
        <c:crossBetween val="between"/>
      </c:valAx>
      <c:catAx>
        <c:axId val="292091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090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'Network Data'!$O$49</c:f>
              <c:strCache>
                <c:ptCount val="1"/>
                <c:pt idx="0">
                  <c:v> Average Weighted Degree</c:v>
                </c:pt>
              </c:strCache>
            </c:strRef>
          </c:tx>
          <c:spPr>
            <a:ln w="63500" cap="rnd">
              <a:solidFill>
                <a:srgbClr val="70AD47">
                  <a:lumMod val="40000"/>
                  <a:lumOff val="60000"/>
                </a:srgbClr>
              </a:solidFill>
              <a:round/>
            </a:ln>
            <a:effectLst/>
          </c:spPr>
          <c:marker>
            <c:symbol val="none"/>
          </c:marker>
          <c:trendline>
            <c:spPr>
              <a:ln w="38100" cap="rnd">
                <a:solidFill>
                  <a:srgbClr val="70AD47">
                    <a:lumMod val="40000"/>
                    <a:lumOff val="60000"/>
                  </a:srgb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'Network Data'!$N$50:$N$89</c:f>
              <c:strCache>
                <c:ptCount val="40"/>
                <c:pt idx="0">
                  <c:v>The Black Company</c:v>
                </c:pt>
                <c:pt idx="1">
                  <c:v>The Three Musketeers</c:v>
                </c:pt>
                <c:pt idx="2">
                  <c:v>Gardens Of The Moon</c:v>
                </c:pt>
                <c:pt idx="3">
                  <c:v>The Wheel Of Time</c:v>
                </c:pt>
                <c:pt idx="4">
                  <c:v>The Call Of The Wild</c:v>
                </c:pt>
                <c:pt idx="5">
                  <c:v>The Colour of Magic</c:v>
                </c:pt>
                <c:pt idx="6">
                  <c:v>Magician</c:v>
                </c:pt>
                <c:pt idx="7">
                  <c:v>The Blade Itself</c:v>
                </c:pt>
                <c:pt idx="8">
                  <c:v>Assassin's Apprentice</c:v>
                </c:pt>
                <c:pt idx="9">
                  <c:v>The Count Of Monte Cristo</c:v>
                </c:pt>
                <c:pt idx="10">
                  <c:v>David Copperfield</c:v>
                </c:pt>
                <c:pt idx="11">
                  <c:v>Dracula</c:v>
                </c:pt>
                <c:pt idx="12">
                  <c:v>A Study In Scarlet</c:v>
                </c:pt>
                <c:pt idx="13">
                  <c:v>Storm Front</c:v>
                </c:pt>
                <c:pt idx="14">
                  <c:v>Tinker Tailor Soldier Spy</c:v>
                </c:pt>
                <c:pt idx="15">
                  <c:v>Frankenstein</c:v>
                </c:pt>
                <c:pt idx="16">
                  <c:v>A Game of Thrones</c:v>
                </c:pt>
                <c:pt idx="17">
                  <c:v>Way of Shadows</c:v>
                </c:pt>
                <c:pt idx="18">
                  <c:v>Jekyll And Hyde</c:v>
                </c:pt>
                <c:pt idx="19">
                  <c:v>Alice In Wonderland</c:v>
                </c:pt>
                <c:pt idx="20">
                  <c:v>Brave New World</c:v>
                </c:pt>
                <c:pt idx="21">
                  <c:v>The Painted Man</c:v>
                </c:pt>
                <c:pt idx="22">
                  <c:v>Moby Dick</c:v>
                </c:pt>
                <c:pt idx="23">
                  <c:v>The Name Of The Wind</c:v>
                </c:pt>
                <c:pt idx="24">
                  <c:v>The Lies Of Locke Lamora</c:v>
                </c:pt>
                <c:pt idx="25">
                  <c:v>Mistborn</c:v>
                </c:pt>
                <c:pt idx="26">
                  <c:v>The Way of Kings</c:v>
                </c:pt>
                <c:pt idx="27">
                  <c:v>The Way We Live Now</c:v>
                </c:pt>
                <c:pt idx="28">
                  <c:v>Ulysses</c:v>
                </c:pt>
                <c:pt idx="29">
                  <c:v>Prince of Thorns</c:v>
                </c:pt>
                <c:pt idx="30">
                  <c:v>Vanity Fair</c:v>
                </c:pt>
                <c:pt idx="31">
                  <c:v>Pride And Prejudice</c:v>
                </c:pt>
                <c:pt idx="32">
                  <c:v>Elantris</c:v>
                </c:pt>
                <c:pt idx="33">
                  <c:v>1984</c:v>
                </c:pt>
                <c:pt idx="34">
                  <c:v>Oliver Twist</c:v>
                </c:pt>
                <c:pt idx="35">
                  <c:v>Harry Potter</c:v>
                </c:pt>
                <c:pt idx="36">
                  <c:v>The Black Prism</c:v>
                </c:pt>
                <c:pt idx="37">
                  <c:v>The Gunslinger</c:v>
                </c:pt>
                <c:pt idx="38">
                  <c:v>Emma</c:v>
                </c:pt>
                <c:pt idx="39">
                  <c:v>Huckleberry Finn</c:v>
                </c:pt>
              </c:strCache>
            </c:strRef>
          </c:cat>
          <c:val>
            <c:numRef>
              <c:f>'Network Data'!$O$50:$O$89</c:f>
              <c:numCache>
                <c:formatCode>General</c:formatCode>
                <c:ptCount val="40"/>
                <c:pt idx="0">
                  <c:v>6.133</c:v>
                </c:pt>
                <c:pt idx="1">
                  <c:v>15.333</c:v>
                </c:pt>
                <c:pt idx="2">
                  <c:v>10.840999999999999</c:v>
                </c:pt>
                <c:pt idx="3">
                  <c:v>16.658999999999999</c:v>
                </c:pt>
                <c:pt idx="4">
                  <c:v>10</c:v>
                </c:pt>
                <c:pt idx="5">
                  <c:v>7.9260000000000002</c:v>
                </c:pt>
                <c:pt idx="6">
                  <c:v>10.762</c:v>
                </c:pt>
                <c:pt idx="7">
                  <c:v>14.228999999999999</c:v>
                </c:pt>
                <c:pt idx="8">
                  <c:v>9.0909999999999993</c:v>
                </c:pt>
                <c:pt idx="9">
                  <c:v>24.053000000000001</c:v>
                </c:pt>
                <c:pt idx="10">
                  <c:v>23.113</c:v>
                </c:pt>
                <c:pt idx="11">
                  <c:v>18.291</c:v>
                </c:pt>
                <c:pt idx="12">
                  <c:v>7.25</c:v>
                </c:pt>
                <c:pt idx="13">
                  <c:v>10.97</c:v>
                </c:pt>
                <c:pt idx="14">
                  <c:v>21.954000000000001</c:v>
                </c:pt>
                <c:pt idx="15">
                  <c:v>10.6</c:v>
                </c:pt>
                <c:pt idx="16">
                  <c:v>22.459</c:v>
                </c:pt>
                <c:pt idx="17">
                  <c:v>22.138000000000002</c:v>
                </c:pt>
                <c:pt idx="18">
                  <c:v>14.6</c:v>
                </c:pt>
                <c:pt idx="19">
                  <c:v>3.8330000000000002</c:v>
                </c:pt>
                <c:pt idx="20">
                  <c:v>9.7949999999999999</c:v>
                </c:pt>
                <c:pt idx="21">
                  <c:v>23.152000000000001</c:v>
                </c:pt>
                <c:pt idx="22">
                  <c:v>7.3780000000000001</c:v>
                </c:pt>
                <c:pt idx="23">
                  <c:v>8.9909999999999997</c:v>
                </c:pt>
                <c:pt idx="24">
                  <c:v>22.238</c:v>
                </c:pt>
                <c:pt idx="25">
                  <c:v>33.887999999999998</c:v>
                </c:pt>
                <c:pt idx="26">
                  <c:v>20.791</c:v>
                </c:pt>
                <c:pt idx="27">
                  <c:v>39.17</c:v>
                </c:pt>
                <c:pt idx="28">
                  <c:v>18.594000000000001</c:v>
                </c:pt>
                <c:pt idx="29">
                  <c:v>6.9829999999999997</c:v>
                </c:pt>
                <c:pt idx="30">
                  <c:v>22.731000000000002</c:v>
                </c:pt>
                <c:pt idx="31">
                  <c:v>57.097000000000001</c:v>
                </c:pt>
                <c:pt idx="32">
                  <c:v>43.244999999999997</c:v>
                </c:pt>
                <c:pt idx="33">
                  <c:v>16.846</c:v>
                </c:pt>
                <c:pt idx="34">
                  <c:v>22.323</c:v>
                </c:pt>
                <c:pt idx="35">
                  <c:v>19.373000000000001</c:v>
                </c:pt>
                <c:pt idx="36">
                  <c:v>30.738</c:v>
                </c:pt>
                <c:pt idx="37">
                  <c:v>8.516</c:v>
                </c:pt>
                <c:pt idx="38">
                  <c:v>57.527999999999999</c:v>
                </c:pt>
                <c:pt idx="39">
                  <c:v>8.4190000000000005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760352"/>
        <c:axId val="530760912"/>
      </c:lineChart>
      <c:lineChart>
        <c:grouping val="standard"/>
        <c:varyColors val="0"/>
        <c:ser>
          <c:idx val="0"/>
          <c:order val="0"/>
          <c:tx>
            <c:strRef>
              <c:f>'Network Data'!$P$49</c:f>
              <c:strCache>
                <c:ptCount val="1"/>
                <c:pt idx="0">
                  <c:v> F1-score</c:v>
                </c:pt>
              </c:strCache>
            </c:strRef>
          </c:tx>
          <c:spPr>
            <a:ln w="63500" cap="rnd" cmpd="dbl">
              <a:solidFill>
                <a:srgbClr val="ED7D31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trendline>
            <c:spPr>
              <a:ln w="38100" cap="rnd">
                <a:solidFill>
                  <a:srgbClr val="ED7D31">
                    <a:lumMod val="75000"/>
                  </a:srgb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'Network Data'!$N$50:$N$89</c:f>
              <c:strCache>
                <c:ptCount val="40"/>
                <c:pt idx="0">
                  <c:v>The Black Company</c:v>
                </c:pt>
                <c:pt idx="1">
                  <c:v>The Three Musketeers</c:v>
                </c:pt>
                <c:pt idx="2">
                  <c:v>Gardens Of The Moon</c:v>
                </c:pt>
                <c:pt idx="3">
                  <c:v>The Wheel Of Time</c:v>
                </c:pt>
                <c:pt idx="4">
                  <c:v>The Call Of The Wild</c:v>
                </c:pt>
                <c:pt idx="5">
                  <c:v>The Colour of Magic</c:v>
                </c:pt>
                <c:pt idx="6">
                  <c:v>Magician</c:v>
                </c:pt>
                <c:pt idx="7">
                  <c:v>The Blade Itself</c:v>
                </c:pt>
                <c:pt idx="8">
                  <c:v>Assassin's Apprentice</c:v>
                </c:pt>
                <c:pt idx="9">
                  <c:v>The Count Of Monte Cristo</c:v>
                </c:pt>
                <c:pt idx="10">
                  <c:v>David Copperfield</c:v>
                </c:pt>
                <c:pt idx="11">
                  <c:v>Dracula</c:v>
                </c:pt>
                <c:pt idx="12">
                  <c:v>A Study In Scarlet</c:v>
                </c:pt>
                <c:pt idx="13">
                  <c:v>Storm Front</c:v>
                </c:pt>
                <c:pt idx="14">
                  <c:v>Tinker Tailor Soldier Spy</c:v>
                </c:pt>
                <c:pt idx="15">
                  <c:v>Frankenstein</c:v>
                </c:pt>
                <c:pt idx="16">
                  <c:v>A Game of Thrones</c:v>
                </c:pt>
                <c:pt idx="17">
                  <c:v>Way of Shadows</c:v>
                </c:pt>
                <c:pt idx="18">
                  <c:v>Jekyll And Hyde</c:v>
                </c:pt>
                <c:pt idx="19">
                  <c:v>Alice In Wonderland</c:v>
                </c:pt>
                <c:pt idx="20">
                  <c:v>Brave New World</c:v>
                </c:pt>
                <c:pt idx="21">
                  <c:v>The Painted Man</c:v>
                </c:pt>
                <c:pt idx="22">
                  <c:v>Moby Dick</c:v>
                </c:pt>
                <c:pt idx="23">
                  <c:v>The Name Of The Wind</c:v>
                </c:pt>
                <c:pt idx="24">
                  <c:v>The Lies Of Locke Lamora</c:v>
                </c:pt>
                <c:pt idx="25">
                  <c:v>Mistborn</c:v>
                </c:pt>
                <c:pt idx="26">
                  <c:v>The Way of Kings</c:v>
                </c:pt>
                <c:pt idx="27">
                  <c:v>The Way We Live Now</c:v>
                </c:pt>
                <c:pt idx="28">
                  <c:v>Ulysses</c:v>
                </c:pt>
                <c:pt idx="29">
                  <c:v>Prince of Thorns</c:v>
                </c:pt>
                <c:pt idx="30">
                  <c:v>Vanity Fair</c:v>
                </c:pt>
                <c:pt idx="31">
                  <c:v>Pride And Prejudice</c:v>
                </c:pt>
                <c:pt idx="32">
                  <c:v>Elantris</c:v>
                </c:pt>
                <c:pt idx="33">
                  <c:v>1984</c:v>
                </c:pt>
                <c:pt idx="34">
                  <c:v>Oliver Twist</c:v>
                </c:pt>
                <c:pt idx="35">
                  <c:v>Harry Potter</c:v>
                </c:pt>
                <c:pt idx="36">
                  <c:v>The Black Prism</c:v>
                </c:pt>
                <c:pt idx="37">
                  <c:v>The Gunslinger</c:v>
                </c:pt>
                <c:pt idx="38">
                  <c:v>Emma</c:v>
                </c:pt>
                <c:pt idx="39">
                  <c:v>Huckleberry Finn</c:v>
                </c:pt>
              </c:strCache>
            </c:strRef>
          </c:cat>
          <c:val>
            <c:numRef>
              <c:f>'Network Data'!$P$50:$P$89</c:f>
              <c:numCache>
                <c:formatCode>General</c:formatCode>
                <c:ptCount val="40"/>
                <c:pt idx="0">
                  <c:v>6.2266500622666109E-2</c:v>
                </c:pt>
                <c:pt idx="1">
                  <c:v>0.12985507246406222</c:v>
                </c:pt>
                <c:pt idx="2">
                  <c:v>0.13300000000018375</c:v>
                </c:pt>
                <c:pt idx="3">
                  <c:v>0.2670445540403199</c:v>
                </c:pt>
                <c:pt idx="4">
                  <c:v>0.27382550335579225</c:v>
                </c:pt>
                <c:pt idx="5">
                  <c:v>0.29078613693983146</c:v>
                </c:pt>
                <c:pt idx="6">
                  <c:v>0.31821454283677503</c:v>
                </c:pt>
                <c:pt idx="7">
                  <c:v>0.35190615835755251</c:v>
                </c:pt>
                <c:pt idx="8">
                  <c:v>0.35913446676976524</c:v>
                </c:pt>
                <c:pt idx="9">
                  <c:v>0.38102217830510415</c:v>
                </c:pt>
                <c:pt idx="10">
                  <c:v>0.38162053812357544</c:v>
                </c:pt>
                <c:pt idx="11">
                  <c:v>0.38260869565235539</c:v>
                </c:pt>
                <c:pt idx="12">
                  <c:v>0.38561151079124761</c:v>
                </c:pt>
                <c:pt idx="13">
                  <c:v>0.39853412734754662</c:v>
                </c:pt>
                <c:pt idx="14">
                  <c:v>0.41173510966209326</c:v>
                </c:pt>
                <c:pt idx="15">
                  <c:v>0.48080694872523294</c:v>
                </c:pt>
                <c:pt idx="16">
                  <c:v>0.48485471120646645</c:v>
                </c:pt>
                <c:pt idx="17">
                  <c:v>0.49671292914528709</c:v>
                </c:pt>
                <c:pt idx="18">
                  <c:v>0.51388888888868645</c:v>
                </c:pt>
                <c:pt idx="19">
                  <c:v>0.51433192102567238</c:v>
                </c:pt>
                <c:pt idx="20">
                  <c:v>0.54276315789459029</c:v>
                </c:pt>
                <c:pt idx="21">
                  <c:v>0.58970749914192766</c:v>
                </c:pt>
                <c:pt idx="22">
                  <c:v>0.59305045105261323</c:v>
                </c:pt>
                <c:pt idx="23">
                  <c:v>0.59996513057680267</c:v>
                </c:pt>
                <c:pt idx="24">
                  <c:v>0.60911582624735605</c:v>
                </c:pt>
                <c:pt idx="25">
                  <c:v>0.61298450152948558</c:v>
                </c:pt>
                <c:pt idx="26">
                  <c:v>0.6513624751634064</c:v>
                </c:pt>
                <c:pt idx="27">
                  <c:v>0.66426651305662054</c:v>
                </c:pt>
                <c:pt idx="28">
                  <c:v>0.66820631254840424</c:v>
                </c:pt>
                <c:pt idx="29">
                  <c:v>0.70132013201281129</c:v>
                </c:pt>
                <c:pt idx="30">
                  <c:v>0.70544949991329575</c:v>
                </c:pt>
                <c:pt idx="31">
                  <c:v>0.72880419773541161</c:v>
                </c:pt>
                <c:pt idx="32">
                  <c:v>0.73034797490000136</c:v>
                </c:pt>
                <c:pt idx="33">
                  <c:v>0.7503075768941867</c:v>
                </c:pt>
                <c:pt idx="34">
                  <c:v>0.75962323547243893</c:v>
                </c:pt>
                <c:pt idx="35">
                  <c:v>0.76849329635891872</c:v>
                </c:pt>
                <c:pt idx="36">
                  <c:v>0.77239839901482621</c:v>
                </c:pt>
                <c:pt idx="37">
                  <c:v>0.78466076696192877</c:v>
                </c:pt>
                <c:pt idx="38">
                  <c:v>0.8260118104567421</c:v>
                </c:pt>
                <c:pt idx="39">
                  <c:v>0.86560993077106885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762032"/>
        <c:axId val="530761472"/>
      </c:lineChart>
      <c:catAx>
        <c:axId val="5307603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0760912"/>
        <c:crosses val="autoZero"/>
        <c:auto val="1"/>
        <c:lblAlgn val="ctr"/>
        <c:lblOffset val="100"/>
        <c:noMultiLvlLbl val="0"/>
      </c:catAx>
      <c:valAx>
        <c:axId val="530760912"/>
        <c:scaling>
          <c:orientation val="minMax"/>
        </c:scaling>
        <c:delete val="0"/>
        <c:axPos val="l"/>
        <c:majorGridlines>
          <c:spPr>
            <a:ln w="254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accent6">
                        <a:lumMod val="40000"/>
                        <a:lumOff val="60000"/>
                      </a:schemeClr>
                    </a:solidFill>
                  </a:rPr>
                  <a:t>Average</a:t>
                </a:r>
                <a:r>
                  <a:rPr lang="en-US" sz="2000" baseline="0">
                    <a:solidFill>
                      <a:schemeClr val="accent6">
                        <a:lumMod val="40000"/>
                        <a:lumOff val="60000"/>
                      </a:schemeClr>
                    </a:solidFill>
                  </a:rPr>
                  <a:t> weighted degree</a:t>
                </a:r>
                <a:endParaRPr lang="en-US" sz="2000">
                  <a:solidFill>
                    <a:schemeClr val="accent6">
                      <a:lumMod val="40000"/>
                      <a:lumOff val="60000"/>
                    </a:schemeClr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30760352"/>
        <c:crosses val="autoZero"/>
        <c:crossBetween val="between"/>
      </c:valAx>
      <c:valAx>
        <c:axId val="5307614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2000" b="0" i="0" baseline="0">
                    <a:solidFill>
                      <a:schemeClr val="accent2">
                        <a:lumMod val="75000"/>
                      </a:schemeClr>
                    </a:solidFill>
                    <a:effectLst/>
                  </a:rPr>
                  <a:t>F1-score performance</a:t>
                </a:r>
                <a:endParaRPr lang="en-US" sz="2000">
                  <a:solidFill>
                    <a:schemeClr val="accent2">
                      <a:lumMod val="75000"/>
                    </a:schemeClr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30762032"/>
        <c:crosses val="max"/>
        <c:crossBetween val="between"/>
      </c:valAx>
      <c:catAx>
        <c:axId val="530762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0761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219075</xdr:colOff>
      <xdr:row>4</xdr:row>
      <xdr:rowOff>90487</xdr:rowOff>
    </xdr:from>
    <xdr:to>
      <xdr:col>20</xdr:col>
      <xdr:colOff>523875</xdr:colOff>
      <xdr:row>18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25</xdr:row>
      <xdr:rowOff>142875</xdr:rowOff>
    </xdr:from>
    <xdr:to>
      <xdr:col>13</xdr:col>
      <xdr:colOff>371475</xdr:colOff>
      <xdr:row>49</xdr:row>
      <xdr:rowOff>161925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380999</xdr:colOff>
      <xdr:row>26</xdr:row>
      <xdr:rowOff>9524</xdr:rowOff>
    </xdr:from>
    <xdr:to>
      <xdr:col>26</xdr:col>
      <xdr:colOff>142874</xdr:colOff>
      <xdr:row>50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alysis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CKUP"/>
      <sheetName val="Performance without DEFAULT (2"/>
      <sheetName val="Performance with DEFAULT"/>
      <sheetName val="Fraction of Unidentified"/>
      <sheetName val="Fraction of Defaults"/>
      <sheetName val="Sentence Length"/>
      <sheetName val="Overall"/>
      <sheetName val="Persons per Sentence"/>
      <sheetName val="Viz Data"/>
      <sheetName val="Viz"/>
      <sheetName val="Significance"/>
      <sheetName val="Unidentified vs performa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4">
          <cell r="B24" t="str">
            <v xml:space="preserve"> Unidentified</v>
          </cell>
          <cell r="C24" t="str">
            <v xml:space="preserve"> F1-score</v>
          </cell>
        </row>
        <row r="25">
          <cell r="A25" t="str">
            <v>\blackcompany</v>
          </cell>
          <cell r="B25">
            <v>0.64285714285700002</v>
          </cell>
          <cell r="C25">
            <v>6.2266500622666109E-2</v>
          </cell>
        </row>
        <row r="26">
          <cell r="A26" t="str">
            <v>\musketeers</v>
          </cell>
          <cell r="B26">
            <v>0.36363636363599999</v>
          </cell>
          <cell r="C26">
            <v>0.12985507246406222</v>
          </cell>
        </row>
        <row r="27">
          <cell r="A27" t="str">
            <v>\gardensmoon</v>
          </cell>
          <cell r="B27">
            <v>0.444444444444</v>
          </cell>
          <cell r="C27">
            <v>0.13300000000018375</v>
          </cell>
        </row>
        <row r="28">
          <cell r="A28" t="str">
            <v>\wheeltime</v>
          </cell>
          <cell r="B28">
            <v>0.21428571428599999</v>
          </cell>
          <cell r="C28">
            <v>0.2670445540403199</v>
          </cell>
        </row>
        <row r="29">
          <cell r="A29" t="str">
            <v>\call</v>
          </cell>
          <cell r="B29">
            <v>0.5</v>
          </cell>
          <cell r="C29">
            <v>0.27382550335579225</v>
          </cell>
        </row>
        <row r="30">
          <cell r="A30" t="str">
            <v>\colourmagic</v>
          </cell>
          <cell r="B30">
            <v>0.5</v>
          </cell>
          <cell r="C30">
            <v>0.29078613693983146</v>
          </cell>
        </row>
        <row r="31">
          <cell r="A31" t="str">
            <v>\magicianv2</v>
          </cell>
          <cell r="B31">
            <v>0.166666666667</v>
          </cell>
          <cell r="C31">
            <v>0.31821454283677503</v>
          </cell>
        </row>
        <row r="32">
          <cell r="A32" t="str">
            <v>\bladeitself</v>
          </cell>
          <cell r="B32">
            <v>0.28571428571399998</v>
          </cell>
          <cell r="C32">
            <v>0.35190615835755251</v>
          </cell>
        </row>
        <row r="33">
          <cell r="A33" t="str">
            <v>\assassinsapprentice</v>
          </cell>
          <cell r="B33">
            <v>0.29411764705900001</v>
          </cell>
          <cell r="C33">
            <v>0.36398763523977723</v>
          </cell>
        </row>
        <row r="34">
          <cell r="A34" t="str">
            <v>\countcristo</v>
          </cell>
          <cell r="B34">
            <v>0.25</v>
          </cell>
          <cell r="C34">
            <v>0.38102217830510415</v>
          </cell>
        </row>
        <row r="35">
          <cell r="A35" t="str">
            <v>\copperfield</v>
          </cell>
          <cell r="B35">
            <v>0</v>
          </cell>
          <cell r="C35">
            <v>0.38162053812357544</v>
          </cell>
        </row>
        <row r="36">
          <cell r="A36" t="str">
            <v>\draculaV2</v>
          </cell>
          <cell r="B36">
            <v>0</v>
          </cell>
          <cell r="C36">
            <v>0.38260869565235539</v>
          </cell>
        </row>
        <row r="37">
          <cell r="A37" t="str">
            <v>\scarlet</v>
          </cell>
          <cell r="B37">
            <v>0.5</v>
          </cell>
          <cell r="C37">
            <v>0.38561151079124761</v>
          </cell>
        </row>
        <row r="38">
          <cell r="A38" t="str">
            <v>\stormfrontv2</v>
          </cell>
          <cell r="B38">
            <v>0</v>
          </cell>
          <cell r="C38">
            <v>0.39853412734754662</v>
          </cell>
        </row>
        <row r="39">
          <cell r="A39" t="str">
            <v>\tinker</v>
          </cell>
          <cell r="B39">
            <v>0.52380952381000001</v>
          </cell>
          <cell r="C39">
            <v>0.41173510966209326</v>
          </cell>
        </row>
        <row r="40">
          <cell r="A40" t="str">
            <v>\frankensteinV2</v>
          </cell>
          <cell r="B40">
            <v>0.222222222222</v>
          </cell>
          <cell r="C40">
            <v>0.48080694872523294</v>
          </cell>
        </row>
        <row r="41">
          <cell r="A41" t="str">
            <v>\gamethrones</v>
          </cell>
          <cell r="B41">
            <v>0</v>
          </cell>
          <cell r="C41">
            <v>0.48485471120646645</v>
          </cell>
        </row>
        <row r="42">
          <cell r="A42" t="str">
            <v>\wayshadows</v>
          </cell>
          <cell r="B42">
            <v>0.125</v>
          </cell>
          <cell r="C42">
            <v>0.49671292914528709</v>
          </cell>
        </row>
        <row r="43">
          <cell r="A43" t="str">
            <v>\jekyll</v>
          </cell>
          <cell r="B43">
            <v>0.28571428571399998</v>
          </cell>
          <cell r="C43">
            <v>0.51388888888868645</v>
          </cell>
        </row>
        <row r="44">
          <cell r="A44" t="str">
            <v>\alice</v>
          </cell>
          <cell r="B44">
            <v>0.5625</v>
          </cell>
          <cell r="C44">
            <v>0.51433192102567238</v>
          </cell>
        </row>
        <row r="45">
          <cell r="A45" t="str">
            <v>\braveV2</v>
          </cell>
          <cell r="B45">
            <v>0.166666666667</v>
          </cell>
          <cell r="C45">
            <v>0.54276315789459029</v>
          </cell>
        </row>
        <row r="46">
          <cell r="A46" t="str">
            <v>\paintedman</v>
          </cell>
          <cell r="B46">
            <v>0.28000000000000003</v>
          </cell>
          <cell r="C46">
            <v>0.58970749914192766</v>
          </cell>
        </row>
        <row r="47">
          <cell r="A47" t="str">
            <v>\mobydick</v>
          </cell>
          <cell r="B47">
            <v>0.375</v>
          </cell>
          <cell r="C47">
            <v>0.59305045105261323</v>
          </cell>
        </row>
        <row r="48">
          <cell r="A48" t="str">
            <v>\namewind</v>
          </cell>
          <cell r="B48">
            <v>0.1</v>
          </cell>
          <cell r="C48">
            <v>0.59996513057680267</v>
          </cell>
        </row>
        <row r="49">
          <cell r="A49" t="str">
            <v>\lockelamora</v>
          </cell>
          <cell r="B49">
            <v>9.0909090909100002E-2</v>
          </cell>
          <cell r="C49">
            <v>0.60911582624735605</v>
          </cell>
        </row>
        <row r="50">
          <cell r="A50" t="str">
            <v>\mistborn</v>
          </cell>
          <cell r="B50">
            <v>0.222222222222</v>
          </cell>
          <cell r="C50">
            <v>0.61298450152948558</v>
          </cell>
        </row>
        <row r="51">
          <cell r="A51" t="str">
            <v>\waykings</v>
          </cell>
          <cell r="B51">
            <v>0.29411764705900001</v>
          </cell>
          <cell r="C51">
            <v>0.6513624751634064</v>
          </cell>
        </row>
        <row r="52">
          <cell r="A52" t="str">
            <v>\waylive</v>
          </cell>
          <cell r="B52">
            <v>0.46428571428600002</v>
          </cell>
          <cell r="C52">
            <v>0.66426651305662054</v>
          </cell>
        </row>
        <row r="53">
          <cell r="A53" t="str">
            <v>\ulyssesV2</v>
          </cell>
          <cell r="B53">
            <v>0.33333333333300003</v>
          </cell>
          <cell r="C53">
            <v>0.66820631254840424</v>
          </cell>
        </row>
        <row r="54">
          <cell r="A54" t="str">
            <v>\princethorns</v>
          </cell>
          <cell r="B54">
            <v>0</v>
          </cell>
          <cell r="C54">
            <v>0.70132013201281129</v>
          </cell>
        </row>
        <row r="55">
          <cell r="A55" t="str">
            <v>\vanity</v>
          </cell>
          <cell r="B55">
            <v>0.44117647058800002</v>
          </cell>
          <cell r="C55">
            <v>0.70544949991329575</v>
          </cell>
        </row>
        <row r="56">
          <cell r="A56" t="str">
            <v>\pride</v>
          </cell>
          <cell r="B56">
            <v>9.5238095238100007E-2</v>
          </cell>
          <cell r="C56">
            <v>0.72880419773541161</v>
          </cell>
        </row>
        <row r="57">
          <cell r="A57" t="str">
            <v>\elantris</v>
          </cell>
          <cell r="B57">
            <v>0.27272727272699998</v>
          </cell>
          <cell r="C57">
            <v>0.73034797490000136</v>
          </cell>
        </row>
        <row r="58">
          <cell r="A58" t="str">
            <v>\1984</v>
          </cell>
          <cell r="B58">
            <v>0</v>
          </cell>
          <cell r="C58">
            <v>0.7503075768941867</v>
          </cell>
        </row>
        <row r="59">
          <cell r="A59" t="str">
            <v>\olivertwist</v>
          </cell>
          <cell r="B59">
            <v>0.33333333333300003</v>
          </cell>
          <cell r="C59">
            <v>0.75962323547243893</v>
          </cell>
        </row>
        <row r="60">
          <cell r="A60" t="str">
            <v>\harrypotterv2</v>
          </cell>
          <cell r="B60">
            <v>0.33333333333300003</v>
          </cell>
          <cell r="C60">
            <v>0.76849329635891872</v>
          </cell>
        </row>
        <row r="61">
          <cell r="A61" t="str">
            <v>\blackprism</v>
          </cell>
          <cell r="B61">
            <v>0.14285714285699999</v>
          </cell>
          <cell r="C61">
            <v>0.77239839901482621</v>
          </cell>
        </row>
        <row r="62">
          <cell r="A62" t="str">
            <v>\gunslinger</v>
          </cell>
          <cell r="B62">
            <v>0.25</v>
          </cell>
          <cell r="C62">
            <v>0.78466076696192877</v>
          </cell>
        </row>
        <row r="63">
          <cell r="A63" t="str">
            <v>\emma</v>
          </cell>
          <cell r="B63">
            <v>0.1</v>
          </cell>
          <cell r="C63">
            <v>0.8260118104567421</v>
          </cell>
        </row>
        <row r="64">
          <cell r="A64" t="str">
            <v>\huckleberry</v>
          </cell>
          <cell r="B64">
            <v>0.14285714285699999</v>
          </cell>
          <cell r="C64">
            <v>0.86560993077106885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90"/>
  <sheetViews>
    <sheetView workbookViewId="0">
      <pane ySplit="1" topLeftCell="A2" activePane="bottomLeft" state="frozen"/>
      <selection pane="bottomLeft" activeCell="U69" sqref="U69"/>
    </sheetView>
  </sheetViews>
  <sheetFormatPr defaultRowHeight="15" x14ac:dyDescent="0.25"/>
  <cols>
    <col min="1" max="1" width="24.85546875" customWidth="1"/>
    <col min="2" max="2" width="7.28515625" style="2" customWidth="1"/>
    <col min="3" max="3" width="6" style="2" customWidth="1"/>
    <col min="4" max="4" width="15.7109375" customWidth="1"/>
    <col min="5" max="5" width="11.5703125" customWidth="1"/>
    <col min="6" max="6" width="9.5703125" customWidth="1"/>
    <col min="7" max="7" width="13.85546875" customWidth="1"/>
    <col min="8" max="8" width="13.85546875" style="2" customWidth="1"/>
    <col min="9" max="9" width="13" customWidth="1"/>
    <col min="10" max="10" width="10.5703125" customWidth="1"/>
    <col min="11" max="11" width="8.28515625" customWidth="1"/>
  </cols>
  <sheetData>
    <row r="1" spans="1:67" ht="60" x14ac:dyDescent="0.25">
      <c r="A1" s="9" t="s">
        <v>10</v>
      </c>
      <c r="B1" s="9" t="s">
        <v>5</v>
      </c>
      <c r="C1" s="9" t="s">
        <v>6</v>
      </c>
      <c r="D1" s="9" t="s">
        <v>0</v>
      </c>
      <c r="E1" s="9" t="s">
        <v>1</v>
      </c>
      <c r="F1" s="9" t="s">
        <v>2</v>
      </c>
      <c r="G1" s="9" t="s">
        <v>3</v>
      </c>
      <c r="H1" s="9" t="s">
        <v>7</v>
      </c>
      <c r="I1" s="9" t="s">
        <v>4</v>
      </c>
      <c r="J1" s="9" t="s">
        <v>8</v>
      </c>
      <c r="K1" s="9" t="s">
        <v>9</v>
      </c>
      <c r="L1" s="9" t="s">
        <v>78</v>
      </c>
      <c r="N1" t="s">
        <v>13</v>
      </c>
      <c r="Y1" t="s">
        <v>13</v>
      </c>
      <c r="AJ1" t="s">
        <v>13</v>
      </c>
      <c r="AU1" t="s">
        <v>13</v>
      </c>
      <c r="BF1" t="s">
        <v>13</v>
      </c>
    </row>
    <row r="2" spans="1:67" x14ac:dyDescent="0.25">
      <c r="A2" s="11" t="s">
        <v>37</v>
      </c>
      <c r="B2" s="11">
        <v>314</v>
      </c>
      <c r="C2" s="11">
        <v>1648</v>
      </c>
      <c r="D2" s="11">
        <v>10.497</v>
      </c>
      <c r="E2" s="11">
        <v>22.459</v>
      </c>
      <c r="F2" s="11">
        <v>6</v>
      </c>
      <c r="G2" s="11">
        <v>3.4000000000000002E-2</v>
      </c>
      <c r="H2" s="11">
        <v>0.47499999999999998</v>
      </c>
      <c r="I2" s="11">
        <v>1</v>
      </c>
      <c r="J2" s="11">
        <v>0.54400000000000004</v>
      </c>
      <c r="K2" s="11">
        <v>2.8079999999999998</v>
      </c>
      <c r="L2">
        <v>0.48485471120646645</v>
      </c>
    </row>
    <row r="3" spans="1:67" ht="15.75" thickBot="1" x14ac:dyDescent="0.3">
      <c r="A3" s="11" t="s">
        <v>38</v>
      </c>
      <c r="B3" s="11">
        <v>55</v>
      </c>
      <c r="C3" s="11">
        <v>110</v>
      </c>
      <c r="D3" s="11">
        <v>4</v>
      </c>
      <c r="E3" s="11">
        <v>9.0909999999999993</v>
      </c>
      <c r="F3" s="11">
        <v>6</v>
      </c>
      <c r="G3" s="11">
        <v>7.3999999999999996E-2</v>
      </c>
      <c r="H3" s="11">
        <v>0.34100000000000003</v>
      </c>
      <c r="I3" s="11">
        <v>2</v>
      </c>
      <c r="J3" s="11">
        <v>0.48699999999999999</v>
      </c>
      <c r="K3" s="11">
        <v>2.645</v>
      </c>
      <c r="L3">
        <v>0.35913446676976524</v>
      </c>
      <c r="N3" t="s">
        <v>14</v>
      </c>
      <c r="Q3" t="s">
        <v>15</v>
      </c>
      <c r="R3">
        <v>0</v>
      </c>
      <c r="Y3" t="s">
        <v>14</v>
      </c>
      <c r="AB3" t="s">
        <v>15</v>
      </c>
      <c r="AC3">
        <v>0</v>
      </c>
      <c r="AJ3" t="s">
        <v>14</v>
      </c>
      <c r="AM3" t="s">
        <v>15</v>
      </c>
      <c r="AN3">
        <v>0</v>
      </c>
      <c r="AU3" t="s">
        <v>14</v>
      </c>
      <c r="AX3" t="s">
        <v>15</v>
      </c>
      <c r="AY3">
        <v>0</v>
      </c>
      <c r="BF3" t="s">
        <v>14</v>
      </c>
      <c r="BI3" t="s">
        <v>15</v>
      </c>
      <c r="BJ3">
        <v>0</v>
      </c>
    </row>
    <row r="4" spans="1:67" ht="15.75" thickTop="1" x14ac:dyDescent="0.25">
      <c r="A4" s="11" t="s">
        <v>39</v>
      </c>
      <c r="B4" s="11">
        <v>106</v>
      </c>
      <c r="C4" s="11">
        <v>493</v>
      </c>
      <c r="D4" s="11">
        <v>9.3019999999999996</v>
      </c>
      <c r="E4" s="11">
        <v>43.244999999999997</v>
      </c>
      <c r="F4" s="11">
        <v>5</v>
      </c>
      <c r="G4" s="11">
        <v>8.8999999999999996E-2</v>
      </c>
      <c r="H4" s="11">
        <v>0.35699999999999998</v>
      </c>
      <c r="I4" s="11">
        <v>1</v>
      </c>
      <c r="J4" s="11">
        <v>0.67</v>
      </c>
      <c r="K4" s="11">
        <v>2.2160000000000002</v>
      </c>
      <c r="L4">
        <v>0.73034797490000136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Y4" s="4" t="s">
        <v>16</v>
      </c>
      <c r="Z4" s="4" t="s">
        <v>17</v>
      </c>
      <c r="AA4" s="4" t="s">
        <v>18</v>
      </c>
      <c r="AB4" s="4" t="s">
        <v>19</v>
      </c>
      <c r="AC4" s="4" t="s">
        <v>20</v>
      </c>
      <c r="AJ4" s="4" t="s">
        <v>16</v>
      </c>
      <c r="AK4" s="4" t="s">
        <v>17</v>
      </c>
      <c r="AL4" s="4" t="s">
        <v>18</v>
      </c>
      <c r="AM4" s="4" t="s">
        <v>19</v>
      </c>
      <c r="AN4" s="4" t="s">
        <v>20</v>
      </c>
      <c r="AU4" s="4" t="s">
        <v>16</v>
      </c>
      <c r="AV4" s="4" t="s">
        <v>17</v>
      </c>
      <c r="AW4" s="4" t="s">
        <v>18</v>
      </c>
      <c r="AX4" s="4" t="s">
        <v>19</v>
      </c>
      <c r="AY4" s="4" t="s">
        <v>20</v>
      </c>
      <c r="BF4" s="4" t="s">
        <v>16</v>
      </c>
      <c r="BG4" s="4" t="s">
        <v>17</v>
      </c>
      <c r="BH4" s="4" t="s">
        <v>18</v>
      </c>
      <c r="BI4" s="4" t="s">
        <v>19</v>
      </c>
      <c r="BJ4" s="4" t="s">
        <v>20</v>
      </c>
    </row>
    <row r="5" spans="1:67" x14ac:dyDescent="0.25">
      <c r="A5" s="11" t="s">
        <v>40</v>
      </c>
      <c r="B5" s="11">
        <v>88</v>
      </c>
      <c r="C5" s="11">
        <v>257</v>
      </c>
      <c r="D5" s="11">
        <v>5.8410000000000002</v>
      </c>
      <c r="E5" s="11">
        <v>10.840999999999999</v>
      </c>
      <c r="F5" s="11">
        <v>8</v>
      </c>
      <c r="G5" s="11">
        <v>6.7000000000000004E-2</v>
      </c>
      <c r="H5" s="11">
        <v>0.41799999999999998</v>
      </c>
      <c r="I5" s="11">
        <v>1</v>
      </c>
      <c r="J5" s="11">
        <v>0.48399999999999999</v>
      </c>
      <c r="K5" s="11">
        <v>2.9319999999999999</v>
      </c>
      <c r="L5">
        <v>0.13300000000018375</v>
      </c>
      <c r="N5" t="str">
        <f>B1</f>
        <v>Nodes</v>
      </c>
      <c r="O5">
        <f>COUNT(B2:B21)</f>
        <v>20</v>
      </c>
      <c r="P5">
        <f>AVERAGE(B2:B21)</f>
        <v>99.45</v>
      </c>
      <c r="Q5">
        <f>VAR(B2:B21)</f>
        <v>4405.1026315789477</v>
      </c>
      <c r="S5">
        <f>SQRT(Q5)</f>
        <v>66.370947195131606</v>
      </c>
      <c r="Y5" t="str">
        <f>C1</f>
        <v>Edges</v>
      </c>
      <c r="Z5">
        <f>COUNT(C2:C21)</f>
        <v>20</v>
      </c>
      <c r="AA5">
        <f>AVERAGE(C2:C21)</f>
        <v>317.85000000000002</v>
      </c>
      <c r="AB5">
        <f>VAR(C2:C21)</f>
        <v>121742.02894736841</v>
      </c>
      <c r="AD5" s="3">
        <f>SQRT(AB5)</f>
        <v>348.91550402263357</v>
      </c>
      <c r="AJ5" t="str">
        <f>D1</f>
        <v>Average Degree</v>
      </c>
      <c r="AK5">
        <f>COUNT(D2:D21)</f>
        <v>20</v>
      </c>
      <c r="AL5">
        <f>AVERAGE(D2:D21)</f>
        <v>5.5111499999999998</v>
      </c>
      <c r="AM5">
        <f>VAR(D2:D21)</f>
        <v>3.4118725552631601</v>
      </c>
      <c r="AO5" s="3">
        <f>SQRT(AM5)</f>
        <v>1.8471254844387699</v>
      </c>
      <c r="AU5" t="str">
        <f>E1</f>
        <v>Average Weighted Degree</v>
      </c>
      <c r="AV5">
        <f>COUNT(E2:E21)</f>
        <v>20</v>
      </c>
      <c r="AW5">
        <f>AVERAGE(E2:E21)</f>
        <v>17.456149999999994</v>
      </c>
      <c r="AX5">
        <f>VAR(E2:E21)</f>
        <v>101.07935045000019</v>
      </c>
      <c r="AZ5" s="3">
        <f>SQRT(AX5)</f>
        <v>10.053822678464156</v>
      </c>
      <c r="BF5" t="str">
        <f>F1</f>
        <v>Network Diameter</v>
      </c>
      <c r="BG5">
        <f>COUNT(F2:F21)</f>
        <v>20</v>
      </c>
      <c r="BH5">
        <f>AVERAGE(F2:F21)</f>
        <v>6.05</v>
      </c>
      <c r="BI5">
        <f>VAR(F2:F21)</f>
        <v>1.3131578947368445</v>
      </c>
      <c r="BK5" s="3">
        <f>SQRT(BI5)</f>
        <v>1.1459310165698651</v>
      </c>
    </row>
    <row r="6" spans="1:67" x14ac:dyDescent="0.25">
      <c r="A6" s="11" t="s">
        <v>41</v>
      </c>
      <c r="B6" s="11">
        <v>67</v>
      </c>
      <c r="C6" s="11">
        <v>198</v>
      </c>
      <c r="D6" s="11">
        <v>5.91</v>
      </c>
      <c r="E6" s="11">
        <v>19.373000000000001</v>
      </c>
      <c r="F6" s="11">
        <v>5</v>
      </c>
      <c r="G6" s="11">
        <v>0.09</v>
      </c>
      <c r="H6" s="11">
        <v>0.154</v>
      </c>
      <c r="I6" s="11">
        <v>1</v>
      </c>
      <c r="J6" s="11">
        <v>0.68100000000000005</v>
      </c>
      <c r="K6" s="11">
        <v>2.234</v>
      </c>
      <c r="L6">
        <v>0.76849329635891872</v>
      </c>
      <c r="N6" t="str">
        <f>B25</f>
        <v>Nodes</v>
      </c>
      <c r="O6">
        <f>COUNT(B26:B45)</f>
        <v>20</v>
      </c>
      <c r="P6">
        <f>AVERAGE(B26:B45)</f>
        <v>107.6</v>
      </c>
      <c r="Q6">
        <f>VAR(B26:B45)</f>
        <v>16114.147368421052</v>
      </c>
      <c r="S6" s="3">
        <f>SQRT(Q6)</f>
        <v>126.94151160444345</v>
      </c>
      <c r="Y6" t="str">
        <f>C25</f>
        <v>Edges</v>
      </c>
      <c r="Z6">
        <f>COUNT(C26:C45)</f>
        <v>20</v>
      </c>
      <c r="AA6">
        <f>AVERAGE(C26:C45)</f>
        <v>490.55</v>
      </c>
      <c r="AB6">
        <f>VAR(C26:C45)</f>
        <v>840258.04999999993</v>
      </c>
      <c r="AD6" s="3">
        <f>SQRT(AB6)</f>
        <v>916.65590599744678</v>
      </c>
      <c r="AJ6" t="str">
        <f>D25</f>
        <v>Average Degree</v>
      </c>
      <c r="AK6">
        <f>COUNT(D26:D45)</f>
        <v>20</v>
      </c>
      <c r="AL6">
        <f>AVERAGE(D26:D45)</f>
        <v>6.2788999999999993</v>
      </c>
      <c r="AM6">
        <f>VAR(D26:D45)</f>
        <v>12.684325778947386</v>
      </c>
      <c r="AO6" s="3">
        <f>SQRT(AM6)</f>
        <v>3.5615061110360862</v>
      </c>
      <c r="AU6" t="str">
        <f>E25</f>
        <v>Average Weighted Degree</v>
      </c>
      <c r="AV6">
        <f>COUNT(E26:E45)</f>
        <v>20</v>
      </c>
      <c r="AW6">
        <f>AVERAGE(E26:E45)</f>
        <v>20.445400000000003</v>
      </c>
      <c r="AX6">
        <f>VAR(E26:E45)</f>
        <v>224.55299130526299</v>
      </c>
      <c r="AZ6" s="3">
        <f>SQRT(AX6)</f>
        <v>14.985092302193637</v>
      </c>
      <c r="BF6" t="str">
        <f>F25</f>
        <v>Network Diameter</v>
      </c>
      <c r="BG6">
        <f>COUNT(F26:F45)</f>
        <v>20</v>
      </c>
      <c r="BH6">
        <f>AVERAGE(F26:F45)</f>
        <v>5.45</v>
      </c>
      <c r="BI6">
        <f>VAR(F26:F45)</f>
        <v>2.8921052631578972</v>
      </c>
      <c r="BK6" s="3">
        <f>SQRT(BI6)</f>
        <v>1.7006190823220517</v>
      </c>
    </row>
    <row r="7" spans="1:67" x14ac:dyDescent="0.25">
      <c r="A7" s="11" t="s">
        <v>42</v>
      </c>
      <c r="B7" s="11">
        <v>84</v>
      </c>
      <c r="C7" s="11">
        <v>209</v>
      </c>
      <c r="D7" s="11">
        <v>4.976</v>
      </c>
      <c r="E7" s="11">
        <v>10.762</v>
      </c>
      <c r="F7" s="11">
        <v>6</v>
      </c>
      <c r="G7" s="11">
        <v>0.06</v>
      </c>
      <c r="H7" s="11">
        <v>0.432</v>
      </c>
      <c r="I7" s="11">
        <v>2</v>
      </c>
      <c r="J7" s="11">
        <v>0.57899999999999996</v>
      </c>
      <c r="K7" s="11">
        <v>2.831</v>
      </c>
      <c r="L7">
        <v>0.31821454283677503</v>
      </c>
      <c r="N7" s="5" t="s">
        <v>21</v>
      </c>
      <c r="O7" s="5"/>
      <c r="P7" s="5"/>
      <c r="Q7" s="5">
        <f>((O5-1)*Q5+(O6-1)*Q6)/(O5+O6-2)</f>
        <v>10259.625</v>
      </c>
      <c r="R7" s="5">
        <f>ABS(P5-P6-R3)/SQRT(Q7)</f>
        <v>8.046219301052665E-2</v>
      </c>
      <c r="Y7" s="5" t="s">
        <v>21</v>
      </c>
      <c r="Z7" s="5"/>
      <c r="AA7" s="5"/>
      <c r="AB7" s="5">
        <f>((Z5-1)*AB5+(Z6-1)*AB6)/(Z5+Z6-2)</f>
        <v>481000.03947368421</v>
      </c>
      <c r="AC7" s="5">
        <f>ABS(AA5-AA6-AC3)/SQRT(AB7)</f>
        <v>0.24901171624683641</v>
      </c>
      <c r="AJ7" s="5" t="s">
        <v>21</v>
      </c>
      <c r="AK7" s="5"/>
      <c r="AL7" s="5"/>
      <c r="AM7" s="5">
        <f>((AK5-1)*AM5+(AK6-1)*AM6)/(AK5+AK6-2)</f>
        <v>8.0480991671052724</v>
      </c>
      <c r="AN7" s="5">
        <f>ABS(AL5-AL6-AN3)/SQRT(AM7)</f>
        <v>0.27062827267309159</v>
      </c>
      <c r="AU7" s="5" t="s">
        <v>21</v>
      </c>
      <c r="AV7" s="5"/>
      <c r="AW7" s="5"/>
      <c r="AX7" s="5">
        <f>((AV5-1)*AX5+(AV6-1)*AX6)/(AV5+AV6-2)</f>
        <v>162.81617087763161</v>
      </c>
      <c r="AY7" s="5">
        <f>ABS(AW5-AW6-AY3)/SQRT(AX7)</f>
        <v>0.23426826951987706</v>
      </c>
      <c r="BF7" s="5" t="s">
        <v>21</v>
      </c>
      <c r="BG7" s="5"/>
      <c r="BH7" s="5"/>
      <c r="BI7" s="5">
        <f>((BG5-1)*BI5+(BG6-1)*BI6)/(BG5+BG6-2)</f>
        <v>2.1026315789473706</v>
      </c>
      <c r="BJ7" s="5">
        <f>ABS(BH5-BH6-BJ3)/SQRT(BI7)</f>
        <v>0.41378015602720963</v>
      </c>
    </row>
    <row r="8" spans="1:67" x14ac:dyDescent="0.25">
      <c r="A8" s="11" t="s">
        <v>43</v>
      </c>
      <c r="B8" s="11">
        <v>89</v>
      </c>
      <c r="C8" s="11">
        <v>255</v>
      </c>
      <c r="D8" s="11">
        <v>5.73</v>
      </c>
      <c r="E8" s="11">
        <v>33.887999999999998</v>
      </c>
      <c r="F8" s="11">
        <v>6</v>
      </c>
      <c r="G8" s="11">
        <v>6.5000000000000002E-2</v>
      </c>
      <c r="H8" s="11">
        <v>4.2000000000000003E-2</v>
      </c>
      <c r="I8" s="11">
        <v>3</v>
      </c>
      <c r="J8" s="11">
        <v>0.623</v>
      </c>
      <c r="K8" s="11">
        <v>2.3660000000000001</v>
      </c>
      <c r="L8">
        <v>0.61298450152948558</v>
      </c>
    </row>
    <row r="9" spans="1:67" ht="15.75" thickBot="1" x14ac:dyDescent="0.3">
      <c r="A9" s="11" t="s">
        <v>44</v>
      </c>
      <c r="B9" s="11">
        <v>59</v>
      </c>
      <c r="C9" s="11">
        <v>111</v>
      </c>
      <c r="D9" s="11">
        <v>3.7629999999999999</v>
      </c>
      <c r="E9" s="11">
        <v>6.9829999999999997</v>
      </c>
      <c r="F9" s="11">
        <v>6</v>
      </c>
      <c r="G9" s="11">
        <v>6.5000000000000002E-2</v>
      </c>
      <c r="H9" s="11">
        <v>0.373</v>
      </c>
      <c r="I9" s="11">
        <v>2</v>
      </c>
      <c r="J9" s="11">
        <v>0.42</v>
      </c>
      <c r="K9" s="11">
        <v>2.83</v>
      </c>
      <c r="L9">
        <v>0.70132013201281129</v>
      </c>
      <c r="N9" t="s">
        <v>22</v>
      </c>
      <c r="R9" t="s">
        <v>23</v>
      </c>
      <c r="S9">
        <v>0.05</v>
      </c>
      <c r="Y9" t="s">
        <v>22</v>
      </c>
      <c r="AC9" t="s">
        <v>23</v>
      </c>
      <c r="AD9">
        <v>0.05</v>
      </c>
      <c r="AJ9" t="s">
        <v>22</v>
      </c>
      <c r="AN9" t="s">
        <v>23</v>
      </c>
      <c r="AO9">
        <v>0.05</v>
      </c>
      <c r="AU9" t="s">
        <v>22</v>
      </c>
      <c r="AY9" t="s">
        <v>23</v>
      </c>
      <c r="AZ9">
        <v>0.05</v>
      </c>
      <c r="BF9" t="s">
        <v>22</v>
      </c>
      <c r="BJ9" t="s">
        <v>23</v>
      </c>
      <c r="BK9">
        <v>0.05</v>
      </c>
    </row>
    <row r="10" spans="1:67" ht="15.75" thickTop="1" x14ac:dyDescent="0.25">
      <c r="A10" s="11" t="s">
        <v>45</v>
      </c>
      <c r="B10" s="11">
        <v>33</v>
      </c>
      <c r="C10" s="11">
        <v>85</v>
      </c>
      <c r="D10" s="11">
        <v>5.1520000000000001</v>
      </c>
      <c r="E10" s="11">
        <v>10.97</v>
      </c>
      <c r="F10" s="11">
        <v>4</v>
      </c>
      <c r="G10" s="11">
        <v>0.161</v>
      </c>
      <c r="H10" s="11">
        <v>0.31</v>
      </c>
      <c r="I10" s="11">
        <v>1</v>
      </c>
      <c r="J10" s="11">
        <v>0.64</v>
      </c>
      <c r="K10" s="11">
        <v>2.2589999999999999</v>
      </c>
      <c r="L10">
        <v>0.39853412734754662</v>
      </c>
      <c r="N10" s="4" t="s">
        <v>24</v>
      </c>
      <c r="O10" s="4" t="s">
        <v>25</v>
      </c>
      <c r="P10" s="4" t="s">
        <v>26</v>
      </c>
      <c r="Q10" s="4" t="s">
        <v>27</v>
      </c>
      <c r="R10" s="4" t="s">
        <v>28</v>
      </c>
      <c r="S10" s="4" t="s">
        <v>29</v>
      </c>
      <c r="T10" s="4" t="s">
        <v>30</v>
      </c>
      <c r="U10" s="4" t="s">
        <v>31</v>
      </c>
      <c r="V10" s="4" t="s">
        <v>32</v>
      </c>
      <c r="W10" s="4" t="s">
        <v>33</v>
      </c>
      <c r="Y10" s="4" t="s">
        <v>24</v>
      </c>
      <c r="Z10" s="4" t="s">
        <v>25</v>
      </c>
      <c r="AA10" s="4" t="s">
        <v>26</v>
      </c>
      <c r="AB10" s="4" t="s">
        <v>27</v>
      </c>
      <c r="AC10" s="4" t="s">
        <v>28</v>
      </c>
      <c r="AD10" s="4" t="s">
        <v>29</v>
      </c>
      <c r="AE10" s="4" t="s">
        <v>30</v>
      </c>
      <c r="AF10" s="4" t="s">
        <v>31</v>
      </c>
      <c r="AG10" s="4" t="s">
        <v>32</v>
      </c>
      <c r="AH10" s="4" t="s">
        <v>33</v>
      </c>
      <c r="AJ10" s="4" t="s">
        <v>24</v>
      </c>
      <c r="AK10" s="4" t="s">
        <v>25</v>
      </c>
      <c r="AL10" s="4" t="s">
        <v>26</v>
      </c>
      <c r="AM10" s="4" t="s">
        <v>27</v>
      </c>
      <c r="AN10" s="4" t="s">
        <v>28</v>
      </c>
      <c r="AO10" s="4" t="s">
        <v>29</v>
      </c>
      <c r="AP10" s="4" t="s">
        <v>30</v>
      </c>
      <c r="AQ10" s="4" t="s">
        <v>31</v>
      </c>
      <c r="AR10" s="4" t="s">
        <v>32</v>
      </c>
      <c r="AS10" s="4" t="s">
        <v>33</v>
      </c>
      <c r="AU10" s="4" t="s">
        <v>24</v>
      </c>
      <c r="AV10" s="4" t="s">
        <v>25</v>
      </c>
      <c r="AW10" s="4" t="s">
        <v>26</v>
      </c>
      <c r="AX10" s="4" t="s">
        <v>27</v>
      </c>
      <c r="AY10" s="4" t="s">
        <v>28</v>
      </c>
      <c r="AZ10" s="4" t="s">
        <v>29</v>
      </c>
      <c r="BA10" s="4" t="s">
        <v>30</v>
      </c>
      <c r="BB10" s="4" t="s">
        <v>31</v>
      </c>
      <c r="BC10" s="4" t="s">
        <v>32</v>
      </c>
      <c r="BD10" s="4" t="s">
        <v>33</v>
      </c>
      <c r="BF10" s="4" t="s">
        <v>24</v>
      </c>
      <c r="BG10" s="4" t="s">
        <v>25</v>
      </c>
      <c r="BH10" s="4" t="s">
        <v>26</v>
      </c>
      <c r="BI10" s="4" t="s">
        <v>27</v>
      </c>
      <c r="BJ10" s="4" t="s">
        <v>28</v>
      </c>
      <c r="BK10" s="4" t="s">
        <v>29</v>
      </c>
      <c r="BL10" s="4" t="s">
        <v>30</v>
      </c>
      <c r="BM10" s="4" t="s">
        <v>31</v>
      </c>
      <c r="BN10" s="4" t="s">
        <v>32</v>
      </c>
      <c r="BO10" s="4" t="s">
        <v>33</v>
      </c>
    </row>
    <row r="11" spans="1:67" x14ac:dyDescent="0.25">
      <c r="A11" s="11" t="s">
        <v>46</v>
      </c>
      <c r="B11" s="11">
        <v>30</v>
      </c>
      <c r="C11" s="11">
        <v>45</v>
      </c>
      <c r="D11" s="11">
        <v>3</v>
      </c>
      <c r="E11" s="11">
        <v>6.133</v>
      </c>
      <c r="F11" s="11">
        <v>6</v>
      </c>
      <c r="G11" s="11">
        <v>0.10299999999999999</v>
      </c>
      <c r="H11" s="11">
        <v>0.20200000000000001</v>
      </c>
      <c r="I11" s="11">
        <v>3</v>
      </c>
      <c r="J11" s="11">
        <v>0.56100000000000005</v>
      </c>
      <c r="K11" s="11">
        <v>2.4279999999999999</v>
      </c>
      <c r="L11">
        <v>6.2266500622666109E-2</v>
      </c>
      <c r="N11" t="s">
        <v>34</v>
      </c>
      <c r="O11">
        <f>SQRT(Q7*(1/O5+1/O6))</f>
        <v>32.030649384612857</v>
      </c>
      <c r="P11">
        <f>(ABS(P5-P6-R3))/O11</f>
        <v>0.25444379544534473</v>
      </c>
      <c r="Q11">
        <f>O5+O6-2</f>
        <v>38</v>
      </c>
      <c r="R11">
        <f>TDIST(P11,Q11,1)</f>
        <v>0.4002623185439515</v>
      </c>
      <c r="S11">
        <f>TINV(S9*2,Q11)</f>
        <v>1.6859544601667387</v>
      </c>
      <c r="V11" s="6" t="str">
        <f>IF(R11&lt;S9,"yes","no")</f>
        <v>no</v>
      </c>
      <c r="W11">
        <f>SQRT(P11^2/(P11^2+Q11))</f>
        <v>4.1241117233271674E-2</v>
      </c>
      <c r="Y11" t="s">
        <v>34</v>
      </c>
      <c r="Z11">
        <f>SQRT(AB7*(1/Z5+1/Z6))</f>
        <v>219.31713099383828</v>
      </c>
      <c r="AA11">
        <f>(ABS(AA5-AA6-AC3))/Z11</f>
        <v>0.78744418740755828</v>
      </c>
      <c r="AB11">
        <f>Z5+Z6-2</f>
        <v>38</v>
      </c>
      <c r="AC11">
        <f>TDIST(AA11,AB11,1)</f>
        <v>0.21795307222974009</v>
      </c>
      <c r="AD11">
        <f>TINV(AD9*2,AB11)</f>
        <v>1.6859544601667387</v>
      </c>
      <c r="AG11" s="6" t="str">
        <f>IF(AC11&lt;AD9,"yes","no")</f>
        <v>no</v>
      </c>
      <c r="AH11">
        <f>SQRT(AA11^2/(AA11^2+AB11))</f>
        <v>0.1267106919478071</v>
      </c>
      <c r="AJ11" t="s">
        <v>34</v>
      </c>
      <c r="AK11">
        <f>SQRT(AM7*(1/AK5+1/AK6))</f>
        <v>0.89711198671655668</v>
      </c>
      <c r="AL11">
        <f>(ABS(AL5-AL6-AN3))/AK11</f>
        <v>0.85580174088407401</v>
      </c>
      <c r="AM11">
        <f>AK5+AK6-2</f>
        <v>38</v>
      </c>
      <c r="AN11">
        <f>TDIST(AL11,AM11,1)</f>
        <v>0.19873586722421327</v>
      </c>
      <c r="AO11">
        <f>TINV(AO9*2,AM11)</f>
        <v>1.6859544601667387</v>
      </c>
      <c r="AR11" s="6" t="str">
        <f>IF(AN11&lt;AO9,"yes","no")</f>
        <v>no</v>
      </c>
      <c r="AS11">
        <f>SQRT(AL11^2/(AL11^2+AM11))</f>
        <v>0.13751053774268376</v>
      </c>
      <c r="AU11" t="s">
        <v>34</v>
      </c>
      <c r="AV11">
        <f>SQRT(AX7*(1/AV5+1/AV6))</f>
        <v>4.0350485855517482</v>
      </c>
      <c r="AW11">
        <f>(ABS(AW5-AW6-AY3))/AV11</f>
        <v>0.74082131518901206</v>
      </c>
      <c r="AX11">
        <f>AV5+AV6-2</f>
        <v>38</v>
      </c>
      <c r="AY11">
        <f>TDIST(AW11,AX11,1)</f>
        <v>0.23167762204811915</v>
      </c>
      <c r="AZ11">
        <f>TINV(AZ9*2,AX11)</f>
        <v>1.6859544601667387</v>
      </c>
      <c r="BC11" s="6" t="str">
        <f>IF(AY11&lt;AZ9,"yes","no")</f>
        <v>no</v>
      </c>
      <c r="BD11">
        <f>SQRT(AW11^2/(AW11^2+AX11))</f>
        <v>0.11931854436675814</v>
      </c>
      <c r="BF11" t="s">
        <v>34</v>
      </c>
      <c r="BG11">
        <f>SQRT(BI7*(1/BG5+1/BG6))</f>
        <v>0.45854460840221106</v>
      </c>
      <c r="BH11">
        <f>(ABS(BH5-BH6-BJ3))/BG11</f>
        <v>1.3084877436258315</v>
      </c>
      <c r="BI11">
        <f>BG5+BG6-2</f>
        <v>38</v>
      </c>
      <c r="BJ11">
        <f>TDIST(BH11,BI11,1)</f>
        <v>9.9283567609537368E-2</v>
      </c>
      <c r="BK11">
        <f>TINV(BK9*2,BI11)</f>
        <v>1.6859544601667387</v>
      </c>
      <c r="BN11" s="6" t="str">
        <f>IF(BJ11&lt;BK9,"yes","no")</f>
        <v>no</v>
      </c>
      <c r="BO11">
        <f>SQRT(BH11^2/(BH11^2+BI11))</f>
        <v>0.2076385620617946</v>
      </c>
    </row>
    <row r="12" spans="1:67" x14ac:dyDescent="0.25">
      <c r="A12" s="11" t="s">
        <v>47</v>
      </c>
      <c r="B12" s="11">
        <v>84</v>
      </c>
      <c r="C12" s="11">
        <v>239</v>
      </c>
      <c r="D12" s="11">
        <v>5.69</v>
      </c>
      <c r="E12" s="11">
        <v>30.738</v>
      </c>
      <c r="F12" s="11">
        <v>5</v>
      </c>
      <c r="G12" s="11">
        <v>6.9000000000000006E-2</v>
      </c>
      <c r="H12" s="11">
        <v>0.221</v>
      </c>
      <c r="I12" s="11">
        <v>1</v>
      </c>
      <c r="J12" s="11">
        <v>0.753</v>
      </c>
      <c r="K12" s="11">
        <v>2.266</v>
      </c>
      <c r="L12">
        <v>0.77239839901482621</v>
      </c>
      <c r="N12" t="s">
        <v>35</v>
      </c>
      <c r="O12">
        <f>O11</f>
        <v>32.030649384612857</v>
      </c>
      <c r="P12" s="3">
        <f t="shared" ref="P12:Q12" si="0">P11</f>
        <v>0.25444379544534473</v>
      </c>
      <c r="Q12" s="3">
        <f t="shared" si="0"/>
        <v>38</v>
      </c>
      <c r="R12">
        <f>TDIST(P12,Q12,2)</f>
        <v>0.800524637087903</v>
      </c>
      <c r="S12">
        <f>TINV(S9,Q12)</f>
        <v>2.0243941639119702</v>
      </c>
      <c r="T12">
        <f>(P5-P6)-S12*O12</f>
        <v>-72.992659680520802</v>
      </c>
      <c r="U12">
        <f>(P5-P6)+S12*O12</f>
        <v>56.692659680520819</v>
      </c>
      <c r="V12" s="6" t="str">
        <f>IF(R12&lt;S9,"yes","no")</f>
        <v>no</v>
      </c>
      <c r="W12">
        <f>W11</f>
        <v>4.1241117233271674E-2</v>
      </c>
      <c r="Y12" t="s">
        <v>35</v>
      </c>
      <c r="Z12">
        <f>Z11</f>
        <v>219.31713099383828</v>
      </c>
      <c r="AA12" s="3">
        <f t="shared" ref="AA12:AB12" si="1">AA11</f>
        <v>0.78744418740755828</v>
      </c>
      <c r="AB12" s="3">
        <f t="shared" si="1"/>
        <v>38</v>
      </c>
      <c r="AC12">
        <f>TDIST(AA12,AB12,2)</f>
        <v>0.43590614445948017</v>
      </c>
      <c r="AD12">
        <f>TINV(AD9,AB12)</f>
        <v>2.0243941639119702</v>
      </c>
      <c r="AE12">
        <f>(AA5-AA6)-AD12*Z12</f>
        <v>-616.68432002984332</v>
      </c>
      <c r="AF12">
        <f>(AA5-AA6)+AD12*Z12</f>
        <v>271.28432002984329</v>
      </c>
      <c r="AG12" s="6" t="str">
        <f>IF(AC12&lt;AD9,"yes","no")</f>
        <v>no</v>
      </c>
      <c r="AH12">
        <f>AH11</f>
        <v>0.1267106919478071</v>
      </c>
      <c r="AJ12" t="s">
        <v>35</v>
      </c>
      <c r="AK12">
        <f>AK11</f>
        <v>0.89711198671655668</v>
      </c>
      <c r="AL12" s="3">
        <f t="shared" ref="AL12:AM12" si="2">AL11</f>
        <v>0.85580174088407401</v>
      </c>
      <c r="AM12" s="3">
        <f t="shared" si="2"/>
        <v>38</v>
      </c>
      <c r="AN12">
        <f>TDIST(AL12,AM12,2)</f>
        <v>0.39747173444842654</v>
      </c>
      <c r="AO12">
        <f>TINV(AO9,AM12)</f>
        <v>2.0243941639119702</v>
      </c>
      <c r="AP12">
        <f>(AL5-AL6)-AO12*AK12</f>
        <v>-2.5838582702844697</v>
      </c>
      <c r="AQ12">
        <f>(AL5-AL6)+AO12*AK12</f>
        <v>1.0483582702844709</v>
      </c>
      <c r="AR12" s="6" t="str">
        <f>IF(AN12&lt;AO9,"yes","no")</f>
        <v>no</v>
      </c>
      <c r="AS12">
        <f>AS11</f>
        <v>0.13751053774268376</v>
      </c>
      <c r="AU12" t="s">
        <v>35</v>
      </c>
      <c r="AV12">
        <f>AV11</f>
        <v>4.0350485855517482</v>
      </c>
      <c r="AW12" s="3">
        <f t="shared" ref="AW12:AX12" si="3">AW11</f>
        <v>0.74082131518901206</v>
      </c>
      <c r="AX12" s="3">
        <f t="shared" si="3"/>
        <v>38</v>
      </c>
      <c r="AY12">
        <f>TDIST(AW12,AX12,2)</f>
        <v>0.46335524409623829</v>
      </c>
      <c r="AZ12">
        <f>TINV(AZ9,AX12)</f>
        <v>2.0243941639119702</v>
      </c>
      <c r="BA12">
        <f>(AW5-AW6)-AZ12*AV12</f>
        <v>-11.157778807692219</v>
      </c>
      <c r="BB12">
        <f>(AW5-AW6)+AZ12*AV12</f>
        <v>5.1792788076922012</v>
      </c>
      <c r="BC12" s="6" t="str">
        <f>IF(AY12&lt;AZ9,"yes","no")</f>
        <v>no</v>
      </c>
      <c r="BD12">
        <f>BD11</f>
        <v>0.11931854436675814</v>
      </c>
      <c r="BF12" t="s">
        <v>35</v>
      </c>
      <c r="BG12">
        <f>BG11</f>
        <v>0.45854460840221106</v>
      </c>
      <c r="BH12" s="3">
        <f t="shared" ref="BH12:BI12" si="4">BH11</f>
        <v>1.3084877436258315</v>
      </c>
      <c r="BI12" s="3">
        <f t="shared" si="4"/>
        <v>38</v>
      </c>
      <c r="BJ12">
        <f>TDIST(BH12,BI12,2)</f>
        <v>0.19856713521907474</v>
      </c>
      <c r="BK12">
        <f>TINV(BK9,BI12)</f>
        <v>2.0243941639119702</v>
      </c>
      <c r="BL12">
        <f>(BH5-BH6)-BK12*BG12</f>
        <v>-0.32827502914273621</v>
      </c>
      <c r="BM12">
        <f>(BH5-BH6)+BK12*BG12</f>
        <v>1.5282750291427356</v>
      </c>
      <c r="BN12" s="6" t="str">
        <f>IF(BJ12&lt;BK9,"yes","no")</f>
        <v>no</v>
      </c>
      <c r="BO12">
        <f>BO11</f>
        <v>0.2076385620617946</v>
      </c>
    </row>
    <row r="13" spans="1:67" x14ac:dyDescent="0.25">
      <c r="A13" s="11" t="s">
        <v>48</v>
      </c>
      <c r="B13" s="11">
        <v>96</v>
      </c>
      <c r="C13" s="11">
        <v>259</v>
      </c>
      <c r="D13" s="11">
        <v>5.3959999999999999</v>
      </c>
      <c r="E13" s="11">
        <v>14.228999999999999</v>
      </c>
      <c r="F13" s="11">
        <v>5</v>
      </c>
      <c r="G13" s="11">
        <v>5.7000000000000002E-2</v>
      </c>
      <c r="H13" s="11">
        <v>0.51300000000000001</v>
      </c>
      <c r="I13" s="11">
        <v>3</v>
      </c>
      <c r="J13" s="11">
        <v>0.50900000000000001</v>
      </c>
      <c r="K13" s="11">
        <v>2.65</v>
      </c>
      <c r="L13">
        <v>0.35190615835755251</v>
      </c>
      <c r="N13" s="5"/>
      <c r="O13" s="5"/>
      <c r="P13" s="5"/>
      <c r="Q13" s="5"/>
      <c r="R13" s="5"/>
      <c r="S13" s="5"/>
      <c r="T13" s="5"/>
      <c r="U13" s="5"/>
      <c r="V13" s="5"/>
      <c r="W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F13" s="5"/>
      <c r="BG13" s="5"/>
      <c r="BH13" s="5"/>
      <c r="BI13" s="5"/>
      <c r="BJ13" s="5"/>
      <c r="BK13" s="5"/>
      <c r="BL13" s="5"/>
      <c r="BM13" s="5"/>
      <c r="BN13" s="5"/>
      <c r="BO13" s="5"/>
    </row>
    <row r="14" spans="1:67" ht="15.75" thickBot="1" x14ac:dyDescent="0.3">
      <c r="A14" s="11" t="s">
        <v>49</v>
      </c>
      <c r="B14" s="11">
        <v>27</v>
      </c>
      <c r="C14" s="11">
        <v>43</v>
      </c>
      <c r="D14" s="11">
        <v>3.1850000000000001</v>
      </c>
      <c r="E14" s="11">
        <v>7.9260000000000002</v>
      </c>
      <c r="F14" s="11">
        <v>6</v>
      </c>
      <c r="G14" s="11">
        <v>0.123</v>
      </c>
      <c r="H14" s="11">
        <v>0.38</v>
      </c>
      <c r="I14" s="11">
        <v>1</v>
      </c>
      <c r="J14" s="11">
        <v>0.498</v>
      </c>
      <c r="K14" s="11">
        <v>2.6720000000000002</v>
      </c>
      <c r="L14">
        <v>0.29078613693983146</v>
      </c>
      <c r="N14" t="s">
        <v>36</v>
      </c>
      <c r="R14" t="s">
        <v>23</v>
      </c>
      <c r="S14">
        <f>S9</f>
        <v>0.05</v>
      </c>
      <c r="Y14" t="s">
        <v>36</v>
      </c>
      <c r="AC14" t="s">
        <v>23</v>
      </c>
      <c r="AD14">
        <f>AD9</f>
        <v>0.05</v>
      </c>
      <c r="AJ14" t="s">
        <v>36</v>
      </c>
      <c r="AN14" t="s">
        <v>23</v>
      </c>
      <c r="AO14">
        <f>AO9</f>
        <v>0.05</v>
      </c>
      <c r="AU14" t="s">
        <v>36</v>
      </c>
      <c r="AY14" t="s">
        <v>23</v>
      </c>
      <c r="AZ14">
        <f>AZ9</f>
        <v>0.05</v>
      </c>
      <c r="BF14" t="s">
        <v>36</v>
      </c>
      <c r="BJ14" t="s">
        <v>23</v>
      </c>
      <c r="BK14">
        <f>BK9</f>
        <v>0.05</v>
      </c>
    </row>
    <row r="15" spans="1:67" ht="15.75" thickTop="1" x14ac:dyDescent="0.25">
      <c r="A15" s="11" t="s">
        <v>50</v>
      </c>
      <c r="B15" s="11">
        <v>31</v>
      </c>
      <c r="C15" s="11">
        <v>69</v>
      </c>
      <c r="D15" s="11">
        <v>4.452</v>
      </c>
      <c r="E15" s="11">
        <v>8.516</v>
      </c>
      <c r="F15" s="11">
        <v>7</v>
      </c>
      <c r="G15" s="11">
        <v>0.14799999999999999</v>
      </c>
      <c r="H15" s="11">
        <v>0.40899999999999997</v>
      </c>
      <c r="I15" s="11">
        <v>1</v>
      </c>
      <c r="J15" s="11">
        <v>0.42599999999999999</v>
      </c>
      <c r="K15" s="11">
        <v>2.871</v>
      </c>
      <c r="L15">
        <v>0.78466076696192877</v>
      </c>
      <c r="N15" s="4" t="s">
        <v>24</v>
      </c>
      <c r="O15" s="4" t="s">
        <v>25</v>
      </c>
      <c r="P15" s="4" t="s">
        <v>26</v>
      </c>
      <c r="Q15" s="4" t="s">
        <v>27</v>
      </c>
      <c r="R15" s="4" t="s">
        <v>28</v>
      </c>
      <c r="S15" s="4" t="s">
        <v>29</v>
      </c>
      <c r="T15" s="4" t="s">
        <v>30</v>
      </c>
      <c r="U15" s="4" t="s">
        <v>31</v>
      </c>
      <c r="V15" s="4" t="s">
        <v>32</v>
      </c>
      <c r="W15" s="4" t="s">
        <v>33</v>
      </c>
      <c r="Y15" s="4" t="s">
        <v>24</v>
      </c>
      <c r="Z15" s="4" t="s">
        <v>25</v>
      </c>
      <c r="AA15" s="4" t="s">
        <v>26</v>
      </c>
      <c r="AB15" s="4" t="s">
        <v>27</v>
      </c>
      <c r="AC15" s="4" t="s">
        <v>28</v>
      </c>
      <c r="AD15" s="4" t="s">
        <v>29</v>
      </c>
      <c r="AE15" s="4" t="s">
        <v>30</v>
      </c>
      <c r="AF15" s="4" t="s">
        <v>31</v>
      </c>
      <c r="AG15" s="4" t="s">
        <v>32</v>
      </c>
      <c r="AH15" s="4" t="s">
        <v>33</v>
      </c>
      <c r="AJ15" s="4" t="s">
        <v>24</v>
      </c>
      <c r="AK15" s="4" t="s">
        <v>25</v>
      </c>
      <c r="AL15" s="4" t="s">
        <v>26</v>
      </c>
      <c r="AM15" s="4" t="s">
        <v>27</v>
      </c>
      <c r="AN15" s="4" t="s">
        <v>28</v>
      </c>
      <c r="AO15" s="4" t="s">
        <v>29</v>
      </c>
      <c r="AP15" s="4" t="s">
        <v>30</v>
      </c>
      <c r="AQ15" s="4" t="s">
        <v>31</v>
      </c>
      <c r="AR15" s="4" t="s">
        <v>32</v>
      </c>
      <c r="AS15" s="4" t="s">
        <v>33</v>
      </c>
      <c r="AU15" s="4" t="s">
        <v>24</v>
      </c>
      <c r="AV15" s="4" t="s">
        <v>25</v>
      </c>
      <c r="AW15" s="4" t="s">
        <v>26</v>
      </c>
      <c r="AX15" s="4" t="s">
        <v>27</v>
      </c>
      <c r="AY15" s="4" t="s">
        <v>28</v>
      </c>
      <c r="AZ15" s="4" t="s">
        <v>29</v>
      </c>
      <c r="BA15" s="4" t="s">
        <v>30</v>
      </c>
      <c r="BB15" s="4" t="s">
        <v>31</v>
      </c>
      <c r="BC15" s="4" t="s">
        <v>32</v>
      </c>
      <c r="BD15" s="4" t="s">
        <v>33</v>
      </c>
      <c r="BF15" s="4" t="s">
        <v>24</v>
      </c>
      <c r="BG15" s="4" t="s">
        <v>25</v>
      </c>
      <c r="BH15" s="4" t="s">
        <v>26</v>
      </c>
      <c r="BI15" s="4" t="s">
        <v>27</v>
      </c>
      <c r="BJ15" s="4" t="s">
        <v>28</v>
      </c>
      <c r="BK15" s="4" t="s">
        <v>29</v>
      </c>
      <c r="BL15" s="4" t="s">
        <v>30</v>
      </c>
      <c r="BM15" s="4" t="s">
        <v>31</v>
      </c>
      <c r="BN15" s="4" t="s">
        <v>32</v>
      </c>
      <c r="BO15" s="4" t="s">
        <v>33</v>
      </c>
    </row>
    <row r="16" spans="1:67" x14ac:dyDescent="0.25">
      <c r="A16" s="11" t="s">
        <v>51</v>
      </c>
      <c r="B16" s="11">
        <v>101</v>
      </c>
      <c r="C16" s="11">
        <v>261</v>
      </c>
      <c r="D16" s="11">
        <v>5.1680000000000001</v>
      </c>
      <c r="E16" s="11">
        <v>22.238</v>
      </c>
      <c r="F16" s="11">
        <v>5</v>
      </c>
      <c r="G16" s="11">
        <v>5.1999999999999998E-2</v>
      </c>
      <c r="H16" s="11">
        <v>0.18099999999999999</v>
      </c>
      <c r="I16" s="11">
        <v>4</v>
      </c>
      <c r="J16" s="11">
        <v>0.64100000000000001</v>
      </c>
      <c r="K16" s="11">
        <v>2.4550000000000001</v>
      </c>
      <c r="L16">
        <v>0.60911582624735605</v>
      </c>
      <c r="N16" t="s">
        <v>34</v>
      </c>
      <c r="O16">
        <f>SQRT(Q5/O5+Q6/O6)</f>
        <v>32.030649384612857</v>
      </c>
      <c r="P16">
        <f>(ABS(P5-P6-R3))/O16</f>
        <v>0.25444379544534473</v>
      </c>
      <c r="Q16">
        <f>(Q5/O5+Q6/O6)^2/((Q5/O5)^2/(O5-1)+(Q6/O6)^2/(O6-1))</f>
        <v>28.665687650569694</v>
      </c>
      <c r="R16">
        <f>TDIST(P16,ROUND(Q16,0),1)</f>
        <v>0.40047417032523808</v>
      </c>
      <c r="S16">
        <f>TINV(S14*2,ROUND(Q16,0))</f>
        <v>1.6991270265334986</v>
      </c>
      <c r="V16" s="6" t="str">
        <f>IF(R16&lt;S14,"yes","no")</f>
        <v>no</v>
      </c>
      <c r="W16">
        <f>SQRT(P16^2/(P16^2+Q16))</f>
        <v>4.7470172237913492E-2</v>
      </c>
      <c r="Y16" t="s">
        <v>34</v>
      </c>
      <c r="Z16">
        <f>SQRT(AB5/Z5+AB6/Z6)</f>
        <v>219.31713099383828</v>
      </c>
      <c r="AA16">
        <f>(ABS(AA5-AA6-AC3))/Z16</f>
        <v>0.78744418740755828</v>
      </c>
      <c r="AB16">
        <f>(AB5/Z5+AB6/Z6)^2/((AB5/Z5)^2/(Z5-1)+(AB6/Z6)^2/(Z6-1))</f>
        <v>24.392486569571371</v>
      </c>
      <c r="AC16">
        <f>TDIST(AA16,ROUND(AB16,0),1)</f>
        <v>0.21936492353998288</v>
      </c>
      <c r="AD16">
        <f>TINV(AD14*2,ROUND(AB16,0))</f>
        <v>1.7108820799094284</v>
      </c>
      <c r="AG16" s="6" t="str">
        <f>IF(AC16&lt;AD14,"yes","no")</f>
        <v>no</v>
      </c>
      <c r="AH16">
        <f>SQRT(AA16^2/(AA16^2+AB16))</f>
        <v>0.15744930718153088</v>
      </c>
      <c r="AJ16" t="s">
        <v>34</v>
      </c>
      <c r="AK16">
        <f>SQRT(AM5/AK5+AM6/AK6)</f>
        <v>0.89711198671655668</v>
      </c>
      <c r="AL16">
        <f>(ABS(AL5-AL6-AN3))/AK16</f>
        <v>0.85580174088407401</v>
      </c>
      <c r="AM16">
        <f>(AM5/AK5+AM6/AK6)^2/((AM5/AK5)^2/(AK5-1)+(AM6/AK6)^2/(AK6-1))</f>
        <v>28.531727633789011</v>
      </c>
      <c r="AN16">
        <f>TDIST(AL16,ROUND(AM16,0),1)</f>
        <v>0.1995617220978359</v>
      </c>
      <c r="AO16">
        <f>TINV(AO14*2,ROUND(AM16,0))</f>
        <v>1.6991270265334986</v>
      </c>
      <c r="AR16" s="6" t="str">
        <f>IF(AN16&lt;AO14,"yes","no")</f>
        <v>no</v>
      </c>
      <c r="AS16">
        <f>SQRT(AL16^2/(AL16^2+AM16))</f>
        <v>0.15819960672645203</v>
      </c>
      <c r="AU16" t="s">
        <v>34</v>
      </c>
      <c r="AV16">
        <f>SQRT(AX5/AV5+AX6/AV6)</f>
        <v>4.0350485855517473</v>
      </c>
      <c r="AW16">
        <f>(ABS(AW5-AW6-AY3))/AV16</f>
        <v>0.74082131518901229</v>
      </c>
      <c r="AX16">
        <f>(AX5/AV5+AX6/AV6)^2/((AX5/AV5)^2/(AV5-1)+(AX6/AV6)^2/(AV6-1))</f>
        <v>33.223220711130338</v>
      </c>
      <c r="AY16">
        <f>TDIST(AW16,ROUND(AX16,0),1)</f>
        <v>0.23202044801857036</v>
      </c>
      <c r="AZ16">
        <f>TINV(AZ14*2,ROUND(AX16,0))</f>
        <v>1.6923603090303456</v>
      </c>
      <c r="BC16" s="6" t="str">
        <f>IF(AY16&lt;AZ14,"yes","no")</f>
        <v>no</v>
      </c>
      <c r="BD16">
        <f>SQRT(AW16^2/(AW16^2+AX16))</f>
        <v>0.1274778827509673</v>
      </c>
      <c r="BF16" t="s">
        <v>34</v>
      </c>
      <c r="BG16">
        <f>SQRT(BI5/BG5+BI6/BG6)</f>
        <v>0.45854460840221106</v>
      </c>
      <c r="BH16">
        <f>(ABS(BH5-BH6-BJ3))/BG16</f>
        <v>1.3084877436258315</v>
      </c>
      <c r="BI16">
        <f>(BI5/BG5+BI6/BG6)^2/((BI5/BG5)^2/(BG5-1)+(BI6/BG6)^2/(BG6-1))</f>
        <v>33.304784040658937</v>
      </c>
      <c r="BJ16">
        <f>TDIST(BH16,ROUND(BI16,0),1)</f>
        <v>9.9874164746536279E-2</v>
      </c>
      <c r="BK16">
        <f>TINV(BK14*2,ROUND(BI16,0))</f>
        <v>1.6923603090303456</v>
      </c>
      <c r="BN16" s="6" t="str">
        <f>IF(BJ16&lt;BK14,"yes","no")</f>
        <v>no</v>
      </c>
      <c r="BO16">
        <f>SQRT(BH16^2/(BH16^2+BI16))</f>
        <v>0.22112134171374459</v>
      </c>
    </row>
    <row r="17" spans="1:67" x14ac:dyDescent="0.25">
      <c r="A17" s="11" t="s">
        <v>52</v>
      </c>
      <c r="B17" s="11">
        <v>109</v>
      </c>
      <c r="C17" s="11">
        <v>197</v>
      </c>
      <c r="D17" s="11">
        <v>3.6150000000000002</v>
      </c>
      <c r="E17" s="11">
        <v>8.9909999999999997</v>
      </c>
      <c r="F17" s="11">
        <v>9</v>
      </c>
      <c r="G17" s="11">
        <v>3.3000000000000002E-2</v>
      </c>
      <c r="H17" s="11">
        <v>0.67200000000000004</v>
      </c>
      <c r="I17" s="11">
        <v>5</v>
      </c>
      <c r="J17" s="11">
        <v>0.45700000000000002</v>
      </c>
      <c r="K17" s="11">
        <v>4.056</v>
      </c>
      <c r="L17">
        <v>0.59996513057680267</v>
      </c>
      <c r="N17" t="s">
        <v>35</v>
      </c>
      <c r="O17">
        <f>O16</f>
        <v>32.030649384612857</v>
      </c>
      <c r="P17" s="3">
        <f t="shared" ref="P17:Q17" si="5">P16</f>
        <v>0.25444379544534473</v>
      </c>
      <c r="Q17" s="3">
        <f t="shared" si="5"/>
        <v>28.665687650569694</v>
      </c>
      <c r="R17">
        <f>TDIST(P17,ROUND(Q17,0),2)</f>
        <v>0.80094834065047615</v>
      </c>
      <c r="S17">
        <f>TINV(S14,ROUND(Q17,0))</f>
        <v>2.0452296421327048</v>
      </c>
      <c r="T17">
        <f>(P5-P6)-S17*O17</f>
        <v>-73.660033578169887</v>
      </c>
      <c r="U17">
        <f>(P5-P6)+S17*O17</f>
        <v>57.360033578169904</v>
      </c>
      <c r="V17" s="6" t="str">
        <f>IF(R17&lt;S14,"yes","no")</f>
        <v>no</v>
      </c>
      <c r="W17">
        <f>W16</f>
        <v>4.7470172237913492E-2</v>
      </c>
      <c r="Y17" t="s">
        <v>35</v>
      </c>
      <c r="Z17">
        <f>Z16</f>
        <v>219.31713099383828</v>
      </c>
      <c r="AA17" s="3">
        <f t="shared" ref="AA17:AB17" si="6">AA16</f>
        <v>0.78744418740755828</v>
      </c>
      <c r="AB17" s="3">
        <f t="shared" si="6"/>
        <v>24.392486569571371</v>
      </c>
      <c r="AC17">
        <f>TDIST(AA17,ROUND(AB17,0),2)</f>
        <v>0.43872984707996576</v>
      </c>
      <c r="AD17">
        <f>TINV(AD14,ROUND(AB17,0))</f>
        <v>2.0638985616280254</v>
      </c>
      <c r="AE17">
        <f>(AA5-AA6)-AD17*Z17</f>
        <v>-625.34831119856813</v>
      </c>
      <c r="AF17">
        <f>(AA5-AA6)+AD17*Z17</f>
        <v>279.94831119856809</v>
      </c>
      <c r="AG17" s="6" t="str">
        <f>IF(AC17&lt;AD14,"yes","no")</f>
        <v>no</v>
      </c>
      <c r="AH17">
        <f>AH16</f>
        <v>0.15744930718153088</v>
      </c>
      <c r="AJ17" t="s">
        <v>35</v>
      </c>
      <c r="AK17">
        <f>AK16</f>
        <v>0.89711198671655668</v>
      </c>
      <c r="AL17" s="3">
        <f t="shared" ref="AL17:AM17" si="7">AL16</f>
        <v>0.85580174088407401</v>
      </c>
      <c r="AM17" s="3">
        <f t="shared" si="7"/>
        <v>28.531727633789011</v>
      </c>
      <c r="AN17">
        <f>TDIST(AL17,ROUND(AM17,0),2)</f>
        <v>0.39912344419567181</v>
      </c>
      <c r="AO17">
        <f>TINV(AO14,ROUND(AM17,0))</f>
        <v>2.0452296421327048</v>
      </c>
      <c r="AP17">
        <f>(AL5-AL6)-AO17*AK17</f>
        <v>-2.6025500275452624</v>
      </c>
      <c r="AQ17">
        <f>(AL5-AL6)+AO17*AK17</f>
        <v>1.0670500275452635</v>
      </c>
      <c r="AR17" s="6" t="str">
        <f>IF(AN17&lt;AO14,"yes","no")</f>
        <v>no</v>
      </c>
      <c r="AS17">
        <f>AS16</f>
        <v>0.15819960672645203</v>
      </c>
      <c r="AU17" t="s">
        <v>35</v>
      </c>
      <c r="AV17">
        <f>AV16</f>
        <v>4.0350485855517473</v>
      </c>
      <c r="AW17" s="3">
        <f t="shared" ref="AW17:AX17" si="8">AW16</f>
        <v>0.74082131518901229</v>
      </c>
      <c r="AX17" s="3">
        <f t="shared" si="8"/>
        <v>33.223220711130338</v>
      </c>
      <c r="AY17">
        <f>TDIST(AW17,ROUND(AX17,0),2)</f>
        <v>0.46404089603714072</v>
      </c>
      <c r="AZ17">
        <f>TINV(AZ14,ROUND(AX17,0))</f>
        <v>2.0345152974493397</v>
      </c>
      <c r="BA17">
        <f>(AW5-AW6)-AZ17*AV17</f>
        <v>-11.198618073256359</v>
      </c>
      <c r="BB17">
        <f>(AW5-AW6)+AZ17*AV17</f>
        <v>5.2201180732563408</v>
      </c>
      <c r="BC17" s="6" t="str">
        <f>IF(AY17&lt;AZ14,"yes","no")</f>
        <v>no</v>
      </c>
      <c r="BD17">
        <f>BD16</f>
        <v>0.1274778827509673</v>
      </c>
      <c r="BF17" t="s">
        <v>35</v>
      </c>
      <c r="BG17">
        <f>BG16</f>
        <v>0.45854460840221106</v>
      </c>
      <c r="BH17" s="3">
        <f t="shared" ref="BH17:BI17" si="9">BH16</f>
        <v>1.3084877436258315</v>
      </c>
      <c r="BI17" s="3">
        <f t="shared" si="9"/>
        <v>33.304784040658937</v>
      </c>
      <c r="BJ17">
        <f>TDIST(BH17,ROUND(BI17,0),2)</f>
        <v>0.19974832949307256</v>
      </c>
      <c r="BK17">
        <f>TINV(BK14,ROUND(BI17,0))</f>
        <v>2.0345152974493397</v>
      </c>
      <c r="BL17">
        <f>(BH5-BH6)-BK17*BG17</f>
        <v>-0.33291602035721579</v>
      </c>
      <c r="BM17">
        <f>(BH5-BH6)+BK17*BG17</f>
        <v>1.5329160203572152</v>
      </c>
      <c r="BN17" s="6" t="str">
        <f>IF(BJ17&lt;BK14,"yes","no")</f>
        <v>no</v>
      </c>
      <c r="BO17">
        <f>BO16</f>
        <v>0.22112134171374459</v>
      </c>
    </row>
    <row r="18" spans="1:67" x14ac:dyDescent="0.25">
      <c r="A18" s="11" t="s">
        <v>53</v>
      </c>
      <c r="B18" s="11">
        <v>132</v>
      </c>
      <c r="C18" s="11">
        <v>444</v>
      </c>
      <c r="D18" s="11">
        <v>6.7270000000000003</v>
      </c>
      <c r="E18" s="11">
        <v>23.152000000000001</v>
      </c>
      <c r="F18" s="11">
        <v>7</v>
      </c>
      <c r="G18" s="11">
        <v>5.0999999999999997E-2</v>
      </c>
      <c r="H18" s="11">
        <v>0.52900000000000003</v>
      </c>
      <c r="I18" s="11">
        <v>1</v>
      </c>
      <c r="J18" s="11">
        <v>0.625</v>
      </c>
      <c r="K18" s="11">
        <v>2.6989999999999998</v>
      </c>
      <c r="L18">
        <v>0.58970749914192766</v>
      </c>
      <c r="N18" s="5"/>
      <c r="O18" s="5"/>
      <c r="P18" s="5"/>
      <c r="Q18" s="5"/>
      <c r="R18" s="5"/>
      <c r="S18" s="5"/>
      <c r="T18" s="5"/>
      <c r="U18" s="5"/>
      <c r="V18" s="5"/>
      <c r="W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F18" s="5"/>
      <c r="BG18" s="5"/>
      <c r="BH18" s="5"/>
      <c r="BI18" s="5"/>
      <c r="BJ18" s="5"/>
      <c r="BK18" s="5"/>
      <c r="BL18" s="5"/>
      <c r="BM18" s="5"/>
      <c r="BN18" s="5"/>
      <c r="BO18" s="5"/>
    </row>
    <row r="19" spans="1:67" x14ac:dyDescent="0.25">
      <c r="A19" s="11" t="s">
        <v>54</v>
      </c>
      <c r="B19" s="11">
        <v>172</v>
      </c>
      <c r="C19" s="11">
        <v>448</v>
      </c>
      <c r="D19" s="11">
        <v>5.2089999999999996</v>
      </c>
      <c r="E19" s="11">
        <v>20.791</v>
      </c>
      <c r="F19" s="11">
        <v>6</v>
      </c>
      <c r="G19" s="11">
        <v>0.03</v>
      </c>
      <c r="H19" s="11">
        <v>0.57099999999999995</v>
      </c>
      <c r="I19" s="11">
        <v>9</v>
      </c>
      <c r="J19" s="11">
        <v>0.54700000000000004</v>
      </c>
      <c r="K19" s="11">
        <v>2.9129999999999998</v>
      </c>
      <c r="L19">
        <v>0.6513624751634064</v>
      </c>
    </row>
    <row r="20" spans="1:67" x14ac:dyDescent="0.25">
      <c r="A20" s="11" t="s">
        <v>55</v>
      </c>
      <c r="B20" s="11">
        <v>167</v>
      </c>
      <c r="C20" s="11">
        <v>545</v>
      </c>
      <c r="D20" s="11">
        <v>6.5270000000000001</v>
      </c>
      <c r="E20" s="11">
        <v>16.658999999999999</v>
      </c>
      <c r="F20" s="11">
        <v>7</v>
      </c>
      <c r="G20" s="11">
        <v>3.9E-2</v>
      </c>
      <c r="H20" s="11">
        <v>0.35199999999999998</v>
      </c>
      <c r="I20" s="11">
        <v>3</v>
      </c>
      <c r="J20" s="11">
        <v>0.54500000000000004</v>
      </c>
      <c r="K20" s="11">
        <v>2.8420000000000001</v>
      </c>
      <c r="L20">
        <v>0.2670445540403199</v>
      </c>
    </row>
    <row r="21" spans="1:67" x14ac:dyDescent="0.25">
      <c r="A21" s="11" t="s">
        <v>56</v>
      </c>
      <c r="B21" s="11">
        <v>145</v>
      </c>
      <c r="C21" s="11">
        <v>441</v>
      </c>
      <c r="D21" s="11">
        <v>6.0830000000000002</v>
      </c>
      <c r="E21" s="11">
        <v>22.138000000000002</v>
      </c>
      <c r="F21" s="11">
        <v>6</v>
      </c>
      <c r="G21" s="11">
        <v>4.2000000000000003E-2</v>
      </c>
      <c r="H21" s="11">
        <v>0.45900000000000002</v>
      </c>
      <c r="I21" s="11">
        <v>4</v>
      </c>
      <c r="J21" s="11">
        <v>0.61399999999999999</v>
      </c>
      <c r="K21" s="11">
        <v>2.7120000000000002</v>
      </c>
      <c r="L21">
        <v>0.49671292914528709</v>
      </c>
    </row>
    <row r="22" spans="1:67" x14ac:dyDescent="0.25">
      <c r="A22" s="12" t="s">
        <v>12</v>
      </c>
      <c r="B22" s="12">
        <f>AVERAGE(B2:B21)</f>
        <v>99.45</v>
      </c>
      <c r="C22" s="12">
        <f t="shared" ref="C22:K22" si="10">AVERAGE(C2:C21)</f>
        <v>317.85000000000002</v>
      </c>
      <c r="D22" s="12">
        <f t="shared" si="10"/>
        <v>5.5111499999999998</v>
      </c>
      <c r="E22" s="12">
        <f t="shared" si="10"/>
        <v>17.456149999999994</v>
      </c>
      <c r="F22" s="12">
        <f t="shared" si="10"/>
        <v>6.05</v>
      </c>
      <c r="G22" s="12">
        <f t="shared" si="10"/>
        <v>7.2599999999999984E-2</v>
      </c>
      <c r="H22" s="12">
        <f t="shared" si="10"/>
        <v>0.36954999999999993</v>
      </c>
      <c r="I22" s="12">
        <f t="shared" si="10"/>
        <v>2.4500000000000002</v>
      </c>
      <c r="J22" s="12">
        <f t="shared" si="10"/>
        <v>0.56520000000000015</v>
      </c>
      <c r="K22" s="12">
        <f t="shared" si="10"/>
        <v>2.6842499999999996</v>
      </c>
    </row>
    <row r="23" spans="1:67" s="3" customFormat="1" x14ac:dyDescent="0.25">
      <c r="A23" s="12"/>
      <c r="C23" s="12"/>
      <c r="D23" s="12"/>
      <c r="E23" s="12"/>
      <c r="F23" s="12"/>
      <c r="G23" s="12"/>
      <c r="H23" s="12"/>
      <c r="I23" s="12"/>
      <c r="J23" s="12"/>
      <c r="K23" s="12"/>
      <c r="L23" s="12"/>
    </row>
    <row r="24" spans="1:67" s="1" customFormat="1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67" ht="60" x14ac:dyDescent="0.25">
      <c r="A25" s="10" t="s">
        <v>11</v>
      </c>
      <c r="B25" s="9" t="s">
        <v>5</v>
      </c>
      <c r="C25" s="9" t="s">
        <v>6</v>
      </c>
      <c r="D25" s="9" t="s">
        <v>0</v>
      </c>
      <c r="E25" s="9" t="s">
        <v>1</v>
      </c>
      <c r="F25" s="9" t="s">
        <v>2</v>
      </c>
      <c r="G25" s="9" t="s">
        <v>3</v>
      </c>
      <c r="H25" s="9" t="s">
        <v>7</v>
      </c>
      <c r="I25" s="9" t="s">
        <v>4</v>
      </c>
      <c r="J25" s="9" t="s">
        <v>8</v>
      </c>
      <c r="K25" s="9" t="s">
        <v>9</v>
      </c>
      <c r="L25" s="9" t="s">
        <v>78</v>
      </c>
      <c r="N25" t="s">
        <v>13</v>
      </c>
      <c r="Y25" t="s">
        <v>13</v>
      </c>
      <c r="AJ25" t="s">
        <v>13</v>
      </c>
      <c r="AU25" t="s">
        <v>13</v>
      </c>
      <c r="BF25" t="s">
        <v>13</v>
      </c>
    </row>
    <row r="26" spans="1:67" s="2" customFormat="1" x14ac:dyDescent="0.25">
      <c r="A26" s="11">
        <v>1984</v>
      </c>
      <c r="B26" s="11">
        <v>26</v>
      </c>
      <c r="C26" s="11">
        <v>43</v>
      </c>
      <c r="D26" s="11">
        <v>3.3079999999999998</v>
      </c>
      <c r="E26" s="11">
        <v>16.846</v>
      </c>
      <c r="F26" s="11">
        <v>4</v>
      </c>
      <c r="G26" s="11">
        <v>0.13200000000000001</v>
      </c>
      <c r="H26" s="11">
        <v>0.23200000000000001</v>
      </c>
      <c r="I26" s="11">
        <v>3</v>
      </c>
      <c r="J26" s="11">
        <v>0.5</v>
      </c>
      <c r="K26" s="11">
        <v>2.0649999999999999</v>
      </c>
      <c r="L26" s="2">
        <v>0.7503075768941867</v>
      </c>
    </row>
    <row r="27" spans="1:67" ht="15.75" thickBot="1" x14ac:dyDescent="0.3">
      <c r="A27" s="11" t="s">
        <v>57</v>
      </c>
      <c r="B27" s="11">
        <v>24</v>
      </c>
      <c r="C27" s="11">
        <v>41</v>
      </c>
      <c r="D27" s="11">
        <v>3.4169999999999998</v>
      </c>
      <c r="E27" s="11">
        <v>7.25</v>
      </c>
      <c r="F27" s="11">
        <v>5</v>
      </c>
      <c r="G27" s="11">
        <v>0.14899999999999999</v>
      </c>
      <c r="H27" s="11">
        <v>0.42699999999999999</v>
      </c>
      <c r="I27" s="11">
        <v>2</v>
      </c>
      <c r="J27" s="11">
        <v>0.63400000000000001</v>
      </c>
      <c r="K27" s="11">
        <v>2.375</v>
      </c>
      <c r="L27">
        <v>0.38561151079124761</v>
      </c>
      <c r="N27" t="s">
        <v>14</v>
      </c>
      <c r="Q27" t="s">
        <v>15</v>
      </c>
      <c r="R27">
        <v>0</v>
      </c>
      <c r="Y27" t="s">
        <v>14</v>
      </c>
      <c r="AB27" t="s">
        <v>15</v>
      </c>
      <c r="AC27">
        <v>0</v>
      </c>
      <c r="AJ27" t="s">
        <v>14</v>
      </c>
      <c r="AM27" t="s">
        <v>15</v>
      </c>
      <c r="AN27">
        <v>0</v>
      </c>
      <c r="AU27" t="s">
        <v>14</v>
      </c>
      <c r="AX27" t="s">
        <v>15</v>
      </c>
      <c r="AY27">
        <v>0</v>
      </c>
      <c r="BF27" t="s">
        <v>14</v>
      </c>
      <c r="BI27" t="s">
        <v>15</v>
      </c>
      <c r="BJ27">
        <v>0</v>
      </c>
    </row>
    <row r="28" spans="1:67" ht="15.75" thickTop="1" x14ac:dyDescent="0.25">
      <c r="A28" s="11" t="s">
        <v>58</v>
      </c>
      <c r="B28" s="11">
        <v>12</v>
      </c>
      <c r="C28" s="11">
        <v>10</v>
      </c>
      <c r="D28" s="11">
        <v>1.667</v>
      </c>
      <c r="E28" s="11">
        <v>3.8330000000000002</v>
      </c>
      <c r="F28" s="11">
        <v>3</v>
      </c>
      <c r="G28" s="11">
        <v>0.152</v>
      </c>
      <c r="H28" s="11">
        <v>0.159</v>
      </c>
      <c r="I28" s="11">
        <v>2</v>
      </c>
      <c r="J28" s="11">
        <v>0</v>
      </c>
      <c r="K28" s="11">
        <v>1.9350000000000001</v>
      </c>
      <c r="L28">
        <v>0.51433192102567238</v>
      </c>
      <c r="N28" s="4" t="s">
        <v>16</v>
      </c>
      <c r="O28" s="4" t="s">
        <v>17</v>
      </c>
      <c r="P28" s="4" t="s">
        <v>18</v>
      </c>
      <c r="Q28" s="4" t="s">
        <v>19</v>
      </c>
      <c r="R28" s="4" t="s">
        <v>20</v>
      </c>
      <c r="Y28" s="4" t="s">
        <v>16</v>
      </c>
      <c r="Z28" s="4" t="s">
        <v>17</v>
      </c>
      <c r="AA28" s="4" t="s">
        <v>18</v>
      </c>
      <c r="AB28" s="4" t="s">
        <v>19</v>
      </c>
      <c r="AC28" s="4" t="s">
        <v>20</v>
      </c>
      <c r="AJ28" s="4" t="s">
        <v>16</v>
      </c>
      <c r="AK28" s="4" t="s">
        <v>17</v>
      </c>
      <c r="AL28" s="4" t="s">
        <v>18</v>
      </c>
      <c r="AM28" s="4" t="s">
        <v>19</v>
      </c>
      <c r="AN28" s="4" t="s">
        <v>20</v>
      </c>
      <c r="AU28" s="4" t="s">
        <v>16</v>
      </c>
      <c r="AV28" s="4" t="s">
        <v>17</v>
      </c>
      <c r="AW28" s="4" t="s">
        <v>18</v>
      </c>
      <c r="AX28" s="4" t="s">
        <v>19</v>
      </c>
      <c r="AY28" s="4" t="s">
        <v>20</v>
      </c>
      <c r="BF28" s="4" t="s">
        <v>16</v>
      </c>
      <c r="BG28" s="4" t="s">
        <v>17</v>
      </c>
      <c r="BH28" s="4" t="s">
        <v>18</v>
      </c>
      <c r="BI28" s="4" t="s">
        <v>19</v>
      </c>
      <c r="BJ28" s="4" t="s">
        <v>20</v>
      </c>
    </row>
    <row r="29" spans="1:67" x14ac:dyDescent="0.25">
      <c r="A29" s="11" t="s">
        <v>59</v>
      </c>
      <c r="B29" s="11">
        <v>39</v>
      </c>
      <c r="C29" s="11">
        <v>65</v>
      </c>
      <c r="D29" s="11">
        <v>3.3330000000000002</v>
      </c>
      <c r="E29" s="11">
        <v>9.7949999999999999</v>
      </c>
      <c r="F29" s="11">
        <v>6</v>
      </c>
      <c r="G29" s="11">
        <v>8.7999999999999995E-2</v>
      </c>
      <c r="H29" s="11">
        <v>0.33900000000000002</v>
      </c>
      <c r="I29" s="11">
        <v>2</v>
      </c>
      <c r="J29" s="11">
        <v>0.68100000000000005</v>
      </c>
      <c r="K29" s="11">
        <v>2.5310000000000001</v>
      </c>
      <c r="L29">
        <v>0.54276315789459029</v>
      </c>
      <c r="N29" t="str">
        <f>G1</f>
        <v>Graph Density</v>
      </c>
      <c r="O29">
        <f>COUNT(G2:G21)</f>
        <v>20</v>
      </c>
      <c r="P29">
        <f>AVERAGE(G2:G21)</f>
        <v>7.2599999999999984E-2</v>
      </c>
      <c r="Q29">
        <f>VAR(G2:G21)</f>
        <v>1.3646736842105279E-3</v>
      </c>
      <c r="S29" s="3">
        <f>SQRT(Q29)</f>
        <v>3.6941490010698373E-2</v>
      </c>
      <c r="Y29" t="str">
        <f>H1</f>
        <v>Modularity</v>
      </c>
      <c r="Z29">
        <f>COUNT(H2:H21)</f>
        <v>20</v>
      </c>
      <c r="AA29">
        <f>AVERAGE(H2:H21)</f>
        <v>0.36954999999999993</v>
      </c>
      <c r="AB29">
        <f>VAR(H2:H21)</f>
        <v>2.365131315789477E-2</v>
      </c>
      <c r="AD29" s="3">
        <f>SQRT(AB29)</f>
        <v>0.15378983437761667</v>
      </c>
      <c r="AJ29" t="str">
        <f>I1</f>
        <v>Connected Components</v>
      </c>
      <c r="AK29">
        <f>COUNT(I2:I21)</f>
        <v>20</v>
      </c>
      <c r="AL29">
        <f>AVERAGE(I2:I21)</f>
        <v>2.4500000000000002</v>
      </c>
      <c r="AM29">
        <f>VAR(I2:I21)</f>
        <v>3.9447368421052631</v>
      </c>
      <c r="AO29" s="3">
        <f>SQRT(AM29)</f>
        <v>1.9861361590045288</v>
      </c>
      <c r="AU29" t="str">
        <f>J1</f>
        <v>Average Clustering Coefficient</v>
      </c>
      <c r="AV29">
        <f>COUNT(J2:J21)</f>
        <v>20</v>
      </c>
      <c r="AW29">
        <f>AVERAGE(J2:J21)</f>
        <v>0.56520000000000015</v>
      </c>
      <c r="AX29">
        <f>VAR(J2:J21)</f>
        <v>8.1182736842103122E-3</v>
      </c>
      <c r="AZ29" s="3">
        <f>SQRT(AX29)</f>
        <v>9.0101463274523522E-2</v>
      </c>
      <c r="BF29" t="str">
        <f>K1</f>
        <v>Average Path Length</v>
      </c>
      <c r="BG29">
        <f>COUNT(K2:K21)</f>
        <v>20</v>
      </c>
      <c r="BH29">
        <f>AVERAGE(K2:K21)</f>
        <v>2.6842499999999996</v>
      </c>
      <c r="BI29">
        <f>VAR(K2:K21)</f>
        <v>0.16391398684210626</v>
      </c>
      <c r="BK29" s="3">
        <f>SQRT(BI29)</f>
        <v>0.40486292352116693</v>
      </c>
    </row>
    <row r="30" spans="1:67" x14ac:dyDescent="0.25">
      <c r="A30" s="11" t="s">
        <v>60</v>
      </c>
      <c r="B30" s="11">
        <v>142</v>
      </c>
      <c r="C30" s="11">
        <v>499</v>
      </c>
      <c r="D30" s="11">
        <v>7.0279999999999996</v>
      </c>
      <c r="E30" s="11">
        <v>23.113</v>
      </c>
      <c r="F30" s="11">
        <v>6</v>
      </c>
      <c r="G30" s="11">
        <v>0.05</v>
      </c>
      <c r="H30" s="11">
        <v>0.49099999999999999</v>
      </c>
      <c r="I30" s="11">
        <v>2</v>
      </c>
      <c r="J30" s="11">
        <v>0.57399999999999995</v>
      </c>
      <c r="K30" s="11">
        <v>2.6850000000000001</v>
      </c>
      <c r="L30">
        <v>0.38162053812357544</v>
      </c>
      <c r="N30" t="str">
        <f>G25</f>
        <v>Graph Density</v>
      </c>
      <c r="O30">
        <f>COUNT(G26:G45)</f>
        <v>20</v>
      </c>
      <c r="P30">
        <f>AVERAGE(G26:G45)</f>
        <v>0.11660000000000001</v>
      </c>
      <c r="Q30">
        <f>VAR(G26:G45)</f>
        <v>1.0042568421052632E-2</v>
      </c>
      <c r="S30" s="3">
        <f>SQRT(Q30)</f>
        <v>0.10021261607728156</v>
      </c>
      <c r="Y30" t="str">
        <f>H25</f>
        <v>Modularity</v>
      </c>
      <c r="Z30">
        <f>COUNT(H26:H45)</f>
        <v>20</v>
      </c>
      <c r="AA30">
        <f>AVERAGE(H26:H45)</f>
        <v>0.33005000000000001</v>
      </c>
      <c r="AB30">
        <f>VAR(H26:H45)</f>
        <v>1.8935628947368426E-2</v>
      </c>
      <c r="AD30" s="3">
        <f>SQRT(AB30)</f>
        <v>0.13760679106558812</v>
      </c>
      <c r="AJ30" t="str">
        <f>I25</f>
        <v>Connected Components</v>
      </c>
      <c r="AK30">
        <f>COUNT(I26:I45)</f>
        <v>20</v>
      </c>
      <c r="AL30">
        <f>AVERAGE(I26:I45)</f>
        <v>2.7</v>
      </c>
      <c r="AM30">
        <f>VAR(I26:I45)</f>
        <v>5.6947368421052627</v>
      </c>
      <c r="AO30" s="3">
        <f>SQRT(AM30)</f>
        <v>2.3863647755750299</v>
      </c>
      <c r="AU30" t="str">
        <f>J25</f>
        <v>Average Clustering Coefficient</v>
      </c>
      <c r="AV30">
        <f>COUNT(J26:J45)</f>
        <v>20</v>
      </c>
      <c r="AW30">
        <f>AVERAGE(J26:J45)</f>
        <v>0.6079</v>
      </c>
      <c r="AX30">
        <f>VAR(J26:J45)</f>
        <v>2.7531147368421077E-2</v>
      </c>
      <c r="AZ30" s="3">
        <f>SQRT(AX30)</f>
        <v>0.16592512578998117</v>
      </c>
      <c r="BF30" t="str">
        <f>K25</f>
        <v>Average Path Length</v>
      </c>
      <c r="BG30">
        <f>COUNT(K26:K45)</f>
        <v>20</v>
      </c>
      <c r="BH30">
        <f>AVERAGE(K26:K45)</f>
        <v>2.4813000000000001</v>
      </c>
      <c r="BI30">
        <f>VAR(K26:K45)</f>
        <v>0.19760779999999786</v>
      </c>
      <c r="BK30" s="3">
        <f>SQRT(BI30)</f>
        <v>0.4445309887960544</v>
      </c>
    </row>
    <row r="31" spans="1:67" x14ac:dyDescent="0.25">
      <c r="A31" s="11" t="s">
        <v>61</v>
      </c>
      <c r="B31" s="11">
        <v>55</v>
      </c>
      <c r="C31" s="11">
        <v>124</v>
      </c>
      <c r="D31" s="11">
        <v>4.5090000000000003</v>
      </c>
      <c r="E31" s="11">
        <v>18.291</v>
      </c>
      <c r="F31" s="11">
        <v>6</v>
      </c>
      <c r="G31" s="11">
        <v>8.4000000000000005E-2</v>
      </c>
      <c r="H31" s="11">
        <v>0.115</v>
      </c>
      <c r="I31" s="11">
        <v>4</v>
      </c>
      <c r="J31" s="11">
        <v>0.51500000000000001</v>
      </c>
      <c r="K31" s="11">
        <v>2.5299999999999998</v>
      </c>
      <c r="L31">
        <v>0.38260869565235539</v>
      </c>
      <c r="N31" s="5" t="s">
        <v>21</v>
      </c>
      <c r="O31" s="5"/>
      <c r="P31" s="5"/>
      <c r="Q31" s="5">
        <f>((O29-1)*Q29+(O30-1)*Q30)/(O29+O30-2)</f>
        <v>5.7036210526315795E-3</v>
      </c>
      <c r="R31" s="5">
        <f>ABS(P29-P30-R27)/SQRT(Q31)</f>
        <v>0.58260920871714394</v>
      </c>
      <c r="Y31" s="5" t="s">
        <v>21</v>
      </c>
      <c r="Z31" s="5"/>
      <c r="AA31" s="5"/>
      <c r="AB31" s="5">
        <f>((Z29-1)*AB29+(Z30-1)*AB30)/(Z29+Z30-2)</f>
        <v>2.1293471052631598E-2</v>
      </c>
      <c r="AC31" s="5">
        <f>ABS(AA29-AA30-AC27)/SQRT(AB31)</f>
        <v>0.27069103012228085</v>
      </c>
      <c r="AJ31" s="5" t="s">
        <v>21</v>
      </c>
      <c r="AK31" s="5"/>
      <c r="AL31" s="5"/>
      <c r="AM31" s="5">
        <f>((AK29-1)*AM29+(AK30-1)*AM30)/(AK29+AK30-2)</f>
        <v>4.8197368421052627</v>
      </c>
      <c r="AN31" s="5">
        <f>ABS(AL29-AL30-AN27)/SQRT(AM31)</f>
        <v>0.11387498833156019</v>
      </c>
      <c r="AU31" s="5" t="s">
        <v>21</v>
      </c>
      <c r="AV31" s="5"/>
      <c r="AW31" s="5"/>
      <c r="AX31" s="5">
        <f>((AV29-1)*AX29+(AV30-1)*AX30)/(AV29+AV30-2)</f>
        <v>1.7824710526315693E-2</v>
      </c>
      <c r="AY31" s="5">
        <f>ABS(AW29-AW30-AY27)/SQRT(AX31)</f>
        <v>0.31982811041471154</v>
      </c>
      <c r="BF31" s="5" t="s">
        <v>21</v>
      </c>
      <c r="BG31" s="5"/>
      <c r="BH31" s="5"/>
      <c r="BI31" s="5">
        <f>((BG29-1)*BI29+(BG30-1)*BI30)/(BG29+BG30-2)</f>
        <v>0.18076089342105206</v>
      </c>
      <c r="BJ31" s="5">
        <f>ABS(BH29-BH30-BJ27)/SQRT(BI31)</f>
        <v>0.47734987816869251</v>
      </c>
    </row>
    <row r="32" spans="1:67" x14ac:dyDescent="0.25">
      <c r="A32" s="11" t="s">
        <v>62</v>
      </c>
      <c r="B32" s="11">
        <v>72</v>
      </c>
      <c r="C32" s="11">
        <v>403</v>
      </c>
      <c r="D32" s="11">
        <v>11.194000000000001</v>
      </c>
      <c r="E32" s="11">
        <v>57.527999999999999</v>
      </c>
      <c r="F32" s="11">
        <v>4</v>
      </c>
      <c r="G32" s="11">
        <v>0.158</v>
      </c>
      <c r="H32" s="11">
        <v>0.14199999999999999</v>
      </c>
      <c r="I32" s="11">
        <v>1</v>
      </c>
      <c r="J32" s="11">
        <v>0.66600000000000004</v>
      </c>
      <c r="K32" s="11">
        <v>2.1640000000000001</v>
      </c>
      <c r="L32">
        <v>0.8260118104567421</v>
      </c>
    </row>
    <row r="33" spans="1:67" ht="15.75" thickBot="1" x14ac:dyDescent="0.3">
      <c r="A33" s="11" t="s">
        <v>63</v>
      </c>
      <c r="B33" s="11">
        <v>20</v>
      </c>
      <c r="C33" s="11">
        <v>38</v>
      </c>
      <c r="D33" s="11">
        <v>3.8</v>
      </c>
      <c r="E33" s="11">
        <v>10.6</v>
      </c>
      <c r="F33" s="11">
        <v>5</v>
      </c>
      <c r="G33" s="11">
        <v>0.2</v>
      </c>
      <c r="H33" s="11">
        <v>0.51300000000000001</v>
      </c>
      <c r="I33" s="11">
        <v>2</v>
      </c>
      <c r="J33" s="11">
        <v>0.751</v>
      </c>
      <c r="K33" s="11">
        <v>2.4089999999999998</v>
      </c>
      <c r="L33">
        <v>0.48080694872523294</v>
      </c>
      <c r="N33" t="s">
        <v>22</v>
      </c>
      <c r="R33" t="s">
        <v>23</v>
      </c>
      <c r="S33">
        <v>0.05</v>
      </c>
      <c r="Y33" t="s">
        <v>22</v>
      </c>
      <c r="AC33" t="s">
        <v>23</v>
      </c>
      <c r="AD33">
        <v>0.05</v>
      </c>
      <c r="AJ33" t="s">
        <v>22</v>
      </c>
      <c r="AN33" t="s">
        <v>23</v>
      </c>
      <c r="AO33">
        <v>0.05</v>
      </c>
      <c r="AU33" t="s">
        <v>22</v>
      </c>
      <c r="AY33" t="s">
        <v>23</v>
      </c>
      <c r="AZ33">
        <v>0.05</v>
      </c>
      <c r="BF33" t="s">
        <v>22</v>
      </c>
      <c r="BJ33" t="s">
        <v>23</v>
      </c>
      <c r="BK33">
        <v>0.05</v>
      </c>
    </row>
    <row r="34" spans="1:67" ht="15.75" thickTop="1" x14ac:dyDescent="0.25">
      <c r="A34" s="11" t="s">
        <v>64</v>
      </c>
      <c r="B34" s="11">
        <v>62</v>
      </c>
      <c r="C34" s="11">
        <v>121</v>
      </c>
      <c r="D34" s="11">
        <v>3.903</v>
      </c>
      <c r="E34" s="11">
        <v>8.4190000000000005</v>
      </c>
      <c r="F34" s="11">
        <v>7</v>
      </c>
      <c r="G34" s="11">
        <v>6.4000000000000001E-2</v>
      </c>
      <c r="H34" s="11">
        <v>0.52200000000000002</v>
      </c>
      <c r="I34" s="11">
        <v>4</v>
      </c>
      <c r="J34" s="11">
        <v>0.59899999999999998</v>
      </c>
      <c r="K34" s="11">
        <v>3.3</v>
      </c>
      <c r="L34">
        <v>0.86560993077106885</v>
      </c>
      <c r="N34" s="4" t="s">
        <v>24</v>
      </c>
      <c r="O34" s="4" t="s">
        <v>25</v>
      </c>
      <c r="P34" s="4" t="s">
        <v>26</v>
      </c>
      <c r="Q34" s="4" t="s">
        <v>27</v>
      </c>
      <c r="R34" s="4" t="s">
        <v>28</v>
      </c>
      <c r="S34" s="4" t="s">
        <v>29</v>
      </c>
      <c r="T34" s="4" t="s">
        <v>30</v>
      </c>
      <c r="U34" s="4" t="s">
        <v>31</v>
      </c>
      <c r="V34" s="4" t="s">
        <v>32</v>
      </c>
      <c r="W34" s="4" t="s">
        <v>33</v>
      </c>
      <c r="Y34" s="4" t="s">
        <v>24</v>
      </c>
      <c r="Z34" s="4" t="s">
        <v>25</v>
      </c>
      <c r="AA34" s="4" t="s">
        <v>26</v>
      </c>
      <c r="AB34" s="4" t="s">
        <v>27</v>
      </c>
      <c r="AC34" s="4" t="s">
        <v>28</v>
      </c>
      <c r="AD34" s="4" t="s">
        <v>29</v>
      </c>
      <c r="AE34" s="4" t="s">
        <v>30</v>
      </c>
      <c r="AF34" s="4" t="s">
        <v>31</v>
      </c>
      <c r="AG34" s="4" t="s">
        <v>32</v>
      </c>
      <c r="AH34" s="4" t="s">
        <v>33</v>
      </c>
      <c r="AJ34" s="4" t="s">
        <v>24</v>
      </c>
      <c r="AK34" s="4" t="s">
        <v>25</v>
      </c>
      <c r="AL34" s="4" t="s">
        <v>26</v>
      </c>
      <c r="AM34" s="4" t="s">
        <v>27</v>
      </c>
      <c r="AN34" s="4" t="s">
        <v>28</v>
      </c>
      <c r="AO34" s="4" t="s">
        <v>29</v>
      </c>
      <c r="AP34" s="4" t="s">
        <v>30</v>
      </c>
      <c r="AQ34" s="4" t="s">
        <v>31</v>
      </c>
      <c r="AR34" s="4" t="s">
        <v>32</v>
      </c>
      <c r="AS34" s="4" t="s">
        <v>33</v>
      </c>
      <c r="AU34" s="4" t="s">
        <v>24</v>
      </c>
      <c r="AV34" s="4" t="s">
        <v>25</v>
      </c>
      <c r="AW34" s="4" t="s">
        <v>26</v>
      </c>
      <c r="AX34" s="4" t="s">
        <v>27</v>
      </c>
      <c r="AY34" s="4" t="s">
        <v>28</v>
      </c>
      <c r="AZ34" s="4" t="s">
        <v>29</v>
      </c>
      <c r="BA34" s="4" t="s">
        <v>30</v>
      </c>
      <c r="BB34" s="4" t="s">
        <v>31</v>
      </c>
      <c r="BC34" s="4" t="s">
        <v>32</v>
      </c>
      <c r="BD34" s="4" t="s">
        <v>33</v>
      </c>
      <c r="BF34" s="4" t="s">
        <v>24</v>
      </c>
      <c r="BG34" s="4" t="s">
        <v>25</v>
      </c>
      <c r="BH34" s="4" t="s">
        <v>26</v>
      </c>
      <c r="BI34" s="4" t="s">
        <v>27</v>
      </c>
      <c r="BJ34" s="4" t="s">
        <v>28</v>
      </c>
      <c r="BK34" s="4" t="s">
        <v>29</v>
      </c>
      <c r="BL34" s="4" t="s">
        <v>30</v>
      </c>
      <c r="BM34" s="4" t="s">
        <v>31</v>
      </c>
      <c r="BN34" s="4" t="s">
        <v>32</v>
      </c>
      <c r="BO34" s="4" t="s">
        <v>33</v>
      </c>
    </row>
    <row r="35" spans="1:67" x14ac:dyDescent="0.25">
      <c r="A35" s="11" t="s">
        <v>65</v>
      </c>
      <c r="B35" s="11">
        <v>10</v>
      </c>
      <c r="C35" s="11">
        <v>21</v>
      </c>
      <c r="D35" s="11">
        <v>4.2</v>
      </c>
      <c r="E35" s="11">
        <v>14.6</v>
      </c>
      <c r="F35" s="11">
        <v>2</v>
      </c>
      <c r="G35" s="11">
        <v>0.46700000000000003</v>
      </c>
      <c r="H35" s="11">
        <v>0.12</v>
      </c>
      <c r="I35" s="11">
        <v>1</v>
      </c>
      <c r="J35" s="11">
        <v>0.81100000000000005</v>
      </c>
      <c r="K35" s="11">
        <v>1.5329999999999999</v>
      </c>
      <c r="L35">
        <v>0.51388888888868645</v>
      </c>
      <c r="N35" t="s">
        <v>34</v>
      </c>
      <c r="O35">
        <f>SQRT(Q31*(1/O29+1/O30))</f>
        <v>2.3882255028852654E-2</v>
      </c>
      <c r="P35">
        <f>(ABS(P29-P30-R27))/O35</f>
        <v>1.8423720853346008</v>
      </c>
      <c r="Q35">
        <f>O29+O30-2</f>
        <v>38</v>
      </c>
      <c r="R35">
        <f>TDIST(P35,Q35,1)</f>
        <v>3.6616886767455399E-2</v>
      </c>
      <c r="S35">
        <f>TINV(S33*2,Q35)</f>
        <v>1.6859544601667387</v>
      </c>
      <c r="V35" s="6" t="str">
        <f>IF(R35&lt;S33,"yes","no")</f>
        <v>yes</v>
      </c>
      <c r="W35">
        <f>SQRT(P35^2/(P35^2+Q35))</f>
        <v>0.28635639759971016</v>
      </c>
      <c r="Y35" t="s">
        <v>34</v>
      </c>
      <c r="Z35">
        <f>SQRT(AB31*(1/Z29+1/Z30))</f>
        <v>4.614484917369608E-2</v>
      </c>
      <c r="AA35">
        <f>(ABS(AA29-AA30-AC27))/Z35</f>
        <v>0.85600019736365474</v>
      </c>
      <c r="AB35">
        <f>Z29+Z30-2</f>
        <v>38</v>
      </c>
      <c r="AC35">
        <f>TDIST(AA35,AB35,1)</f>
        <v>0.19868166573085599</v>
      </c>
      <c r="AD35">
        <f>TINV(AD33*2,AB35)</f>
        <v>1.6859544601667387</v>
      </c>
      <c r="AG35" s="6" t="str">
        <f>IF(AC35&lt;AD33,"yes","no")</f>
        <v>no</v>
      </c>
      <c r="AH35">
        <f>SQRT(AA35^2/(AA35^2+AB35))</f>
        <v>0.13754182262080769</v>
      </c>
      <c r="AJ35" t="s">
        <v>34</v>
      </c>
      <c r="AK35">
        <f>SQRT(AM31*(1/AK29+1/AK30))</f>
        <v>0.69424324570753027</v>
      </c>
      <c r="AL35">
        <f>(ABS(AL29-AL30-AN27))/AK35</f>
        <v>0.36010433165282768</v>
      </c>
      <c r="AM35">
        <f>AK29+AK30-2</f>
        <v>38</v>
      </c>
      <c r="AN35">
        <f>TDIST(AL35,AM35,1)</f>
        <v>0.36038147606956705</v>
      </c>
      <c r="AO35">
        <f>TINV(AO33*2,AM35)</f>
        <v>1.6859544601667387</v>
      </c>
      <c r="AR35" s="6" t="str">
        <f>IF(AN35&lt;AO33,"yes","no")</f>
        <v>no</v>
      </c>
      <c r="AS35">
        <f>SQRT(AL35^2/(AL35^2+AM35))</f>
        <v>5.8317217329267146E-2</v>
      </c>
      <c r="AU35" t="s">
        <v>34</v>
      </c>
      <c r="AV35">
        <f>SQRT(AX31*(1/AV29+1/AV30))</f>
        <v>4.2219320845219302E-2</v>
      </c>
      <c r="AW35">
        <f>(ABS(AW29-AW30-AY27))/AV35</f>
        <v>1.0113852886583081</v>
      </c>
      <c r="AX35">
        <f>AV29+AV30-2</f>
        <v>38</v>
      </c>
      <c r="AY35">
        <f>TDIST(AW35,AX35,1)</f>
        <v>0.15911446503012661</v>
      </c>
      <c r="AZ35">
        <f>TINV(AZ33*2,AX35)</f>
        <v>1.6859544601667387</v>
      </c>
      <c r="BC35" s="6" t="str">
        <f>IF(AY35&lt;AZ33,"yes","no")</f>
        <v>no</v>
      </c>
      <c r="BD35">
        <f>SQRT(AW35^2/(AW35^2+AX35))</f>
        <v>0.16190373233940591</v>
      </c>
      <c r="BF35" t="s">
        <v>34</v>
      </c>
      <c r="BG35">
        <f>SQRT(BI31*(1/BG29+1/BG30))</f>
        <v>0.13444734784332937</v>
      </c>
      <c r="BH35">
        <f>(ABS(BH29-BH30-BJ27))/BG35</f>
        <v>1.5095128558169539</v>
      </c>
      <c r="BI35">
        <f>BG29+BG30-2</f>
        <v>38</v>
      </c>
      <c r="BJ35">
        <f>TDIST(BH35,BI35,1)</f>
        <v>6.9719329778475087E-2</v>
      </c>
      <c r="BK35">
        <f>TINV(BK33*2,BI35)</f>
        <v>1.6859544601667387</v>
      </c>
      <c r="BN35" s="6" t="str">
        <f>IF(BJ35&lt;BK33,"yes","no")</f>
        <v>no</v>
      </c>
      <c r="BO35">
        <f>SQRT(BH35^2/(BH35^2+BI35))</f>
        <v>0.23784798465939538</v>
      </c>
    </row>
    <row r="36" spans="1:67" x14ac:dyDescent="0.25">
      <c r="A36" s="11" t="s">
        <v>66</v>
      </c>
      <c r="B36" s="11">
        <v>90</v>
      </c>
      <c r="C36" s="11">
        <v>169</v>
      </c>
      <c r="D36" s="11">
        <v>3.7559999999999998</v>
      </c>
      <c r="E36" s="11">
        <v>7.3780000000000001</v>
      </c>
      <c r="F36" s="11">
        <v>8</v>
      </c>
      <c r="G36" s="11">
        <v>4.2000000000000003E-2</v>
      </c>
      <c r="H36" s="11">
        <v>0.442</v>
      </c>
      <c r="I36" s="11">
        <v>8</v>
      </c>
      <c r="J36" s="11">
        <v>0.58699999999999997</v>
      </c>
      <c r="K36" s="11">
        <v>3.3279999999999998</v>
      </c>
      <c r="L36">
        <v>0.59305045105261323</v>
      </c>
      <c r="N36" t="s">
        <v>35</v>
      </c>
      <c r="O36">
        <f>O35</f>
        <v>2.3882255028852654E-2</v>
      </c>
      <c r="P36" s="3">
        <f t="shared" ref="P36:Q36" si="11">P35</f>
        <v>1.8423720853346008</v>
      </c>
      <c r="Q36" s="3">
        <f t="shared" si="11"/>
        <v>38</v>
      </c>
      <c r="R36">
        <f>TDIST(P36,Q36,2)</f>
        <v>7.3233773534910798E-2</v>
      </c>
      <c r="S36">
        <f>TINV(S33,Q36)</f>
        <v>2.0243941639119702</v>
      </c>
      <c r="T36">
        <f>(P29-P30)-S36*O36</f>
        <v>-9.2347097701466652E-2</v>
      </c>
      <c r="U36">
        <f>(P29-P30)+S36*O36</f>
        <v>4.3470977014665943E-3</v>
      </c>
      <c r="V36" s="6" t="str">
        <f>IF(R36&lt;S33,"yes","no")</f>
        <v>no</v>
      </c>
      <c r="W36">
        <f>W35</f>
        <v>0.28635639759971016</v>
      </c>
      <c r="Y36" t="s">
        <v>35</v>
      </c>
      <c r="Z36">
        <f>Z35</f>
        <v>4.614484917369608E-2</v>
      </c>
      <c r="AA36" s="3">
        <f t="shared" ref="AA36:AB36" si="12">AA35</f>
        <v>0.85600019736365474</v>
      </c>
      <c r="AB36" s="3">
        <f t="shared" si="12"/>
        <v>38</v>
      </c>
      <c r="AC36">
        <f>TDIST(AA36,AB36,2)</f>
        <v>0.39736333146171199</v>
      </c>
      <c r="AD36">
        <f>TINV(AD33,AB36)</f>
        <v>2.0243941639119702</v>
      </c>
      <c r="AE36">
        <f>(AA29-AA30)-AD36*Z36</f>
        <v>-5.3915363361828519E-2</v>
      </c>
      <c r="AF36">
        <f>(AA29-AA30)+AD36*Z36</f>
        <v>0.13291536336182835</v>
      </c>
      <c r="AG36" s="6" t="str">
        <f>IF(AC36&lt;AD33,"yes","no")</f>
        <v>no</v>
      </c>
      <c r="AH36">
        <f>AH35</f>
        <v>0.13754182262080769</v>
      </c>
      <c r="AJ36" t="s">
        <v>35</v>
      </c>
      <c r="AK36">
        <f>AK35</f>
        <v>0.69424324570753027</v>
      </c>
      <c r="AL36" s="3">
        <f t="shared" ref="AL36:AM36" si="13">AL35</f>
        <v>0.36010433165282768</v>
      </c>
      <c r="AM36" s="3">
        <f t="shared" si="13"/>
        <v>38</v>
      </c>
      <c r="AN36">
        <f>TDIST(AL36,AM36,2)</f>
        <v>0.72076295213913411</v>
      </c>
      <c r="AO36">
        <f>TINV(AO33,AM36)</f>
        <v>2.0243941639119702</v>
      </c>
      <c r="AP36">
        <f>(AL29-AL30)-AO36*AK36</f>
        <v>-1.6554219749456283</v>
      </c>
      <c r="AQ36">
        <f>(AL29-AL30)+AO36*AK36</f>
        <v>1.1554219749456283</v>
      </c>
      <c r="AR36" s="6" t="str">
        <f>IF(AN36&lt;AO33,"yes","no")</f>
        <v>no</v>
      </c>
      <c r="AS36">
        <f>AS35</f>
        <v>5.8317217329267146E-2</v>
      </c>
      <c r="AU36" t="s">
        <v>35</v>
      </c>
      <c r="AV36">
        <f>AV35</f>
        <v>4.2219320845219302E-2</v>
      </c>
      <c r="AW36" s="3">
        <f t="shared" ref="AW36:AX36" si="14">AW35</f>
        <v>1.0113852886583081</v>
      </c>
      <c r="AX36" s="3">
        <f t="shared" si="14"/>
        <v>38</v>
      </c>
      <c r="AY36">
        <f>TDIST(AW36,AX36,2)</f>
        <v>0.31822893006025321</v>
      </c>
      <c r="AZ36">
        <f>TINV(AZ33,AX36)</f>
        <v>2.0243941639119702</v>
      </c>
      <c r="BA36">
        <f>(AW29-AW30)-AZ36*AV36</f>
        <v>-0.12816854672338879</v>
      </c>
      <c r="BB36">
        <f>(AW29-AW30)+AZ36*AV36</f>
        <v>4.2768546723389103E-2</v>
      </c>
      <c r="BC36" s="6" t="str">
        <f>IF(AY36&lt;AZ33,"yes","no")</f>
        <v>no</v>
      </c>
      <c r="BD36">
        <f>BD35</f>
        <v>0.16190373233940591</v>
      </c>
      <c r="BF36" t="s">
        <v>35</v>
      </c>
      <c r="BG36">
        <f>BG35</f>
        <v>0.13444734784332937</v>
      </c>
      <c r="BH36" s="3">
        <f t="shared" ref="BH36:BI36" si="15">BH35</f>
        <v>1.5095128558169539</v>
      </c>
      <c r="BI36" s="3">
        <f t="shared" si="15"/>
        <v>38</v>
      </c>
      <c r="BJ36">
        <f>TDIST(BH36,BI36,2)</f>
        <v>0.13943865955695017</v>
      </c>
      <c r="BK36">
        <f>TINV(BK33,BI36)</f>
        <v>2.0243941639119702</v>
      </c>
      <c r="BL36">
        <f>(BH29-BH30)-BK36*BG36</f>
        <v>-6.9224426327479105E-2</v>
      </c>
      <c r="BM36">
        <f>(BH29-BH30)+BK36*BG36</f>
        <v>0.47512442632747814</v>
      </c>
      <c r="BN36" s="6" t="str">
        <f>IF(BJ36&lt;BK33,"yes","no")</f>
        <v>no</v>
      </c>
      <c r="BO36">
        <f>BO35</f>
        <v>0.23784798465939538</v>
      </c>
    </row>
    <row r="37" spans="1:67" x14ac:dyDescent="0.25">
      <c r="A37" s="11" t="s">
        <v>67</v>
      </c>
      <c r="B37" s="11">
        <v>62</v>
      </c>
      <c r="C37" s="11">
        <v>191</v>
      </c>
      <c r="D37" s="11">
        <v>6.1609999999999996</v>
      </c>
      <c r="E37" s="11">
        <v>22.323</v>
      </c>
      <c r="F37" s="11">
        <v>4</v>
      </c>
      <c r="G37" s="11">
        <v>0.10100000000000001</v>
      </c>
      <c r="H37" s="11">
        <v>0.32100000000000001</v>
      </c>
      <c r="I37" s="11">
        <v>2</v>
      </c>
      <c r="J37" s="11">
        <v>0.747</v>
      </c>
      <c r="K37" s="11">
        <v>2.2639999999999998</v>
      </c>
      <c r="L37">
        <v>0.75962323547243893</v>
      </c>
      <c r="N37" s="5"/>
      <c r="O37" s="5"/>
      <c r="P37" s="5"/>
      <c r="Q37" s="5"/>
      <c r="R37" s="5"/>
      <c r="S37" s="5"/>
      <c r="T37" s="5"/>
      <c r="U37" s="5"/>
      <c r="V37" s="5"/>
      <c r="W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F37" s="5"/>
      <c r="BG37" s="5"/>
      <c r="BH37" s="5"/>
      <c r="BI37" s="5"/>
      <c r="BJ37" s="5"/>
      <c r="BK37" s="5"/>
      <c r="BL37" s="5"/>
      <c r="BM37" s="5"/>
      <c r="BN37" s="5"/>
      <c r="BO37" s="5"/>
    </row>
    <row r="38" spans="1:67" ht="15.75" thickBot="1" x14ac:dyDescent="0.3">
      <c r="A38" s="11" t="s">
        <v>68</v>
      </c>
      <c r="B38" s="11">
        <v>62</v>
      </c>
      <c r="C38" s="11">
        <v>373</v>
      </c>
      <c r="D38" s="11">
        <v>12.032</v>
      </c>
      <c r="E38" s="11">
        <v>57.097000000000001</v>
      </c>
      <c r="F38" s="11">
        <v>4</v>
      </c>
      <c r="G38" s="11">
        <v>0.19700000000000001</v>
      </c>
      <c r="H38" s="11">
        <v>0.16</v>
      </c>
      <c r="I38" s="11">
        <v>1</v>
      </c>
      <c r="J38" s="11">
        <v>0.73199999999999998</v>
      </c>
      <c r="K38" s="11">
        <v>1.9590000000000001</v>
      </c>
      <c r="L38">
        <v>0.72880419773541161</v>
      </c>
      <c r="N38" t="s">
        <v>36</v>
      </c>
      <c r="R38" t="s">
        <v>23</v>
      </c>
      <c r="S38">
        <f>S33</f>
        <v>0.05</v>
      </c>
      <c r="Y38" t="s">
        <v>36</v>
      </c>
      <c r="AC38" t="s">
        <v>23</v>
      </c>
      <c r="AD38">
        <f>AD33</f>
        <v>0.05</v>
      </c>
      <c r="AJ38" t="s">
        <v>36</v>
      </c>
      <c r="AN38" t="s">
        <v>23</v>
      </c>
      <c r="AO38">
        <f>AO33</f>
        <v>0.05</v>
      </c>
      <c r="AU38" t="s">
        <v>36</v>
      </c>
      <c r="AY38" t="s">
        <v>23</v>
      </c>
      <c r="AZ38">
        <f>AZ33</f>
        <v>0.05</v>
      </c>
      <c r="BF38" t="s">
        <v>36</v>
      </c>
      <c r="BJ38" t="s">
        <v>23</v>
      </c>
      <c r="BK38">
        <f>BK33</f>
        <v>0.05</v>
      </c>
    </row>
    <row r="39" spans="1:67" ht="15.75" thickTop="1" x14ac:dyDescent="0.25">
      <c r="A39" s="11" t="s">
        <v>69</v>
      </c>
      <c r="B39" s="11">
        <v>23</v>
      </c>
      <c r="C39" s="11">
        <v>44</v>
      </c>
      <c r="D39" s="11">
        <v>3.8260000000000001</v>
      </c>
      <c r="E39" s="11">
        <v>10</v>
      </c>
      <c r="F39" s="11">
        <v>6</v>
      </c>
      <c r="G39" s="11">
        <v>0.17399999999999999</v>
      </c>
      <c r="H39" s="11">
        <v>0.46200000000000002</v>
      </c>
      <c r="I39" s="11">
        <v>1</v>
      </c>
      <c r="J39" s="11">
        <v>0.621</v>
      </c>
      <c r="K39" s="11">
        <v>2.4580000000000002</v>
      </c>
      <c r="L39">
        <v>0.27382550335579225</v>
      </c>
      <c r="N39" s="4" t="s">
        <v>24</v>
      </c>
      <c r="O39" s="4" t="s">
        <v>25</v>
      </c>
      <c r="P39" s="4" t="s">
        <v>26</v>
      </c>
      <c r="Q39" s="4" t="s">
        <v>27</v>
      </c>
      <c r="R39" s="4" t="s">
        <v>28</v>
      </c>
      <c r="S39" s="4" t="s">
        <v>29</v>
      </c>
      <c r="T39" s="4" t="s">
        <v>30</v>
      </c>
      <c r="U39" s="4" t="s">
        <v>31</v>
      </c>
      <c r="V39" s="4" t="s">
        <v>32</v>
      </c>
      <c r="W39" s="4" t="s">
        <v>33</v>
      </c>
      <c r="Y39" s="4" t="s">
        <v>24</v>
      </c>
      <c r="Z39" s="4" t="s">
        <v>25</v>
      </c>
      <c r="AA39" s="4" t="s">
        <v>26</v>
      </c>
      <c r="AB39" s="4" t="s">
        <v>27</v>
      </c>
      <c r="AC39" s="4" t="s">
        <v>28</v>
      </c>
      <c r="AD39" s="4" t="s">
        <v>29</v>
      </c>
      <c r="AE39" s="4" t="s">
        <v>30</v>
      </c>
      <c r="AF39" s="4" t="s">
        <v>31</v>
      </c>
      <c r="AG39" s="4" t="s">
        <v>32</v>
      </c>
      <c r="AH39" s="4" t="s">
        <v>33</v>
      </c>
      <c r="AJ39" s="4" t="s">
        <v>24</v>
      </c>
      <c r="AK39" s="4" t="s">
        <v>25</v>
      </c>
      <c r="AL39" s="4" t="s">
        <v>26</v>
      </c>
      <c r="AM39" s="4" t="s">
        <v>27</v>
      </c>
      <c r="AN39" s="4" t="s">
        <v>28</v>
      </c>
      <c r="AO39" s="4" t="s">
        <v>29</v>
      </c>
      <c r="AP39" s="4" t="s">
        <v>30</v>
      </c>
      <c r="AQ39" s="4" t="s">
        <v>31</v>
      </c>
      <c r="AR39" s="4" t="s">
        <v>32</v>
      </c>
      <c r="AS39" s="4" t="s">
        <v>33</v>
      </c>
      <c r="AU39" s="4" t="s">
        <v>24</v>
      </c>
      <c r="AV39" s="4" t="s">
        <v>25</v>
      </c>
      <c r="AW39" s="4" t="s">
        <v>26</v>
      </c>
      <c r="AX39" s="4" t="s">
        <v>27</v>
      </c>
      <c r="AY39" s="4" t="s">
        <v>28</v>
      </c>
      <c r="AZ39" s="4" t="s">
        <v>29</v>
      </c>
      <c r="BA39" s="4" t="s">
        <v>30</v>
      </c>
      <c r="BB39" s="4" t="s">
        <v>31</v>
      </c>
      <c r="BC39" s="4" t="s">
        <v>32</v>
      </c>
      <c r="BD39" s="4" t="s">
        <v>33</v>
      </c>
      <c r="BF39" s="4" t="s">
        <v>24</v>
      </c>
      <c r="BG39" s="4" t="s">
        <v>25</v>
      </c>
      <c r="BH39" s="4" t="s">
        <v>26</v>
      </c>
      <c r="BI39" s="4" t="s">
        <v>27</v>
      </c>
      <c r="BJ39" s="4" t="s">
        <v>28</v>
      </c>
      <c r="BK39" s="4" t="s">
        <v>29</v>
      </c>
      <c r="BL39" s="4" t="s">
        <v>30</v>
      </c>
      <c r="BM39" s="4" t="s">
        <v>31</v>
      </c>
      <c r="BN39" s="4" t="s">
        <v>32</v>
      </c>
      <c r="BO39" s="4" t="s">
        <v>33</v>
      </c>
    </row>
    <row r="40" spans="1:67" x14ac:dyDescent="0.25">
      <c r="A40" s="11" t="s">
        <v>70</v>
      </c>
      <c r="B40" s="11">
        <v>228</v>
      </c>
      <c r="C40" s="11">
        <v>799</v>
      </c>
      <c r="D40" s="11">
        <v>7.0090000000000003</v>
      </c>
      <c r="E40" s="11">
        <v>24.053000000000001</v>
      </c>
      <c r="F40" s="11">
        <v>7</v>
      </c>
      <c r="G40" s="11">
        <v>3.1E-2</v>
      </c>
      <c r="H40" s="11">
        <v>0.39600000000000002</v>
      </c>
      <c r="I40" s="11">
        <v>3</v>
      </c>
      <c r="J40" s="11">
        <v>0.55700000000000005</v>
      </c>
      <c r="K40" s="11">
        <v>2.8759999999999999</v>
      </c>
      <c r="L40">
        <v>0.38102217830510415</v>
      </c>
      <c r="N40" t="s">
        <v>34</v>
      </c>
      <c r="O40">
        <f>SQRT(Q29/O29+Q30/O30)</f>
        <v>2.3882255028852654E-2</v>
      </c>
      <c r="P40">
        <f>(ABS(P29-P30-R27))/O40</f>
        <v>1.8423720853346008</v>
      </c>
      <c r="Q40">
        <f>(Q29/O29+Q30/O30)^2/((Q29/O29)^2/(O29-1)+(Q30/O30)^2/(O30-1))</f>
        <v>24.070154176700594</v>
      </c>
      <c r="R40">
        <f>TDIST(P40,ROUND(Q40,0),1)</f>
        <v>3.8904864195054664E-2</v>
      </c>
      <c r="S40">
        <f>TINV(S38*2,ROUND(Q40,0))</f>
        <v>1.7108820799094284</v>
      </c>
      <c r="V40" s="6" t="str">
        <f>IF(R40&lt;S38,"yes","no")</f>
        <v>yes</v>
      </c>
      <c r="W40">
        <f>SQRT(P40^2/(P40^2+Q40))</f>
        <v>0.35155362679206426</v>
      </c>
      <c r="Y40" t="s">
        <v>34</v>
      </c>
      <c r="Z40">
        <f>SQRT(AB29/Z29+AB30/Z30)</f>
        <v>4.614484917369608E-2</v>
      </c>
      <c r="AA40">
        <f>(ABS(AA29-AA30-AC27))/Z40</f>
        <v>0.85600019736365474</v>
      </c>
      <c r="AB40">
        <f>(AB29/Z29+AB30/Z30)^2/((AB29/Z29)^2/(Z29-1)+(AB30/Z30)^2/(Z30-1))</f>
        <v>37.539714305312074</v>
      </c>
      <c r="AC40">
        <f>TDIST(AA40,ROUND(AB40,0),1)</f>
        <v>0.19868166573085599</v>
      </c>
      <c r="AD40">
        <f>TINV(AD38*2,ROUND(AB40,0))</f>
        <v>1.6859544601667387</v>
      </c>
      <c r="AG40" s="6" t="str">
        <f>IF(AC40&lt;AD38,"yes","no")</f>
        <v>no</v>
      </c>
      <c r="AH40">
        <f>SQRT(AA40^2/(AA40^2+AB40))</f>
        <v>0.13836642781997416</v>
      </c>
      <c r="AJ40" t="s">
        <v>34</v>
      </c>
      <c r="AK40">
        <f>SQRT(AM29/AK29+AM30/AK30)</f>
        <v>0.69424324570753027</v>
      </c>
      <c r="AL40">
        <f>(ABS(AL29-AL30-AN27))/AK40</f>
        <v>0.36010433165282768</v>
      </c>
      <c r="AM40">
        <f>(AM29/AK29+AM30/AK30)^2/((AM29/AK29)^2/(AK29-1)+(AM30/AK30)^2/(AK30-1))</f>
        <v>36.787532484249041</v>
      </c>
      <c r="AN40">
        <f>TDIST(AL40,ROUND(AM40,0),1)</f>
        <v>0.360408313062341</v>
      </c>
      <c r="AO40">
        <f>TINV(AO38*2,ROUND(AM40,0))</f>
        <v>1.6870936195962629</v>
      </c>
      <c r="AR40" s="6" t="str">
        <f>IF(AN40&lt;AO38,"yes","no")</f>
        <v>no</v>
      </c>
      <c r="AS40">
        <f>SQRT(AL40^2/(AL40^2+AM40))</f>
        <v>5.9267133602364304E-2</v>
      </c>
      <c r="AU40" t="s">
        <v>34</v>
      </c>
      <c r="AV40">
        <f>SQRT(AX29/AV29+AX30/AV30)</f>
        <v>4.2219320845219309E-2</v>
      </c>
      <c r="AW40">
        <f>(ABS(AW29-AW30-AY27))/AV40</f>
        <v>1.0113852886583079</v>
      </c>
      <c r="AX40">
        <f>(AX29/AV29+AX30/AV30)^2/((AX29/AV29)^2/(AV29-1)+(AX30/AV30)^2/(AV30-1))</f>
        <v>29.308908227682927</v>
      </c>
      <c r="AY40">
        <f>TDIST(AW40,ROUND(AX40,0),1)</f>
        <v>0.16009832223858192</v>
      </c>
      <c r="AZ40">
        <f>TINV(AZ38*2,ROUND(AX40,0))</f>
        <v>1.6991270265334986</v>
      </c>
      <c r="BC40" s="6" t="str">
        <f>IF(AY40&lt;AZ38,"yes","no")</f>
        <v>no</v>
      </c>
      <c r="BD40">
        <f>SQRT(AW40^2/(AW40^2+AX40))</f>
        <v>0.18364008284302888</v>
      </c>
      <c r="BF40" t="s">
        <v>34</v>
      </c>
      <c r="BG40">
        <f>SQRT(BI29/BG29+BI30/BG30)</f>
        <v>0.1344473478433294</v>
      </c>
      <c r="BH40">
        <f>(ABS(BH29-BH30-BJ27))/BG40</f>
        <v>1.5095128558169537</v>
      </c>
      <c r="BI40">
        <f>(BI29/BG29+BI30/BG30)^2/((BI29/BG29)^2/(BG29-1)+(BI30/BG30)^2/(BG30-1))</f>
        <v>37.672765653576796</v>
      </c>
      <c r="BJ40">
        <f>TDIST(BH40,ROUND(BI40,0),1)</f>
        <v>6.9719329778475087E-2</v>
      </c>
      <c r="BK40">
        <f>TINV(BK38*2,ROUND(BI40,0))</f>
        <v>1.6859544601667387</v>
      </c>
      <c r="BN40" s="6" t="str">
        <f>IF(BJ40&lt;BK38,"yes","no")</f>
        <v>no</v>
      </c>
      <c r="BO40">
        <f>SQRT(BH40^2/(BH40^2+BI40))</f>
        <v>0.23882008216536696</v>
      </c>
    </row>
    <row r="41" spans="1:67" x14ac:dyDescent="0.25">
      <c r="A41" s="11" t="s">
        <v>71</v>
      </c>
      <c r="B41" s="11">
        <v>96</v>
      </c>
      <c r="C41" s="11">
        <v>279</v>
      </c>
      <c r="D41" s="11">
        <v>5.8120000000000003</v>
      </c>
      <c r="E41" s="11">
        <v>15.333</v>
      </c>
      <c r="F41" s="11">
        <v>5</v>
      </c>
      <c r="G41" s="11">
        <v>6.0999999999999999E-2</v>
      </c>
      <c r="H41" s="11">
        <v>0.32900000000000001</v>
      </c>
      <c r="I41" s="11">
        <v>1</v>
      </c>
      <c r="J41" s="11">
        <v>0.54600000000000004</v>
      </c>
      <c r="K41" s="11">
        <v>2.5630000000000002</v>
      </c>
      <c r="L41">
        <v>0.12985507246406222</v>
      </c>
      <c r="N41" t="s">
        <v>35</v>
      </c>
      <c r="O41">
        <f>O40</f>
        <v>2.3882255028852654E-2</v>
      </c>
      <c r="P41" s="3">
        <f t="shared" ref="P41:Q41" si="16">P40</f>
        <v>1.8423720853346008</v>
      </c>
      <c r="Q41" s="3">
        <f t="shared" si="16"/>
        <v>24.070154176700594</v>
      </c>
      <c r="R41">
        <f>TDIST(P41,ROUND(Q41,0),2)</f>
        <v>7.7809728390109328E-2</v>
      </c>
      <c r="S41">
        <f>TINV(S38,ROUND(Q41,0))</f>
        <v>2.0638985616280254</v>
      </c>
      <c r="T41">
        <f>(P29-P30)-S41*O41</f>
        <v>-9.3290551802482691E-2</v>
      </c>
      <c r="U41">
        <f>(P29-P30)+S41*O41</f>
        <v>5.2905518024826473E-3</v>
      </c>
      <c r="V41" s="6" t="str">
        <f>IF(R41&lt;S38,"yes","no")</f>
        <v>no</v>
      </c>
      <c r="W41">
        <f>W40</f>
        <v>0.35155362679206426</v>
      </c>
      <c r="Y41" t="s">
        <v>35</v>
      </c>
      <c r="Z41">
        <f>Z40</f>
        <v>4.614484917369608E-2</v>
      </c>
      <c r="AA41" s="3">
        <f t="shared" ref="AA41:AB41" si="17">AA40</f>
        <v>0.85600019736365474</v>
      </c>
      <c r="AB41" s="3">
        <f t="shared" si="17"/>
        <v>37.539714305312074</v>
      </c>
      <c r="AC41">
        <f>TDIST(AA41,ROUND(AB41,0),2)</f>
        <v>0.39736333146171199</v>
      </c>
      <c r="AD41">
        <f>TINV(AD38,ROUND(AB41,0))</f>
        <v>2.0243941639119702</v>
      </c>
      <c r="AE41">
        <f>(AA29-AA30)-AD41*Z41</f>
        <v>-5.3915363361828519E-2</v>
      </c>
      <c r="AF41">
        <f>(AA29-AA30)+AD41*Z41</f>
        <v>0.13291536336182835</v>
      </c>
      <c r="AG41" s="6" t="str">
        <f>IF(AC41&lt;AD38,"yes","no")</f>
        <v>no</v>
      </c>
      <c r="AH41">
        <f>AH40</f>
        <v>0.13836642781997416</v>
      </c>
      <c r="AJ41" t="s">
        <v>35</v>
      </c>
      <c r="AK41">
        <f>AK40</f>
        <v>0.69424324570753027</v>
      </c>
      <c r="AL41" s="3">
        <f t="shared" ref="AL41:AM41" si="18">AL40</f>
        <v>0.36010433165282768</v>
      </c>
      <c r="AM41" s="3">
        <f t="shared" si="18"/>
        <v>36.787532484249041</v>
      </c>
      <c r="AN41">
        <f>TDIST(AL41,ROUND(AM41,0),2)</f>
        <v>0.720816626124682</v>
      </c>
      <c r="AO41">
        <f>TINV(AO38,ROUND(AM41,0))</f>
        <v>2.026192463029111</v>
      </c>
      <c r="AP41">
        <f>(AL29-AL30)-AO41*AK41</f>
        <v>-1.6566704319614651</v>
      </c>
      <c r="AQ41">
        <f>(AL29-AL30)+AO41*AK41</f>
        <v>1.1566704319614651</v>
      </c>
      <c r="AR41" s="6" t="str">
        <f>IF(AN41&lt;AO38,"yes","no")</f>
        <v>no</v>
      </c>
      <c r="AS41">
        <f>AS40</f>
        <v>5.9267133602364304E-2</v>
      </c>
      <c r="AU41" t="s">
        <v>35</v>
      </c>
      <c r="AV41">
        <f>AV40</f>
        <v>4.2219320845219309E-2</v>
      </c>
      <c r="AW41" s="3">
        <f t="shared" ref="AW41:AX41" si="19">AW40</f>
        <v>1.0113852886583079</v>
      </c>
      <c r="AX41" s="3">
        <f t="shared" si="19"/>
        <v>29.308908227682927</v>
      </c>
      <c r="AY41">
        <f>TDIST(AW41,ROUND(AX41,0),2)</f>
        <v>0.32019664447716384</v>
      </c>
      <c r="AZ41">
        <f>TINV(AZ38,ROUND(AX41,0))</f>
        <v>2.0452296421327048</v>
      </c>
      <c r="BA41">
        <f>(AW29-AW30)-AZ41*AV41</f>
        <v>-0.12904820646335358</v>
      </c>
      <c r="BB41">
        <f>(AW29-AW30)+AZ41*AV41</f>
        <v>4.3648206463353878E-2</v>
      </c>
      <c r="BC41" s="6" t="str">
        <f>IF(AY41&lt;AZ38,"yes","no")</f>
        <v>no</v>
      </c>
      <c r="BD41">
        <f>BD40</f>
        <v>0.18364008284302888</v>
      </c>
      <c r="BF41" t="s">
        <v>35</v>
      </c>
      <c r="BG41">
        <f>BG40</f>
        <v>0.1344473478433294</v>
      </c>
      <c r="BH41" s="3">
        <f t="shared" ref="BH41:BI41" si="20">BH40</f>
        <v>1.5095128558169537</v>
      </c>
      <c r="BI41" s="3">
        <f t="shared" si="20"/>
        <v>37.672765653576796</v>
      </c>
      <c r="BJ41">
        <f>TDIST(BH41,ROUND(BI41,0),2)</f>
        <v>0.13943865955695017</v>
      </c>
      <c r="BK41">
        <f>TINV(BK38,ROUND(BI41,0))</f>
        <v>2.0243941639119702</v>
      </c>
      <c r="BL41">
        <f>(BH29-BH30)-BK41*BG41</f>
        <v>-6.922442632747916E-2</v>
      </c>
      <c r="BM41">
        <f>(BH29-BH30)+BK41*BG41</f>
        <v>0.4751244263274782</v>
      </c>
      <c r="BN41" s="6" t="str">
        <f>IF(BJ41&lt;BK38,"yes","no")</f>
        <v>no</v>
      </c>
      <c r="BO41">
        <f>BO40</f>
        <v>0.23882008216536696</v>
      </c>
    </row>
    <row r="42" spans="1:67" x14ac:dyDescent="0.25">
      <c r="A42" s="11" t="s">
        <v>72</v>
      </c>
      <c r="B42" s="11">
        <v>135</v>
      </c>
      <c r="C42" s="11">
        <v>630</v>
      </c>
      <c r="D42" s="11">
        <v>9.3330000000000002</v>
      </c>
      <c r="E42" s="11">
        <v>39.17</v>
      </c>
      <c r="F42" s="11">
        <v>5</v>
      </c>
      <c r="G42" s="11">
        <v>7.0000000000000007E-2</v>
      </c>
      <c r="H42" s="11">
        <v>0.36599999999999999</v>
      </c>
      <c r="I42" s="11">
        <v>3</v>
      </c>
      <c r="J42" s="11">
        <v>0.68899999999999995</v>
      </c>
      <c r="K42" s="11">
        <v>2.4279999999999999</v>
      </c>
      <c r="L42">
        <v>0.66426651305662054</v>
      </c>
      <c r="N42" s="5"/>
      <c r="O42" s="5"/>
      <c r="P42" s="5"/>
      <c r="Q42" s="5"/>
      <c r="R42" s="5"/>
      <c r="S42" s="5"/>
      <c r="T42" s="5"/>
      <c r="U42" s="5"/>
      <c r="V42" s="5"/>
      <c r="W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F42" s="5"/>
      <c r="BG42" s="5"/>
      <c r="BH42" s="5"/>
      <c r="BI42" s="5"/>
      <c r="BJ42" s="5"/>
      <c r="BK42" s="5"/>
      <c r="BL42" s="5"/>
      <c r="BM42" s="5"/>
      <c r="BN42" s="5"/>
      <c r="BO42" s="5"/>
    </row>
    <row r="43" spans="1:67" x14ac:dyDescent="0.25">
      <c r="A43" s="11" t="s">
        <v>73</v>
      </c>
      <c r="B43" s="11">
        <v>130</v>
      </c>
      <c r="C43" s="11">
        <v>496</v>
      </c>
      <c r="D43" s="11">
        <v>7.6310000000000002</v>
      </c>
      <c r="E43" s="11">
        <v>21.954000000000001</v>
      </c>
      <c r="F43" s="11">
        <v>6</v>
      </c>
      <c r="G43" s="11">
        <v>5.8999999999999997E-2</v>
      </c>
      <c r="H43" s="11">
        <v>0.24099999999999999</v>
      </c>
      <c r="I43" s="11">
        <v>1</v>
      </c>
      <c r="J43" s="11">
        <v>0.71699999999999997</v>
      </c>
      <c r="K43" s="11">
        <v>2.4809999999999999</v>
      </c>
      <c r="L43">
        <v>0.41173510966209326</v>
      </c>
    </row>
    <row r="44" spans="1:67" x14ac:dyDescent="0.25">
      <c r="A44" s="11" t="s">
        <v>74</v>
      </c>
      <c r="B44" s="11">
        <v>522</v>
      </c>
      <c r="C44" s="11">
        <v>4116</v>
      </c>
      <c r="D44" s="11">
        <v>15.77</v>
      </c>
      <c r="E44" s="11">
        <v>18.594000000000001</v>
      </c>
      <c r="F44" s="11">
        <v>9</v>
      </c>
      <c r="G44" s="11">
        <v>0.03</v>
      </c>
      <c r="H44" s="11">
        <v>0.45400000000000001</v>
      </c>
      <c r="I44" s="11">
        <v>10</v>
      </c>
      <c r="J44" s="11">
        <v>0.59899999999999998</v>
      </c>
      <c r="K44" s="11">
        <v>3.0179999999999998</v>
      </c>
      <c r="L44">
        <v>0.66820631254840424</v>
      </c>
    </row>
    <row r="45" spans="1:67" x14ac:dyDescent="0.25">
      <c r="A45" s="11" t="s">
        <v>75</v>
      </c>
      <c r="B45" s="11">
        <v>342</v>
      </c>
      <c r="C45" s="11">
        <v>1349</v>
      </c>
      <c r="D45" s="11">
        <v>7.8890000000000002</v>
      </c>
      <c r="E45" s="11">
        <v>22.731000000000002</v>
      </c>
      <c r="F45" s="11">
        <v>7</v>
      </c>
      <c r="G45" s="11">
        <v>2.3E-2</v>
      </c>
      <c r="H45" s="11">
        <v>0.37</v>
      </c>
      <c r="I45" s="11">
        <v>1</v>
      </c>
      <c r="J45" s="11">
        <v>0.63200000000000001</v>
      </c>
      <c r="K45" s="11">
        <v>2.7240000000000002</v>
      </c>
      <c r="L45">
        <v>0.70544949991329575</v>
      </c>
    </row>
    <row r="46" spans="1:67" x14ac:dyDescent="0.25">
      <c r="A46" s="7" t="s">
        <v>12</v>
      </c>
      <c r="B46" s="7">
        <f>AVERAGE(B26:B45)</f>
        <v>107.6</v>
      </c>
      <c r="C46" s="7">
        <f t="shared" ref="C46:K46" si="21">AVERAGE(C26:C45)</f>
        <v>490.55</v>
      </c>
      <c r="D46" s="7">
        <f t="shared" si="21"/>
        <v>6.2788999999999993</v>
      </c>
      <c r="E46" s="7">
        <f t="shared" si="21"/>
        <v>20.445400000000003</v>
      </c>
      <c r="F46" s="7">
        <f t="shared" si="21"/>
        <v>5.45</v>
      </c>
      <c r="G46" s="7">
        <f t="shared" si="21"/>
        <v>0.11660000000000001</v>
      </c>
      <c r="H46" s="7">
        <f t="shared" si="21"/>
        <v>0.33005000000000001</v>
      </c>
      <c r="I46" s="7">
        <f t="shared" si="21"/>
        <v>2.7</v>
      </c>
      <c r="J46" s="7">
        <f t="shared" si="21"/>
        <v>0.6079</v>
      </c>
      <c r="K46" s="7">
        <f t="shared" si="21"/>
        <v>2.4813000000000001</v>
      </c>
    </row>
    <row r="49" spans="1:19" ht="45" x14ac:dyDescent="0.25">
      <c r="N49" t="s">
        <v>79</v>
      </c>
      <c r="O49" s="9" t="s">
        <v>80</v>
      </c>
      <c r="P49" s="13" t="s">
        <v>81</v>
      </c>
    </row>
    <row r="50" spans="1:19" x14ac:dyDescent="0.25">
      <c r="A50" s="11" t="s">
        <v>37</v>
      </c>
      <c r="B50" s="11">
        <v>314</v>
      </c>
      <c r="C50" s="11">
        <v>1648</v>
      </c>
      <c r="D50" s="11">
        <v>10.497</v>
      </c>
      <c r="E50" s="11">
        <v>22.459</v>
      </c>
      <c r="F50" s="11">
        <v>6</v>
      </c>
      <c r="G50" s="11">
        <v>3.4000000000000002E-2</v>
      </c>
      <c r="H50" s="11">
        <v>0.47499999999999998</v>
      </c>
      <c r="I50" s="11">
        <v>1</v>
      </c>
      <c r="J50" s="11">
        <v>0.54400000000000004</v>
      </c>
      <c r="K50" s="11">
        <v>2.8079999999999998</v>
      </c>
      <c r="L50" s="3">
        <v>0.48485471120646645</v>
      </c>
      <c r="N50" s="11" t="s">
        <v>46</v>
      </c>
      <c r="O50" s="11">
        <v>6.133</v>
      </c>
      <c r="P50" s="3">
        <v>6.2266500622666109E-2</v>
      </c>
      <c r="R50" s="11" t="s">
        <v>46</v>
      </c>
      <c r="S50" s="3">
        <v>6.2266500622666109E-2</v>
      </c>
    </row>
    <row r="51" spans="1:19" x14ac:dyDescent="0.25">
      <c r="A51" s="11" t="s">
        <v>38</v>
      </c>
      <c r="B51" s="11">
        <v>55</v>
      </c>
      <c r="C51" s="11">
        <v>110</v>
      </c>
      <c r="D51" s="11">
        <v>4</v>
      </c>
      <c r="E51" s="11">
        <v>9.0909999999999993</v>
      </c>
      <c r="F51" s="11">
        <v>6</v>
      </c>
      <c r="G51" s="11">
        <v>7.3999999999999996E-2</v>
      </c>
      <c r="H51" s="11">
        <v>0.34100000000000003</v>
      </c>
      <c r="I51" s="11">
        <v>2</v>
      </c>
      <c r="J51" s="11">
        <v>0.48699999999999999</v>
      </c>
      <c r="K51" s="11">
        <v>2.645</v>
      </c>
      <c r="L51" s="3">
        <v>0.35913446676976524</v>
      </c>
      <c r="N51" s="11" t="s">
        <v>71</v>
      </c>
      <c r="O51" s="11">
        <v>15.333</v>
      </c>
      <c r="P51" s="3">
        <v>0.12985507246406222</v>
      </c>
      <c r="R51" s="11" t="s">
        <v>71</v>
      </c>
      <c r="S51" s="3">
        <v>0.12985507246406222</v>
      </c>
    </row>
    <row r="52" spans="1:19" x14ac:dyDescent="0.25">
      <c r="A52" s="11" t="s">
        <v>39</v>
      </c>
      <c r="B52" s="11">
        <v>106</v>
      </c>
      <c r="C52" s="11">
        <v>493</v>
      </c>
      <c r="D52" s="11">
        <v>9.3019999999999996</v>
      </c>
      <c r="E52" s="11">
        <v>43.244999999999997</v>
      </c>
      <c r="F52" s="11">
        <v>5</v>
      </c>
      <c r="G52" s="11">
        <v>8.8999999999999996E-2</v>
      </c>
      <c r="H52" s="11">
        <v>0.35699999999999998</v>
      </c>
      <c r="I52" s="11">
        <v>1</v>
      </c>
      <c r="J52" s="11">
        <v>0.67</v>
      </c>
      <c r="K52" s="11">
        <v>2.2160000000000002</v>
      </c>
      <c r="L52" s="3">
        <v>0.73034797490000136</v>
      </c>
      <c r="N52" s="11" t="s">
        <v>40</v>
      </c>
      <c r="O52" s="11">
        <v>10.840999999999999</v>
      </c>
      <c r="P52" s="3">
        <v>0.13300000000018375</v>
      </c>
      <c r="R52" s="11" t="s">
        <v>40</v>
      </c>
      <c r="S52" s="3">
        <v>0.13300000000018375</v>
      </c>
    </row>
    <row r="53" spans="1:19" x14ac:dyDescent="0.25">
      <c r="A53" s="11" t="s">
        <v>40</v>
      </c>
      <c r="B53" s="11">
        <v>88</v>
      </c>
      <c r="C53" s="11">
        <v>257</v>
      </c>
      <c r="D53" s="11">
        <v>5.8410000000000002</v>
      </c>
      <c r="E53" s="11">
        <v>10.840999999999999</v>
      </c>
      <c r="F53" s="11">
        <v>8</v>
      </c>
      <c r="G53" s="11">
        <v>6.7000000000000004E-2</v>
      </c>
      <c r="H53" s="11">
        <v>0.41799999999999998</v>
      </c>
      <c r="I53" s="11">
        <v>1</v>
      </c>
      <c r="J53" s="11">
        <v>0.48399999999999999</v>
      </c>
      <c r="K53" s="11">
        <v>2.9319999999999999</v>
      </c>
      <c r="L53" s="3">
        <v>0.13300000000018375</v>
      </c>
      <c r="N53" s="11" t="s">
        <v>55</v>
      </c>
      <c r="O53" s="11">
        <v>16.658999999999999</v>
      </c>
      <c r="P53" s="3">
        <v>0.2670445540403199</v>
      </c>
      <c r="R53" s="11" t="s">
        <v>55</v>
      </c>
      <c r="S53" s="3">
        <v>0.2670445540403199</v>
      </c>
    </row>
    <row r="54" spans="1:19" x14ac:dyDescent="0.25">
      <c r="A54" s="11" t="s">
        <v>41</v>
      </c>
      <c r="B54" s="11">
        <v>67</v>
      </c>
      <c r="C54" s="11">
        <v>198</v>
      </c>
      <c r="D54" s="11">
        <v>5.91</v>
      </c>
      <c r="E54" s="11">
        <v>19.373000000000001</v>
      </c>
      <c r="F54" s="11">
        <v>5</v>
      </c>
      <c r="G54" s="11">
        <v>0.09</v>
      </c>
      <c r="H54" s="11">
        <v>0.154</v>
      </c>
      <c r="I54" s="11">
        <v>1</v>
      </c>
      <c r="J54" s="11">
        <v>0.68100000000000005</v>
      </c>
      <c r="K54" s="11">
        <v>2.234</v>
      </c>
      <c r="L54" s="3">
        <v>0.76849329635891872</v>
      </c>
      <c r="N54" s="11" t="s">
        <v>69</v>
      </c>
      <c r="O54" s="11">
        <v>10</v>
      </c>
      <c r="P54" s="3">
        <v>0.27382550335579225</v>
      </c>
      <c r="R54" s="11" t="s">
        <v>69</v>
      </c>
      <c r="S54" s="3">
        <v>0.27382550335579225</v>
      </c>
    </row>
    <row r="55" spans="1:19" x14ac:dyDescent="0.25">
      <c r="A55" s="11" t="s">
        <v>42</v>
      </c>
      <c r="B55" s="11">
        <v>84</v>
      </c>
      <c r="C55" s="11">
        <v>209</v>
      </c>
      <c r="D55" s="11">
        <v>4.976</v>
      </c>
      <c r="E55" s="11">
        <v>10.762</v>
      </c>
      <c r="F55" s="11">
        <v>6</v>
      </c>
      <c r="G55" s="11">
        <v>0.06</v>
      </c>
      <c r="H55" s="11">
        <v>0.432</v>
      </c>
      <c r="I55" s="11">
        <v>2</v>
      </c>
      <c r="J55" s="11">
        <v>0.57899999999999996</v>
      </c>
      <c r="K55" s="11">
        <v>2.831</v>
      </c>
      <c r="L55" s="3">
        <v>0.31821454283677503</v>
      </c>
      <c r="N55" s="11" t="s">
        <v>49</v>
      </c>
      <c r="O55" s="11">
        <v>7.9260000000000002</v>
      </c>
      <c r="P55" s="3">
        <v>0.29078613693983146</v>
      </c>
      <c r="R55" s="11" t="s">
        <v>49</v>
      </c>
      <c r="S55" s="3">
        <v>0.29078613693983146</v>
      </c>
    </row>
    <row r="56" spans="1:19" x14ac:dyDescent="0.25">
      <c r="A56" s="11" t="s">
        <v>43</v>
      </c>
      <c r="B56" s="11">
        <v>89</v>
      </c>
      <c r="C56" s="11">
        <v>255</v>
      </c>
      <c r="D56" s="11">
        <v>5.73</v>
      </c>
      <c r="E56" s="11">
        <v>33.887999999999998</v>
      </c>
      <c r="F56" s="11">
        <v>6</v>
      </c>
      <c r="G56" s="11">
        <v>6.5000000000000002E-2</v>
      </c>
      <c r="H56" s="11">
        <v>4.2000000000000003E-2</v>
      </c>
      <c r="I56" s="11">
        <v>3</v>
      </c>
      <c r="J56" s="11">
        <v>0.623</v>
      </c>
      <c r="K56" s="11">
        <v>2.3660000000000001</v>
      </c>
      <c r="L56" s="3">
        <v>0.61298450152948558</v>
      </c>
      <c r="N56" s="11" t="s">
        <v>42</v>
      </c>
      <c r="O56" s="11">
        <v>10.762</v>
      </c>
      <c r="P56" s="3">
        <v>0.31821454283677503</v>
      </c>
      <c r="R56" s="11" t="s">
        <v>42</v>
      </c>
      <c r="S56" s="3">
        <v>0.31821454283677503</v>
      </c>
    </row>
    <row r="57" spans="1:19" x14ac:dyDescent="0.25">
      <c r="A57" s="11" t="s">
        <v>44</v>
      </c>
      <c r="B57" s="11">
        <v>59</v>
      </c>
      <c r="C57" s="11">
        <v>111</v>
      </c>
      <c r="D57" s="11">
        <v>3.7629999999999999</v>
      </c>
      <c r="E57" s="11">
        <v>6.9829999999999997</v>
      </c>
      <c r="F57" s="11">
        <v>6</v>
      </c>
      <c r="G57" s="11">
        <v>6.5000000000000002E-2</v>
      </c>
      <c r="H57" s="11">
        <v>0.373</v>
      </c>
      <c r="I57" s="11">
        <v>2</v>
      </c>
      <c r="J57" s="11">
        <v>0.42</v>
      </c>
      <c r="K57" s="11">
        <v>2.83</v>
      </c>
      <c r="L57" s="3">
        <v>0.70132013201281129</v>
      </c>
      <c r="N57" s="11" t="s">
        <v>48</v>
      </c>
      <c r="O57" s="11">
        <v>14.228999999999999</v>
      </c>
      <c r="P57" s="3">
        <v>0.35190615835755251</v>
      </c>
      <c r="R57" s="11" t="s">
        <v>48</v>
      </c>
      <c r="S57" s="3">
        <v>0.35190615835755251</v>
      </c>
    </row>
    <row r="58" spans="1:19" x14ac:dyDescent="0.25">
      <c r="A58" s="11" t="s">
        <v>45</v>
      </c>
      <c r="B58" s="11">
        <v>33</v>
      </c>
      <c r="C58" s="11">
        <v>85</v>
      </c>
      <c r="D58" s="11">
        <v>5.1520000000000001</v>
      </c>
      <c r="E58" s="11">
        <v>10.97</v>
      </c>
      <c r="F58" s="11">
        <v>4</v>
      </c>
      <c r="G58" s="11">
        <v>0.161</v>
      </c>
      <c r="H58" s="11">
        <v>0.31</v>
      </c>
      <c r="I58" s="11">
        <v>1</v>
      </c>
      <c r="J58" s="11">
        <v>0.64</v>
      </c>
      <c r="K58" s="11">
        <v>2.2589999999999999</v>
      </c>
      <c r="L58" s="3">
        <v>0.39853412734754662</v>
      </c>
      <c r="N58" s="11" t="s">
        <v>38</v>
      </c>
      <c r="O58" s="11">
        <v>9.0909999999999993</v>
      </c>
      <c r="P58" s="3">
        <v>0.35913446676976524</v>
      </c>
      <c r="R58" s="11" t="s">
        <v>38</v>
      </c>
      <c r="S58" s="3">
        <v>0.35913446676976524</v>
      </c>
    </row>
    <row r="59" spans="1:19" x14ac:dyDescent="0.25">
      <c r="A59" s="11" t="s">
        <v>46</v>
      </c>
      <c r="B59" s="11">
        <v>30</v>
      </c>
      <c r="C59" s="11">
        <v>45</v>
      </c>
      <c r="D59" s="11">
        <v>3</v>
      </c>
      <c r="E59" s="11">
        <v>6.133</v>
      </c>
      <c r="F59" s="11">
        <v>6</v>
      </c>
      <c r="G59" s="11">
        <v>0.10299999999999999</v>
      </c>
      <c r="H59" s="11">
        <v>0.20200000000000001</v>
      </c>
      <c r="I59" s="11">
        <v>3</v>
      </c>
      <c r="J59" s="11">
        <v>0.56100000000000005</v>
      </c>
      <c r="K59" s="11">
        <v>2.4279999999999999</v>
      </c>
      <c r="L59" s="3">
        <v>6.2266500622666109E-2</v>
      </c>
      <c r="N59" s="11" t="s">
        <v>70</v>
      </c>
      <c r="O59" s="11">
        <v>24.053000000000001</v>
      </c>
      <c r="P59" s="3">
        <v>0.38102217830510415</v>
      </c>
      <c r="R59" s="11" t="s">
        <v>70</v>
      </c>
      <c r="S59" s="3">
        <v>0.38102217830510415</v>
      </c>
    </row>
    <row r="60" spans="1:19" x14ac:dyDescent="0.25">
      <c r="A60" s="11" t="s">
        <v>47</v>
      </c>
      <c r="B60" s="11">
        <v>84</v>
      </c>
      <c r="C60" s="11">
        <v>239</v>
      </c>
      <c r="D60" s="11">
        <v>5.69</v>
      </c>
      <c r="E60" s="11">
        <v>30.738</v>
      </c>
      <c r="F60" s="11">
        <v>5</v>
      </c>
      <c r="G60" s="11">
        <v>6.9000000000000006E-2</v>
      </c>
      <c r="H60" s="11">
        <v>0.221</v>
      </c>
      <c r="I60" s="11">
        <v>1</v>
      </c>
      <c r="J60" s="11">
        <v>0.753</v>
      </c>
      <c r="K60" s="11">
        <v>2.266</v>
      </c>
      <c r="L60" s="3">
        <v>0.77239839901482621</v>
      </c>
      <c r="N60" s="11" t="s">
        <v>60</v>
      </c>
      <c r="O60" s="11">
        <v>23.113</v>
      </c>
      <c r="P60" s="3">
        <v>0.38162053812357544</v>
      </c>
      <c r="R60" s="11" t="s">
        <v>60</v>
      </c>
      <c r="S60" s="3">
        <v>0.38162053812357544</v>
      </c>
    </row>
    <row r="61" spans="1:19" x14ac:dyDescent="0.25">
      <c r="A61" s="11" t="s">
        <v>48</v>
      </c>
      <c r="B61" s="11">
        <v>96</v>
      </c>
      <c r="C61" s="11">
        <v>259</v>
      </c>
      <c r="D61" s="11">
        <v>5.3959999999999999</v>
      </c>
      <c r="E61" s="11">
        <v>14.228999999999999</v>
      </c>
      <c r="F61" s="11">
        <v>5</v>
      </c>
      <c r="G61" s="11">
        <v>5.7000000000000002E-2</v>
      </c>
      <c r="H61" s="11">
        <v>0.51300000000000001</v>
      </c>
      <c r="I61" s="11">
        <v>3</v>
      </c>
      <c r="J61" s="11">
        <v>0.50900000000000001</v>
      </c>
      <c r="K61" s="11">
        <v>2.65</v>
      </c>
      <c r="L61" s="3">
        <v>0.35190615835755251</v>
      </c>
      <c r="N61" s="11" t="s">
        <v>61</v>
      </c>
      <c r="O61" s="11">
        <v>18.291</v>
      </c>
      <c r="P61" s="3">
        <v>0.38260869565235539</v>
      </c>
      <c r="R61" s="11" t="s">
        <v>61</v>
      </c>
      <c r="S61" s="3">
        <v>0.38260869565235539</v>
      </c>
    </row>
    <row r="62" spans="1:19" x14ac:dyDescent="0.25">
      <c r="A62" s="11" t="s">
        <v>49</v>
      </c>
      <c r="B62" s="11">
        <v>27</v>
      </c>
      <c r="C62" s="11">
        <v>43</v>
      </c>
      <c r="D62" s="11">
        <v>3.1850000000000001</v>
      </c>
      <c r="E62" s="11">
        <v>7.9260000000000002</v>
      </c>
      <c r="F62" s="11">
        <v>6</v>
      </c>
      <c r="G62" s="11">
        <v>0.123</v>
      </c>
      <c r="H62" s="11">
        <v>0.38</v>
      </c>
      <c r="I62" s="11">
        <v>1</v>
      </c>
      <c r="J62" s="11">
        <v>0.498</v>
      </c>
      <c r="K62" s="11">
        <v>2.6720000000000002</v>
      </c>
      <c r="L62" s="3">
        <v>0.29078613693983146</v>
      </c>
      <c r="N62" s="11" t="s">
        <v>57</v>
      </c>
      <c r="O62" s="11">
        <v>7.25</v>
      </c>
      <c r="P62" s="3">
        <v>0.38561151079124761</v>
      </c>
      <c r="R62" s="11" t="s">
        <v>57</v>
      </c>
      <c r="S62" s="3">
        <v>0.38561151079124761</v>
      </c>
    </row>
    <row r="63" spans="1:19" x14ac:dyDescent="0.25">
      <c r="A63" s="11" t="s">
        <v>50</v>
      </c>
      <c r="B63" s="11">
        <v>31</v>
      </c>
      <c r="C63" s="11">
        <v>69</v>
      </c>
      <c r="D63" s="11">
        <v>4.452</v>
      </c>
      <c r="E63" s="11">
        <v>8.516</v>
      </c>
      <c r="F63" s="11">
        <v>7</v>
      </c>
      <c r="G63" s="11">
        <v>0.14799999999999999</v>
      </c>
      <c r="H63" s="11">
        <v>0.40899999999999997</v>
      </c>
      <c r="I63" s="11">
        <v>1</v>
      </c>
      <c r="J63" s="11">
        <v>0.42599999999999999</v>
      </c>
      <c r="K63" s="11">
        <v>2.871</v>
      </c>
      <c r="L63" s="3">
        <v>0.78466076696192877</v>
      </c>
      <c r="N63" s="11" t="s">
        <v>45</v>
      </c>
      <c r="O63" s="11">
        <v>10.97</v>
      </c>
      <c r="P63" s="3">
        <v>0.39853412734754662</v>
      </c>
      <c r="R63" s="11" t="s">
        <v>45</v>
      </c>
      <c r="S63" s="3">
        <v>0.39853412734754662</v>
      </c>
    </row>
    <row r="64" spans="1:19" x14ac:dyDescent="0.25">
      <c r="A64" s="11" t="s">
        <v>51</v>
      </c>
      <c r="B64" s="11">
        <v>101</v>
      </c>
      <c r="C64" s="11">
        <v>261</v>
      </c>
      <c r="D64" s="11">
        <v>5.1680000000000001</v>
      </c>
      <c r="E64" s="11">
        <v>22.238</v>
      </c>
      <c r="F64" s="11">
        <v>5</v>
      </c>
      <c r="G64" s="11">
        <v>5.1999999999999998E-2</v>
      </c>
      <c r="H64" s="11">
        <v>0.18099999999999999</v>
      </c>
      <c r="I64" s="11">
        <v>4</v>
      </c>
      <c r="J64" s="11">
        <v>0.64100000000000001</v>
      </c>
      <c r="K64" s="11">
        <v>2.4550000000000001</v>
      </c>
      <c r="L64" s="3">
        <v>0.60911582624735605</v>
      </c>
      <c r="N64" s="11" t="s">
        <v>73</v>
      </c>
      <c r="O64" s="11">
        <v>21.954000000000001</v>
      </c>
      <c r="P64" s="3">
        <v>0.41173510966209326</v>
      </c>
      <c r="R64" s="11" t="s">
        <v>73</v>
      </c>
      <c r="S64" s="3">
        <v>0.41173510966209326</v>
      </c>
    </row>
    <row r="65" spans="1:19" x14ac:dyDescent="0.25">
      <c r="A65" s="11" t="s">
        <v>52</v>
      </c>
      <c r="B65" s="11">
        <v>109</v>
      </c>
      <c r="C65" s="11">
        <v>197</v>
      </c>
      <c r="D65" s="11">
        <v>3.6150000000000002</v>
      </c>
      <c r="E65" s="11">
        <v>8.9909999999999997</v>
      </c>
      <c r="F65" s="11">
        <v>9</v>
      </c>
      <c r="G65" s="11">
        <v>3.3000000000000002E-2</v>
      </c>
      <c r="H65" s="11">
        <v>0.67200000000000004</v>
      </c>
      <c r="I65" s="11">
        <v>5</v>
      </c>
      <c r="J65" s="11">
        <v>0.45700000000000002</v>
      </c>
      <c r="K65" s="11">
        <v>4.056</v>
      </c>
      <c r="L65" s="3">
        <v>0.59996513057680267</v>
      </c>
      <c r="N65" s="11" t="s">
        <v>63</v>
      </c>
      <c r="O65" s="11">
        <v>10.6</v>
      </c>
      <c r="P65" s="3">
        <v>0.48080694872523294</v>
      </c>
      <c r="R65" s="11" t="s">
        <v>63</v>
      </c>
      <c r="S65" s="3">
        <v>0.48080694872523294</v>
      </c>
    </row>
    <row r="66" spans="1:19" x14ac:dyDescent="0.25">
      <c r="A66" s="11" t="s">
        <v>53</v>
      </c>
      <c r="B66" s="11">
        <v>132</v>
      </c>
      <c r="C66" s="11">
        <v>444</v>
      </c>
      <c r="D66" s="11">
        <v>6.7270000000000003</v>
      </c>
      <c r="E66" s="11">
        <v>23.152000000000001</v>
      </c>
      <c r="F66" s="11">
        <v>7</v>
      </c>
      <c r="G66" s="11">
        <v>5.0999999999999997E-2</v>
      </c>
      <c r="H66" s="11">
        <v>0.52900000000000003</v>
      </c>
      <c r="I66" s="11">
        <v>1</v>
      </c>
      <c r="J66" s="11">
        <v>0.625</v>
      </c>
      <c r="K66" s="11">
        <v>2.6989999999999998</v>
      </c>
      <c r="L66" s="3">
        <v>0.58970749914192766</v>
      </c>
      <c r="N66" s="11" t="s">
        <v>37</v>
      </c>
      <c r="O66" s="11">
        <v>22.459</v>
      </c>
      <c r="P66" s="3">
        <v>0.48485471120646645</v>
      </c>
      <c r="R66" s="11" t="s">
        <v>37</v>
      </c>
      <c r="S66" s="3">
        <v>0.48485471120646645</v>
      </c>
    </row>
    <row r="67" spans="1:19" x14ac:dyDescent="0.25">
      <c r="A67" s="11" t="s">
        <v>54</v>
      </c>
      <c r="B67" s="11">
        <v>172</v>
      </c>
      <c r="C67" s="11">
        <v>448</v>
      </c>
      <c r="D67" s="11">
        <v>5.2089999999999996</v>
      </c>
      <c r="E67" s="11">
        <v>20.791</v>
      </c>
      <c r="F67" s="11">
        <v>6</v>
      </c>
      <c r="G67" s="11">
        <v>0.03</v>
      </c>
      <c r="H67" s="11">
        <v>0.57099999999999995</v>
      </c>
      <c r="I67" s="11">
        <v>9</v>
      </c>
      <c r="J67" s="11">
        <v>0.54700000000000004</v>
      </c>
      <c r="K67" s="11">
        <v>2.9129999999999998</v>
      </c>
      <c r="L67" s="3">
        <v>0.6513624751634064</v>
      </c>
      <c r="N67" s="11" t="s">
        <v>56</v>
      </c>
      <c r="O67" s="11">
        <v>22.138000000000002</v>
      </c>
      <c r="P67" s="3">
        <v>0.49671292914528709</v>
      </c>
      <c r="R67" s="11" t="s">
        <v>56</v>
      </c>
      <c r="S67" s="3">
        <v>0.49671292914528709</v>
      </c>
    </row>
    <row r="68" spans="1:19" x14ac:dyDescent="0.25">
      <c r="A68" s="11" t="s">
        <v>55</v>
      </c>
      <c r="B68" s="11">
        <v>167</v>
      </c>
      <c r="C68" s="11">
        <v>545</v>
      </c>
      <c r="D68" s="11">
        <v>6.5270000000000001</v>
      </c>
      <c r="E68" s="11">
        <v>16.658999999999999</v>
      </c>
      <c r="F68" s="11">
        <v>7</v>
      </c>
      <c r="G68" s="11">
        <v>3.9E-2</v>
      </c>
      <c r="H68" s="11">
        <v>0.35199999999999998</v>
      </c>
      <c r="I68" s="11">
        <v>3</v>
      </c>
      <c r="J68" s="11">
        <v>0.54500000000000004</v>
      </c>
      <c r="K68" s="11">
        <v>2.8420000000000001</v>
      </c>
      <c r="L68" s="3">
        <v>0.2670445540403199</v>
      </c>
      <c r="N68" s="11" t="s">
        <v>65</v>
      </c>
      <c r="O68" s="11">
        <v>14.6</v>
      </c>
      <c r="P68" s="3">
        <v>0.51388888888868645</v>
      </c>
      <c r="R68" s="11" t="s">
        <v>65</v>
      </c>
      <c r="S68" s="3">
        <v>0.51388888888868645</v>
      </c>
    </row>
    <row r="69" spans="1:19" x14ac:dyDescent="0.25">
      <c r="A69" s="11" t="s">
        <v>56</v>
      </c>
      <c r="B69" s="11">
        <v>145</v>
      </c>
      <c r="C69" s="11">
        <v>441</v>
      </c>
      <c r="D69" s="11">
        <v>6.0830000000000002</v>
      </c>
      <c r="E69" s="11">
        <v>22.138000000000002</v>
      </c>
      <c r="F69" s="11">
        <v>6</v>
      </c>
      <c r="G69" s="11">
        <v>4.2000000000000003E-2</v>
      </c>
      <c r="H69" s="11">
        <v>0.45900000000000002</v>
      </c>
      <c r="I69" s="11">
        <v>4</v>
      </c>
      <c r="J69" s="11">
        <v>0.61399999999999999</v>
      </c>
      <c r="K69" s="11">
        <v>2.7120000000000002</v>
      </c>
      <c r="L69" s="3">
        <v>0.49671292914528709</v>
      </c>
      <c r="N69" s="11" t="s">
        <v>58</v>
      </c>
      <c r="O69" s="11">
        <v>3.8330000000000002</v>
      </c>
      <c r="P69" s="3">
        <v>0.51433192102567238</v>
      </c>
      <c r="R69" s="11" t="s">
        <v>58</v>
      </c>
      <c r="S69" s="3">
        <v>0.51433192102567238</v>
      </c>
    </row>
    <row r="70" spans="1:19" x14ac:dyDescent="0.25">
      <c r="A70" s="11">
        <v>1984</v>
      </c>
      <c r="B70" s="11">
        <v>26</v>
      </c>
      <c r="C70" s="11">
        <v>43</v>
      </c>
      <c r="D70" s="11">
        <v>3.3079999999999998</v>
      </c>
      <c r="E70" s="11">
        <v>16.846</v>
      </c>
      <c r="F70" s="11">
        <v>4</v>
      </c>
      <c r="G70" s="11">
        <v>0.13200000000000001</v>
      </c>
      <c r="H70" s="11">
        <v>0.23200000000000001</v>
      </c>
      <c r="I70" s="11">
        <v>3</v>
      </c>
      <c r="J70" s="11">
        <v>0.5</v>
      </c>
      <c r="K70" s="11">
        <v>2.0649999999999999</v>
      </c>
      <c r="L70" s="3">
        <v>0.7503075768941867</v>
      </c>
      <c r="N70" s="11" t="s">
        <v>59</v>
      </c>
      <c r="O70" s="11">
        <v>9.7949999999999999</v>
      </c>
      <c r="P70" s="3">
        <v>0.54276315789459029</v>
      </c>
      <c r="R70" s="11" t="s">
        <v>59</v>
      </c>
      <c r="S70" s="3">
        <v>0.54276315789459029</v>
      </c>
    </row>
    <row r="71" spans="1:19" x14ac:dyDescent="0.25">
      <c r="A71" s="11" t="s">
        <v>57</v>
      </c>
      <c r="B71" s="11">
        <v>24</v>
      </c>
      <c r="C71" s="11">
        <v>41</v>
      </c>
      <c r="D71" s="11">
        <v>3.4169999999999998</v>
      </c>
      <c r="E71" s="11">
        <v>7.25</v>
      </c>
      <c r="F71" s="11">
        <v>5</v>
      </c>
      <c r="G71" s="11">
        <v>0.14899999999999999</v>
      </c>
      <c r="H71" s="11">
        <v>0.42699999999999999</v>
      </c>
      <c r="I71" s="11">
        <v>2</v>
      </c>
      <c r="J71" s="11">
        <v>0.63400000000000001</v>
      </c>
      <c r="K71" s="11">
        <v>2.375</v>
      </c>
      <c r="L71" s="3">
        <v>0.38561151079124761</v>
      </c>
      <c r="N71" s="11" t="s">
        <v>53</v>
      </c>
      <c r="O71" s="11">
        <v>23.152000000000001</v>
      </c>
      <c r="P71" s="3">
        <v>0.58970749914192766</v>
      </c>
      <c r="R71" s="11" t="s">
        <v>53</v>
      </c>
      <c r="S71" s="3">
        <v>0.58970749914192766</v>
      </c>
    </row>
    <row r="72" spans="1:19" x14ac:dyDescent="0.25">
      <c r="A72" s="11" t="s">
        <v>58</v>
      </c>
      <c r="B72" s="11">
        <v>12</v>
      </c>
      <c r="C72" s="11">
        <v>10</v>
      </c>
      <c r="D72" s="11">
        <v>1.667</v>
      </c>
      <c r="E72" s="11">
        <v>3.8330000000000002</v>
      </c>
      <c r="F72" s="11">
        <v>3</v>
      </c>
      <c r="G72" s="11">
        <v>0.152</v>
      </c>
      <c r="H72" s="11">
        <v>0.159</v>
      </c>
      <c r="I72" s="11">
        <v>2</v>
      </c>
      <c r="J72" s="11">
        <v>0</v>
      </c>
      <c r="K72" s="11">
        <v>1.9350000000000001</v>
      </c>
      <c r="L72" s="3">
        <v>0.51433192102567238</v>
      </c>
      <c r="N72" s="11" t="s">
        <v>66</v>
      </c>
      <c r="O72" s="11">
        <v>7.3780000000000001</v>
      </c>
      <c r="P72" s="3">
        <v>0.59305045105261323</v>
      </c>
      <c r="R72" s="11" t="s">
        <v>66</v>
      </c>
      <c r="S72" s="3">
        <v>0.59305045105261323</v>
      </c>
    </row>
    <row r="73" spans="1:19" x14ac:dyDescent="0.25">
      <c r="A73" s="11" t="s">
        <v>59</v>
      </c>
      <c r="B73" s="11">
        <v>39</v>
      </c>
      <c r="C73" s="11">
        <v>65</v>
      </c>
      <c r="D73" s="11">
        <v>3.3330000000000002</v>
      </c>
      <c r="E73" s="11">
        <v>9.7949999999999999</v>
      </c>
      <c r="F73" s="11">
        <v>6</v>
      </c>
      <c r="G73" s="11">
        <v>8.7999999999999995E-2</v>
      </c>
      <c r="H73" s="11">
        <v>0.33900000000000002</v>
      </c>
      <c r="I73" s="11">
        <v>2</v>
      </c>
      <c r="J73" s="11">
        <v>0.68100000000000005</v>
      </c>
      <c r="K73" s="11">
        <v>2.5310000000000001</v>
      </c>
      <c r="L73" s="3">
        <v>0.54276315789459029</v>
      </c>
      <c r="N73" s="11" t="s">
        <v>52</v>
      </c>
      <c r="O73" s="11">
        <v>8.9909999999999997</v>
      </c>
      <c r="P73" s="3">
        <v>0.59996513057680267</v>
      </c>
      <c r="R73" s="11" t="s">
        <v>52</v>
      </c>
      <c r="S73" s="3">
        <v>0.59996513057680267</v>
      </c>
    </row>
    <row r="74" spans="1:19" x14ac:dyDescent="0.25">
      <c r="A74" s="11" t="s">
        <v>60</v>
      </c>
      <c r="B74" s="11">
        <v>142</v>
      </c>
      <c r="C74" s="11">
        <v>499</v>
      </c>
      <c r="D74" s="11">
        <v>7.0279999999999996</v>
      </c>
      <c r="E74" s="11">
        <v>23.113</v>
      </c>
      <c r="F74" s="11">
        <v>6</v>
      </c>
      <c r="G74" s="11">
        <v>0.05</v>
      </c>
      <c r="H74" s="11">
        <v>0.49099999999999999</v>
      </c>
      <c r="I74" s="11">
        <v>2</v>
      </c>
      <c r="J74" s="11">
        <v>0.57399999999999995</v>
      </c>
      <c r="K74" s="11">
        <v>2.6850000000000001</v>
      </c>
      <c r="L74" s="3">
        <v>0.38162053812357544</v>
      </c>
      <c r="N74" s="11" t="s">
        <v>51</v>
      </c>
      <c r="O74" s="11">
        <v>22.238</v>
      </c>
      <c r="P74" s="3">
        <v>0.60911582624735605</v>
      </c>
      <c r="R74" s="11" t="s">
        <v>51</v>
      </c>
      <c r="S74" s="3">
        <v>0.60911582624735605</v>
      </c>
    </row>
    <row r="75" spans="1:19" x14ac:dyDescent="0.25">
      <c r="A75" s="11" t="s">
        <v>61</v>
      </c>
      <c r="B75" s="11">
        <v>55</v>
      </c>
      <c r="C75" s="11">
        <v>124</v>
      </c>
      <c r="D75" s="11">
        <v>4.5090000000000003</v>
      </c>
      <c r="E75" s="11">
        <v>18.291</v>
      </c>
      <c r="F75" s="11">
        <v>6</v>
      </c>
      <c r="G75" s="11">
        <v>8.4000000000000005E-2</v>
      </c>
      <c r="H75" s="11">
        <v>0.115</v>
      </c>
      <c r="I75" s="11">
        <v>4</v>
      </c>
      <c r="J75" s="11">
        <v>0.51500000000000001</v>
      </c>
      <c r="K75" s="11">
        <v>2.5299999999999998</v>
      </c>
      <c r="L75" s="3">
        <v>0.38260869565235539</v>
      </c>
      <c r="N75" s="11" t="s">
        <v>43</v>
      </c>
      <c r="O75" s="11">
        <v>33.887999999999998</v>
      </c>
      <c r="P75" s="3">
        <v>0.61298450152948558</v>
      </c>
      <c r="R75" s="11" t="s">
        <v>43</v>
      </c>
      <c r="S75" s="3">
        <v>0.61298450152948558</v>
      </c>
    </row>
    <row r="76" spans="1:19" x14ac:dyDescent="0.25">
      <c r="A76" s="11" t="s">
        <v>62</v>
      </c>
      <c r="B76" s="11">
        <v>72</v>
      </c>
      <c r="C76" s="11">
        <v>403</v>
      </c>
      <c r="D76" s="11">
        <v>11.194000000000001</v>
      </c>
      <c r="E76" s="11">
        <v>57.527999999999999</v>
      </c>
      <c r="F76" s="11">
        <v>4</v>
      </c>
      <c r="G76" s="11">
        <v>0.158</v>
      </c>
      <c r="H76" s="11">
        <v>0.14199999999999999</v>
      </c>
      <c r="I76" s="11">
        <v>1</v>
      </c>
      <c r="J76" s="11">
        <v>0.66600000000000004</v>
      </c>
      <c r="K76" s="11">
        <v>2.1640000000000001</v>
      </c>
      <c r="L76" s="3">
        <v>0.8260118104567421</v>
      </c>
      <c r="N76" s="11" t="s">
        <v>54</v>
      </c>
      <c r="O76" s="11">
        <v>20.791</v>
      </c>
      <c r="P76" s="3">
        <v>0.6513624751634064</v>
      </c>
      <c r="R76" s="11" t="s">
        <v>54</v>
      </c>
      <c r="S76" s="3">
        <v>0.6513624751634064</v>
      </c>
    </row>
    <row r="77" spans="1:19" x14ac:dyDescent="0.25">
      <c r="A77" s="11" t="s">
        <v>63</v>
      </c>
      <c r="B77" s="11">
        <v>20</v>
      </c>
      <c r="C77" s="11">
        <v>38</v>
      </c>
      <c r="D77" s="11">
        <v>3.8</v>
      </c>
      <c r="E77" s="11">
        <v>10.6</v>
      </c>
      <c r="F77" s="11">
        <v>5</v>
      </c>
      <c r="G77" s="11">
        <v>0.2</v>
      </c>
      <c r="H77" s="11">
        <v>0.51300000000000001</v>
      </c>
      <c r="I77" s="11">
        <v>2</v>
      </c>
      <c r="J77" s="11">
        <v>0.751</v>
      </c>
      <c r="K77" s="11">
        <v>2.4089999999999998</v>
      </c>
      <c r="L77" s="3">
        <v>0.48080694872523294</v>
      </c>
      <c r="N77" s="11" t="s">
        <v>72</v>
      </c>
      <c r="O77" s="11">
        <v>39.17</v>
      </c>
      <c r="P77" s="3">
        <v>0.66426651305662054</v>
      </c>
      <c r="R77" s="11" t="s">
        <v>72</v>
      </c>
      <c r="S77" s="3">
        <v>0.66426651305662054</v>
      </c>
    </row>
    <row r="78" spans="1:19" x14ac:dyDescent="0.25">
      <c r="A78" s="11" t="s">
        <v>64</v>
      </c>
      <c r="B78" s="11">
        <v>62</v>
      </c>
      <c r="C78" s="11">
        <v>121</v>
      </c>
      <c r="D78" s="11">
        <v>3.903</v>
      </c>
      <c r="E78" s="11">
        <v>8.4190000000000005</v>
      </c>
      <c r="F78" s="11">
        <v>7</v>
      </c>
      <c r="G78" s="11">
        <v>6.4000000000000001E-2</v>
      </c>
      <c r="H78" s="11">
        <v>0.52200000000000002</v>
      </c>
      <c r="I78" s="11">
        <v>4</v>
      </c>
      <c r="J78" s="11">
        <v>0.59899999999999998</v>
      </c>
      <c r="K78" s="11">
        <v>3.3</v>
      </c>
      <c r="L78" s="3">
        <v>0.86560993077106885</v>
      </c>
      <c r="N78" s="11" t="s">
        <v>74</v>
      </c>
      <c r="O78" s="11">
        <v>18.594000000000001</v>
      </c>
      <c r="P78" s="3">
        <v>0.66820631254840424</v>
      </c>
      <c r="R78" s="11" t="s">
        <v>74</v>
      </c>
      <c r="S78" s="3">
        <v>0.66820631254840424</v>
      </c>
    </row>
    <row r="79" spans="1:19" x14ac:dyDescent="0.25">
      <c r="A79" s="11" t="s">
        <v>65</v>
      </c>
      <c r="B79" s="11">
        <v>10</v>
      </c>
      <c r="C79" s="11">
        <v>21</v>
      </c>
      <c r="D79" s="11">
        <v>4.2</v>
      </c>
      <c r="E79" s="11">
        <v>14.6</v>
      </c>
      <c r="F79" s="11">
        <v>2</v>
      </c>
      <c r="G79" s="11">
        <v>0.46700000000000003</v>
      </c>
      <c r="H79" s="11">
        <v>0.12</v>
      </c>
      <c r="I79" s="11">
        <v>1</v>
      </c>
      <c r="J79" s="11">
        <v>0.81100000000000005</v>
      </c>
      <c r="K79" s="11">
        <v>1.5329999999999999</v>
      </c>
      <c r="L79" s="3">
        <v>0.51388888888868645</v>
      </c>
      <c r="N79" s="11" t="s">
        <v>44</v>
      </c>
      <c r="O79" s="11">
        <v>6.9829999999999997</v>
      </c>
      <c r="P79" s="3">
        <v>0.70132013201281129</v>
      </c>
      <c r="R79" s="11" t="s">
        <v>44</v>
      </c>
      <c r="S79" s="3">
        <v>0.70132013201281129</v>
      </c>
    </row>
    <row r="80" spans="1:19" x14ac:dyDescent="0.25">
      <c r="A80" s="11" t="s">
        <v>66</v>
      </c>
      <c r="B80" s="11">
        <v>90</v>
      </c>
      <c r="C80" s="11">
        <v>169</v>
      </c>
      <c r="D80" s="11">
        <v>3.7559999999999998</v>
      </c>
      <c r="E80" s="11">
        <v>7.3780000000000001</v>
      </c>
      <c r="F80" s="11">
        <v>8</v>
      </c>
      <c r="G80" s="11">
        <v>4.2000000000000003E-2</v>
      </c>
      <c r="H80" s="11">
        <v>0.442</v>
      </c>
      <c r="I80" s="11">
        <v>8</v>
      </c>
      <c r="J80" s="11">
        <v>0.58699999999999997</v>
      </c>
      <c r="K80" s="11">
        <v>3.3279999999999998</v>
      </c>
      <c r="L80" s="3">
        <v>0.59305045105261323</v>
      </c>
      <c r="N80" s="11" t="s">
        <v>75</v>
      </c>
      <c r="O80" s="11">
        <v>22.731000000000002</v>
      </c>
      <c r="P80" s="3">
        <v>0.70544949991329575</v>
      </c>
      <c r="R80" s="11" t="s">
        <v>75</v>
      </c>
      <c r="S80" s="3">
        <v>0.70544949991329575</v>
      </c>
    </row>
    <row r="81" spans="1:19" x14ac:dyDescent="0.25">
      <c r="A81" s="11" t="s">
        <v>67</v>
      </c>
      <c r="B81" s="11">
        <v>62</v>
      </c>
      <c r="C81" s="11">
        <v>191</v>
      </c>
      <c r="D81" s="11">
        <v>6.1609999999999996</v>
      </c>
      <c r="E81" s="11">
        <v>22.323</v>
      </c>
      <c r="F81" s="11">
        <v>4</v>
      </c>
      <c r="G81" s="11">
        <v>0.10100000000000001</v>
      </c>
      <c r="H81" s="11">
        <v>0.32100000000000001</v>
      </c>
      <c r="I81" s="11">
        <v>2</v>
      </c>
      <c r="J81" s="11">
        <v>0.747</v>
      </c>
      <c r="K81" s="11">
        <v>2.2639999999999998</v>
      </c>
      <c r="L81" s="3">
        <v>0.75962323547243893</v>
      </c>
      <c r="N81" s="11" t="s">
        <v>68</v>
      </c>
      <c r="O81" s="11">
        <v>57.097000000000001</v>
      </c>
      <c r="P81" s="3">
        <v>0.72880419773541161</v>
      </c>
      <c r="R81" s="11" t="s">
        <v>68</v>
      </c>
      <c r="S81" s="3">
        <v>0.72880419773541161</v>
      </c>
    </row>
    <row r="82" spans="1:19" x14ac:dyDescent="0.25">
      <c r="A82" s="11" t="s">
        <v>68</v>
      </c>
      <c r="B82" s="11">
        <v>62</v>
      </c>
      <c r="C82" s="11">
        <v>373</v>
      </c>
      <c r="D82" s="11">
        <v>12.032</v>
      </c>
      <c r="E82" s="11">
        <v>57.097000000000001</v>
      </c>
      <c r="F82" s="11">
        <v>4</v>
      </c>
      <c r="G82" s="11">
        <v>0.19700000000000001</v>
      </c>
      <c r="H82" s="11">
        <v>0.16</v>
      </c>
      <c r="I82" s="11">
        <v>1</v>
      </c>
      <c r="J82" s="11">
        <v>0.73199999999999998</v>
      </c>
      <c r="K82" s="11">
        <v>1.9590000000000001</v>
      </c>
      <c r="L82" s="3">
        <v>0.72880419773541161</v>
      </c>
      <c r="N82" s="11" t="s">
        <v>39</v>
      </c>
      <c r="O82" s="11">
        <v>43.244999999999997</v>
      </c>
      <c r="P82" s="3">
        <v>0.73034797490000136</v>
      </c>
      <c r="R82" s="11" t="s">
        <v>39</v>
      </c>
      <c r="S82" s="3">
        <v>0.73034797490000136</v>
      </c>
    </row>
    <row r="83" spans="1:19" x14ac:dyDescent="0.25">
      <c r="A83" s="11" t="s">
        <v>69</v>
      </c>
      <c r="B83" s="11">
        <v>23</v>
      </c>
      <c r="C83" s="11">
        <v>44</v>
      </c>
      <c r="D83" s="11">
        <v>3.8260000000000001</v>
      </c>
      <c r="E83" s="11">
        <v>10</v>
      </c>
      <c r="F83" s="11">
        <v>6</v>
      </c>
      <c r="G83" s="11">
        <v>0.17399999999999999</v>
      </c>
      <c r="H83" s="11">
        <v>0.46200000000000002</v>
      </c>
      <c r="I83" s="11">
        <v>1</v>
      </c>
      <c r="J83" s="11">
        <v>0.621</v>
      </c>
      <c r="K83" s="11">
        <v>2.4580000000000002</v>
      </c>
      <c r="L83" s="3">
        <v>0.27382550335579225</v>
      </c>
      <c r="N83" s="11">
        <v>1984</v>
      </c>
      <c r="O83" s="11">
        <v>16.846</v>
      </c>
      <c r="P83" s="3">
        <v>0.7503075768941867</v>
      </c>
      <c r="R83" s="11">
        <v>1984</v>
      </c>
      <c r="S83" s="3">
        <v>0.7503075768941867</v>
      </c>
    </row>
    <row r="84" spans="1:19" x14ac:dyDescent="0.25">
      <c r="A84" s="11" t="s">
        <v>70</v>
      </c>
      <c r="B84" s="11">
        <v>228</v>
      </c>
      <c r="C84" s="11">
        <v>799</v>
      </c>
      <c r="D84" s="11">
        <v>7.0090000000000003</v>
      </c>
      <c r="E84" s="11">
        <v>24.053000000000001</v>
      </c>
      <c r="F84" s="11">
        <v>7</v>
      </c>
      <c r="G84" s="11">
        <v>3.1E-2</v>
      </c>
      <c r="H84" s="11">
        <v>0.39600000000000002</v>
      </c>
      <c r="I84" s="11">
        <v>3</v>
      </c>
      <c r="J84" s="11">
        <v>0.55700000000000005</v>
      </c>
      <c r="K84" s="11">
        <v>2.8759999999999999</v>
      </c>
      <c r="L84" s="3">
        <v>0.38102217830510415</v>
      </c>
      <c r="N84" s="11" t="s">
        <v>67</v>
      </c>
      <c r="O84" s="11">
        <v>22.323</v>
      </c>
      <c r="P84" s="3">
        <v>0.75962323547243893</v>
      </c>
      <c r="R84" s="11" t="s">
        <v>67</v>
      </c>
      <c r="S84" s="3">
        <v>0.75962323547243893</v>
      </c>
    </row>
    <row r="85" spans="1:19" x14ac:dyDescent="0.25">
      <c r="A85" s="11" t="s">
        <v>71</v>
      </c>
      <c r="B85" s="11">
        <v>96</v>
      </c>
      <c r="C85" s="11">
        <v>279</v>
      </c>
      <c r="D85" s="11">
        <v>5.8120000000000003</v>
      </c>
      <c r="E85" s="11">
        <v>15.333</v>
      </c>
      <c r="F85" s="11">
        <v>5</v>
      </c>
      <c r="G85" s="11">
        <v>6.0999999999999999E-2</v>
      </c>
      <c r="H85" s="11">
        <v>0.32900000000000001</v>
      </c>
      <c r="I85" s="11">
        <v>1</v>
      </c>
      <c r="J85" s="11">
        <v>0.54600000000000004</v>
      </c>
      <c r="K85" s="11">
        <v>2.5630000000000002</v>
      </c>
      <c r="L85" s="3">
        <v>0.12985507246406222</v>
      </c>
      <c r="N85" s="11" t="s">
        <v>41</v>
      </c>
      <c r="O85" s="11">
        <v>19.373000000000001</v>
      </c>
      <c r="P85" s="3">
        <v>0.76849329635891872</v>
      </c>
      <c r="R85" s="11" t="s">
        <v>41</v>
      </c>
      <c r="S85" s="3">
        <v>0.76849329635891872</v>
      </c>
    </row>
    <row r="86" spans="1:19" x14ac:dyDescent="0.25">
      <c r="A86" s="11" t="s">
        <v>72</v>
      </c>
      <c r="B86" s="11">
        <v>135</v>
      </c>
      <c r="C86" s="11">
        <v>630</v>
      </c>
      <c r="D86" s="11">
        <v>9.3330000000000002</v>
      </c>
      <c r="E86" s="11">
        <v>39.17</v>
      </c>
      <c r="F86" s="11">
        <v>5</v>
      </c>
      <c r="G86" s="11">
        <v>7.0000000000000007E-2</v>
      </c>
      <c r="H86" s="11">
        <v>0.36599999999999999</v>
      </c>
      <c r="I86" s="11">
        <v>3</v>
      </c>
      <c r="J86" s="11">
        <v>0.68899999999999995</v>
      </c>
      <c r="K86" s="11">
        <v>2.4279999999999999</v>
      </c>
      <c r="L86" s="3">
        <v>0.66426651305662054</v>
      </c>
      <c r="N86" s="11" t="s">
        <v>47</v>
      </c>
      <c r="O86" s="11">
        <v>30.738</v>
      </c>
      <c r="P86" s="3">
        <v>0.77239839901482621</v>
      </c>
      <c r="R86" s="11" t="s">
        <v>47</v>
      </c>
      <c r="S86" s="3">
        <v>0.77239839901482621</v>
      </c>
    </row>
    <row r="87" spans="1:19" x14ac:dyDescent="0.25">
      <c r="A87" s="11" t="s">
        <v>73</v>
      </c>
      <c r="B87" s="11">
        <v>130</v>
      </c>
      <c r="C87" s="11">
        <v>496</v>
      </c>
      <c r="D87" s="11">
        <v>7.6310000000000002</v>
      </c>
      <c r="E87" s="11">
        <v>21.954000000000001</v>
      </c>
      <c r="F87" s="11">
        <v>6</v>
      </c>
      <c r="G87" s="11">
        <v>5.8999999999999997E-2</v>
      </c>
      <c r="H87" s="11">
        <v>0.24099999999999999</v>
      </c>
      <c r="I87" s="11">
        <v>1</v>
      </c>
      <c r="J87" s="11">
        <v>0.71699999999999997</v>
      </c>
      <c r="K87" s="11">
        <v>2.4809999999999999</v>
      </c>
      <c r="L87" s="3">
        <v>0.41173510966209326</v>
      </c>
      <c r="N87" s="11" t="s">
        <v>50</v>
      </c>
      <c r="O87" s="11">
        <v>8.516</v>
      </c>
      <c r="P87" s="3">
        <v>0.78466076696192877</v>
      </c>
      <c r="R87" s="11" t="s">
        <v>50</v>
      </c>
      <c r="S87" s="3">
        <v>0.78466076696192877</v>
      </c>
    </row>
    <row r="88" spans="1:19" x14ac:dyDescent="0.25">
      <c r="A88" s="11" t="s">
        <v>74</v>
      </c>
      <c r="B88" s="11">
        <v>522</v>
      </c>
      <c r="C88" s="11">
        <v>4116</v>
      </c>
      <c r="D88" s="11">
        <v>15.77</v>
      </c>
      <c r="E88" s="11">
        <v>18.594000000000001</v>
      </c>
      <c r="F88" s="11">
        <v>9</v>
      </c>
      <c r="G88" s="11">
        <v>0.03</v>
      </c>
      <c r="H88" s="11">
        <v>0.45400000000000001</v>
      </c>
      <c r="I88" s="11">
        <v>10</v>
      </c>
      <c r="J88" s="11">
        <v>0.59899999999999998</v>
      </c>
      <c r="K88" s="11">
        <v>3.0179999999999998</v>
      </c>
      <c r="L88" s="3">
        <v>0.66820631254840424</v>
      </c>
      <c r="N88" s="11" t="s">
        <v>62</v>
      </c>
      <c r="O88" s="11">
        <v>57.527999999999999</v>
      </c>
      <c r="P88" s="3">
        <v>0.8260118104567421</v>
      </c>
      <c r="R88" s="11" t="s">
        <v>62</v>
      </c>
      <c r="S88" s="3">
        <v>0.8260118104567421</v>
      </c>
    </row>
    <row r="89" spans="1:19" x14ac:dyDescent="0.25">
      <c r="A89" s="11" t="s">
        <v>75</v>
      </c>
      <c r="B89" s="11">
        <v>342</v>
      </c>
      <c r="C89" s="11">
        <v>1349</v>
      </c>
      <c r="D89" s="11">
        <v>7.8890000000000002</v>
      </c>
      <c r="E89" s="11">
        <v>22.731000000000002</v>
      </c>
      <c r="F89" s="11">
        <v>7</v>
      </c>
      <c r="G89" s="11">
        <v>2.3E-2</v>
      </c>
      <c r="H89" s="11">
        <v>0.37</v>
      </c>
      <c r="I89" s="11">
        <v>1</v>
      </c>
      <c r="J89" s="11">
        <v>0.63200000000000001</v>
      </c>
      <c r="K89" s="11">
        <v>2.7240000000000002</v>
      </c>
      <c r="L89" s="3">
        <v>0.70544949991329575</v>
      </c>
      <c r="N89" s="11" t="s">
        <v>64</v>
      </c>
      <c r="O89" s="11">
        <v>8.4190000000000005</v>
      </c>
      <c r="P89" s="3">
        <v>0.86560993077106885</v>
      </c>
      <c r="R89" s="11" t="s">
        <v>64</v>
      </c>
      <c r="S89" s="3">
        <v>0.86560993077106885</v>
      </c>
    </row>
    <row r="90" spans="1:19" x14ac:dyDescent="0.25">
      <c r="B90" s="12">
        <f>CORREL(B50:B89,$L$50:$L$89)</f>
        <v>0.11227688298739513</v>
      </c>
      <c r="C90" s="12">
        <f t="shared" ref="C90:K90" si="22">CORREL(C50:C89,$L$50:$L$89)</f>
        <v>0.14114387748467502</v>
      </c>
      <c r="D90" s="12">
        <f t="shared" si="22"/>
        <v>0.28125584974255202</v>
      </c>
      <c r="E90" s="12">
        <f t="shared" si="22"/>
        <v>0.43811545905561511</v>
      </c>
      <c r="F90" s="12">
        <f t="shared" si="22"/>
        <v>-0.1132913404005341</v>
      </c>
      <c r="G90" s="12">
        <f t="shared" si="22"/>
        <v>2.0919460903886154E-2</v>
      </c>
      <c r="H90" s="12">
        <f t="shared" si="22"/>
        <v>-9.6251568297947787E-2</v>
      </c>
      <c r="I90" s="12">
        <f t="shared" si="22"/>
        <v>0.14199181009344528</v>
      </c>
      <c r="J90" s="12">
        <f t="shared" si="22"/>
        <v>0.20087471697963294</v>
      </c>
      <c r="K90" s="12">
        <f t="shared" si="22"/>
        <v>-6.2245596216278745E-2</v>
      </c>
    </row>
  </sheetData>
  <sortState ref="R50:S89">
    <sortCondition ref="S50:S89"/>
  </sortState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90"/>
  <sheetViews>
    <sheetView tabSelected="1" topLeftCell="AV1" workbookViewId="0">
      <pane ySplit="1" topLeftCell="A2" activePane="bottomLeft" state="frozen"/>
      <selection pane="bottomLeft" activeCell="BJ20" sqref="BJ20"/>
    </sheetView>
  </sheetViews>
  <sheetFormatPr defaultRowHeight="15" x14ac:dyDescent="0.25"/>
  <cols>
    <col min="1" max="1" width="24.85546875" style="3" customWidth="1"/>
    <col min="2" max="2" width="7.28515625" style="3" customWidth="1"/>
    <col min="3" max="3" width="6" style="3" customWidth="1"/>
    <col min="4" max="4" width="15.7109375" style="3" customWidth="1"/>
    <col min="5" max="5" width="11.5703125" style="3" customWidth="1"/>
    <col min="6" max="6" width="9.5703125" style="3" customWidth="1"/>
    <col min="7" max="8" width="13.85546875" style="3" customWidth="1"/>
    <col min="9" max="9" width="13" style="3" customWidth="1"/>
    <col min="10" max="10" width="10.5703125" style="3" customWidth="1"/>
    <col min="11" max="11" width="8.28515625" style="3" customWidth="1"/>
    <col min="12" max="16384" width="9.140625" style="3"/>
  </cols>
  <sheetData>
    <row r="1" spans="1:67" ht="60" x14ac:dyDescent="0.25">
      <c r="A1" s="9" t="s">
        <v>10</v>
      </c>
      <c r="B1" s="9" t="s">
        <v>5</v>
      </c>
      <c r="C1" s="9" t="s">
        <v>6</v>
      </c>
      <c r="D1" s="9" t="s">
        <v>0</v>
      </c>
      <c r="E1" s="9" t="s">
        <v>1</v>
      </c>
      <c r="F1" s="9" t="s">
        <v>2</v>
      </c>
      <c r="G1" s="9" t="s">
        <v>3</v>
      </c>
      <c r="H1" s="9" t="s">
        <v>7</v>
      </c>
      <c r="I1" s="9" t="s">
        <v>4</v>
      </c>
      <c r="J1" s="9" t="s">
        <v>8</v>
      </c>
      <c r="K1" s="9" t="s">
        <v>9</v>
      </c>
      <c r="L1" s="9" t="s">
        <v>78</v>
      </c>
      <c r="N1" s="3" t="s">
        <v>13</v>
      </c>
      <c r="Y1" s="3" t="s">
        <v>13</v>
      </c>
      <c r="AJ1" s="3" t="s">
        <v>13</v>
      </c>
      <c r="AU1" s="3" t="s">
        <v>13</v>
      </c>
      <c r="BF1" s="3" t="s">
        <v>13</v>
      </c>
    </row>
    <row r="2" spans="1:67" x14ac:dyDescent="0.25">
      <c r="A2" s="11" t="s">
        <v>37</v>
      </c>
      <c r="B2" s="11">
        <v>314</v>
      </c>
      <c r="C2" s="11">
        <v>1648</v>
      </c>
      <c r="D2" s="11">
        <v>10.497</v>
      </c>
      <c r="E2" s="11">
        <v>22.459</v>
      </c>
      <c r="F2" s="11">
        <v>6</v>
      </c>
      <c r="G2" s="11">
        <v>3.4000000000000002E-2</v>
      </c>
      <c r="H2" s="11">
        <v>0.47499999999999998</v>
      </c>
      <c r="I2" s="11">
        <v>1</v>
      </c>
      <c r="J2" s="11">
        <v>0.54400000000000004</v>
      </c>
      <c r="K2" s="11">
        <v>2.8079999999999998</v>
      </c>
      <c r="L2" s="3">
        <v>0.48485471120646645</v>
      </c>
    </row>
    <row r="3" spans="1:67" ht="15.75" thickBot="1" x14ac:dyDescent="0.3">
      <c r="A3" s="11" t="s">
        <v>38</v>
      </c>
      <c r="B3" s="11">
        <v>55</v>
      </c>
      <c r="C3" s="11">
        <v>110</v>
      </c>
      <c r="D3" s="11">
        <v>4</v>
      </c>
      <c r="E3" s="11">
        <v>9.0909999999999993</v>
      </c>
      <c r="F3" s="11">
        <v>6</v>
      </c>
      <c r="G3" s="11">
        <v>7.3999999999999996E-2</v>
      </c>
      <c r="H3" s="11">
        <v>0.34100000000000003</v>
      </c>
      <c r="I3" s="11">
        <v>2</v>
      </c>
      <c r="J3" s="11">
        <v>0.48699999999999999</v>
      </c>
      <c r="K3" s="11">
        <v>2.645</v>
      </c>
      <c r="L3" s="3">
        <v>0.35913446676976524</v>
      </c>
      <c r="N3" s="3" t="s">
        <v>14</v>
      </c>
      <c r="Q3" s="3" t="s">
        <v>15</v>
      </c>
      <c r="R3" s="3">
        <v>0</v>
      </c>
      <c r="Y3" s="3" t="s">
        <v>14</v>
      </c>
      <c r="AB3" s="3" t="s">
        <v>15</v>
      </c>
      <c r="AC3" s="3">
        <v>0</v>
      </c>
      <c r="AJ3" s="3" t="s">
        <v>14</v>
      </c>
      <c r="AM3" s="3" t="s">
        <v>15</v>
      </c>
      <c r="AN3" s="3">
        <v>0</v>
      </c>
      <c r="AU3" s="3" t="s">
        <v>14</v>
      </c>
      <c r="AX3" s="3" t="s">
        <v>15</v>
      </c>
      <c r="AY3" s="3">
        <v>0</v>
      </c>
      <c r="BF3" s="3" t="s">
        <v>14</v>
      </c>
      <c r="BI3" s="3" t="s">
        <v>15</v>
      </c>
      <c r="BJ3" s="3">
        <v>0</v>
      </c>
    </row>
    <row r="4" spans="1:67" ht="15.75" thickTop="1" x14ac:dyDescent="0.25">
      <c r="A4" s="11" t="s">
        <v>39</v>
      </c>
      <c r="B4" s="11">
        <v>106</v>
      </c>
      <c r="C4" s="11">
        <v>493</v>
      </c>
      <c r="D4" s="11">
        <v>9.3019999999999996</v>
      </c>
      <c r="E4" s="11">
        <v>43.244999999999997</v>
      </c>
      <c r="F4" s="11">
        <v>5</v>
      </c>
      <c r="G4" s="11">
        <v>8.8999999999999996E-2</v>
      </c>
      <c r="H4" s="11">
        <v>0.35699999999999998</v>
      </c>
      <c r="I4" s="11">
        <v>1</v>
      </c>
      <c r="J4" s="11">
        <v>0.67</v>
      </c>
      <c r="K4" s="11">
        <v>2.2160000000000002</v>
      </c>
      <c r="L4" s="3">
        <v>0.73034797490000136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Y4" s="4" t="s">
        <v>16</v>
      </c>
      <c r="Z4" s="4" t="s">
        <v>17</v>
      </c>
      <c r="AA4" s="4" t="s">
        <v>18</v>
      </c>
      <c r="AB4" s="4" t="s">
        <v>19</v>
      </c>
      <c r="AC4" s="4" t="s">
        <v>20</v>
      </c>
      <c r="AJ4" s="4" t="s">
        <v>16</v>
      </c>
      <c r="AK4" s="4" t="s">
        <v>17</v>
      </c>
      <c r="AL4" s="4" t="s">
        <v>18</v>
      </c>
      <c r="AM4" s="4" t="s">
        <v>19</v>
      </c>
      <c r="AN4" s="4" t="s">
        <v>20</v>
      </c>
      <c r="AU4" s="4" t="s">
        <v>16</v>
      </c>
      <c r="AV4" s="4" t="s">
        <v>17</v>
      </c>
      <c r="AW4" s="4" t="s">
        <v>18</v>
      </c>
      <c r="AX4" s="4" t="s">
        <v>19</v>
      </c>
      <c r="AY4" s="4" t="s">
        <v>20</v>
      </c>
      <c r="BF4" s="4" t="s">
        <v>16</v>
      </c>
      <c r="BG4" s="4" t="s">
        <v>17</v>
      </c>
      <c r="BH4" s="4" t="s">
        <v>18</v>
      </c>
      <c r="BI4" s="4" t="s">
        <v>19</v>
      </c>
      <c r="BJ4" s="4" t="s">
        <v>20</v>
      </c>
    </row>
    <row r="5" spans="1:67" x14ac:dyDescent="0.25">
      <c r="A5" s="11" t="s">
        <v>40</v>
      </c>
      <c r="B5" s="11">
        <v>88</v>
      </c>
      <c r="C5" s="11">
        <v>257</v>
      </c>
      <c r="D5" s="11">
        <v>5.8410000000000002</v>
      </c>
      <c r="E5" s="11">
        <v>10.840999999999999</v>
      </c>
      <c r="F5" s="11">
        <v>8</v>
      </c>
      <c r="G5" s="11">
        <v>6.7000000000000004E-2</v>
      </c>
      <c r="H5" s="11">
        <v>0.41799999999999998</v>
      </c>
      <c r="I5" s="11">
        <v>1</v>
      </c>
      <c r="J5" s="11">
        <v>0.48399999999999999</v>
      </c>
      <c r="K5" s="11">
        <v>2.9319999999999999</v>
      </c>
      <c r="L5" s="3">
        <v>0.13300000000018375</v>
      </c>
      <c r="N5" s="3" t="str">
        <f>B1</f>
        <v>Nodes</v>
      </c>
      <c r="O5" s="3">
        <f>COUNT(B2:B21)</f>
        <v>20</v>
      </c>
      <c r="P5" s="3">
        <f>AVERAGE(B2:B21)</f>
        <v>99.45</v>
      </c>
      <c r="Q5" s="3">
        <f>VAR(B2:B21)</f>
        <v>4405.1026315789477</v>
      </c>
      <c r="S5" s="3">
        <f>SQRT(Q5)</f>
        <v>66.370947195131606</v>
      </c>
      <c r="Y5" s="3" t="str">
        <f>C1</f>
        <v>Edges</v>
      </c>
      <c r="Z5" s="3">
        <f>COUNT(C2:C21)</f>
        <v>20</v>
      </c>
      <c r="AA5" s="3">
        <f>AVERAGE(C2:C21)</f>
        <v>317.85000000000002</v>
      </c>
      <c r="AB5" s="3">
        <f>VAR(C2:C21)</f>
        <v>121742.02894736841</v>
      </c>
      <c r="AD5" s="3">
        <f>SQRT(AB5)</f>
        <v>348.91550402263357</v>
      </c>
      <c r="AJ5" s="3" t="str">
        <f>D1</f>
        <v>Average Degree</v>
      </c>
      <c r="AK5" s="3">
        <f>COUNT(D2:D21)</f>
        <v>20</v>
      </c>
      <c r="AL5" s="3">
        <f>AVERAGE(D2:D21)</f>
        <v>5.5111499999999998</v>
      </c>
      <c r="AM5" s="3">
        <f>VAR(D2:D21)</f>
        <v>3.4118725552631601</v>
      </c>
      <c r="AO5" s="3">
        <f>SQRT(AM5)</f>
        <v>1.8471254844387699</v>
      </c>
      <c r="AU5" s="3" t="str">
        <f>E1</f>
        <v>Average Weighted Degree</v>
      </c>
      <c r="AV5" s="3">
        <f>COUNT(E2:E21)</f>
        <v>20</v>
      </c>
      <c r="AW5" s="3">
        <f>AVERAGE(E2:E21)</f>
        <v>17.456149999999994</v>
      </c>
      <c r="AX5" s="3">
        <f>VAR(E2:E21)</f>
        <v>101.07935045000019</v>
      </c>
      <c r="AZ5" s="3">
        <f>SQRT(AX5)</f>
        <v>10.053822678464156</v>
      </c>
      <c r="BF5" s="3" t="str">
        <f>F1</f>
        <v>Network Diameter</v>
      </c>
      <c r="BG5" s="3">
        <f>COUNT(F2:F21)</f>
        <v>20</v>
      </c>
      <c r="BH5" s="3">
        <f>AVERAGE(F2:F21)</f>
        <v>6.05</v>
      </c>
      <c r="BI5" s="3">
        <f>VAR(F2:F21)</f>
        <v>1.3131578947368445</v>
      </c>
      <c r="BK5" s="3">
        <f>SQRT(BI5)</f>
        <v>1.1459310165698651</v>
      </c>
    </row>
    <row r="6" spans="1:67" x14ac:dyDescent="0.25">
      <c r="A6" s="11" t="s">
        <v>41</v>
      </c>
      <c r="B6" s="11">
        <v>67</v>
      </c>
      <c r="C6" s="11">
        <v>198</v>
      </c>
      <c r="D6" s="11">
        <v>5.91</v>
      </c>
      <c r="E6" s="11">
        <v>19.373000000000001</v>
      </c>
      <c r="F6" s="11">
        <v>5</v>
      </c>
      <c r="G6" s="11">
        <v>0.09</v>
      </c>
      <c r="H6" s="11">
        <v>0.154</v>
      </c>
      <c r="I6" s="11">
        <v>1</v>
      </c>
      <c r="J6" s="11">
        <v>0.68100000000000005</v>
      </c>
      <c r="K6" s="11">
        <v>2.234</v>
      </c>
      <c r="L6" s="3">
        <v>0.76849329635891872</v>
      </c>
      <c r="N6" s="3" t="str">
        <f>B25</f>
        <v>Nodes</v>
      </c>
      <c r="O6" s="3">
        <f>COUNT(B26:B45)</f>
        <v>20</v>
      </c>
      <c r="P6" s="3">
        <f>AVERAGE(B26:B45)</f>
        <v>106.35</v>
      </c>
      <c r="Q6" s="3">
        <f>VAR(B26:B45)</f>
        <v>16086.449999999999</v>
      </c>
      <c r="S6" s="3">
        <f>SQRT(Q6)</f>
        <v>126.83236968534491</v>
      </c>
      <c r="Y6" s="3" t="str">
        <f>C25</f>
        <v>Edges</v>
      </c>
      <c r="Z6" s="3">
        <f>COUNT(C26:C45)</f>
        <v>20</v>
      </c>
      <c r="AA6" s="3">
        <f>AVERAGE(C26:C45)</f>
        <v>478.75</v>
      </c>
      <c r="AB6" s="3">
        <f>VAR(C26:C45)</f>
        <v>842907.46052631584</v>
      </c>
      <c r="AD6" s="3">
        <f>SQRT(AB6)</f>
        <v>918.09991859618185</v>
      </c>
      <c r="AJ6" s="3" t="str">
        <f>D25</f>
        <v>Average Degree</v>
      </c>
      <c r="AK6" s="3">
        <f>COUNT(D26:D45)</f>
        <v>20</v>
      </c>
      <c r="AL6" s="3">
        <f>AVERAGE(D26:D45)</f>
        <v>6.1449499999999997</v>
      </c>
      <c r="AM6" s="3">
        <f>VAR(D26:D45)</f>
        <v>12.661885628947379</v>
      </c>
      <c r="AO6" s="3">
        <f>SQRT(AM6)</f>
        <v>3.5583543428033386</v>
      </c>
      <c r="AU6" s="3" t="str">
        <f>E25</f>
        <v>Average Weighted Degree</v>
      </c>
      <c r="AV6" s="3">
        <f>COUNT(E26:E45)</f>
        <v>20</v>
      </c>
      <c r="AW6" s="3">
        <f>AVERAGE(E26:E45)</f>
        <v>19.922950000000004</v>
      </c>
      <c r="AX6" s="3">
        <f>VAR(E26:E45)</f>
        <v>228.3527701552629</v>
      </c>
      <c r="AZ6" s="3">
        <f>SQRT(AX6)</f>
        <v>15.111345742694887</v>
      </c>
      <c r="BF6" s="3" t="str">
        <f>F25</f>
        <v>Network Diameter</v>
      </c>
      <c r="BG6" s="3">
        <f>COUNT(F26:F45)</f>
        <v>20</v>
      </c>
      <c r="BH6" s="3">
        <f>AVERAGE(F26:F45)</f>
        <v>5.45</v>
      </c>
      <c r="BI6" s="3">
        <f>VAR(F26:F45)</f>
        <v>2.8921052631578972</v>
      </c>
      <c r="BK6" s="3">
        <f>SQRT(BI6)</f>
        <v>1.7006190823220517</v>
      </c>
    </row>
    <row r="7" spans="1:67" x14ac:dyDescent="0.25">
      <c r="A7" s="11" t="s">
        <v>42</v>
      </c>
      <c r="B7" s="11">
        <v>84</v>
      </c>
      <c r="C7" s="11">
        <v>209</v>
      </c>
      <c r="D7" s="11">
        <v>4.976</v>
      </c>
      <c r="E7" s="11">
        <v>10.762</v>
      </c>
      <c r="F7" s="11">
        <v>6</v>
      </c>
      <c r="G7" s="11">
        <v>0.06</v>
      </c>
      <c r="H7" s="11">
        <v>0.432</v>
      </c>
      <c r="I7" s="11">
        <v>2</v>
      </c>
      <c r="J7" s="11">
        <v>0.57899999999999996</v>
      </c>
      <c r="K7" s="11">
        <v>2.831</v>
      </c>
      <c r="L7" s="3">
        <v>0.31821454283677503</v>
      </c>
      <c r="N7" s="5" t="s">
        <v>21</v>
      </c>
      <c r="O7" s="5"/>
      <c r="P7" s="5"/>
      <c r="Q7" s="5">
        <f>((O5-1)*Q5+(O6-1)*Q6)/(O5+O6-2)</f>
        <v>10245.776315789473</v>
      </c>
      <c r="R7" s="5">
        <f>ABS(P5-P6-R3)/SQRT(Q7)</f>
        <v>6.8167388373132159E-2</v>
      </c>
      <c r="S7" s="3">
        <f>SQRT(Q7)</f>
        <v>101.22142221777698</v>
      </c>
      <c r="Y7" s="5" t="s">
        <v>21</v>
      </c>
      <c r="Z7" s="5"/>
      <c r="AA7" s="5"/>
      <c r="AB7" s="5">
        <f>((Z5-1)*AB5+(Z6-1)*AB6)/(Z5+Z6-2)</f>
        <v>482324.74473684211</v>
      </c>
      <c r="AC7" s="5">
        <f>ABS(AA5-AA6-AC3)/SQRT(AB7)</f>
        <v>0.23167878798430683</v>
      </c>
      <c r="AD7" s="3">
        <f>SQRT(AB7)</f>
        <v>694.49603651629434</v>
      </c>
      <c r="AJ7" s="5" t="s">
        <v>21</v>
      </c>
      <c r="AK7" s="5"/>
      <c r="AL7" s="5"/>
      <c r="AM7" s="5">
        <f>((AK5-1)*AM5+(AK6-1)*AM6)/(AK5+AK6-2)</f>
        <v>8.03687909210527</v>
      </c>
      <c r="AN7" s="5">
        <f>ABS(AL5-AL6-AN3)/SQRT(AM7)</f>
        <v>0.22356742125348675</v>
      </c>
      <c r="AO7" s="3">
        <f>SQRT(AM7)</f>
        <v>2.8349389926602071</v>
      </c>
      <c r="AU7" s="5" t="s">
        <v>21</v>
      </c>
      <c r="AV7" s="5"/>
      <c r="AW7" s="5"/>
      <c r="AX7" s="5">
        <f>((AV5-1)*AX5+(AV6-1)*AX6)/(AV5+AV6-2)</f>
        <v>164.71606030263155</v>
      </c>
      <c r="AY7" s="5">
        <f>ABS(AW5-AW6-AY3)/SQRT(AX7)</f>
        <v>0.19220556890941273</v>
      </c>
      <c r="AZ7" s="3">
        <f>SQRT(AX7)</f>
        <v>12.834175481994608</v>
      </c>
      <c r="BF7" s="5" t="s">
        <v>21</v>
      </c>
      <c r="BG7" s="5"/>
      <c r="BH7" s="5"/>
      <c r="BI7" s="5">
        <f>((BG5-1)*BI5+(BG6-1)*BI6)/(BG5+BG6-2)</f>
        <v>2.1026315789473706</v>
      </c>
      <c r="BJ7" s="5">
        <f>ABS(BH5-BH6-BJ3)/SQRT(BI7)</f>
        <v>0.41378015602720963</v>
      </c>
      <c r="BK7" s="3">
        <f>SQRT(BI7)</f>
        <v>1.4500453713409698</v>
      </c>
    </row>
    <row r="8" spans="1:67" x14ac:dyDescent="0.25">
      <c r="A8" s="11" t="s">
        <v>43</v>
      </c>
      <c r="B8" s="11">
        <v>89</v>
      </c>
      <c r="C8" s="11">
        <v>255</v>
      </c>
      <c r="D8" s="11">
        <v>5.73</v>
      </c>
      <c r="E8" s="11">
        <v>33.887999999999998</v>
      </c>
      <c r="F8" s="11">
        <v>6</v>
      </c>
      <c r="G8" s="11">
        <v>6.5000000000000002E-2</v>
      </c>
      <c r="H8" s="11">
        <v>4.2000000000000003E-2</v>
      </c>
      <c r="I8" s="11">
        <v>3</v>
      </c>
      <c r="J8" s="11">
        <v>0.623</v>
      </c>
      <c r="K8" s="11">
        <v>2.3660000000000001</v>
      </c>
      <c r="L8" s="3">
        <v>0.61298450152948558</v>
      </c>
    </row>
    <row r="9" spans="1:67" ht="15.75" thickBot="1" x14ac:dyDescent="0.3">
      <c r="A9" s="11" t="s">
        <v>44</v>
      </c>
      <c r="B9" s="11">
        <v>59</v>
      </c>
      <c r="C9" s="11">
        <v>111</v>
      </c>
      <c r="D9" s="11">
        <v>3.7629999999999999</v>
      </c>
      <c r="E9" s="11">
        <v>6.9829999999999997</v>
      </c>
      <c r="F9" s="11">
        <v>6</v>
      </c>
      <c r="G9" s="11">
        <v>6.5000000000000002E-2</v>
      </c>
      <c r="H9" s="11">
        <v>0.373</v>
      </c>
      <c r="I9" s="11">
        <v>2</v>
      </c>
      <c r="J9" s="11">
        <v>0.42</v>
      </c>
      <c r="K9" s="11">
        <v>2.83</v>
      </c>
      <c r="L9" s="3">
        <v>0.70132013201281129</v>
      </c>
      <c r="N9" s="3" t="s">
        <v>22</v>
      </c>
      <c r="R9" s="3" t="s">
        <v>23</v>
      </c>
      <c r="S9" s="3">
        <v>0.05</v>
      </c>
      <c r="Y9" s="3" t="s">
        <v>22</v>
      </c>
      <c r="AC9" s="3" t="s">
        <v>23</v>
      </c>
      <c r="AD9" s="3">
        <v>0.05</v>
      </c>
      <c r="AJ9" s="3" t="s">
        <v>22</v>
      </c>
      <c r="AN9" s="3" t="s">
        <v>23</v>
      </c>
      <c r="AO9" s="3">
        <v>0.05</v>
      </c>
      <c r="AU9" s="3" t="s">
        <v>22</v>
      </c>
      <c r="AY9" s="3" t="s">
        <v>23</v>
      </c>
      <c r="AZ9" s="3">
        <v>0.05</v>
      </c>
      <c r="BF9" s="3" t="s">
        <v>22</v>
      </c>
      <c r="BJ9" s="3" t="s">
        <v>23</v>
      </c>
      <c r="BK9" s="3">
        <v>0.05</v>
      </c>
    </row>
    <row r="10" spans="1:67" ht="15.75" thickTop="1" x14ac:dyDescent="0.25">
      <c r="A10" s="11" t="s">
        <v>45</v>
      </c>
      <c r="B10" s="11">
        <v>33</v>
      </c>
      <c r="C10" s="11">
        <v>85</v>
      </c>
      <c r="D10" s="11">
        <v>5.1520000000000001</v>
      </c>
      <c r="E10" s="11">
        <v>10.97</v>
      </c>
      <c r="F10" s="11">
        <v>4</v>
      </c>
      <c r="G10" s="11">
        <v>0.161</v>
      </c>
      <c r="H10" s="11">
        <v>0.31</v>
      </c>
      <c r="I10" s="11">
        <v>1</v>
      </c>
      <c r="J10" s="11">
        <v>0.64</v>
      </c>
      <c r="K10" s="11">
        <v>2.2589999999999999</v>
      </c>
      <c r="L10" s="3">
        <v>0.39853412734754662</v>
      </c>
      <c r="N10" s="4" t="s">
        <v>24</v>
      </c>
      <c r="O10" s="4" t="s">
        <v>25</v>
      </c>
      <c r="P10" s="4" t="s">
        <v>26</v>
      </c>
      <c r="Q10" s="4" t="s">
        <v>27</v>
      </c>
      <c r="R10" s="4" t="s">
        <v>28</v>
      </c>
      <c r="S10" s="4" t="s">
        <v>29</v>
      </c>
      <c r="T10" s="4" t="s">
        <v>30</v>
      </c>
      <c r="U10" s="4" t="s">
        <v>31</v>
      </c>
      <c r="V10" s="4" t="s">
        <v>32</v>
      </c>
      <c r="W10" s="4" t="s">
        <v>33</v>
      </c>
      <c r="Y10" s="4" t="s">
        <v>24</v>
      </c>
      <c r="Z10" s="4" t="s">
        <v>25</v>
      </c>
      <c r="AA10" s="4" t="s">
        <v>26</v>
      </c>
      <c r="AB10" s="4" t="s">
        <v>27</v>
      </c>
      <c r="AC10" s="4" t="s">
        <v>28</v>
      </c>
      <c r="AD10" s="4" t="s">
        <v>29</v>
      </c>
      <c r="AE10" s="4" t="s">
        <v>30</v>
      </c>
      <c r="AF10" s="4" t="s">
        <v>31</v>
      </c>
      <c r="AG10" s="4" t="s">
        <v>32</v>
      </c>
      <c r="AH10" s="4" t="s">
        <v>33</v>
      </c>
      <c r="AJ10" s="4" t="s">
        <v>24</v>
      </c>
      <c r="AK10" s="4" t="s">
        <v>25</v>
      </c>
      <c r="AL10" s="4" t="s">
        <v>26</v>
      </c>
      <c r="AM10" s="4" t="s">
        <v>27</v>
      </c>
      <c r="AN10" s="4" t="s">
        <v>28</v>
      </c>
      <c r="AO10" s="4" t="s">
        <v>29</v>
      </c>
      <c r="AP10" s="4" t="s">
        <v>30</v>
      </c>
      <c r="AQ10" s="4" t="s">
        <v>31</v>
      </c>
      <c r="AR10" s="4" t="s">
        <v>32</v>
      </c>
      <c r="AS10" s="4" t="s">
        <v>33</v>
      </c>
      <c r="AU10" s="4" t="s">
        <v>24</v>
      </c>
      <c r="AV10" s="4" t="s">
        <v>25</v>
      </c>
      <c r="AW10" s="4" t="s">
        <v>26</v>
      </c>
      <c r="AX10" s="4" t="s">
        <v>27</v>
      </c>
      <c r="AY10" s="4" t="s">
        <v>28</v>
      </c>
      <c r="AZ10" s="4" t="s">
        <v>29</v>
      </c>
      <c r="BA10" s="4" t="s">
        <v>30</v>
      </c>
      <c r="BB10" s="4" t="s">
        <v>31</v>
      </c>
      <c r="BC10" s="4" t="s">
        <v>32</v>
      </c>
      <c r="BD10" s="4" t="s">
        <v>33</v>
      </c>
      <c r="BF10" s="4" t="s">
        <v>24</v>
      </c>
      <c r="BG10" s="4" t="s">
        <v>25</v>
      </c>
      <c r="BH10" s="4" t="s">
        <v>26</v>
      </c>
      <c r="BI10" s="4" t="s">
        <v>27</v>
      </c>
      <c r="BJ10" s="4" t="s">
        <v>28</v>
      </c>
      <c r="BK10" s="4" t="s">
        <v>29</v>
      </c>
      <c r="BL10" s="4" t="s">
        <v>30</v>
      </c>
      <c r="BM10" s="4" t="s">
        <v>31</v>
      </c>
      <c r="BN10" s="4" t="s">
        <v>32</v>
      </c>
      <c r="BO10" s="4" t="s">
        <v>33</v>
      </c>
    </row>
    <row r="11" spans="1:67" x14ac:dyDescent="0.25">
      <c r="A11" s="11" t="s">
        <v>46</v>
      </c>
      <c r="B11" s="11">
        <v>30</v>
      </c>
      <c r="C11" s="11">
        <v>45</v>
      </c>
      <c r="D11" s="11">
        <v>3</v>
      </c>
      <c r="E11" s="11">
        <v>6.133</v>
      </c>
      <c r="F11" s="11">
        <v>6</v>
      </c>
      <c r="G11" s="11">
        <v>0.10299999999999999</v>
      </c>
      <c r="H11" s="11">
        <v>0.20200000000000001</v>
      </c>
      <c r="I11" s="11">
        <v>3</v>
      </c>
      <c r="J11" s="11">
        <v>0.56100000000000005</v>
      </c>
      <c r="K11" s="11">
        <v>2.4279999999999999</v>
      </c>
      <c r="L11" s="3">
        <v>6.2266500622666109E-2</v>
      </c>
      <c r="N11" s="3" t="s">
        <v>34</v>
      </c>
      <c r="O11" s="3">
        <f>SQRT(Q7*(1/O5+1/O6))</f>
        <v>32.009024220974737</v>
      </c>
      <c r="P11" s="3">
        <f>(ABS(P5-P6-R3))/O11</f>
        <v>0.21556420940437757</v>
      </c>
      <c r="Q11" s="3">
        <f>O5+O6-2</f>
        <v>38</v>
      </c>
      <c r="R11" s="3">
        <f>TDIST(P11,Q11,1)</f>
        <v>0.41524016743109815</v>
      </c>
      <c r="S11" s="3">
        <f>TINV(S9*2,Q11)</f>
        <v>1.6859544601667387</v>
      </c>
      <c r="V11" s="6" t="str">
        <f>IF(R11&lt;S9,"yes","no")</f>
        <v>no</v>
      </c>
      <c r="W11" s="3">
        <f>SQRT(P11^2/(P11^2+Q11))</f>
        <v>3.4947771152768731E-2</v>
      </c>
      <c r="Y11" s="3" t="s">
        <v>34</v>
      </c>
      <c r="Z11" s="3">
        <f>SQRT(AB7*(1/Z5+1/Z6))</f>
        <v>219.61893013509606</v>
      </c>
      <c r="AA11" s="3">
        <f>(ABS(AA5-AA6-AC3))/Z11</f>
        <v>0.73263265557765989</v>
      </c>
      <c r="AB11" s="3">
        <f>Z5+Z6-2</f>
        <v>38</v>
      </c>
      <c r="AC11" s="3">
        <f>TDIST(AA11,AB11,1)</f>
        <v>0.23413889261319443</v>
      </c>
      <c r="AD11" s="3">
        <f>TINV(AD9*2,AB11)</f>
        <v>1.6859544601667387</v>
      </c>
      <c r="AG11" s="6" t="str">
        <f>IF(AC11&lt;AD9,"yes","no")</f>
        <v>no</v>
      </c>
      <c r="AH11" s="3">
        <f>SQRT(AA11^2/(AA11^2+AB11))</f>
        <v>0.11801812928119716</v>
      </c>
      <c r="AJ11" s="3" t="s">
        <v>34</v>
      </c>
      <c r="AK11" s="3">
        <f>SQRT(AM7*(1/AK5+1/AK6))</f>
        <v>0.89648642444296223</v>
      </c>
      <c r="AL11" s="3">
        <f>(ABS(AL5-AL6-AN3))/AK11</f>
        <v>0.70698226177135448</v>
      </c>
      <c r="AM11" s="3">
        <f>AK5+AK6-2</f>
        <v>38</v>
      </c>
      <c r="AN11" s="3">
        <f>TDIST(AL11,AM11,1)</f>
        <v>0.24194531871476488</v>
      </c>
      <c r="AO11" s="3">
        <f>TINV(AO9*2,AM11)</f>
        <v>1.6859544601667387</v>
      </c>
      <c r="AR11" s="6" t="str">
        <f>IF(AN11&lt;AO9,"yes","no")</f>
        <v>no</v>
      </c>
      <c r="AS11" s="3">
        <f>SQRT(AL11^2/(AL11^2+AM11))</f>
        <v>0.11394076889579295</v>
      </c>
      <c r="AU11" s="3" t="s">
        <v>34</v>
      </c>
      <c r="AV11" s="3">
        <f>SQRT(AX7*(1/AV5+1/AV6))</f>
        <v>4.0585226413392297</v>
      </c>
      <c r="AW11" s="3">
        <f>(ABS(AW5-AW6-AY3))/AV11</f>
        <v>0.60780737672218976</v>
      </c>
      <c r="AX11" s="3">
        <f>AV5+AV6-2</f>
        <v>38</v>
      </c>
      <c r="AY11" s="3">
        <f>TDIST(AW11,AX11,1)</f>
        <v>0.27346540950709103</v>
      </c>
      <c r="AZ11" s="3">
        <f>TINV(AZ9*2,AX11)</f>
        <v>1.6859544601667387</v>
      </c>
      <c r="BC11" s="6" t="str">
        <f>IF(AY11&lt;AZ9,"yes","no")</f>
        <v>no</v>
      </c>
      <c r="BD11" s="3">
        <f>SQRT(AW11^2/(AW11^2+AX11))</f>
        <v>9.8123559455272888E-2</v>
      </c>
      <c r="BF11" s="3" t="s">
        <v>34</v>
      </c>
      <c r="BG11" s="3">
        <f>SQRT(BI7*(1/BG5+1/BG6))</f>
        <v>0.45854460840221106</v>
      </c>
      <c r="BH11" s="3">
        <f>(ABS(BH5-BH6-BJ3))/BG11</f>
        <v>1.3084877436258315</v>
      </c>
      <c r="BI11" s="3">
        <f>BG5+BG6-2</f>
        <v>38</v>
      </c>
      <c r="BJ11" s="3">
        <f>TDIST(BH11,BI11,1)</f>
        <v>9.9283567609537368E-2</v>
      </c>
      <c r="BK11" s="3">
        <f>TINV(BK9*2,BI11)</f>
        <v>1.6859544601667387</v>
      </c>
      <c r="BN11" s="6" t="str">
        <f>IF(BJ11&lt;BK9,"yes","no")</f>
        <v>no</v>
      </c>
      <c r="BO11" s="3">
        <f>SQRT(BH11^2/(BH11^2+BI11))</f>
        <v>0.2076385620617946</v>
      </c>
    </row>
    <row r="12" spans="1:67" x14ac:dyDescent="0.25">
      <c r="A12" s="11" t="s">
        <v>47</v>
      </c>
      <c r="B12" s="11">
        <v>84</v>
      </c>
      <c r="C12" s="11">
        <v>239</v>
      </c>
      <c r="D12" s="11">
        <v>5.69</v>
      </c>
      <c r="E12" s="11">
        <v>30.738</v>
      </c>
      <c r="F12" s="11">
        <v>5</v>
      </c>
      <c r="G12" s="11">
        <v>6.9000000000000006E-2</v>
      </c>
      <c r="H12" s="11">
        <v>0.221</v>
      </c>
      <c r="I12" s="11">
        <v>1</v>
      </c>
      <c r="J12" s="11">
        <v>0.753</v>
      </c>
      <c r="K12" s="11">
        <v>2.266</v>
      </c>
      <c r="L12" s="3">
        <v>0.77239839901482621</v>
      </c>
      <c r="N12" s="3" t="s">
        <v>35</v>
      </c>
      <c r="O12" s="3">
        <f>O11</f>
        <v>32.009024220974737</v>
      </c>
      <c r="P12" s="3">
        <f t="shared" ref="P12:Q12" si="0">P11</f>
        <v>0.21556420940437757</v>
      </c>
      <c r="Q12" s="3">
        <f t="shared" si="0"/>
        <v>38</v>
      </c>
      <c r="R12" s="3">
        <f>TDIST(P12,Q12,2)</f>
        <v>0.8304803348621963</v>
      </c>
      <c r="S12" s="3">
        <f>TINV(S9,Q12)</f>
        <v>2.0243941639119702</v>
      </c>
      <c r="T12" s="3">
        <f>(P5-P6)-S12*O12</f>
        <v>-71.698881825458145</v>
      </c>
      <c r="U12" s="3">
        <f>(P5-P6)+S12*O12</f>
        <v>57.898881825458162</v>
      </c>
      <c r="V12" s="6" t="str">
        <f>IF(R12&lt;S9,"yes","no")</f>
        <v>no</v>
      </c>
      <c r="W12" s="3">
        <f>W11</f>
        <v>3.4947771152768731E-2</v>
      </c>
      <c r="Y12" s="3" t="s">
        <v>35</v>
      </c>
      <c r="Z12" s="3">
        <f>Z11</f>
        <v>219.61893013509606</v>
      </c>
      <c r="AA12" s="3">
        <f t="shared" ref="AA12:AB12" si="1">AA11</f>
        <v>0.73263265557765989</v>
      </c>
      <c r="AB12" s="3">
        <f t="shared" si="1"/>
        <v>38</v>
      </c>
      <c r="AC12" s="3">
        <f>TDIST(AA12,AB12,2)</f>
        <v>0.46827778522638885</v>
      </c>
      <c r="AD12" s="3">
        <f>TINV(AD9,AB12)</f>
        <v>2.0243941639119702</v>
      </c>
      <c r="AE12" s="3">
        <f>(AA5-AA6)-AD12*Z12</f>
        <v>-605.49528045007924</v>
      </c>
      <c r="AF12" s="3">
        <f>(AA5-AA6)+AD12*Z12</f>
        <v>283.69528045007922</v>
      </c>
      <c r="AG12" s="6" t="str">
        <f>IF(AC12&lt;AD9,"yes","no")</f>
        <v>no</v>
      </c>
      <c r="AH12" s="3">
        <f>AH11</f>
        <v>0.11801812928119716</v>
      </c>
      <c r="AJ12" s="3" t="s">
        <v>35</v>
      </c>
      <c r="AK12" s="3">
        <f>AK11</f>
        <v>0.89648642444296223</v>
      </c>
      <c r="AL12" s="3">
        <f t="shared" ref="AL12:AM12" si="2">AL11</f>
        <v>0.70698226177135448</v>
      </c>
      <c r="AM12" s="3">
        <f t="shared" si="2"/>
        <v>38</v>
      </c>
      <c r="AN12" s="3">
        <f>TDIST(AL12,AM12,2)</f>
        <v>0.48389063742952976</v>
      </c>
      <c r="AO12" s="3">
        <f>TINV(AO9,AM12)</f>
        <v>2.0243941639119702</v>
      </c>
      <c r="AP12" s="3">
        <f>(AL5-AL6)-AO12*AK12</f>
        <v>-2.4486418856686418</v>
      </c>
      <c r="AQ12" s="3">
        <f>(AL5-AL6)+AO12*AK12</f>
        <v>1.1810418856686422</v>
      </c>
      <c r="AR12" s="6" t="str">
        <f>IF(AN12&lt;AO9,"yes","no")</f>
        <v>no</v>
      </c>
      <c r="AS12" s="3">
        <f>AS11</f>
        <v>0.11394076889579295</v>
      </c>
      <c r="AU12" s="3" t="s">
        <v>35</v>
      </c>
      <c r="AV12" s="3">
        <f>AV11</f>
        <v>4.0585226413392297</v>
      </c>
      <c r="AW12" s="3">
        <f t="shared" ref="AW12:AX12" si="3">AW11</f>
        <v>0.60780737672218976</v>
      </c>
      <c r="AX12" s="3">
        <f t="shared" si="3"/>
        <v>38</v>
      </c>
      <c r="AY12" s="3">
        <f>TDIST(AW12,AX12,2)</f>
        <v>0.54693081901418206</v>
      </c>
      <c r="AZ12" s="3">
        <f>TINV(AZ9,AX12)</f>
        <v>2.0243941639119702</v>
      </c>
      <c r="BA12" s="3">
        <f>(AW5-AW6)-AZ12*AV12</f>
        <v>-10.68284954923174</v>
      </c>
      <c r="BB12" s="3">
        <f>(AW5-AW6)+AZ12*AV12</f>
        <v>5.7492495492317204</v>
      </c>
      <c r="BC12" s="6" t="str">
        <f>IF(AY12&lt;AZ9,"yes","no")</f>
        <v>no</v>
      </c>
      <c r="BD12" s="3">
        <f>BD11</f>
        <v>9.8123559455272888E-2</v>
      </c>
      <c r="BF12" s="3" t="s">
        <v>35</v>
      </c>
      <c r="BG12" s="3">
        <f>BG11</f>
        <v>0.45854460840221106</v>
      </c>
      <c r="BH12" s="3">
        <f t="shared" ref="BH12:BI12" si="4">BH11</f>
        <v>1.3084877436258315</v>
      </c>
      <c r="BI12" s="3">
        <f t="shared" si="4"/>
        <v>38</v>
      </c>
      <c r="BJ12" s="3">
        <f>TDIST(BH12,BI12,2)</f>
        <v>0.19856713521907474</v>
      </c>
      <c r="BK12" s="3">
        <f>TINV(BK9,BI12)</f>
        <v>2.0243941639119702</v>
      </c>
      <c r="BL12" s="3">
        <f>(BH5-BH6)-BK12*BG12</f>
        <v>-0.32827502914273621</v>
      </c>
      <c r="BM12" s="3">
        <f>(BH5-BH6)+BK12*BG12</f>
        <v>1.5282750291427356</v>
      </c>
      <c r="BN12" s="6" t="str">
        <f>IF(BJ12&lt;BK9,"yes","no")</f>
        <v>no</v>
      </c>
      <c r="BO12" s="3">
        <f>BO11</f>
        <v>0.2076385620617946</v>
      </c>
    </row>
    <row r="13" spans="1:67" x14ac:dyDescent="0.25">
      <c r="A13" s="11" t="s">
        <v>48</v>
      </c>
      <c r="B13" s="11">
        <v>96</v>
      </c>
      <c r="C13" s="11">
        <v>259</v>
      </c>
      <c r="D13" s="11">
        <v>5.3959999999999999</v>
      </c>
      <c r="E13" s="11">
        <v>14.228999999999999</v>
      </c>
      <c r="F13" s="11">
        <v>5</v>
      </c>
      <c r="G13" s="11">
        <v>5.7000000000000002E-2</v>
      </c>
      <c r="H13" s="11">
        <v>0.51300000000000001</v>
      </c>
      <c r="I13" s="11">
        <v>3</v>
      </c>
      <c r="J13" s="11">
        <v>0.50900000000000001</v>
      </c>
      <c r="K13" s="11">
        <v>2.65</v>
      </c>
      <c r="L13" s="3">
        <v>0.35190615835755251</v>
      </c>
      <c r="N13" s="5"/>
      <c r="O13" s="5"/>
      <c r="P13" s="5"/>
      <c r="Q13" s="5"/>
      <c r="R13" s="5"/>
      <c r="S13" s="5"/>
      <c r="T13" s="5"/>
      <c r="U13" s="5"/>
      <c r="V13" s="5"/>
      <c r="W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F13" s="5"/>
      <c r="BG13" s="5"/>
      <c r="BH13" s="5"/>
      <c r="BI13" s="5"/>
      <c r="BJ13" s="5"/>
      <c r="BK13" s="5"/>
      <c r="BL13" s="5"/>
      <c r="BM13" s="5"/>
      <c r="BN13" s="5"/>
      <c r="BO13" s="5"/>
    </row>
    <row r="14" spans="1:67" ht="15.75" thickBot="1" x14ac:dyDescent="0.3">
      <c r="A14" s="11" t="s">
        <v>49</v>
      </c>
      <c r="B14" s="11">
        <v>27</v>
      </c>
      <c r="C14" s="11">
        <v>43</v>
      </c>
      <c r="D14" s="11">
        <v>3.1850000000000001</v>
      </c>
      <c r="E14" s="11">
        <v>7.9260000000000002</v>
      </c>
      <c r="F14" s="11">
        <v>6</v>
      </c>
      <c r="G14" s="11">
        <v>0.123</v>
      </c>
      <c r="H14" s="11">
        <v>0.38</v>
      </c>
      <c r="I14" s="11">
        <v>1</v>
      </c>
      <c r="J14" s="11">
        <v>0.498</v>
      </c>
      <c r="K14" s="11">
        <v>2.6720000000000002</v>
      </c>
      <c r="L14" s="3">
        <v>0.29078613693983146</v>
      </c>
      <c r="N14" s="3" t="s">
        <v>36</v>
      </c>
      <c r="R14" s="3" t="s">
        <v>23</v>
      </c>
      <c r="S14" s="3">
        <f>S9</f>
        <v>0.05</v>
      </c>
      <c r="Y14" s="3" t="s">
        <v>36</v>
      </c>
      <c r="AC14" s="3" t="s">
        <v>23</v>
      </c>
      <c r="AD14" s="3">
        <f>AD9</f>
        <v>0.05</v>
      </c>
      <c r="AJ14" s="3" t="s">
        <v>36</v>
      </c>
      <c r="AN14" s="3" t="s">
        <v>23</v>
      </c>
      <c r="AO14" s="3">
        <f>AO9</f>
        <v>0.05</v>
      </c>
      <c r="AU14" s="3" t="s">
        <v>36</v>
      </c>
      <c r="AY14" s="3" t="s">
        <v>23</v>
      </c>
      <c r="AZ14" s="3">
        <f>AZ9</f>
        <v>0.05</v>
      </c>
      <c r="BF14" s="3" t="s">
        <v>36</v>
      </c>
      <c r="BJ14" s="3" t="s">
        <v>23</v>
      </c>
      <c r="BK14" s="3">
        <f>BK9</f>
        <v>0.05</v>
      </c>
    </row>
    <row r="15" spans="1:67" ht="15.75" thickTop="1" x14ac:dyDescent="0.25">
      <c r="A15" s="11" t="s">
        <v>50</v>
      </c>
      <c r="B15" s="11">
        <v>31</v>
      </c>
      <c r="C15" s="11">
        <v>69</v>
      </c>
      <c r="D15" s="11">
        <v>4.452</v>
      </c>
      <c r="E15" s="11">
        <v>8.516</v>
      </c>
      <c r="F15" s="11">
        <v>7</v>
      </c>
      <c r="G15" s="11">
        <v>0.14799999999999999</v>
      </c>
      <c r="H15" s="11">
        <v>0.40899999999999997</v>
      </c>
      <c r="I15" s="11">
        <v>1</v>
      </c>
      <c r="J15" s="11">
        <v>0.42599999999999999</v>
      </c>
      <c r="K15" s="11">
        <v>2.871</v>
      </c>
      <c r="L15" s="3">
        <v>0.78466076696192877</v>
      </c>
      <c r="N15" s="4" t="s">
        <v>24</v>
      </c>
      <c r="O15" s="4" t="s">
        <v>25</v>
      </c>
      <c r="P15" s="4" t="s">
        <v>26</v>
      </c>
      <c r="Q15" s="4" t="s">
        <v>27</v>
      </c>
      <c r="R15" s="4" t="s">
        <v>28</v>
      </c>
      <c r="S15" s="4" t="s">
        <v>29</v>
      </c>
      <c r="T15" s="4" t="s">
        <v>30</v>
      </c>
      <c r="U15" s="4" t="s">
        <v>31</v>
      </c>
      <c r="V15" s="4" t="s">
        <v>32</v>
      </c>
      <c r="W15" s="4" t="s">
        <v>33</v>
      </c>
      <c r="Y15" s="4" t="s">
        <v>24</v>
      </c>
      <c r="Z15" s="4" t="s">
        <v>25</v>
      </c>
      <c r="AA15" s="4" t="s">
        <v>26</v>
      </c>
      <c r="AB15" s="4" t="s">
        <v>27</v>
      </c>
      <c r="AC15" s="4" t="s">
        <v>28</v>
      </c>
      <c r="AD15" s="4" t="s">
        <v>29</v>
      </c>
      <c r="AE15" s="4" t="s">
        <v>30</v>
      </c>
      <c r="AF15" s="4" t="s">
        <v>31</v>
      </c>
      <c r="AG15" s="4" t="s">
        <v>32</v>
      </c>
      <c r="AH15" s="4" t="s">
        <v>33</v>
      </c>
      <c r="AJ15" s="4" t="s">
        <v>24</v>
      </c>
      <c r="AK15" s="4" t="s">
        <v>25</v>
      </c>
      <c r="AL15" s="4" t="s">
        <v>26</v>
      </c>
      <c r="AM15" s="4" t="s">
        <v>27</v>
      </c>
      <c r="AN15" s="4" t="s">
        <v>28</v>
      </c>
      <c r="AO15" s="4" t="s">
        <v>29</v>
      </c>
      <c r="AP15" s="4" t="s">
        <v>30</v>
      </c>
      <c r="AQ15" s="4" t="s">
        <v>31</v>
      </c>
      <c r="AR15" s="4" t="s">
        <v>32</v>
      </c>
      <c r="AS15" s="4" t="s">
        <v>33</v>
      </c>
      <c r="AU15" s="4" t="s">
        <v>24</v>
      </c>
      <c r="AV15" s="4" t="s">
        <v>25</v>
      </c>
      <c r="AW15" s="4" t="s">
        <v>26</v>
      </c>
      <c r="AX15" s="4" t="s">
        <v>27</v>
      </c>
      <c r="AY15" s="4" t="s">
        <v>28</v>
      </c>
      <c r="AZ15" s="4" t="s">
        <v>29</v>
      </c>
      <c r="BA15" s="4" t="s">
        <v>30</v>
      </c>
      <c r="BB15" s="4" t="s">
        <v>31</v>
      </c>
      <c r="BC15" s="4" t="s">
        <v>32</v>
      </c>
      <c r="BD15" s="4" t="s">
        <v>33</v>
      </c>
      <c r="BF15" s="4" t="s">
        <v>24</v>
      </c>
      <c r="BG15" s="4" t="s">
        <v>25</v>
      </c>
      <c r="BH15" s="4" t="s">
        <v>26</v>
      </c>
      <c r="BI15" s="4" t="s">
        <v>27</v>
      </c>
      <c r="BJ15" s="4" t="s">
        <v>28</v>
      </c>
      <c r="BK15" s="4" t="s">
        <v>29</v>
      </c>
      <c r="BL15" s="4" t="s">
        <v>30</v>
      </c>
      <c r="BM15" s="4" t="s">
        <v>31</v>
      </c>
      <c r="BN15" s="4" t="s">
        <v>32</v>
      </c>
      <c r="BO15" s="4" t="s">
        <v>33</v>
      </c>
    </row>
    <row r="16" spans="1:67" x14ac:dyDescent="0.25">
      <c r="A16" s="11" t="s">
        <v>51</v>
      </c>
      <c r="B16" s="11">
        <v>101</v>
      </c>
      <c r="C16" s="11">
        <v>261</v>
      </c>
      <c r="D16" s="11">
        <v>5.1680000000000001</v>
      </c>
      <c r="E16" s="11">
        <v>22.238</v>
      </c>
      <c r="F16" s="11">
        <v>5</v>
      </c>
      <c r="G16" s="11">
        <v>5.1999999999999998E-2</v>
      </c>
      <c r="H16" s="11">
        <v>0.18099999999999999</v>
      </c>
      <c r="I16" s="11">
        <v>4</v>
      </c>
      <c r="J16" s="11">
        <v>0.64100000000000001</v>
      </c>
      <c r="K16" s="11">
        <v>2.4550000000000001</v>
      </c>
      <c r="L16" s="3">
        <v>0.60911582624735605</v>
      </c>
      <c r="N16" s="3" t="s">
        <v>34</v>
      </c>
      <c r="O16" s="3">
        <f>SQRT(Q5/O5+Q6/O6)</f>
        <v>32.009024220974737</v>
      </c>
      <c r="P16" s="3">
        <f>(ABS(P5-P6-R3))/O16</f>
        <v>0.21556420940437757</v>
      </c>
      <c r="Q16" s="3">
        <f>(Q5/O5+Q6/O6)^2/((Q5/O5)^2/(O5-1)+(Q6/O6)^2/(O6-1))</f>
        <v>28.680010035191948</v>
      </c>
      <c r="R16" s="3">
        <f>TDIST(P16,ROUND(Q16,0),1)</f>
        <v>0.41541820613384445</v>
      </c>
      <c r="S16" s="3">
        <f>TINV(S14*2,ROUND(Q16,0))</f>
        <v>1.6991270265334986</v>
      </c>
      <c r="V16" s="6" t="str">
        <f>IF(R16&lt;S14,"yes","no")</f>
        <v>no</v>
      </c>
      <c r="W16" s="3">
        <f>SQRT(P16^2/(P16^2+Q16))</f>
        <v>4.0219388620498904E-2</v>
      </c>
      <c r="Y16" s="3" t="s">
        <v>34</v>
      </c>
      <c r="Z16" s="3">
        <f>SQRT(AB5/Z5+AB6/Z6)</f>
        <v>219.61893013509606</v>
      </c>
      <c r="AA16" s="3">
        <f>(ABS(AA5-AA6-AC3))/Z16</f>
        <v>0.73263265557765989</v>
      </c>
      <c r="AB16" s="3">
        <f>(AB5/Z5+AB6/Z6)^2/((AB5/Z5)^2/(Z5-1)+(AB6/Z6)^2/(Z6-1))</f>
        <v>24.37623079862254</v>
      </c>
      <c r="AC16" s="3">
        <f>TDIST(AA16,ROUND(AB16,0),1)</f>
        <v>0.23543890363783709</v>
      </c>
      <c r="AD16" s="3">
        <f>TINV(AD14*2,ROUND(AB16,0))</f>
        <v>1.7108820799094284</v>
      </c>
      <c r="AG16" s="6" t="str">
        <f>IF(AC16&lt;AD14,"yes","no")</f>
        <v>no</v>
      </c>
      <c r="AH16" s="3">
        <f>SQRT(AA16^2/(AA16^2+AB16))</f>
        <v>0.14678220942502868</v>
      </c>
      <c r="AJ16" s="3" t="s">
        <v>34</v>
      </c>
      <c r="AK16" s="3">
        <f>SQRT(AM5/AK5+AM6/AK6)</f>
        <v>0.89648642444296223</v>
      </c>
      <c r="AL16" s="3">
        <f>(ABS(AL5-AL6-AN3))/AK16</f>
        <v>0.70698226177135448</v>
      </c>
      <c r="AM16" s="3">
        <f>(AM5/AK5+AM6/AK6)^2/((AM5/AK5)^2/(AK5-1)+(AM6/AK6)^2/(AK6-1))</f>
        <v>28.546335299491403</v>
      </c>
      <c r="AN16" s="3">
        <f>TDIST(AL16,ROUND(AM16,0),1)</f>
        <v>0.24261003549408156</v>
      </c>
      <c r="AO16" s="3">
        <f>TINV(AO14*2,ROUND(AM16,0))</f>
        <v>1.6991270265334986</v>
      </c>
      <c r="AR16" s="6" t="str">
        <f>IF(AN16&lt;AO14,"yes","no")</f>
        <v>no</v>
      </c>
      <c r="AS16" s="3">
        <f>SQRT(AL16^2/(AL16^2+AM16))</f>
        <v>0.1311789531102511</v>
      </c>
      <c r="AU16" s="3" t="s">
        <v>34</v>
      </c>
      <c r="AV16" s="3">
        <f>SQRT(AX5/AV5+AX6/AV6)</f>
        <v>4.0585226413392288</v>
      </c>
      <c r="AW16" s="3">
        <f>(ABS(AW5-AW6-AY3))/AV16</f>
        <v>0.60780737672218987</v>
      </c>
      <c r="AX16" s="3">
        <f>(AX5/AV5+AX6/AV6)^2/((AX5/AV5)^2/(AV5-1)+(AX6/AV6)^2/(AV6-1))</f>
        <v>33.064753668057286</v>
      </c>
      <c r="AY16" s="3">
        <f>TDIST(AW16,ROUND(AX16,0),1)</f>
        <v>0.27373783128993823</v>
      </c>
      <c r="AZ16" s="3">
        <f>TINV(AZ14*2,ROUND(AX16,0))</f>
        <v>1.6923603090303456</v>
      </c>
      <c r="BC16" s="6" t="str">
        <f>IF(AY16&lt;AZ14,"yes","no")</f>
        <v>no</v>
      </c>
      <c r="BD16" s="3">
        <f>SQRT(AW16^2/(AW16^2+AX16))</f>
        <v>0.10511643075900907</v>
      </c>
      <c r="BF16" s="3" t="s">
        <v>34</v>
      </c>
      <c r="BG16" s="3">
        <f>SQRT(BI5/BG5+BI6/BG6)</f>
        <v>0.45854460840221106</v>
      </c>
      <c r="BH16" s="3">
        <f>(ABS(BH5-BH6-BJ3))/BG16</f>
        <v>1.3084877436258315</v>
      </c>
      <c r="BI16" s="3">
        <f>(BI5/BG5+BI6/BG6)^2/((BI5/BG5)^2/(BG5-1)+(BI6/BG6)^2/(BG6-1))</f>
        <v>33.304784040658937</v>
      </c>
      <c r="BJ16" s="3">
        <f>TDIST(BH16,ROUND(BI16,0),1)</f>
        <v>9.9874164746536279E-2</v>
      </c>
      <c r="BK16" s="3">
        <f>TINV(BK14*2,ROUND(BI16,0))</f>
        <v>1.6923603090303456</v>
      </c>
      <c r="BN16" s="6" t="str">
        <f>IF(BJ16&lt;BK14,"yes","no")</f>
        <v>no</v>
      </c>
      <c r="BO16" s="3">
        <f>SQRT(BH16^2/(BH16^2+BI16))</f>
        <v>0.22112134171374459</v>
      </c>
    </row>
    <row r="17" spans="1:67" x14ac:dyDescent="0.25">
      <c r="A17" s="11" t="s">
        <v>52</v>
      </c>
      <c r="B17" s="11">
        <v>109</v>
      </c>
      <c r="C17" s="11">
        <v>197</v>
      </c>
      <c r="D17" s="11">
        <v>3.6150000000000002</v>
      </c>
      <c r="E17" s="11">
        <v>8.9909999999999997</v>
      </c>
      <c r="F17" s="11">
        <v>9</v>
      </c>
      <c r="G17" s="11">
        <v>3.3000000000000002E-2</v>
      </c>
      <c r="H17" s="11">
        <v>0.67200000000000004</v>
      </c>
      <c r="I17" s="11">
        <v>5</v>
      </c>
      <c r="J17" s="11">
        <v>0.45700000000000002</v>
      </c>
      <c r="K17" s="11">
        <v>4.056</v>
      </c>
      <c r="L17" s="3">
        <v>0.59996513057680267</v>
      </c>
      <c r="N17" s="3" t="s">
        <v>35</v>
      </c>
      <c r="O17" s="3">
        <f>O16</f>
        <v>32.009024220974737</v>
      </c>
      <c r="P17" s="3">
        <f t="shared" ref="P17:Q17" si="5">P16</f>
        <v>0.21556420940437757</v>
      </c>
      <c r="Q17" s="3">
        <f t="shared" si="5"/>
        <v>28.680010035191948</v>
      </c>
      <c r="R17" s="3">
        <f>TDIST(P17,ROUND(Q17,0),2)</f>
        <v>0.8308364122676889</v>
      </c>
      <c r="S17" s="3">
        <f>TINV(S14,ROUND(Q17,0))</f>
        <v>2.0452296421327048</v>
      </c>
      <c r="T17" s="3">
        <f>(P5-P6)-S17*O17</f>
        <v>-72.365805152481229</v>
      </c>
      <c r="U17" s="3">
        <f>(P5-P6)+S17*O17</f>
        <v>58.565805152481246</v>
      </c>
      <c r="V17" s="6" t="str">
        <f>IF(R17&lt;S14,"yes","no")</f>
        <v>no</v>
      </c>
      <c r="W17" s="3">
        <f>W16</f>
        <v>4.0219388620498904E-2</v>
      </c>
      <c r="Y17" s="3" t="s">
        <v>35</v>
      </c>
      <c r="Z17" s="3">
        <f>Z16</f>
        <v>219.61893013509606</v>
      </c>
      <c r="AA17" s="3">
        <f t="shared" ref="AA17:AB17" si="6">AA16</f>
        <v>0.73263265557765989</v>
      </c>
      <c r="AB17" s="3">
        <f t="shared" si="6"/>
        <v>24.37623079862254</v>
      </c>
      <c r="AC17" s="3">
        <f>TDIST(AA17,ROUND(AB17,0),2)</f>
        <v>0.47087780727567419</v>
      </c>
      <c r="AD17" s="3">
        <f>TINV(AD14,ROUND(AB17,0))</f>
        <v>2.0638985616280254</v>
      </c>
      <c r="AE17" s="3">
        <f>(AA5-AA6)-AD17*Z17</f>
        <v>-614.17119401211062</v>
      </c>
      <c r="AF17" s="3">
        <f>(AA5-AA6)+AD17*Z17</f>
        <v>292.37119401211061</v>
      </c>
      <c r="AG17" s="6" t="str">
        <f>IF(AC17&lt;AD14,"yes","no")</f>
        <v>no</v>
      </c>
      <c r="AH17" s="3">
        <f>AH16</f>
        <v>0.14678220942502868</v>
      </c>
      <c r="AJ17" s="3" t="s">
        <v>35</v>
      </c>
      <c r="AK17" s="3">
        <f>AK16</f>
        <v>0.89648642444296223</v>
      </c>
      <c r="AL17" s="3">
        <f t="shared" ref="AL17:AM17" si="7">AL16</f>
        <v>0.70698226177135448</v>
      </c>
      <c r="AM17" s="3">
        <f t="shared" si="7"/>
        <v>28.546335299491403</v>
      </c>
      <c r="AN17" s="3">
        <f>TDIST(AL17,ROUND(AM17,0),2)</f>
        <v>0.48522007098816311</v>
      </c>
      <c r="AO17" s="3">
        <f>TINV(AO14,ROUND(AM17,0))</f>
        <v>2.0452296421327048</v>
      </c>
      <c r="AP17" s="3">
        <f>(AL5-AL6)-AO17*AK17</f>
        <v>-2.4673206090403079</v>
      </c>
      <c r="AQ17" s="3">
        <f>(AL5-AL6)+AO17*AK17</f>
        <v>1.1997206090403079</v>
      </c>
      <c r="AR17" s="6" t="str">
        <f>IF(AN17&lt;AO14,"yes","no")</f>
        <v>no</v>
      </c>
      <c r="AS17" s="3">
        <f>AS16</f>
        <v>0.1311789531102511</v>
      </c>
      <c r="AU17" s="3" t="s">
        <v>35</v>
      </c>
      <c r="AV17" s="3">
        <f>AV16</f>
        <v>4.0585226413392288</v>
      </c>
      <c r="AW17" s="3">
        <f t="shared" ref="AW17:AX17" si="8">AW16</f>
        <v>0.60780737672218987</v>
      </c>
      <c r="AX17" s="3">
        <f t="shared" si="8"/>
        <v>33.064753668057286</v>
      </c>
      <c r="AY17" s="3">
        <f>TDIST(AW17,ROUND(AX17,0),2)</f>
        <v>0.54747566257987645</v>
      </c>
      <c r="AZ17" s="3">
        <f>TINV(AZ14,ROUND(AX17,0))</f>
        <v>2.0345152974493397</v>
      </c>
      <c r="BA17" s="3">
        <f>(AW5-AW6)-AZ17*AV17</f>
        <v>-10.723926398849171</v>
      </c>
      <c r="BB17" s="3">
        <f>(AW5-AW6)+AZ17*AV17</f>
        <v>5.7903263988491513</v>
      </c>
      <c r="BC17" s="6" t="str">
        <f>IF(AY17&lt;AZ14,"yes","no")</f>
        <v>no</v>
      </c>
      <c r="BD17" s="3">
        <f>BD16</f>
        <v>0.10511643075900907</v>
      </c>
      <c r="BF17" s="3" t="s">
        <v>35</v>
      </c>
      <c r="BG17" s="3">
        <f>BG16</f>
        <v>0.45854460840221106</v>
      </c>
      <c r="BH17" s="3">
        <f t="shared" ref="BH17:BI17" si="9">BH16</f>
        <v>1.3084877436258315</v>
      </c>
      <c r="BI17" s="3">
        <f t="shared" si="9"/>
        <v>33.304784040658937</v>
      </c>
      <c r="BJ17" s="3">
        <f>TDIST(BH17,ROUND(BI17,0),2)</f>
        <v>0.19974832949307256</v>
      </c>
      <c r="BK17" s="3">
        <f>TINV(BK14,ROUND(BI17,0))</f>
        <v>2.0345152974493397</v>
      </c>
      <c r="BL17" s="3">
        <f>(BH5-BH6)-BK17*BG17</f>
        <v>-0.33291602035721579</v>
      </c>
      <c r="BM17" s="3">
        <f>(BH5-BH6)+BK17*BG17</f>
        <v>1.5329160203572152</v>
      </c>
      <c r="BN17" s="6" t="str">
        <f>IF(BJ17&lt;BK14,"yes","no")</f>
        <v>no</v>
      </c>
      <c r="BO17" s="3">
        <f>BO16</f>
        <v>0.22112134171374459</v>
      </c>
    </row>
    <row r="18" spans="1:67" x14ac:dyDescent="0.25">
      <c r="A18" s="11" t="s">
        <v>53</v>
      </c>
      <c r="B18" s="11">
        <v>132</v>
      </c>
      <c r="C18" s="11">
        <v>444</v>
      </c>
      <c r="D18" s="11">
        <v>6.7270000000000003</v>
      </c>
      <c r="E18" s="11">
        <v>23.152000000000001</v>
      </c>
      <c r="F18" s="11">
        <v>7</v>
      </c>
      <c r="G18" s="11">
        <v>5.0999999999999997E-2</v>
      </c>
      <c r="H18" s="11">
        <v>0.52900000000000003</v>
      </c>
      <c r="I18" s="11">
        <v>1</v>
      </c>
      <c r="J18" s="11">
        <v>0.625</v>
      </c>
      <c r="K18" s="11">
        <v>2.6989999999999998</v>
      </c>
      <c r="L18" s="3">
        <v>0.58970749914192766</v>
      </c>
      <c r="N18" s="5"/>
      <c r="O18" s="5"/>
      <c r="P18" s="5"/>
      <c r="Q18" s="5"/>
      <c r="R18" s="5"/>
      <c r="S18" s="5"/>
      <c r="T18" s="5"/>
      <c r="U18" s="5"/>
      <c r="V18" s="5"/>
      <c r="W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F18" s="5"/>
      <c r="BG18" s="5"/>
      <c r="BH18" s="5"/>
      <c r="BI18" s="5"/>
      <c r="BJ18" s="5"/>
      <c r="BK18" s="5"/>
      <c r="BL18" s="5"/>
      <c r="BM18" s="5"/>
      <c r="BN18" s="5"/>
      <c r="BO18" s="5"/>
    </row>
    <row r="19" spans="1:67" x14ac:dyDescent="0.25">
      <c r="A19" s="11" t="s">
        <v>54</v>
      </c>
      <c r="B19" s="11">
        <v>172</v>
      </c>
      <c r="C19" s="11">
        <v>448</v>
      </c>
      <c r="D19" s="11">
        <v>5.2089999999999996</v>
      </c>
      <c r="E19" s="11">
        <v>20.791</v>
      </c>
      <c r="F19" s="11">
        <v>6</v>
      </c>
      <c r="G19" s="11">
        <v>0.03</v>
      </c>
      <c r="H19" s="11">
        <v>0.57099999999999995</v>
      </c>
      <c r="I19" s="11">
        <v>9</v>
      </c>
      <c r="J19" s="11">
        <v>0.54700000000000004</v>
      </c>
      <c r="K19" s="11">
        <v>2.9129999999999998</v>
      </c>
      <c r="L19" s="3">
        <v>0.6513624751634064</v>
      </c>
    </row>
    <row r="20" spans="1:67" x14ac:dyDescent="0.25">
      <c r="A20" s="11" t="s">
        <v>55</v>
      </c>
      <c r="B20" s="11">
        <v>167</v>
      </c>
      <c r="C20" s="11">
        <v>545</v>
      </c>
      <c r="D20" s="11">
        <v>6.5270000000000001</v>
      </c>
      <c r="E20" s="11">
        <v>16.658999999999999</v>
      </c>
      <c r="F20" s="11">
        <v>7</v>
      </c>
      <c r="G20" s="11">
        <v>3.9E-2</v>
      </c>
      <c r="H20" s="11">
        <v>0.35199999999999998</v>
      </c>
      <c r="I20" s="11">
        <v>3</v>
      </c>
      <c r="J20" s="11">
        <v>0.54500000000000004</v>
      </c>
      <c r="K20" s="11">
        <v>2.8420000000000001</v>
      </c>
      <c r="L20" s="3">
        <v>0.2670445540403199</v>
      </c>
    </row>
    <row r="21" spans="1:67" x14ac:dyDescent="0.25">
      <c r="A21" s="11" t="s">
        <v>56</v>
      </c>
      <c r="B21" s="11">
        <v>145</v>
      </c>
      <c r="C21" s="11">
        <v>441</v>
      </c>
      <c r="D21" s="11">
        <v>6.0830000000000002</v>
      </c>
      <c r="E21" s="11">
        <v>22.138000000000002</v>
      </c>
      <c r="F21" s="11">
        <v>6</v>
      </c>
      <c r="G21" s="11">
        <v>4.2000000000000003E-2</v>
      </c>
      <c r="H21" s="11">
        <v>0.45900000000000002</v>
      </c>
      <c r="I21" s="11">
        <v>4</v>
      </c>
      <c r="J21" s="11">
        <v>0.61399999999999999</v>
      </c>
      <c r="K21" s="11">
        <v>2.7120000000000002</v>
      </c>
      <c r="L21" s="3">
        <v>0.49671292914528709</v>
      </c>
    </row>
    <row r="22" spans="1:67" x14ac:dyDescent="0.25">
      <c r="A22" s="12" t="s">
        <v>12</v>
      </c>
      <c r="B22" s="12">
        <f>AVERAGE(B2:B21)</f>
        <v>99.45</v>
      </c>
      <c r="C22" s="12">
        <f t="shared" ref="C22:K22" si="10">AVERAGE(C2:C21)</f>
        <v>317.85000000000002</v>
      </c>
      <c r="D22" s="12">
        <f t="shared" si="10"/>
        <v>5.5111499999999998</v>
      </c>
      <c r="E22" s="12">
        <f t="shared" si="10"/>
        <v>17.456149999999994</v>
      </c>
      <c r="F22" s="12">
        <f t="shared" si="10"/>
        <v>6.05</v>
      </c>
      <c r="G22" s="12">
        <f t="shared" si="10"/>
        <v>7.2599999999999984E-2</v>
      </c>
      <c r="H22" s="12">
        <f t="shared" si="10"/>
        <v>0.36954999999999993</v>
      </c>
      <c r="I22" s="12">
        <f t="shared" si="10"/>
        <v>2.4500000000000002</v>
      </c>
      <c r="J22" s="12">
        <f t="shared" si="10"/>
        <v>0.56520000000000015</v>
      </c>
      <c r="K22" s="12">
        <f t="shared" si="10"/>
        <v>2.6842499999999996</v>
      </c>
    </row>
    <row r="23" spans="1:67" x14ac:dyDescent="0.25">
      <c r="A23" s="12"/>
      <c r="C23" s="12"/>
      <c r="D23" s="12"/>
      <c r="E23" s="12"/>
      <c r="F23" s="12"/>
      <c r="G23" s="12"/>
      <c r="H23" s="12"/>
      <c r="I23" s="12"/>
      <c r="J23" s="12"/>
      <c r="K23" s="12"/>
      <c r="L23" s="12"/>
    </row>
    <row r="24" spans="1:67" s="1" customFormat="1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67" ht="60" x14ac:dyDescent="0.25">
      <c r="A25" s="10" t="s">
        <v>11</v>
      </c>
      <c r="B25" s="9" t="s">
        <v>5</v>
      </c>
      <c r="C25" s="9" t="s">
        <v>6</v>
      </c>
      <c r="D25" s="9" t="s">
        <v>0</v>
      </c>
      <c r="E25" s="9" t="s">
        <v>1</v>
      </c>
      <c r="F25" s="9" t="s">
        <v>2</v>
      </c>
      <c r="G25" s="9" t="s">
        <v>3</v>
      </c>
      <c r="H25" s="9" t="s">
        <v>7</v>
      </c>
      <c r="I25" s="9" t="s">
        <v>4</v>
      </c>
      <c r="J25" s="9" t="s">
        <v>8</v>
      </c>
      <c r="K25" s="9" t="s">
        <v>9</v>
      </c>
      <c r="L25" s="9" t="s">
        <v>78</v>
      </c>
      <c r="N25" s="3" t="s">
        <v>13</v>
      </c>
      <c r="Y25" s="3" t="s">
        <v>13</v>
      </c>
      <c r="AJ25" s="3" t="s">
        <v>13</v>
      </c>
      <c r="AU25" s="3" t="s">
        <v>13</v>
      </c>
      <c r="BF25" s="3" t="s">
        <v>13</v>
      </c>
    </row>
    <row r="26" spans="1:67" x14ac:dyDescent="0.25">
      <c r="A26" s="11">
        <v>1984</v>
      </c>
      <c r="B26" s="11">
        <v>26</v>
      </c>
      <c r="C26" s="11">
        <v>43</v>
      </c>
      <c r="D26" s="11">
        <v>3.3079999999999998</v>
      </c>
      <c r="E26" s="11">
        <v>16.846</v>
      </c>
      <c r="F26" s="11">
        <v>4</v>
      </c>
      <c r="G26" s="11">
        <v>0.13200000000000001</v>
      </c>
      <c r="H26" s="11">
        <v>0.23200000000000001</v>
      </c>
      <c r="I26" s="11">
        <v>3</v>
      </c>
      <c r="J26" s="11">
        <v>0.5</v>
      </c>
      <c r="K26" s="11">
        <v>2.0649999999999999</v>
      </c>
      <c r="L26" s="3">
        <v>0.7503075768941867</v>
      </c>
    </row>
    <row r="27" spans="1:67" ht="15.75" thickBot="1" x14ac:dyDescent="0.3">
      <c r="A27" s="11" t="s">
        <v>57</v>
      </c>
      <c r="B27" s="11">
        <v>24</v>
      </c>
      <c r="C27" s="11">
        <v>41</v>
      </c>
      <c r="D27" s="11">
        <v>3.4169999999999998</v>
      </c>
      <c r="E27" s="11">
        <v>7.25</v>
      </c>
      <c r="F27" s="11">
        <v>5</v>
      </c>
      <c r="G27" s="11">
        <v>0.14899999999999999</v>
      </c>
      <c r="H27" s="11">
        <v>0.42699999999999999</v>
      </c>
      <c r="I27" s="11">
        <v>2</v>
      </c>
      <c r="J27" s="11">
        <v>0.63400000000000001</v>
      </c>
      <c r="K27" s="11">
        <v>2.375</v>
      </c>
      <c r="L27" s="3">
        <v>0.38561151079124761</v>
      </c>
      <c r="N27" s="3" t="s">
        <v>14</v>
      </c>
      <c r="Q27" s="3" t="s">
        <v>15</v>
      </c>
      <c r="R27" s="3">
        <v>0</v>
      </c>
      <c r="Y27" s="3" t="s">
        <v>14</v>
      </c>
      <c r="AB27" s="3" t="s">
        <v>15</v>
      </c>
      <c r="AC27" s="3">
        <v>0</v>
      </c>
      <c r="AJ27" s="3" t="s">
        <v>14</v>
      </c>
      <c r="AM27" s="3" t="s">
        <v>15</v>
      </c>
      <c r="AN27" s="3">
        <v>0</v>
      </c>
      <c r="AU27" s="3" t="s">
        <v>14</v>
      </c>
      <c r="AX27" s="3" t="s">
        <v>15</v>
      </c>
      <c r="AY27" s="3">
        <v>0</v>
      </c>
      <c r="BF27" s="3" t="s">
        <v>14</v>
      </c>
      <c r="BI27" s="3" t="s">
        <v>15</v>
      </c>
      <c r="BJ27" s="3">
        <v>0</v>
      </c>
    </row>
    <row r="28" spans="1:67" ht="15.75" thickTop="1" x14ac:dyDescent="0.25">
      <c r="A28" s="11" t="s">
        <v>58</v>
      </c>
      <c r="B28" s="11">
        <v>12</v>
      </c>
      <c r="C28" s="11">
        <v>10</v>
      </c>
      <c r="D28" s="11">
        <v>1.667</v>
      </c>
      <c r="E28" s="11">
        <v>3.8330000000000002</v>
      </c>
      <c r="F28" s="11">
        <v>3</v>
      </c>
      <c r="G28" s="11">
        <v>0.152</v>
      </c>
      <c r="H28" s="11">
        <v>0.159</v>
      </c>
      <c r="I28" s="11">
        <v>2</v>
      </c>
      <c r="J28" s="11">
        <v>0</v>
      </c>
      <c r="K28" s="11">
        <v>1.9350000000000001</v>
      </c>
      <c r="L28" s="3">
        <v>0.51433192102567238</v>
      </c>
      <c r="N28" s="4" t="s">
        <v>16</v>
      </c>
      <c r="O28" s="4" t="s">
        <v>17</v>
      </c>
      <c r="P28" s="4" t="s">
        <v>18</v>
      </c>
      <c r="Q28" s="4" t="s">
        <v>19</v>
      </c>
      <c r="R28" s="4" t="s">
        <v>20</v>
      </c>
      <c r="Y28" s="4" t="s">
        <v>16</v>
      </c>
      <c r="Z28" s="4" t="s">
        <v>17</v>
      </c>
      <c r="AA28" s="4" t="s">
        <v>18</v>
      </c>
      <c r="AB28" s="4" t="s">
        <v>19</v>
      </c>
      <c r="AC28" s="4" t="s">
        <v>20</v>
      </c>
      <c r="AJ28" s="4" t="s">
        <v>16</v>
      </c>
      <c r="AK28" s="4" t="s">
        <v>17</v>
      </c>
      <c r="AL28" s="4" t="s">
        <v>18</v>
      </c>
      <c r="AM28" s="4" t="s">
        <v>19</v>
      </c>
      <c r="AN28" s="4" t="s">
        <v>20</v>
      </c>
      <c r="AU28" s="4" t="s">
        <v>16</v>
      </c>
      <c r="AV28" s="4" t="s">
        <v>17</v>
      </c>
      <c r="AW28" s="4" t="s">
        <v>18</v>
      </c>
      <c r="AX28" s="4" t="s">
        <v>19</v>
      </c>
      <c r="AY28" s="4" t="s">
        <v>20</v>
      </c>
      <c r="BF28" s="4" t="s">
        <v>16</v>
      </c>
      <c r="BG28" s="4" t="s">
        <v>17</v>
      </c>
      <c r="BH28" s="4" t="s">
        <v>18</v>
      </c>
      <c r="BI28" s="4" t="s">
        <v>19</v>
      </c>
      <c r="BJ28" s="4" t="s">
        <v>20</v>
      </c>
    </row>
    <row r="29" spans="1:67" x14ac:dyDescent="0.25">
      <c r="A29" s="11" t="s">
        <v>59</v>
      </c>
      <c r="B29" s="11">
        <v>39</v>
      </c>
      <c r="C29" s="11">
        <v>65</v>
      </c>
      <c r="D29" s="11">
        <v>3.3330000000000002</v>
      </c>
      <c r="E29" s="11">
        <v>9.7949999999999999</v>
      </c>
      <c r="F29" s="11">
        <v>6</v>
      </c>
      <c r="G29" s="11">
        <v>8.7999999999999995E-2</v>
      </c>
      <c r="H29" s="11">
        <v>0.33900000000000002</v>
      </c>
      <c r="I29" s="11">
        <v>2</v>
      </c>
      <c r="J29" s="11">
        <v>0.68100000000000005</v>
      </c>
      <c r="K29" s="11">
        <v>2.5310000000000001</v>
      </c>
      <c r="L29" s="3">
        <v>0.54276315789459029</v>
      </c>
      <c r="N29" s="3" t="str">
        <f>G1</f>
        <v>Graph Density</v>
      </c>
      <c r="O29" s="3">
        <f>COUNT(G2:G21)</f>
        <v>20</v>
      </c>
      <c r="P29" s="3">
        <f>AVERAGE(G2:G21)</f>
        <v>7.2599999999999984E-2</v>
      </c>
      <c r="Q29" s="3">
        <f>VAR(G2:G21)</f>
        <v>1.3646736842105279E-3</v>
      </c>
      <c r="S29" s="3">
        <f>SQRT(Q29)</f>
        <v>3.6941490010698373E-2</v>
      </c>
      <c r="Y29" s="3" t="str">
        <f>H1</f>
        <v>Modularity</v>
      </c>
      <c r="Z29" s="3">
        <f>COUNT(H2:H21)</f>
        <v>20</v>
      </c>
      <c r="AA29" s="3">
        <f>AVERAGE(H2:H21)</f>
        <v>0.36954999999999993</v>
      </c>
      <c r="AB29" s="3">
        <f>VAR(H2:H21)</f>
        <v>2.365131315789477E-2</v>
      </c>
      <c r="AD29" s="3">
        <f>SQRT(AB29)</f>
        <v>0.15378983437761667</v>
      </c>
      <c r="AJ29" s="3" t="str">
        <f>I1</f>
        <v>Connected Components</v>
      </c>
      <c r="AK29" s="3">
        <f>COUNT(I2:I21)</f>
        <v>20</v>
      </c>
      <c r="AL29" s="3">
        <f>AVERAGE(I2:I21)</f>
        <v>2.4500000000000002</v>
      </c>
      <c r="AM29" s="3">
        <f>VAR(I2:I21)</f>
        <v>3.9447368421052631</v>
      </c>
      <c r="AO29" s="3">
        <f>SQRT(AM29)</f>
        <v>1.9861361590045288</v>
      </c>
      <c r="AU29" s="3" t="str">
        <f>J1</f>
        <v>Average Clustering Coefficient</v>
      </c>
      <c r="AV29" s="3">
        <f>COUNT(J2:J21)</f>
        <v>20</v>
      </c>
      <c r="AW29" s="3">
        <f>AVERAGE(J2:J21)</f>
        <v>0.56520000000000015</v>
      </c>
      <c r="AX29" s="3">
        <f>VAR(J2:J21)</f>
        <v>8.1182736842103122E-3</v>
      </c>
      <c r="AZ29" s="3">
        <f>SQRT(AX29)</f>
        <v>9.0101463274523522E-2</v>
      </c>
      <c r="BF29" s="3" t="str">
        <f>K1</f>
        <v>Average Path Length</v>
      </c>
      <c r="BG29" s="3">
        <f>COUNT(K2:K21)</f>
        <v>20</v>
      </c>
      <c r="BH29" s="3">
        <f>AVERAGE(K2:K21)</f>
        <v>2.6842499999999996</v>
      </c>
      <c r="BI29" s="3">
        <f>VAR(K2:K21)</f>
        <v>0.16391398684210626</v>
      </c>
      <c r="BK29" s="3">
        <f>SQRT(BI29)</f>
        <v>0.40486292352116693</v>
      </c>
    </row>
    <row r="30" spans="1:67" x14ac:dyDescent="0.25">
      <c r="A30" s="11" t="s">
        <v>60</v>
      </c>
      <c r="B30" s="11">
        <v>142</v>
      </c>
      <c r="C30" s="11">
        <v>499</v>
      </c>
      <c r="D30" s="11">
        <v>7.0279999999999996</v>
      </c>
      <c r="E30" s="11">
        <v>23.113</v>
      </c>
      <c r="F30" s="11">
        <v>6</v>
      </c>
      <c r="G30" s="11">
        <v>0.05</v>
      </c>
      <c r="H30" s="11">
        <v>0.49099999999999999</v>
      </c>
      <c r="I30" s="11">
        <v>2</v>
      </c>
      <c r="J30" s="11">
        <v>0.57399999999999995</v>
      </c>
      <c r="K30" s="11">
        <v>2.6850000000000001</v>
      </c>
      <c r="L30" s="3">
        <v>0.38162053812357544</v>
      </c>
      <c r="N30" s="3" t="str">
        <f>G25</f>
        <v>Graph Density</v>
      </c>
      <c r="O30" s="3">
        <f>COUNT(G26:G45)</f>
        <v>20</v>
      </c>
      <c r="P30" s="3">
        <f>AVERAGE(G26:G45)</f>
        <v>0.11605000000000001</v>
      </c>
      <c r="Q30" s="3">
        <f>VAR(G26:G45)</f>
        <v>1.0115313157894735E-2</v>
      </c>
      <c r="S30" s="3">
        <f>SQRT(Q30)</f>
        <v>0.10057491316374444</v>
      </c>
      <c r="Y30" s="3" t="str">
        <f>H25</f>
        <v>Modularity</v>
      </c>
      <c r="Z30" s="3">
        <f>COUNT(H26:H45)</f>
        <v>20</v>
      </c>
      <c r="AA30" s="3">
        <f>AVERAGE(H26:H45)</f>
        <v>0.33225000000000005</v>
      </c>
      <c r="AB30" s="3">
        <f>VAR(H26:H45)</f>
        <v>1.8619986842105248E-2</v>
      </c>
      <c r="AD30" s="3">
        <f>SQRT(AB30)</f>
        <v>0.13645507261404849</v>
      </c>
      <c r="AJ30" s="3" t="str">
        <f>I25</f>
        <v>Connected Components</v>
      </c>
      <c r="AK30" s="3">
        <f>COUNT(I26:I45)</f>
        <v>20</v>
      </c>
      <c r="AL30" s="3">
        <f>AVERAGE(I26:I45)</f>
        <v>2.75</v>
      </c>
      <c r="AM30" s="3">
        <f>VAR(I26:I45)</f>
        <v>5.5657894736842106</v>
      </c>
      <c r="AO30" s="3">
        <f>SQRT(AM30)</f>
        <v>2.3591925469711477</v>
      </c>
      <c r="AU30" s="3" t="str">
        <f>J25</f>
        <v>Average Clustering Coefficient</v>
      </c>
      <c r="AV30" s="3">
        <f>COUNT(J26:J45)</f>
        <v>20</v>
      </c>
      <c r="AW30" s="3">
        <f>AVERAGE(J26:J45)</f>
        <v>0.60364999999999991</v>
      </c>
      <c r="AX30" s="3">
        <f>VAR(J26:J45)</f>
        <v>2.6916239473684239E-2</v>
      </c>
      <c r="AZ30" s="3">
        <f>SQRT(AX30)</f>
        <v>0.16406169410829646</v>
      </c>
      <c r="BF30" s="3" t="str">
        <f>K25</f>
        <v>Average Path Length</v>
      </c>
      <c r="BG30" s="3">
        <f>COUNT(K26:K45)</f>
        <v>20</v>
      </c>
      <c r="BH30" s="3">
        <f>AVERAGE(K26:K45)</f>
        <v>2.4936500000000001</v>
      </c>
      <c r="BI30" s="3">
        <f>VAR(K26:K45)</f>
        <v>0.20065044999999995</v>
      </c>
      <c r="BK30" s="3">
        <f>SQRT(BI30)</f>
        <v>0.44794023038793906</v>
      </c>
    </row>
    <row r="31" spans="1:67" x14ac:dyDescent="0.25">
      <c r="A31" s="11" t="s">
        <v>61</v>
      </c>
      <c r="B31" s="11">
        <v>55</v>
      </c>
      <c r="C31" s="11">
        <v>124</v>
      </c>
      <c r="D31" s="11">
        <v>4.5090000000000003</v>
      </c>
      <c r="E31" s="11">
        <v>18.291</v>
      </c>
      <c r="F31" s="11">
        <v>6</v>
      </c>
      <c r="G31" s="11">
        <v>8.4000000000000005E-2</v>
      </c>
      <c r="H31" s="11">
        <v>0.115</v>
      </c>
      <c r="I31" s="11">
        <v>4</v>
      </c>
      <c r="J31" s="11">
        <v>0.51500000000000001</v>
      </c>
      <c r="K31" s="11">
        <v>2.5299999999999998</v>
      </c>
      <c r="L31" s="3">
        <v>0.38260869565235539</v>
      </c>
      <c r="N31" s="5" t="s">
        <v>21</v>
      </c>
      <c r="O31" s="5"/>
      <c r="P31" s="5"/>
      <c r="Q31" s="5">
        <f>((O29-1)*Q29+(O30-1)*Q30)/(O29+O30-2)</f>
        <v>5.7399934210526308E-3</v>
      </c>
      <c r="R31" s="5">
        <f>ABS(P29-P30-R27)/SQRT(Q31)</f>
        <v>0.57350087318118281</v>
      </c>
      <c r="S31" s="3">
        <f>SQRT(Q31)</f>
        <v>7.5762744281425223E-2</v>
      </c>
      <c r="Y31" s="5" t="s">
        <v>21</v>
      </c>
      <c r="Z31" s="5"/>
      <c r="AA31" s="5"/>
      <c r="AB31" s="5">
        <f>((Z29-1)*AB29+(Z30-1)*AB30)/(Z29+Z30-2)</f>
        <v>2.1135650000000009E-2</v>
      </c>
      <c r="AC31" s="5">
        <f>ABS(AA29-AA30-AC27)/SQRT(AB31)</f>
        <v>0.25656713673817405</v>
      </c>
      <c r="AD31" s="3">
        <f>SQRT(AB31)</f>
        <v>0.14538105103485807</v>
      </c>
      <c r="AJ31" s="5" t="s">
        <v>21</v>
      </c>
      <c r="AK31" s="5"/>
      <c r="AL31" s="5"/>
      <c r="AM31" s="5">
        <f>((AK29-1)*AM29+(AK30-1)*AM30)/(AK29+AK30-2)</f>
        <v>4.7552631578947366</v>
      </c>
      <c r="AN31" s="5">
        <f>ABS(AL29-AL30-AN27)/SQRT(AM31)</f>
        <v>0.13757324356016148</v>
      </c>
      <c r="AO31" s="3">
        <f>SQRT(AM31)</f>
        <v>2.180656588712385</v>
      </c>
      <c r="AU31" s="5" t="s">
        <v>21</v>
      </c>
      <c r="AV31" s="5"/>
      <c r="AW31" s="5"/>
      <c r="AX31" s="5">
        <f>((AV29-1)*AX29+(AV30-1)*AX30)/(AV29+AV30-2)</f>
        <v>1.7517256578947274E-2</v>
      </c>
      <c r="AY31" s="5">
        <f>ABS(AW29-AW30-AY27)/SQRT(AX31)</f>
        <v>0.29051147977211073</v>
      </c>
      <c r="AZ31" s="3">
        <f>SQRT(AX31)</f>
        <v>0.13235277321970731</v>
      </c>
      <c r="BF31" s="5" t="s">
        <v>21</v>
      </c>
      <c r="BG31" s="5"/>
      <c r="BH31" s="5"/>
      <c r="BI31" s="5">
        <f>((BG29-1)*BI29+(BG30-1)*BI30)/(BG29+BG30-2)</f>
        <v>0.1822822184210531</v>
      </c>
      <c r="BJ31" s="5">
        <f>ABS(BH29-BH30-BJ27)/SQRT(BI31)</f>
        <v>0.44642729876685106</v>
      </c>
      <c r="BK31" s="3">
        <f>SQRT(BI31)</f>
        <v>0.42694521711930805</v>
      </c>
    </row>
    <row r="32" spans="1:67" x14ac:dyDescent="0.25">
      <c r="A32" s="11" t="s">
        <v>62</v>
      </c>
      <c r="B32" s="11">
        <v>72</v>
      </c>
      <c r="C32" s="11">
        <v>403</v>
      </c>
      <c r="D32" s="11">
        <v>11.194000000000001</v>
      </c>
      <c r="E32" s="11">
        <v>57.527999999999999</v>
      </c>
      <c r="F32" s="11">
        <v>4</v>
      </c>
      <c r="G32" s="11">
        <v>0.158</v>
      </c>
      <c r="H32" s="11">
        <v>0.14199999999999999</v>
      </c>
      <c r="I32" s="11">
        <v>1</v>
      </c>
      <c r="J32" s="11">
        <v>0.66600000000000004</v>
      </c>
      <c r="K32" s="11">
        <v>2.1640000000000001</v>
      </c>
      <c r="L32" s="3">
        <v>0.8260118104567421</v>
      </c>
    </row>
    <row r="33" spans="1:67" ht="15.75" thickBot="1" x14ac:dyDescent="0.3">
      <c r="A33" s="11" t="s">
        <v>63</v>
      </c>
      <c r="B33" s="11">
        <v>20</v>
      </c>
      <c r="C33" s="11">
        <v>38</v>
      </c>
      <c r="D33" s="11">
        <v>3.8</v>
      </c>
      <c r="E33" s="11">
        <v>10.6</v>
      </c>
      <c r="F33" s="11">
        <v>5</v>
      </c>
      <c r="G33" s="11">
        <v>0.2</v>
      </c>
      <c r="H33" s="11">
        <v>0.51300000000000001</v>
      </c>
      <c r="I33" s="11">
        <v>2</v>
      </c>
      <c r="J33" s="11">
        <v>0.751</v>
      </c>
      <c r="K33" s="11">
        <v>2.4089999999999998</v>
      </c>
      <c r="L33" s="3">
        <v>0.48080694872523294</v>
      </c>
      <c r="N33" s="3" t="s">
        <v>22</v>
      </c>
      <c r="R33" s="3" t="s">
        <v>23</v>
      </c>
      <c r="S33" s="3">
        <v>0.05</v>
      </c>
      <c r="Y33" s="3" t="s">
        <v>22</v>
      </c>
      <c r="AC33" s="3" t="s">
        <v>23</v>
      </c>
      <c r="AD33" s="3">
        <v>0.05</v>
      </c>
      <c r="AJ33" s="3" t="s">
        <v>22</v>
      </c>
      <c r="AN33" s="3" t="s">
        <v>23</v>
      </c>
      <c r="AO33" s="3">
        <v>0.05</v>
      </c>
      <c r="AU33" s="3" t="s">
        <v>22</v>
      </c>
      <c r="AY33" s="3" t="s">
        <v>23</v>
      </c>
      <c r="AZ33" s="3">
        <v>0.05</v>
      </c>
      <c r="BF33" s="3" t="s">
        <v>22</v>
      </c>
      <c r="BJ33" s="3" t="s">
        <v>23</v>
      </c>
      <c r="BK33" s="3">
        <v>0.05</v>
      </c>
    </row>
    <row r="34" spans="1:67" ht="15.75" thickTop="1" x14ac:dyDescent="0.25">
      <c r="A34" s="11" t="s">
        <v>64</v>
      </c>
      <c r="B34" s="11">
        <v>62</v>
      </c>
      <c r="C34" s="11">
        <v>121</v>
      </c>
      <c r="D34" s="11">
        <v>3.903</v>
      </c>
      <c r="E34" s="11">
        <v>8.4190000000000005</v>
      </c>
      <c r="F34" s="11">
        <v>7</v>
      </c>
      <c r="G34" s="11">
        <v>6.4000000000000001E-2</v>
      </c>
      <c r="H34" s="11">
        <v>0.52200000000000002</v>
      </c>
      <c r="I34" s="11">
        <v>4</v>
      </c>
      <c r="J34" s="11">
        <v>0.59899999999999998</v>
      </c>
      <c r="K34" s="11">
        <v>3.3</v>
      </c>
      <c r="L34" s="3">
        <v>0.86560993077106885</v>
      </c>
      <c r="N34" s="4" t="s">
        <v>24</v>
      </c>
      <c r="O34" s="4" t="s">
        <v>25</v>
      </c>
      <c r="P34" s="4" t="s">
        <v>26</v>
      </c>
      <c r="Q34" s="4" t="s">
        <v>27</v>
      </c>
      <c r="R34" s="4" t="s">
        <v>28</v>
      </c>
      <c r="S34" s="4" t="s">
        <v>29</v>
      </c>
      <c r="T34" s="4" t="s">
        <v>30</v>
      </c>
      <c r="U34" s="4" t="s">
        <v>31</v>
      </c>
      <c r="V34" s="4" t="s">
        <v>32</v>
      </c>
      <c r="W34" s="4" t="s">
        <v>33</v>
      </c>
      <c r="Y34" s="4" t="s">
        <v>24</v>
      </c>
      <c r="Z34" s="4" t="s">
        <v>25</v>
      </c>
      <c r="AA34" s="4" t="s">
        <v>26</v>
      </c>
      <c r="AB34" s="4" t="s">
        <v>27</v>
      </c>
      <c r="AC34" s="4" t="s">
        <v>28</v>
      </c>
      <c r="AD34" s="4" t="s">
        <v>29</v>
      </c>
      <c r="AE34" s="4" t="s">
        <v>30</v>
      </c>
      <c r="AF34" s="4" t="s">
        <v>31</v>
      </c>
      <c r="AG34" s="4" t="s">
        <v>32</v>
      </c>
      <c r="AH34" s="4" t="s">
        <v>33</v>
      </c>
      <c r="AJ34" s="4" t="s">
        <v>24</v>
      </c>
      <c r="AK34" s="4" t="s">
        <v>25</v>
      </c>
      <c r="AL34" s="4" t="s">
        <v>26</v>
      </c>
      <c r="AM34" s="4" t="s">
        <v>27</v>
      </c>
      <c r="AN34" s="4" t="s">
        <v>28</v>
      </c>
      <c r="AO34" s="4" t="s">
        <v>29</v>
      </c>
      <c r="AP34" s="4" t="s">
        <v>30</v>
      </c>
      <c r="AQ34" s="4" t="s">
        <v>31</v>
      </c>
      <c r="AR34" s="4" t="s">
        <v>32</v>
      </c>
      <c r="AS34" s="4" t="s">
        <v>33</v>
      </c>
      <c r="AU34" s="4" t="s">
        <v>24</v>
      </c>
      <c r="AV34" s="4" t="s">
        <v>25</v>
      </c>
      <c r="AW34" s="4" t="s">
        <v>26</v>
      </c>
      <c r="AX34" s="4" t="s">
        <v>27</v>
      </c>
      <c r="AY34" s="4" t="s">
        <v>28</v>
      </c>
      <c r="AZ34" s="4" t="s">
        <v>29</v>
      </c>
      <c r="BA34" s="4" t="s">
        <v>30</v>
      </c>
      <c r="BB34" s="4" t="s">
        <v>31</v>
      </c>
      <c r="BC34" s="4" t="s">
        <v>32</v>
      </c>
      <c r="BD34" s="4" t="s">
        <v>33</v>
      </c>
      <c r="BF34" s="4" t="s">
        <v>24</v>
      </c>
      <c r="BG34" s="4" t="s">
        <v>25</v>
      </c>
      <c r="BH34" s="4" t="s">
        <v>26</v>
      </c>
      <c r="BI34" s="4" t="s">
        <v>27</v>
      </c>
      <c r="BJ34" s="4" t="s">
        <v>28</v>
      </c>
      <c r="BK34" s="4" t="s">
        <v>29</v>
      </c>
      <c r="BL34" s="4" t="s">
        <v>30</v>
      </c>
      <c r="BM34" s="4" t="s">
        <v>31</v>
      </c>
      <c r="BN34" s="4" t="s">
        <v>32</v>
      </c>
      <c r="BO34" s="4" t="s">
        <v>33</v>
      </c>
    </row>
    <row r="35" spans="1:67" x14ac:dyDescent="0.25">
      <c r="A35" s="11" t="s">
        <v>65</v>
      </c>
      <c r="B35" s="11">
        <v>10</v>
      </c>
      <c r="C35" s="11">
        <v>21</v>
      </c>
      <c r="D35" s="11">
        <v>4.2</v>
      </c>
      <c r="E35" s="11">
        <v>14.6</v>
      </c>
      <c r="F35" s="11">
        <v>2</v>
      </c>
      <c r="G35" s="11">
        <v>0.46700000000000003</v>
      </c>
      <c r="H35" s="11">
        <v>0.12</v>
      </c>
      <c r="I35" s="11">
        <v>1</v>
      </c>
      <c r="J35" s="11">
        <v>0.81100000000000005</v>
      </c>
      <c r="K35" s="11">
        <v>1.5329999999999999</v>
      </c>
      <c r="L35" s="3">
        <v>0.51388888888868645</v>
      </c>
      <c r="N35" s="3" t="s">
        <v>34</v>
      </c>
      <c r="O35" s="3">
        <f>SQRT(Q31*(1/O29+1/O30))</f>
        <v>2.3958283371420062E-2</v>
      </c>
      <c r="P35" s="3">
        <f>(ABS(P29-P30-R27))/O35</f>
        <v>1.8135689993479132</v>
      </c>
      <c r="Q35" s="3">
        <f>O29+O30-2</f>
        <v>38</v>
      </c>
      <c r="R35" s="3">
        <f>TDIST(P35,Q35,1)</f>
        <v>3.8823765571284266E-2</v>
      </c>
      <c r="S35" s="3">
        <f>TINV(S33*2,Q35)</f>
        <v>1.6859544601667387</v>
      </c>
      <c r="V35" s="6" t="str">
        <f>IF(R35&lt;S33,"yes","no")</f>
        <v>yes</v>
      </c>
      <c r="W35" s="3">
        <f>SQRT(P35^2/(P35^2+Q35))</f>
        <v>0.28223880858516381</v>
      </c>
      <c r="Y35" s="3" t="s">
        <v>34</v>
      </c>
      <c r="Z35" s="3">
        <f>SQRT(AB31*(1/Z29+1/Z30))</f>
        <v>4.5973524989933075E-2</v>
      </c>
      <c r="AA35" s="3">
        <f>(ABS(AA29-AA30-AC27))/Z35</f>
        <v>0.81133652484049357</v>
      </c>
      <c r="AB35" s="3">
        <f>Z29+Z30-2</f>
        <v>38</v>
      </c>
      <c r="AC35" s="3">
        <f>TDIST(AA35,AB35,1)</f>
        <v>0.21111271909985685</v>
      </c>
      <c r="AD35" s="3">
        <f>TINV(AD33*2,AB35)</f>
        <v>1.6859544601667387</v>
      </c>
      <c r="AG35" s="6" t="str">
        <f>IF(AC35&lt;AD33,"yes","no")</f>
        <v>no</v>
      </c>
      <c r="AH35" s="3">
        <f>SQRT(AA35^2/(AA35^2+AB35))</f>
        <v>0.13049078301752751</v>
      </c>
      <c r="AJ35" s="3" t="s">
        <v>34</v>
      </c>
      <c r="AK35" s="3">
        <f>SQRT(AM31*(1/AK29+1/AK30))</f>
        <v>0.68958416149841617</v>
      </c>
      <c r="AL35" s="3">
        <f>(ABS(AL29-AL30-AN27))/AK35</f>
        <v>0.43504479474720192</v>
      </c>
      <c r="AM35" s="3">
        <f>AK29+AK30-2</f>
        <v>38</v>
      </c>
      <c r="AN35" s="3">
        <f>TDIST(AL35,AM35,1)</f>
        <v>0.332995409187123</v>
      </c>
      <c r="AO35" s="3">
        <f>TINV(AO33*2,AM35)</f>
        <v>1.6859544601667387</v>
      </c>
      <c r="AR35" s="6" t="str">
        <f>IF(AN35&lt;AO33,"yes","no")</f>
        <v>no</v>
      </c>
      <c r="AS35" s="3">
        <f>SQRT(AL35^2/(AL35^2+AM35))</f>
        <v>7.0398488169589768E-2</v>
      </c>
      <c r="AU35" s="3" t="s">
        <v>34</v>
      </c>
      <c r="AV35" s="3">
        <f>SQRT(AX31*(1/AV29+1/AV30))</f>
        <v>4.1853621801401217E-2</v>
      </c>
      <c r="AW35" s="3">
        <f>(ABS(AW29-AW30-AY27))/AV35</f>
        <v>0.91867796250580391</v>
      </c>
      <c r="AX35" s="3">
        <f>AV29+AV30-2</f>
        <v>38</v>
      </c>
      <c r="AY35" s="3">
        <f>TDIST(AW35,AX35,1)</f>
        <v>0.18202940492654773</v>
      </c>
      <c r="AZ35" s="3">
        <f>TINV(AZ33*2,AX35)</f>
        <v>1.6859544601667387</v>
      </c>
      <c r="BC35" s="6" t="str">
        <f>IF(AY35&lt;AZ33,"yes","no")</f>
        <v>no</v>
      </c>
      <c r="BD35" s="3">
        <f>SQRT(AW35^2/(AW35^2+AX35))</f>
        <v>0.14740136252001793</v>
      </c>
      <c r="BF35" s="3" t="s">
        <v>34</v>
      </c>
      <c r="BG35" s="3">
        <f>SQRT(BI31*(1/BG29+1/BG30))</f>
        <v>0.13501193222121263</v>
      </c>
      <c r="BH35" s="3">
        <f>(ABS(BH29-BH30-BJ27))/BG35</f>
        <v>1.4117270737797276</v>
      </c>
      <c r="BI35" s="3">
        <f>BG29+BG30-2</f>
        <v>38</v>
      </c>
      <c r="BJ35" s="3">
        <f>TDIST(BH35,BI35,1)</f>
        <v>8.3083403489769073E-2</v>
      </c>
      <c r="BK35" s="3">
        <f>TINV(BK33*2,BI35)</f>
        <v>1.6859544601667387</v>
      </c>
      <c r="BN35" s="6" t="str">
        <f>IF(BJ35&lt;BK33,"yes","no")</f>
        <v>no</v>
      </c>
      <c r="BO35" s="3">
        <f>SQRT(BH35^2/(BH35^2+BI35))</f>
        <v>0.22323325757266338</v>
      </c>
    </row>
    <row r="36" spans="1:67" x14ac:dyDescent="0.25">
      <c r="A36" s="11" t="s">
        <v>66</v>
      </c>
      <c r="B36" s="11">
        <v>90</v>
      </c>
      <c r="C36" s="11">
        <v>169</v>
      </c>
      <c r="D36" s="11">
        <v>3.7559999999999998</v>
      </c>
      <c r="E36" s="11">
        <v>7.3780000000000001</v>
      </c>
      <c r="F36" s="11">
        <v>8</v>
      </c>
      <c r="G36" s="11">
        <v>4.2000000000000003E-2</v>
      </c>
      <c r="H36" s="11">
        <v>0.442</v>
      </c>
      <c r="I36" s="11">
        <v>8</v>
      </c>
      <c r="J36" s="11">
        <v>0.58699999999999997</v>
      </c>
      <c r="K36" s="11">
        <v>3.3279999999999998</v>
      </c>
      <c r="L36" s="3">
        <v>0.59305045105261323</v>
      </c>
      <c r="N36" s="3" t="s">
        <v>35</v>
      </c>
      <c r="O36" s="3">
        <f>O35</f>
        <v>2.3958283371420062E-2</v>
      </c>
      <c r="P36" s="3">
        <f t="shared" ref="P36:Q36" si="11">P35</f>
        <v>1.8135689993479132</v>
      </c>
      <c r="Q36" s="3">
        <f t="shared" si="11"/>
        <v>38</v>
      </c>
      <c r="R36" s="3">
        <f>TDIST(P36,Q36,2)</f>
        <v>7.7647531142568532E-2</v>
      </c>
      <c r="S36" s="3">
        <f>TINV(S33,Q36)</f>
        <v>2.0243941639119702</v>
      </c>
      <c r="T36" s="3">
        <f>(P29-P30)-S36*O36</f>
        <v>-9.1951009034451997E-2</v>
      </c>
      <c r="U36" s="3">
        <f>(P29-P30)+S36*O36</f>
        <v>5.0510090344519434E-3</v>
      </c>
      <c r="V36" s="6" t="str">
        <f>IF(R36&lt;S33,"yes","no")</f>
        <v>no</v>
      </c>
      <c r="W36" s="3">
        <f>W35</f>
        <v>0.28223880858516381</v>
      </c>
      <c r="Y36" s="3" t="s">
        <v>35</v>
      </c>
      <c r="Z36" s="3">
        <f>Z35</f>
        <v>4.5973524989933075E-2</v>
      </c>
      <c r="AA36" s="3">
        <f t="shared" ref="AA36:AB36" si="12">AA35</f>
        <v>0.81133652484049357</v>
      </c>
      <c r="AB36" s="3">
        <f t="shared" si="12"/>
        <v>38</v>
      </c>
      <c r="AC36" s="3">
        <f>TDIST(AA36,AB36,2)</f>
        <v>0.4222254381997137</v>
      </c>
      <c r="AD36" s="3">
        <f>TINV(AD33,AB36)</f>
        <v>2.0243941639119702</v>
      </c>
      <c r="AE36" s="3">
        <f>(AA29-AA30)-AD36*Z36</f>
        <v>-5.5768535684081744E-2</v>
      </c>
      <c r="AF36" s="3">
        <f>(AA29-AA30)+AD36*Z36</f>
        <v>0.13036853568408152</v>
      </c>
      <c r="AG36" s="6" t="str">
        <f>IF(AC36&lt;AD33,"yes","no")</f>
        <v>no</v>
      </c>
      <c r="AH36" s="3">
        <f>AH35</f>
        <v>0.13049078301752751</v>
      </c>
      <c r="AJ36" s="3" t="s">
        <v>35</v>
      </c>
      <c r="AK36" s="3">
        <f>AK35</f>
        <v>0.68958416149841617</v>
      </c>
      <c r="AL36" s="3">
        <f t="shared" ref="AL36:AM36" si="13">AL35</f>
        <v>0.43504479474720192</v>
      </c>
      <c r="AM36" s="3">
        <f t="shared" si="13"/>
        <v>38</v>
      </c>
      <c r="AN36" s="3">
        <f>TDIST(AL36,AM36,2)</f>
        <v>0.66599081837424601</v>
      </c>
      <c r="AO36" s="3">
        <f>TINV(AO33,AM36)</f>
        <v>2.0243941639119702</v>
      </c>
      <c r="AP36" s="3">
        <f>(AL29-AL30)-AO36*AK36</f>
        <v>-1.695990152063523</v>
      </c>
      <c r="AQ36" s="3">
        <f>(AL29-AL30)+AO36*AK36</f>
        <v>1.0959901520635233</v>
      </c>
      <c r="AR36" s="6" t="str">
        <f>IF(AN36&lt;AO33,"yes","no")</f>
        <v>no</v>
      </c>
      <c r="AS36" s="3">
        <f>AS35</f>
        <v>7.0398488169589768E-2</v>
      </c>
      <c r="AU36" s="3" t="s">
        <v>35</v>
      </c>
      <c r="AV36" s="3">
        <f>AV35</f>
        <v>4.1853621801401217E-2</v>
      </c>
      <c r="AW36" s="3">
        <f t="shared" ref="AW36:AX36" si="14">AW35</f>
        <v>0.91867796250580391</v>
      </c>
      <c r="AX36" s="3">
        <f t="shared" si="14"/>
        <v>38</v>
      </c>
      <c r="AY36" s="3">
        <f>TDIST(AW36,AX36,2)</f>
        <v>0.36405880985309547</v>
      </c>
      <c r="AZ36" s="3">
        <f>TINV(AZ33,AX36)</f>
        <v>2.0243941639119702</v>
      </c>
      <c r="BA36" s="3">
        <f>(AW29-AW30)-AZ36*AV36</f>
        <v>-0.12317822771333518</v>
      </c>
      <c r="BB36" s="3">
        <f>(AW29-AW30)+AZ36*AV36</f>
        <v>4.627822771333566E-2</v>
      </c>
      <c r="BC36" s="6" t="str">
        <f>IF(AY36&lt;AZ33,"yes","no")</f>
        <v>no</v>
      </c>
      <c r="BD36" s="3">
        <f>BD35</f>
        <v>0.14740136252001793</v>
      </c>
      <c r="BF36" s="3" t="s">
        <v>35</v>
      </c>
      <c r="BG36" s="3">
        <f>BG35</f>
        <v>0.13501193222121263</v>
      </c>
      <c r="BH36" s="3">
        <f t="shared" ref="BH36:BI36" si="15">BH35</f>
        <v>1.4117270737797276</v>
      </c>
      <c r="BI36" s="3">
        <f t="shared" si="15"/>
        <v>38</v>
      </c>
      <c r="BJ36" s="3">
        <f>TDIST(BH36,BI36,2)</f>
        <v>0.16616680697953815</v>
      </c>
      <c r="BK36" s="3">
        <f>TINV(BK33,BI36)</f>
        <v>2.0243941639119702</v>
      </c>
      <c r="BL36" s="3">
        <f>(BH29-BH30)-BK36*BG36</f>
        <v>-8.2717367647101914E-2</v>
      </c>
      <c r="BM36" s="3">
        <f>(BH29-BH30)+BK36*BG36</f>
        <v>0.46391736764710079</v>
      </c>
      <c r="BN36" s="6" t="str">
        <f>IF(BJ36&lt;BK33,"yes","no")</f>
        <v>no</v>
      </c>
      <c r="BO36" s="3">
        <f>BO35</f>
        <v>0.22323325757266338</v>
      </c>
    </row>
    <row r="37" spans="1:67" x14ac:dyDescent="0.25">
      <c r="A37" s="11" t="s">
        <v>67</v>
      </c>
      <c r="B37" s="11">
        <v>62</v>
      </c>
      <c r="C37" s="11">
        <v>191</v>
      </c>
      <c r="D37" s="11">
        <v>6.1609999999999996</v>
      </c>
      <c r="E37" s="11">
        <v>22.323</v>
      </c>
      <c r="F37" s="11">
        <v>4</v>
      </c>
      <c r="G37" s="11">
        <v>0.10100000000000001</v>
      </c>
      <c r="H37" s="11">
        <v>0.32100000000000001</v>
      </c>
      <c r="I37" s="11">
        <v>2</v>
      </c>
      <c r="J37" s="11">
        <v>0.747</v>
      </c>
      <c r="K37" s="11">
        <v>2.2639999999999998</v>
      </c>
      <c r="L37" s="3">
        <v>0.75962323547243893</v>
      </c>
      <c r="N37" s="5"/>
      <c r="O37" s="5"/>
      <c r="P37" s="5"/>
      <c r="Q37" s="5"/>
      <c r="R37" s="5"/>
      <c r="S37" s="5"/>
      <c r="T37" s="5"/>
      <c r="U37" s="5"/>
      <c r="V37" s="5"/>
      <c r="W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F37" s="5"/>
      <c r="BG37" s="5"/>
      <c r="BH37" s="5"/>
      <c r="BI37" s="5"/>
      <c r="BJ37" s="5"/>
      <c r="BK37" s="5"/>
      <c r="BL37" s="5"/>
      <c r="BM37" s="5"/>
      <c r="BN37" s="5"/>
      <c r="BO37" s="5"/>
    </row>
    <row r="38" spans="1:67" ht="15.75" thickBot="1" x14ac:dyDescent="0.3">
      <c r="A38" s="11" t="s">
        <v>68</v>
      </c>
      <c r="B38" s="11">
        <v>62</v>
      </c>
      <c r="C38" s="11">
        <v>373</v>
      </c>
      <c r="D38" s="11">
        <v>12.032</v>
      </c>
      <c r="E38" s="11">
        <v>57.097000000000001</v>
      </c>
      <c r="F38" s="11">
        <v>4</v>
      </c>
      <c r="G38" s="11">
        <v>0.19700000000000001</v>
      </c>
      <c r="H38" s="11">
        <v>0.16</v>
      </c>
      <c r="I38" s="11">
        <v>1</v>
      </c>
      <c r="J38" s="11">
        <v>0.73199999999999998</v>
      </c>
      <c r="K38" s="11">
        <v>1.9590000000000001</v>
      </c>
      <c r="L38" s="3">
        <v>0.72880419773541161</v>
      </c>
      <c r="N38" s="3" t="s">
        <v>36</v>
      </c>
      <c r="R38" s="3" t="s">
        <v>23</v>
      </c>
      <c r="S38" s="3">
        <f>S33</f>
        <v>0.05</v>
      </c>
      <c r="Y38" s="3" t="s">
        <v>36</v>
      </c>
      <c r="AC38" s="3" t="s">
        <v>23</v>
      </c>
      <c r="AD38" s="3">
        <f>AD33</f>
        <v>0.05</v>
      </c>
      <c r="AJ38" s="3" t="s">
        <v>36</v>
      </c>
      <c r="AN38" s="3" t="s">
        <v>23</v>
      </c>
      <c r="AO38" s="3">
        <f>AO33</f>
        <v>0.05</v>
      </c>
      <c r="AU38" s="3" t="s">
        <v>36</v>
      </c>
      <c r="AY38" s="3" t="s">
        <v>23</v>
      </c>
      <c r="AZ38" s="3">
        <f>AZ33</f>
        <v>0.05</v>
      </c>
      <c r="BF38" s="3" t="s">
        <v>36</v>
      </c>
      <c r="BJ38" s="3" t="s">
        <v>23</v>
      </c>
      <c r="BK38" s="3">
        <f>BK33</f>
        <v>0.05</v>
      </c>
    </row>
    <row r="39" spans="1:67" ht="15.75" thickTop="1" x14ac:dyDescent="0.25">
      <c r="A39" s="11" t="s">
        <v>69</v>
      </c>
      <c r="B39" s="11">
        <v>23</v>
      </c>
      <c r="C39" s="11">
        <v>44</v>
      </c>
      <c r="D39" s="11">
        <v>3.8260000000000001</v>
      </c>
      <c r="E39" s="11">
        <v>10</v>
      </c>
      <c r="F39" s="11">
        <v>6</v>
      </c>
      <c r="G39" s="11">
        <v>0.17399999999999999</v>
      </c>
      <c r="H39" s="11">
        <v>0.46200000000000002</v>
      </c>
      <c r="I39" s="11">
        <v>1</v>
      </c>
      <c r="J39" s="11">
        <v>0.621</v>
      </c>
      <c r="K39" s="11">
        <v>2.4580000000000002</v>
      </c>
      <c r="L39" s="3">
        <v>0.27382550335579225</v>
      </c>
      <c r="N39" s="4" t="s">
        <v>24</v>
      </c>
      <c r="O39" s="4" t="s">
        <v>25</v>
      </c>
      <c r="P39" s="4" t="s">
        <v>26</v>
      </c>
      <c r="Q39" s="4" t="s">
        <v>27</v>
      </c>
      <c r="R39" s="4" t="s">
        <v>28</v>
      </c>
      <c r="S39" s="4" t="s">
        <v>29</v>
      </c>
      <c r="T39" s="4" t="s">
        <v>30</v>
      </c>
      <c r="U39" s="4" t="s">
        <v>31</v>
      </c>
      <c r="V39" s="4" t="s">
        <v>32</v>
      </c>
      <c r="W39" s="4" t="s">
        <v>33</v>
      </c>
      <c r="Y39" s="4" t="s">
        <v>24</v>
      </c>
      <c r="Z39" s="4" t="s">
        <v>25</v>
      </c>
      <c r="AA39" s="4" t="s">
        <v>26</v>
      </c>
      <c r="AB39" s="4" t="s">
        <v>27</v>
      </c>
      <c r="AC39" s="4" t="s">
        <v>28</v>
      </c>
      <c r="AD39" s="4" t="s">
        <v>29</v>
      </c>
      <c r="AE39" s="4" t="s">
        <v>30</v>
      </c>
      <c r="AF39" s="4" t="s">
        <v>31</v>
      </c>
      <c r="AG39" s="4" t="s">
        <v>32</v>
      </c>
      <c r="AH39" s="4" t="s">
        <v>33</v>
      </c>
      <c r="AJ39" s="4" t="s">
        <v>24</v>
      </c>
      <c r="AK39" s="4" t="s">
        <v>25</v>
      </c>
      <c r="AL39" s="4" t="s">
        <v>26</v>
      </c>
      <c r="AM39" s="4" t="s">
        <v>27</v>
      </c>
      <c r="AN39" s="4" t="s">
        <v>28</v>
      </c>
      <c r="AO39" s="4" t="s">
        <v>29</v>
      </c>
      <c r="AP39" s="4" t="s">
        <v>30</v>
      </c>
      <c r="AQ39" s="4" t="s">
        <v>31</v>
      </c>
      <c r="AR39" s="4" t="s">
        <v>32</v>
      </c>
      <c r="AS39" s="4" t="s">
        <v>33</v>
      </c>
      <c r="AU39" s="4" t="s">
        <v>24</v>
      </c>
      <c r="AV39" s="4" t="s">
        <v>25</v>
      </c>
      <c r="AW39" s="4" t="s">
        <v>26</v>
      </c>
      <c r="AX39" s="4" t="s">
        <v>27</v>
      </c>
      <c r="AY39" s="4" t="s">
        <v>28</v>
      </c>
      <c r="AZ39" s="4" t="s">
        <v>29</v>
      </c>
      <c r="BA39" s="4" t="s">
        <v>30</v>
      </c>
      <c r="BB39" s="4" t="s">
        <v>31</v>
      </c>
      <c r="BC39" s="4" t="s">
        <v>32</v>
      </c>
      <c r="BD39" s="4" t="s">
        <v>33</v>
      </c>
      <c r="BF39" s="4" t="s">
        <v>24</v>
      </c>
      <c r="BG39" s="4" t="s">
        <v>25</v>
      </c>
      <c r="BH39" s="4" t="s">
        <v>26</v>
      </c>
      <c r="BI39" s="4" t="s">
        <v>27</v>
      </c>
      <c r="BJ39" s="4" t="s">
        <v>28</v>
      </c>
      <c r="BK39" s="4" t="s">
        <v>29</v>
      </c>
      <c r="BL39" s="4" t="s">
        <v>30</v>
      </c>
      <c r="BM39" s="4" t="s">
        <v>31</v>
      </c>
      <c r="BN39" s="4" t="s">
        <v>32</v>
      </c>
      <c r="BO39" s="4" t="s">
        <v>33</v>
      </c>
    </row>
    <row r="40" spans="1:67" x14ac:dyDescent="0.25">
      <c r="A40" s="11" t="s">
        <v>70</v>
      </c>
      <c r="B40" s="11">
        <v>228</v>
      </c>
      <c r="C40" s="11">
        <v>799</v>
      </c>
      <c r="D40" s="11">
        <v>7.0090000000000003</v>
      </c>
      <c r="E40" s="11">
        <v>24.053000000000001</v>
      </c>
      <c r="F40" s="11">
        <v>7</v>
      </c>
      <c r="G40" s="11">
        <v>3.1E-2</v>
      </c>
      <c r="H40" s="11">
        <v>0.39600000000000002</v>
      </c>
      <c r="I40" s="11">
        <v>3</v>
      </c>
      <c r="J40" s="11">
        <v>0.55700000000000005</v>
      </c>
      <c r="K40" s="11">
        <v>2.8759999999999999</v>
      </c>
      <c r="L40" s="3">
        <v>0.38102217830510415</v>
      </c>
      <c r="N40" s="3" t="s">
        <v>34</v>
      </c>
      <c r="O40" s="3">
        <f>SQRT(Q29/O29+Q30/O30)</f>
        <v>2.3958283371420062E-2</v>
      </c>
      <c r="P40" s="3">
        <f>(ABS(P29-P30-R27))/O40</f>
        <v>1.8135689993479132</v>
      </c>
      <c r="Q40" s="3">
        <f>(Q29/O29+Q30/O30)^2/((Q29/O29)^2/(O29-1)+(Q30/O30)^2/(O30-1))</f>
        <v>24.035000235880084</v>
      </c>
      <c r="R40" s="3">
        <f>TDIST(P40,ROUND(Q40,0),1)</f>
        <v>4.1134449392066577E-2</v>
      </c>
      <c r="S40" s="3">
        <f>TINV(S38*2,ROUND(Q40,0))</f>
        <v>1.7108820799094284</v>
      </c>
      <c r="V40" s="6" t="str">
        <f>IF(R40&lt;S38,"yes","no")</f>
        <v>yes</v>
      </c>
      <c r="W40" s="3">
        <f>SQRT(P40^2/(P40^2+Q40))</f>
        <v>0.34694584027477227</v>
      </c>
      <c r="Y40" s="3" t="s">
        <v>34</v>
      </c>
      <c r="Z40" s="3">
        <f>SQRT(AB29/Z29+AB30/Z30)</f>
        <v>4.5973524989933075E-2</v>
      </c>
      <c r="AA40" s="3">
        <f>(ABS(AA29-AA30-AC27))/Z40</f>
        <v>0.81133652484049357</v>
      </c>
      <c r="AB40" s="3">
        <f>(AB29/Z29+AB30/Z30)^2/((AB29/Z29)^2/(Z29-1)+(AB30/Z30)^2/(Z30-1))</f>
        <v>37.469179188750203</v>
      </c>
      <c r="AC40" s="3">
        <f>TDIST(AA40,ROUND(AB40,0),1)</f>
        <v>0.2111806003749368</v>
      </c>
      <c r="AD40" s="3">
        <f>TINV(AD38*2,ROUND(AB40,0))</f>
        <v>1.6870936195962629</v>
      </c>
      <c r="AG40" s="6" t="str">
        <f>IF(AC40&lt;AD38,"yes","no")</f>
        <v>no</v>
      </c>
      <c r="AH40" s="3">
        <f>SQRT(AA40^2/(AA40^2+AB40))</f>
        <v>0.13139600753073455</v>
      </c>
      <c r="AJ40" s="3" t="s">
        <v>34</v>
      </c>
      <c r="AK40" s="3">
        <f>SQRT(AM29/AK29+AM30/AK30)</f>
        <v>0.68958416149841617</v>
      </c>
      <c r="AL40" s="3">
        <f>(ABS(AL29-AL30-AN27))/AK40</f>
        <v>0.43504479474720192</v>
      </c>
      <c r="AM40" s="3">
        <f>(AM29/AK29+AM30/AK30)^2/((AM29/AK29)^2/(AK29-1)+(AM30/AK30)^2/(AK30-1))</f>
        <v>36.927169413647697</v>
      </c>
      <c r="AN40" s="3">
        <f>TDIST(AL40,ROUND(AM40,0),1)</f>
        <v>0.33302852626707941</v>
      </c>
      <c r="AO40" s="3">
        <f>TINV(AO38*2,ROUND(AM40,0))</f>
        <v>1.6870936195962629</v>
      </c>
      <c r="AR40" s="6" t="str">
        <f>IF(AN40&lt;AO38,"yes","no")</f>
        <v>no</v>
      </c>
      <c r="AS40" s="3">
        <f>SQRT(AL40^2/(AL40^2+AM40))</f>
        <v>7.1408655838405319E-2</v>
      </c>
      <c r="AU40" s="3" t="s">
        <v>34</v>
      </c>
      <c r="AV40" s="3">
        <f>SQRT(AX29/AV29+AX30/AV30)</f>
        <v>4.1853621801401224E-2</v>
      </c>
      <c r="AW40" s="3">
        <f>(ABS(AW29-AW30-AY27))/AV40</f>
        <v>0.91867796250580369</v>
      </c>
      <c r="AX40" s="3">
        <f>(AX29/AV29+AX30/AV30)^2/((AX29/AV29)^2/(AV29-1)+(AX30/AV30)^2/(AV30-1))</f>
        <v>29.505580583331671</v>
      </c>
      <c r="AY40" s="3">
        <f>TDIST(AW40,ROUND(AX40,0),1)</f>
        <v>0.18279586360921046</v>
      </c>
      <c r="AZ40" s="3">
        <f>TINV(AZ38*2,ROUND(AX40,0))</f>
        <v>1.6972608865939587</v>
      </c>
      <c r="BC40" s="6" t="str">
        <f>IF(AY40&lt;AZ38,"yes","no")</f>
        <v>no</v>
      </c>
      <c r="BD40" s="3">
        <f>SQRT(AW40^2/(AW40^2+AX40))</f>
        <v>0.16675818977734727</v>
      </c>
      <c r="BF40" s="3" t="s">
        <v>34</v>
      </c>
      <c r="BG40" s="3">
        <f>SQRT(BI29/BG29+BI30/BG30)</f>
        <v>0.13501193222121263</v>
      </c>
      <c r="BH40" s="3">
        <f>(ABS(BH29-BH30-BJ27))/BG40</f>
        <v>1.4117270737797276</v>
      </c>
      <c r="BI40" s="3">
        <f>(BI29/BG29+BI30/BG30)^2/((BI29/BG29)^2/(BG29-1)+(BI30/BG30)^2/(BG30-1))</f>
        <v>37.618018789639144</v>
      </c>
      <c r="BJ40" s="3">
        <f>TDIST(BH40,ROUND(BI40,0),1)</f>
        <v>8.3083403489769073E-2</v>
      </c>
      <c r="BK40" s="3">
        <f>TINV(BK38*2,ROUND(BI40,0))</f>
        <v>1.6859544601667387</v>
      </c>
      <c r="BN40" s="6" t="str">
        <f>IF(BJ40&lt;BK38,"yes","no")</f>
        <v>no</v>
      </c>
      <c r="BO40" s="3">
        <f>SQRT(BH40^2/(BH40^2+BI40))</f>
        <v>0.22430702923440238</v>
      </c>
    </row>
    <row r="41" spans="1:67" x14ac:dyDescent="0.25">
      <c r="A41" s="11" t="s">
        <v>71</v>
      </c>
      <c r="B41" s="11">
        <v>96</v>
      </c>
      <c r="C41" s="11">
        <v>279</v>
      </c>
      <c r="D41" s="11">
        <v>5.8120000000000003</v>
      </c>
      <c r="E41" s="11">
        <v>15.333</v>
      </c>
      <c r="F41" s="11">
        <v>5</v>
      </c>
      <c r="G41" s="11">
        <v>6.0999999999999999E-2</v>
      </c>
      <c r="H41" s="11">
        <v>0.32900000000000001</v>
      </c>
      <c r="I41" s="11">
        <v>1</v>
      </c>
      <c r="J41" s="11">
        <v>0.54600000000000004</v>
      </c>
      <c r="K41" s="11">
        <v>2.5630000000000002</v>
      </c>
      <c r="L41" s="3">
        <v>0.12985507246406222</v>
      </c>
      <c r="N41" s="3" t="s">
        <v>35</v>
      </c>
      <c r="O41" s="3">
        <f>O40</f>
        <v>2.3958283371420062E-2</v>
      </c>
      <c r="P41" s="3">
        <f t="shared" ref="P41:Q41" si="16">P40</f>
        <v>1.8135689993479132</v>
      </c>
      <c r="Q41" s="3">
        <f t="shared" si="16"/>
        <v>24.035000235880084</v>
      </c>
      <c r="R41" s="3">
        <f>TDIST(P41,ROUND(Q41,0),2)</f>
        <v>8.2268898784133154E-2</v>
      </c>
      <c r="S41" s="3">
        <f>TINV(S38,ROUND(Q41,0))</f>
        <v>2.0638985616280254</v>
      </c>
      <c r="T41" s="3">
        <f>(P29-P30)-S41*O41</f>
        <v>-9.2897466589350539E-2</v>
      </c>
      <c r="U41" s="3">
        <f>(P29-P30)+S41*O41</f>
        <v>5.9974665893504781E-3</v>
      </c>
      <c r="V41" s="6" t="str">
        <f>IF(R41&lt;S38,"yes","no")</f>
        <v>no</v>
      </c>
      <c r="W41" s="3">
        <f>W40</f>
        <v>0.34694584027477227</v>
      </c>
      <c r="Y41" s="3" t="s">
        <v>35</v>
      </c>
      <c r="Z41" s="3">
        <f>Z40</f>
        <v>4.5973524989933075E-2</v>
      </c>
      <c r="AA41" s="3">
        <f t="shared" ref="AA41:AB41" si="17">AA40</f>
        <v>0.81133652484049357</v>
      </c>
      <c r="AB41" s="3">
        <f t="shared" si="17"/>
        <v>37.469179188750203</v>
      </c>
      <c r="AC41" s="3">
        <f>TDIST(AA41,ROUND(AB41,0),2)</f>
        <v>0.4223612007498736</v>
      </c>
      <c r="AD41" s="3">
        <f>TINV(AD38,ROUND(AB41,0))</f>
        <v>2.026192463029111</v>
      </c>
      <c r="AE41" s="3">
        <f>(AA29-AA30)-AD41*Z41</f>
        <v>-5.585120983348299E-2</v>
      </c>
      <c r="AF41" s="3">
        <f>(AA29-AA30)+AD41*Z41</f>
        <v>0.13045120983348277</v>
      </c>
      <c r="AG41" s="6" t="str">
        <f>IF(AC41&lt;AD38,"yes","no")</f>
        <v>no</v>
      </c>
      <c r="AH41" s="3">
        <f>AH40</f>
        <v>0.13139600753073455</v>
      </c>
      <c r="AJ41" s="3" t="s">
        <v>35</v>
      </c>
      <c r="AK41" s="3">
        <f>AK40</f>
        <v>0.68958416149841617</v>
      </c>
      <c r="AL41" s="3">
        <f t="shared" ref="AL41:AM41" si="18">AL40</f>
        <v>0.43504479474720192</v>
      </c>
      <c r="AM41" s="3">
        <f t="shared" si="18"/>
        <v>36.927169413647697</v>
      </c>
      <c r="AN41" s="3">
        <f>TDIST(AL41,ROUND(AM41,0),2)</f>
        <v>0.66605705253415881</v>
      </c>
      <c r="AO41" s="3">
        <f>TINV(AO38,ROUND(AM41,0))</f>
        <v>2.026192463029111</v>
      </c>
      <c r="AP41" s="3">
        <f>(AL29-AL30)-AO41*AK41</f>
        <v>-1.6972302306523399</v>
      </c>
      <c r="AQ41" s="3">
        <f>(AL29-AL30)+AO41*AK41</f>
        <v>1.0972302306523403</v>
      </c>
      <c r="AR41" s="6" t="str">
        <f>IF(AN41&lt;AO38,"yes","no")</f>
        <v>no</v>
      </c>
      <c r="AS41" s="3">
        <f>AS40</f>
        <v>7.1408655838405319E-2</v>
      </c>
      <c r="AU41" s="3" t="s">
        <v>35</v>
      </c>
      <c r="AV41" s="3">
        <f>AV40</f>
        <v>4.1853621801401224E-2</v>
      </c>
      <c r="AW41" s="3">
        <f t="shared" ref="AW41:AX41" si="19">AW40</f>
        <v>0.91867796250580369</v>
      </c>
      <c r="AX41" s="3">
        <f t="shared" si="19"/>
        <v>29.505580583331671</v>
      </c>
      <c r="AY41" s="3">
        <f>TDIST(AW41,ROUND(AX41,0),2)</f>
        <v>0.36559172721842093</v>
      </c>
      <c r="AZ41" s="3">
        <f>TINV(AZ38,ROUND(AX41,0))</f>
        <v>2.0422724563012378</v>
      </c>
      <c r="BA41" s="3">
        <f>(AW29-AW30)-AZ41*AV41</f>
        <v>-0.12392649900145047</v>
      </c>
      <c r="BB41" s="3">
        <f>(AW29-AW30)+AZ41*AV41</f>
        <v>4.702649900145095E-2</v>
      </c>
      <c r="BC41" s="6" t="str">
        <f>IF(AY41&lt;AZ38,"yes","no")</f>
        <v>no</v>
      </c>
      <c r="BD41" s="3">
        <f>BD40</f>
        <v>0.16675818977734727</v>
      </c>
      <c r="BF41" s="3" t="s">
        <v>35</v>
      </c>
      <c r="BG41" s="3">
        <f>BG40</f>
        <v>0.13501193222121263</v>
      </c>
      <c r="BH41" s="3">
        <f t="shared" ref="BH41:BI41" si="20">BH40</f>
        <v>1.4117270737797276</v>
      </c>
      <c r="BI41" s="3">
        <f t="shared" si="20"/>
        <v>37.618018789639144</v>
      </c>
      <c r="BJ41" s="3">
        <f>TDIST(BH41,ROUND(BI41,0),2)</f>
        <v>0.16616680697953815</v>
      </c>
      <c r="BK41" s="3">
        <f>TINV(BK38,ROUND(BI41,0))</f>
        <v>2.0243941639119702</v>
      </c>
      <c r="BL41" s="3">
        <f>(BH29-BH30)-BK41*BG41</f>
        <v>-8.2717367647101914E-2</v>
      </c>
      <c r="BM41" s="3">
        <f>(BH29-BH30)+BK41*BG41</f>
        <v>0.46391736764710079</v>
      </c>
      <c r="BN41" s="6" t="str">
        <f>IF(BJ41&lt;BK38,"yes","no")</f>
        <v>no</v>
      </c>
      <c r="BO41" s="3">
        <f>BO40</f>
        <v>0.22430702923440238</v>
      </c>
    </row>
    <row r="42" spans="1:67" x14ac:dyDescent="0.25">
      <c r="A42" s="11" t="s">
        <v>72</v>
      </c>
      <c r="B42" s="11">
        <v>135</v>
      </c>
      <c r="C42" s="11">
        <v>630</v>
      </c>
      <c r="D42" s="11">
        <v>9.3330000000000002</v>
      </c>
      <c r="E42" s="11">
        <v>39.17</v>
      </c>
      <c r="F42" s="11">
        <v>5</v>
      </c>
      <c r="G42" s="11">
        <v>7.0000000000000007E-2</v>
      </c>
      <c r="H42" s="11">
        <v>0.36599999999999999</v>
      </c>
      <c r="I42" s="11">
        <v>3</v>
      </c>
      <c r="J42" s="11">
        <v>0.68899999999999995</v>
      </c>
      <c r="K42" s="11">
        <v>2.4279999999999999</v>
      </c>
      <c r="L42" s="3">
        <v>0.66426651305662054</v>
      </c>
      <c r="N42" s="5"/>
      <c r="O42" s="5"/>
      <c r="P42" s="5"/>
      <c r="Q42" s="5"/>
      <c r="R42" s="5"/>
      <c r="S42" s="5"/>
      <c r="T42" s="5"/>
      <c r="U42" s="5"/>
      <c r="V42" s="5"/>
      <c r="W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F42" s="5"/>
      <c r="BG42" s="5"/>
      <c r="BH42" s="5"/>
      <c r="BI42" s="5"/>
      <c r="BJ42" s="5"/>
      <c r="BK42" s="5"/>
      <c r="BL42" s="5"/>
      <c r="BM42" s="5"/>
      <c r="BN42" s="5"/>
      <c r="BO42" s="5"/>
    </row>
    <row r="43" spans="1:67" x14ac:dyDescent="0.25">
      <c r="A43" s="11" t="s">
        <v>82</v>
      </c>
      <c r="B43" s="11">
        <v>105</v>
      </c>
      <c r="C43" s="11">
        <v>260</v>
      </c>
      <c r="D43" s="11">
        <v>4.952</v>
      </c>
      <c r="E43" s="11">
        <v>11.505000000000001</v>
      </c>
      <c r="F43" s="11">
        <v>6</v>
      </c>
      <c r="G43" s="11">
        <v>4.8000000000000001E-2</v>
      </c>
      <c r="H43" s="11">
        <v>0.28499999999999998</v>
      </c>
      <c r="I43" s="11">
        <v>2</v>
      </c>
      <c r="J43" s="11">
        <v>0.63200000000000001</v>
      </c>
      <c r="K43" s="11">
        <v>2.7280000000000002</v>
      </c>
      <c r="L43" s="3">
        <v>0.41173510966209326</v>
      </c>
    </row>
    <row r="44" spans="1:67" x14ac:dyDescent="0.25">
      <c r="A44" s="11" t="s">
        <v>74</v>
      </c>
      <c r="B44" s="11">
        <v>522</v>
      </c>
      <c r="C44" s="11">
        <v>4116</v>
      </c>
      <c r="D44" s="11">
        <v>15.77</v>
      </c>
      <c r="E44" s="11">
        <v>18.594000000000001</v>
      </c>
      <c r="F44" s="11">
        <v>9</v>
      </c>
      <c r="G44" s="11">
        <v>0.03</v>
      </c>
      <c r="H44" s="11">
        <v>0.45400000000000001</v>
      </c>
      <c r="I44" s="11">
        <v>10</v>
      </c>
      <c r="J44" s="11">
        <v>0.59899999999999998</v>
      </c>
      <c r="K44" s="11">
        <v>3.0179999999999998</v>
      </c>
      <c r="L44" s="3">
        <v>0.66820631254840424</v>
      </c>
    </row>
    <row r="45" spans="1:67" x14ac:dyDescent="0.25">
      <c r="A45" s="11" t="s">
        <v>75</v>
      </c>
      <c r="B45" s="11">
        <v>342</v>
      </c>
      <c r="C45" s="11">
        <v>1349</v>
      </c>
      <c r="D45" s="11">
        <v>7.8890000000000002</v>
      </c>
      <c r="E45" s="11">
        <v>22.731000000000002</v>
      </c>
      <c r="F45" s="11">
        <v>7</v>
      </c>
      <c r="G45" s="11">
        <v>2.3E-2</v>
      </c>
      <c r="H45" s="11">
        <v>0.37</v>
      </c>
      <c r="I45" s="11">
        <v>1</v>
      </c>
      <c r="J45" s="11">
        <v>0.63200000000000001</v>
      </c>
      <c r="K45" s="11">
        <v>2.7240000000000002</v>
      </c>
      <c r="L45" s="3">
        <v>0.70544949991329575</v>
      </c>
    </row>
    <row r="46" spans="1:67" x14ac:dyDescent="0.25">
      <c r="A46" s="7" t="s">
        <v>12</v>
      </c>
      <c r="B46" s="7">
        <f>AVERAGE(B26:B45)</f>
        <v>106.35</v>
      </c>
      <c r="C46" s="7">
        <f t="shared" ref="C46:K46" si="21">AVERAGE(C26:C45)</f>
        <v>478.75</v>
      </c>
      <c r="D46" s="7">
        <f t="shared" si="21"/>
        <v>6.1449499999999997</v>
      </c>
      <c r="E46" s="7">
        <f t="shared" si="21"/>
        <v>19.922950000000004</v>
      </c>
      <c r="F46" s="7">
        <f t="shared" si="21"/>
        <v>5.45</v>
      </c>
      <c r="G46" s="7">
        <f t="shared" si="21"/>
        <v>0.11605000000000001</v>
      </c>
      <c r="H46" s="7">
        <f t="shared" si="21"/>
        <v>0.33225000000000005</v>
      </c>
      <c r="I46" s="7">
        <f t="shared" si="21"/>
        <v>2.75</v>
      </c>
      <c r="J46" s="7">
        <f t="shared" si="21"/>
        <v>0.60364999999999991</v>
      </c>
      <c r="K46" s="7">
        <f t="shared" si="21"/>
        <v>2.4936500000000001</v>
      </c>
    </row>
    <row r="49" spans="1:19" ht="45" x14ac:dyDescent="0.25">
      <c r="N49" s="3" t="s">
        <v>79</v>
      </c>
      <c r="O49" s="9" t="s">
        <v>80</v>
      </c>
      <c r="P49" s="13" t="s">
        <v>81</v>
      </c>
    </row>
    <row r="50" spans="1:19" x14ac:dyDescent="0.25">
      <c r="A50" s="11" t="s">
        <v>37</v>
      </c>
      <c r="B50" s="11">
        <v>314</v>
      </c>
      <c r="C50" s="11">
        <v>1648</v>
      </c>
      <c r="D50" s="11">
        <v>10.497</v>
      </c>
      <c r="E50" s="11">
        <v>22.459</v>
      </c>
      <c r="F50" s="11">
        <v>6</v>
      </c>
      <c r="G50" s="11">
        <v>3.4000000000000002E-2</v>
      </c>
      <c r="H50" s="11">
        <v>0.47499999999999998</v>
      </c>
      <c r="I50" s="11">
        <v>1</v>
      </c>
      <c r="J50" s="11">
        <v>0.54400000000000004</v>
      </c>
      <c r="K50" s="11">
        <v>2.8079999999999998</v>
      </c>
      <c r="L50" s="3">
        <v>0.48485471120646645</v>
      </c>
      <c r="N50" s="11" t="s">
        <v>46</v>
      </c>
      <c r="O50" s="11">
        <v>6.133</v>
      </c>
      <c r="P50" s="3">
        <v>6.2266500622666109E-2</v>
      </c>
      <c r="R50" s="11" t="s">
        <v>46</v>
      </c>
      <c r="S50" s="3">
        <v>6.2266500622666109E-2</v>
      </c>
    </row>
    <row r="51" spans="1:19" x14ac:dyDescent="0.25">
      <c r="A51" s="11" t="s">
        <v>38</v>
      </c>
      <c r="B51" s="11">
        <v>55</v>
      </c>
      <c r="C51" s="11">
        <v>110</v>
      </c>
      <c r="D51" s="11">
        <v>4</v>
      </c>
      <c r="E51" s="11">
        <v>9.0909999999999993</v>
      </c>
      <c r="F51" s="11">
        <v>6</v>
      </c>
      <c r="G51" s="11">
        <v>7.3999999999999996E-2</v>
      </c>
      <c r="H51" s="11">
        <v>0.34100000000000003</v>
      </c>
      <c r="I51" s="11">
        <v>2</v>
      </c>
      <c r="J51" s="11">
        <v>0.48699999999999999</v>
      </c>
      <c r="K51" s="11">
        <v>2.645</v>
      </c>
      <c r="L51" s="3">
        <v>0.35913446676976524</v>
      </c>
      <c r="N51" s="11" t="s">
        <v>71</v>
      </c>
      <c r="O51" s="11">
        <v>15.333</v>
      </c>
      <c r="P51" s="3">
        <v>0.12985507246406222</v>
      </c>
      <c r="R51" s="11" t="s">
        <v>71</v>
      </c>
      <c r="S51" s="3">
        <v>0.12985507246406222</v>
      </c>
    </row>
    <row r="52" spans="1:19" x14ac:dyDescent="0.25">
      <c r="A52" s="11" t="s">
        <v>39</v>
      </c>
      <c r="B52" s="11">
        <v>106</v>
      </c>
      <c r="C52" s="11">
        <v>493</v>
      </c>
      <c r="D52" s="11">
        <v>9.3019999999999996</v>
      </c>
      <c r="E52" s="11">
        <v>43.244999999999997</v>
      </c>
      <c r="F52" s="11">
        <v>5</v>
      </c>
      <c r="G52" s="11">
        <v>8.8999999999999996E-2</v>
      </c>
      <c r="H52" s="11">
        <v>0.35699999999999998</v>
      </c>
      <c r="I52" s="11">
        <v>1</v>
      </c>
      <c r="J52" s="11">
        <v>0.67</v>
      </c>
      <c r="K52" s="11">
        <v>2.2160000000000002</v>
      </c>
      <c r="L52" s="3">
        <v>0.73034797490000136</v>
      </c>
      <c r="N52" s="11" t="s">
        <v>40</v>
      </c>
      <c r="O52" s="11">
        <v>10.840999999999999</v>
      </c>
      <c r="P52" s="3">
        <v>0.13300000000018375</v>
      </c>
      <c r="R52" s="11" t="s">
        <v>40</v>
      </c>
      <c r="S52" s="3">
        <v>0.13300000000018375</v>
      </c>
    </row>
    <row r="53" spans="1:19" x14ac:dyDescent="0.25">
      <c r="A53" s="11" t="s">
        <v>40</v>
      </c>
      <c r="B53" s="11">
        <v>88</v>
      </c>
      <c r="C53" s="11">
        <v>257</v>
      </c>
      <c r="D53" s="11">
        <v>5.8410000000000002</v>
      </c>
      <c r="E53" s="11">
        <v>10.840999999999999</v>
      </c>
      <c r="F53" s="11">
        <v>8</v>
      </c>
      <c r="G53" s="11">
        <v>6.7000000000000004E-2</v>
      </c>
      <c r="H53" s="11">
        <v>0.41799999999999998</v>
      </c>
      <c r="I53" s="11">
        <v>1</v>
      </c>
      <c r="J53" s="11">
        <v>0.48399999999999999</v>
      </c>
      <c r="K53" s="11">
        <v>2.9319999999999999</v>
      </c>
      <c r="L53" s="3">
        <v>0.13300000000018375</v>
      </c>
      <c r="N53" s="11" t="s">
        <v>55</v>
      </c>
      <c r="O53" s="11">
        <v>16.658999999999999</v>
      </c>
      <c r="P53" s="3">
        <v>0.2670445540403199</v>
      </c>
      <c r="R53" s="11" t="s">
        <v>55</v>
      </c>
      <c r="S53" s="3">
        <v>0.2670445540403199</v>
      </c>
    </row>
    <row r="54" spans="1:19" x14ac:dyDescent="0.25">
      <c r="A54" s="11" t="s">
        <v>41</v>
      </c>
      <c r="B54" s="11">
        <v>67</v>
      </c>
      <c r="C54" s="11">
        <v>198</v>
      </c>
      <c r="D54" s="11">
        <v>5.91</v>
      </c>
      <c r="E54" s="11">
        <v>19.373000000000001</v>
      </c>
      <c r="F54" s="11">
        <v>5</v>
      </c>
      <c r="G54" s="11">
        <v>0.09</v>
      </c>
      <c r="H54" s="11">
        <v>0.154</v>
      </c>
      <c r="I54" s="11">
        <v>1</v>
      </c>
      <c r="J54" s="11">
        <v>0.68100000000000005</v>
      </c>
      <c r="K54" s="11">
        <v>2.234</v>
      </c>
      <c r="L54" s="3">
        <v>0.76849329635891872</v>
      </c>
      <c r="N54" s="11" t="s">
        <v>69</v>
      </c>
      <c r="O54" s="11">
        <v>10</v>
      </c>
      <c r="P54" s="3">
        <v>0.27382550335579225</v>
      </c>
      <c r="R54" s="11" t="s">
        <v>69</v>
      </c>
      <c r="S54" s="3">
        <v>0.27382550335579225</v>
      </c>
    </row>
    <row r="55" spans="1:19" x14ac:dyDescent="0.25">
      <c r="A55" s="11" t="s">
        <v>42</v>
      </c>
      <c r="B55" s="11">
        <v>84</v>
      </c>
      <c r="C55" s="11">
        <v>209</v>
      </c>
      <c r="D55" s="11">
        <v>4.976</v>
      </c>
      <c r="E55" s="11">
        <v>10.762</v>
      </c>
      <c r="F55" s="11">
        <v>6</v>
      </c>
      <c r="G55" s="11">
        <v>0.06</v>
      </c>
      <c r="H55" s="11">
        <v>0.432</v>
      </c>
      <c r="I55" s="11">
        <v>2</v>
      </c>
      <c r="J55" s="11">
        <v>0.57899999999999996</v>
      </c>
      <c r="K55" s="11">
        <v>2.831</v>
      </c>
      <c r="L55" s="3">
        <v>0.31821454283677503</v>
      </c>
      <c r="N55" s="11" t="s">
        <v>49</v>
      </c>
      <c r="O55" s="11">
        <v>7.9260000000000002</v>
      </c>
      <c r="P55" s="3">
        <v>0.29078613693983146</v>
      </c>
      <c r="R55" s="11" t="s">
        <v>49</v>
      </c>
      <c r="S55" s="3">
        <v>0.29078613693983146</v>
      </c>
    </row>
    <row r="56" spans="1:19" x14ac:dyDescent="0.25">
      <c r="A56" s="11" t="s">
        <v>43</v>
      </c>
      <c r="B56" s="11">
        <v>89</v>
      </c>
      <c r="C56" s="11">
        <v>255</v>
      </c>
      <c r="D56" s="11">
        <v>5.73</v>
      </c>
      <c r="E56" s="11">
        <v>33.887999999999998</v>
      </c>
      <c r="F56" s="11">
        <v>6</v>
      </c>
      <c r="G56" s="11">
        <v>6.5000000000000002E-2</v>
      </c>
      <c r="H56" s="11">
        <v>4.2000000000000003E-2</v>
      </c>
      <c r="I56" s="11">
        <v>3</v>
      </c>
      <c r="J56" s="11">
        <v>0.623</v>
      </c>
      <c r="K56" s="11">
        <v>2.3660000000000001</v>
      </c>
      <c r="L56" s="3">
        <v>0.61298450152948558</v>
      </c>
      <c r="N56" s="11" t="s">
        <v>42</v>
      </c>
      <c r="O56" s="11">
        <v>10.762</v>
      </c>
      <c r="P56" s="3">
        <v>0.31821454283677503</v>
      </c>
      <c r="R56" s="11" t="s">
        <v>42</v>
      </c>
      <c r="S56" s="3">
        <v>0.31821454283677503</v>
      </c>
    </row>
    <row r="57" spans="1:19" x14ac:dyDescent="0.25">
      <c r="A57" s="11" t="s">
        <v>44</v>
      </c>
      <c r="B57" s="11">
        <v>59</v>
      </c>
      <c r="C57" s="11">
        <v>111</v>
      </c>
      <c r="D57" s="11">
        <v>3.7629999999999999</v>
      </c>
      <c r="E57" s="11">
        <v>6.9829999999999997</v>
      </c>
      <c r="F57" s="11">
        <v>6</v>
      </c>
      <c r="G57" s="11">
        <v>6.5000000000000002E-2</v>
      </c>
      <c r="H57" s="11">
        <v>0.373</v>
      </c>
      <c r="I57" s="11">
        <v>2</v>
      </c>
      <c r="J57" s="11">
        <v>0.42</v>
      </c>
      <c r="K57" s="11">
        <v>2.83</v>
      </c>
      <c r="L57" s="3">
        <v>0.70132013201281129</v>
      </c>
      <c r="N57" s="11" t="s">
        <v>48</v>
      </c>
      <c r="O57" s="11">
        <v>14.228999999999999</v>
      </c>
      <c r="P57" s="3">
        <v>0.35190615835755251</v>
      </c>
      <c r="R57" s="11" t="s">
        <v>48</v>
      </c>
      <c r="S57" s="3">
        <v>0.35190615835755251</v>
      </c>
    </row>
    <row r="58" spans="1:19" x14ac:dyDescent="0.25">
      <c r="A58" s="11" t="s">
        <v>45</v>
      </c>
      <c r="B58" s="11">
        <v>33</v>
      </c>
      <c r="C58" s="11">
        <v>85</v>
      </c>
      <c r="D58" s="11">
        <v>5.1520000000000001</v>
      </c>
      <c r="E58" s="11">
        <v>10.97</v>
      </c>
      <c r="F58" s="11">
        <v>4</v>
      </c>
      <c r="G58" s="11">
        <v>0.161</v>
      </c>
      <c r="H58" s="11">
        <v>0.31</v>
      </c>
      <c r="I58" s="11">
        <v>1</v>
      </c>
      <c r="J58" s="11">
        <v>0.64</v>
      </c>
      <c r="K58" s="11">
        <v>2.2589999999999999</v>
      </c>
      <c r="L58" s="3">
        <v>0.39853412734754662</v>
      </c>
      <c r="N58" s="11" t="s">
        <v>38</v>
      </c>
      <c r="O58" s="11">
        <v>9.0909999999999993</v>
      </c>
      <c r="P58" s="3">
        <v>0.35913446676976524</v>
      </c>
      <c r="R58" s="11" t="s">
        <v>38</v>
      </c>
      <c r="S58" s="3">
        <v>0.35913446676976524</v>
      </c>
    </row>
    <row r="59" spans="1:19" x14ac:dyDescent="0.25">
      <c r="A59" s="11" t="s">
        <v>46</v>
      </c>
      <c r="B59" s="11">
        <v>30</v>
      </c>
      <c r="C59" s="11">
        <v>45</v>
      </c>
      <c r="D59" s="11">
        <v>3</v>
      </c>
      <c r="E59" s="11">
        <v>6.133</v>
      </c>
      <c r="F59" s="11">
        <v>6</v>
      </c>
      <c r="G59" s="11">
        <v>0.10299999999999999</v>
      </c>
      <c r="H59" s="11">
        <v>0.20200000000000001</v>
      </c>
      <c r="I59" s="11">
        <v>3</v>
      </c>
      <c r="J59" s="11">
        <v>0.56100000000000005</v>
      </c>
      <c r="K59" s="11">
        <v>2.4279999999999999</v>
      </c>
      <c r="L59" s="3">
        <v>6.2266500622666109E-2</v>
      </c>
      <c r="N59" s="11" t="s">
        <v>70</v>
      </c>
      <c r="O59" s="11">
        <v>24.053000000000001</v>
      </c>
      <c r="P59" s="3">
        <v>0.38102217830510415</v>
      </c>
      <c r="R59" s="11" t="s">
        <v>70</v>
      </c>
      <c r="S59" s="3">
        <v>0.38102217830510415</v>
      </c>
    </row>
    <row r="60" spans="1:19" x14ac:dyDescent="0.25">
      <c r="A60" s="11" t="s">
        <v>47</v>
      </c>
      <c r="B60" s="11">
        <v>84</v>
      </c>
      <c r="C60" s="11">
        <v>239</v>
      </c>
      <c r="D60" s="11">
        <v>5.69</v>
      </c>
      <c r="E60" s="11">
        <v>30.738</v>
      </c>
      <c r="F60" s="11">
        <v>5</v>
      </c>
      <c r="G60" s="11">
        <v>6.9000000000000006E-2</v>
      </c>
      <c r="H60" s="11">
        <v>0.221</v>
      </c>
      <c r="I60" s="11">
        <v>1</v>
      </c>
      <c r="J60" s="11">
        <v>0.753</v>
      </c>
      <c r="K60" s="11">
        <v>2.266</v>
      </c>
      <c r="L60" s="3">
        <v>0.77239839901482621</v>
      </c>
      <c r="N60" s="11" t="s">
        <v>60</v>
      </c>
      <c r="O60" s="11">
        <v>23.113</v>
      </c>
      <c r="P60" s="3">
        <v>0.38162053812357544</v>
      </c>
      <c r="R60" s="11" t="s">
        <v>60</v>
      </c>
      <c r="S60" s="3">
        <v>0.38162053812357544</v>
      </c>
    </row>
    <row r="61" spans="1:19" x14ac:dyDescent="0.25">
      <c r="A61" s="11" t="s">
        <v>48</v>
      </c>
      <c r="B61" s="11">
        <v>96</v>
      </c>
      <c r="C61" s="11">
        <v>259</v>
      </c>
      <c r="D61" s="11">
        <v>5.3959999999999999</v>
      </c>
      <c r="E61" s="11">
        <v>14.228999999999999</v>
      </c>
      <c r="F61" s="11">
        <v>5</v>
      </c>
      <c r="G61" s="11">
        <v>5.7000000000000002E-2</v>
      </c>
      <c r="H61" s="11">
        <v>0.51300000000000001</v>
      </c>
      <c r="I61" s="11">
        <v>3</v>
      </c>
      <c r="J61" s="11">
        <v>0.50900000000000001</v>
      </c>
      <c r="K61" s="11">
        <v>2.65</v>
      </c>
      <c r="L61" s="3">
        <v>0.35190615835755251</v>
      </c>
      <c r="N61" s="11" t="s">
        <v>61</v>
      </c>
      <c r="O61" s="11">
        <v>18.291</v>
      </c>
      <c r="P61" s="3">
        <v>0.38260869565235539</v>
      </c>
      <c r="R61" s="11" t="s">
        <v>61</v>
      </c>
      <c r="S61" s="3">
        <v>0.38260869565235539</v>
      </c>
    </row>
    <row r="62" spans="1:19" x14ac:dyDescent="0.25">
      <c r="A62" s="11" t="s">
        <v>49</v>
      </c>
      <c r="B62" s="11">
        <v>27</v>
      </c>
      <c r="C62" s="11">
        <v>43</v>
      </c>
      <c r="D62" s="11">
        <v>3.1850000000000001</v>
      </c>
      <c r="E62" s="11">
        <v>7.9260000000000002</v>
      </c>
      <c r="F62" s="11">
        <v>6</v>
      </c>
      <c r="G62" s="11">
        <v>0.123</v>
      </c>
      <c r="H62" s="11">
        <v>0.38</v>
      </c>
      <c r="I62" s="11">
        <v>1</v>
      </c>
      <c r="J62" s="11">
        <v>0.498</v>
      </c>
      <c r="K62" s="11">
        <v>2.6720000000000002</v>
      </c>
      <c r="L62" s="3">
        <v>0.29078613693983146</v>
      </c>
      <c r="N62" s="11" t="s">
        <v>57</v>
      </c>
      <c r="O62" s="11">
        <v>7.25</v>
      </c>
      <c r="P62" s="3">
        <v>0.38561151079124761</v>
      </c>
      <c r="R62" s="11" t="s">
        <v>57</v>
      </c>
      <c r="S62" s="3">
        <v>0.38561151079124761</v>
      </c>
    </row>
    <row r="63" spans="1:19" x14ac:dyDescent="0.25">
      <c r="A63" s="11" t="s">
        <v>50</v>
      </c>
      <c r="B63" s="11">
        <v>31</v>
      </c>
      <c r="C63" s="11">
        <v>69</v>
      </c>
      <c r="D63" s="11">
        <v>4.452</v>
      </c>
      <c r="E63" s="11">
        <v>8.516</v>
      </c>
      <c r="F63" s="11">
        <v>7</v>
      </c>
      <c r="G63" s="11">
        <v>0.14799999999999999</v>
      </c>
      <c r="H63" s="11">
        <v>0.40899999999999997</v>
      </c>
      <c r="I63" s="11">
        <v>1</v>
      </c>
      <c r="J63" s="11">
        <v>0.42599999999999999</v>
      </c>
      <c r="K63" s="11">
        <v>2.871</v>
      </c>
      <c r="L63" s="3">
        <v>0.78466076696192877</v>
      </c>
      <c r="N63" s="11" t="s">
        <v>45</v>
      </c>
      <c r="O63" s="11">
        <v>10.97</v>
      </c>
      <c r="P63" s="3">
        <v>0.39853412734754662</v>
      </c>
      <c r="R63" s="11" t="s">
        <v>45</v>
      </c>
      <c r="S63" s="3">
        <v>0.39853412734754662</v>
      </c>
    </row>
    <row r="64" spans="1:19" x14ac:dyDescent="0.25">
      <c r="A64" s="11" t="s">
        <v>51</v>
      </c>
      <c r="B64" s="11">
        <v>101</v>
      </c>
      <c r="C64" s="11">
        <v>261</v>
      </c>
      <c r="D64" s="11">
        <v>5.1680000000000001</v>
      </c>
      <c r="E64" s="11">
        <v>22.238</v>
      </c>
      <c r="F64" s="11">
        <v>5</v>
      </c>
      <c r="G64" s="11">
        <v>5.1999999999999998E-2</v>
      </c>
      <c r="H64" s="11">
        <v>0.18099999999999999</v>
      </c>
      <c r="I64" s="11">
        <v>4</v>
      </c>
      <c r="J64" s="11">
        <v>0.64100000000000001</v>
      </c>
      <c r="K64" s="11">
        <v>2.4550000000000001</v>
      </c>
      <c r="L64" s="3">
        <v>0.60911582624735605</v>
      </c>
      <c r="N64" s="11" t="s">
        <v>73</v>
      </c>
      <c r="O64" s="11">
        <v>21.954000000000001</v>
      </c>
      <c r="P64" s="3">
        <v>0.41173510966209326</v>
      </c>
      <c r="R64" s="11" t="s">
        <v>73</v>
      </c>
      <c r="S64" s="3">
        <v>0.41173510966209326</v>
      </c>
    </row>
    <row r="65" spans="1:19" x14ac:dyDescent="0.25">
      <c r="A65" s="11" t="s">
        <v>52</v>
      </c>
      <c r="B65" s="11">
        <v>109</v>
      </c>
      <c r="C65" s="11">
        <v>197</v>
      </c>
      <c r="D65" s="11">
        <v>3.6150000000000002</v>
      </c>
      <c r="E65" s="11">
        <v>8.9909999999999997</v>
      </c>
      <c r="F65" s="11">
        <v>9</v>
      </c>
      <c r="G65" s="11">
        <v>3.3000000000000002E-2</v>
      </c>
      <c r="H65" s="11">
        <v>0.67200000000000004</v>
      </c>
      <c r="I65" s="11">
        <v>5</v>
      </c>
      <c r="J65" s="11">
        <v>0.45700000000000002</v>
      </c>
      <c r="K65" s="11">
        <v>4.056</v>
      </c>
      <c r="L65" s="3">
        <v>0.59996513057680267</v>
      </c>
      <c r="N65" s="11" t="s">
        <v>63</v>
      </c>
      <c r="O65" s="11">
        <v>10.6</v>
      </c>
      <c r="P65" s="3">
        <v>0.48080694872523294</v>
      </c>
      <c r="R65" s="11" t="s">
        <v>63</v>
      </c>
      <c r="S65" s="3">
        <v>0.48080694872523294</v>
      </c>
    </row>
    <row r="66" spans="1:19" x14ac:dyDescent="0.25">
      <c r="A66" s="11" t="s">
        <v>53</v>
      </c>
      <c r="B66" s="11">
        <v>132</v>
      </c>
      <c r="C66" s="11">
        <v>444</v>
      </c>
      <c r="D66" s="11">
        <v>6.7270000000000003</v>
      </c>
      <c r="E66" s="11">
        <v>23.152000000000001</v>
      </c>
      <c r="F66" s="11">
        <v>7</v>
      </c>
      <c r="G66" s="11">
        <v>5.0999999999999997E-2</v>
      </c>
      <c r="H66" s="11">
        <v>0.52900000000000003</v>
      </c>
      <c r="I66" s="11">
        <v>1</v>
      </c>
      <c r="J66" s="11">
        <v>0.625</v>
      </c>
      <c r="K66" s="11">
        <v>2.6989999999999998</v>
      </c>
      <c r="L66" s="3">
        <v>0.58970749914192766</v>
      </c>
      <c r="N66" s="11" t="s">
        <v>37</v>
      </c>
      <c r="O66" s="11">
        <v>22.459</v>
      </c>
      <c r="P66" s="3">
        <v>0.48485471120646645</v>
      </c>
      <c r="R66" s="11" t="s">
        <v>37</v>
      </c>
      <c r="S66" s="3">
        <v>0.48485471120646645</v>
      </c>
    </row>
    <row r="67" spans="1:19" x14ac:dyDescent="0.25">
      <c r="A67" s="11" t="s">
        <v>54</v>
      </c>
      <c r="B67" s="11">
        <v>172</v>
      </c>
      <c r="C67" s="11">
        <v>448</v>
      </c>
      <c r="D67" s="11">
        <v>5.2089999999999996</v>
      </c>
      <c r="E67" s="11">
        <v>20.791</v>
      </c>
      <c r="F67" s="11">
        <v>6</v>
      </c>
      <c r="G67" s="11">
        <v>0.03</v>
      </c>
      <c r="H67" s="11">
        <v>0.57099999999999995</v>
      </c>
      <c r="I67" s="11">
        <v>9</v>
      </c>
      <c r="J67" s="11">
        <v>0.54700000000000004</v>
      </c>
      <c r="K67" s="11">
        <v>2.9129999999999998</v>
      </c>
      <c r="L67" s="3">
        <v>0.6513624751634064</v>
      </c>
      <c r="N67" s="11" t="s">
        <v>56</v>
      </c>
      <c r="O67" s="11">
        <v>22.138000000000002</v>
      </c>
      <c r="P67" s="3">
        <v>0.49671292914528709</v>
      </c>
      <c r="R67" s="11" t="s">
        <v>56</v>
      </c>
      <c r="S67" s="3">
        <v>0.49671292914528709</v>
      </c>
    </row>
    <row r="68" spans="1:19" x14ac:dyDescent="0.25">
      <c r="A68" s="11" t="s">
        <v>55</v>
      </c>
      <c r="B68" s="11">
        <v>167</v>
      </c>
      <c r="C68" s="11">
        <v>545</v>
      </c>
      <c r="D68" s="11">
        <v>6.5270000000000001</v>
      </c>
      <c r="E68" s="11">
        <v>16.658999999999999</v>
      </c>
      <c r="F68" s="11">
        <v>7</v>
      </c>
      <c r="G68" s="11">
        <v>3.9E-2</v>
      </c>
      <c r="H68" s="11">
        <v>0.35199999999999998</v>
      </c>
      <c r="I68" s="11">
        <v>3</v>
      </c>
      <c r="J68" s="11">
        <v>0.54500000000000004</v>
      </c>
      <c r="K68" s="11">
        <v>2.8420000000000001</v>
      </c>
      <c r="L68" s="3">
        <v>0.2670445540403199</v>
      </c>
      <c r="N68" s="11" t="s">
        <v>65</v>
      </c>
      <c r="O68" s="11">
        <v>14.6</v>
      </c>
      <c r="P68" s="3">
        <v>0.51388888888868645</v>
      </c>
      <c r="R68" s="11" t="s">
        <v>65</v>
      </c>
      <c r="S68" s="3">
        <v>0.51388888888868645</v>
      </c>
    </row>
    <row r="69" spans="1:19" x14ac:dyDescent="0.25">
      <c r="A69" s="11" t="s">
        <v>56</v>
      </c>
      <c r="B69" s="11">
        <v>145</v>
      </c>
      <c r="C69" s="11">
        <v>441</v>
      </c>
      <c r="D69" s="11">
        <v>6.0830000000000002</v>
      </c>
      <c r="E69" s="11">
        <v>22.138000000000002</v>
      </c>
      <c r="F69" s="11">
        <v>6</v>
      </c>
      <c r="G69" s="11">
        <v>4.2000000000000003E-2</v>
      </c>
      <c r="H69" s="11">
        <v>0.45900000000000002</v>
      </c>
      <c r="I69" s="11">
        <v>4</v>
      </c>
      <c r="J69" s="11">
        <v>0.61399999999999999</v>
      </c>
      <c r="K69" s="11">
        <v>2.7120000000000002</v>
      </c>
      <c r="L69" s="3">
        <v>0.49671292914528709</v>
      </c>
      <c r="N69" s="11" t="s">
        <v>58</v>
      </c>
      <c r="O69" s="11">
        <v>3.8330000000000002</v>
      </c>
      <c r="P69" s="3">
        <v>0.51433192102567238</v>
      </c>
      <c r="R69" s="11" t="s">
        <v>58</v>
      </c>
      <c r="S69" s="3">
        <v>0.51433192102567238</v>
      </c>
    </row>
    <row r="70" spans="1:19" x14ac:dyDescent="0.25">
      <c r="A70" s="11">
        <v>1984</v>
      </c>
      <c r="B70" s="11">
        <v>26</v>
      </c>
      <c r="C70" s="11">
        <v>43</v>
      </c>
      <c r="D70" s="11">
        <v>3.3079999999999998</v>
      </c>
      <c r="E70" s="11">
        <v>16.846</v>
      </c>
      <c r="F70" s="11">
        <v>4</v>
      </c>
      <c r="G70" s="11">
        <v>0.13200000000000001</v>
      </c>
      <c r="H70" s="11">
        <v>0.23200000000000001</v>
      </c>
      <c r="I70" s="11">
        <v>3</v>
      </c>
      <c r="J70" s="11">
        <v>0.5</v>
      </c>
      <c r="K70" s="11">
        <v>2.0649999999999999</v>
      </c>
      <c r="L70" s="3">
        <v>0.7503075768941867</v>
      </c>
      <c r="N70" s="11" t="s">
        <v>59</v>
      </c>
      <c r="O70" s="11">
        <v>9.7949999999999999</v>
      </c>
      <c r="P70" s="3">
        <v>0.54276315789459029</v>
      </c>
      <c r="R70" s="11" t="s">
        <v>59</v>
      </c>
      <c r="S70" s="3">
        <v>0.54276315789459029</v>
      </c>
    </row>
    <row r="71" spans="1:19" x14ac:dyDescent="0.25">
      <c r="A71" s="11" t="s">
        <v>57</v>
      </c>
      <c r="B71" s="11">
        <v>24</v>
      </c>
      <c r="C71" s="11">
        <v>41</v>
      </c>
      <c r="D71" s="11">
        <v>3.4169999999999998</v>
      </c>
      <c r="E71" s="11">
        <v>7.25</v>
      </c>
      <c r="F71" s="11">
        <v>5</v>
      </c>
      <c r="G71" s="11">
        <v>0.14899999999999999</v>
      </c>
      <c r="H71" s="11">
        <v>0.42699999999999999</v>
      </c>
      <c r="I71" s="11">
        <v>2</v>
      </c>
      <c r="J71" s="11">
        <v>0.63400000000000001</v>
      </c>
      <c r="K71" s="11">
        <v>2.375</v>
      </c>
      <c r="L71" s="3">
        <v>0.38561151079124761</v>
      </c>
      <c r="N71" s="11" t="s">
        <v>53</v>
      </c>
      <c r="O71" s="11">
        <v>23.152000000000001</v>
      </c>
      <c r="P71" s="3">
        <v>0.58970749914192766</v>
      </c>
      <c r="R71" s="11" t="s">
        <v>53</v>
      </c>
      <c r="S71" s="3">
        <v>0.58970749914192766</v>
      </c>
    </row>
    <row r="72" spans="1:19" x14ac:dyDescent="0.25">
      <c r="A72" s="11" t="s">
        <v>58</v>
      </c>
      <c r="B72" s="11">
        <v>12</v>
      </c>
      <c r="C72" s="11">
        <v>10</v>
      </c>
      <c r="D72" s="11">
        <v>1.667</v>
      </c>
      <c r="E72" s="11">
        <v>3.8330000000000002</v>
      </c>
      <c r="F72" s="11">
        <v>3</v>
      </c>
      <c r="G72" s="11">
        <v>0.152</v>
      </c>
      <c r="H72" s="11">
        <v>0.159</v>
      </c>
      <c r="I72" s="11">
        <v>2</v>
      </c>
      <c r="J72" s="11">
        <v>0</v>
      </c>
      <c r="K72" s="11">
        <v>1.9350000000000001</v>
      </c>
      <c r="L72" s="3">
        <v>0.51433192102567238</v>
      </c>
      <c r="N72" s="11" t="s">
        <v>66</v>
      </c>
      <c r="O72" s="11">
        <v>7.3780000000000001</v>
      </c>
      <c r="P72" s="3">
        <v>0.59305045105261323</v>
      </c>
      <c r="R72" s="11" t="s">
        <v>66</v>
      </c>
      <c r="S72" s="3">
        <v>0.59305045105261323</v>
      </c>
    </row>
    <row r="73" spans="1:19" x14ac:dyDescent="0.25">
      <c r="A73" s="11" t="s">
        <v>59</v>
      </c>
      <c r="B73" s="11">
        <v>39</v>
      </c>
      <c r="C73" s="11">
        <v>65</v>
      </c>
      <c r="D73" s="11">
        <v>3.3330000000000002</v>
      </c>
      <c r="E73" s="11">
        <v>9.7949999999999999</v>
      </c>
      <c r="F73" s="11">
        <v>6</v>
      </c>
      <c r="G73" s="11">
        <v>8.7999999999999995E-2</v>
      </c>
      <c r="H73" s="11">
        <v>0.33900000000000002</v>
      </c>
      <c r="I73" s="11">
        <v>2</v>
      </c>
      <c r="J73" s="11">
        <v>0.68100000000000005</v>
      </c>
      <c r="K73" s="11">
        <v>2.5310000000000001</v>
      </c>
      <c r="L73" s="3">
        <v>0.54276315789459029</v>
      </c>
      <c r="N73" s="11" t="s">
        <v>52</v>
      </c>
      <c r="O73" s="11">
        <v>8.9909999999999997</v>
      </c>
      <c r="P73" s="3">
        <v>0.59996513057680267</v>
      </c>
      <c r="R73" s="11" t="s">
        <v>52</v>
      </c>
      <c r="S73" s="3">
        <v>0.59996513057680267</v>
      </c>
    </row>
    <row r="74" spans="1:19" x14ac:dyDescent="0.25">
      <c r="A74" s="11" t="s">
        <v>60</v>
      </c>
      <c r="B74" s="11">
        <v>142</v>
      </c>
      <c r="C74" s="11">
        <v>499</v>
      </c>
      <c r="D74" s="11">
        <v>7.0279999999999996</v>
      </c>
      <c r="E74" s="11">
        <v>23.113</v>
      </c>
      <c r="F74" s="11">
        <v>6</v>
      </c>
      <c r="G74" s="11">
        <v>0.05</v>
      </c>
      <c r="H74" s="11">
        <v>0.49099999999999999</v>
      </c>
      <c r="I74" s="11">
        <v>2</v>
      </c>
      <c r="J74" s="11">
        <v>0.57399999999999995</v>
      </c>
      <c r="K74" s="11">
        <v>2.6850000000000001</v>
      </c>
      <c r="L74" s="3">
        <v>0.38162053812357544</v>
      </c>
      <c r="N74" s="11" t="s">
        <v>51</v>
      </c>
      <c r="O74" s="11">
        <v>22.238</v>
      </c>
      <c r="P74" s="3">
        <v>0.60911582624735605</v>
      </c>
      <c r="R74" s="11" t="s">
        <v>51</v>
      </c>
      <c r="S74" s="3">
        <v>0.60911582624735605</v>
      </c>
    </row>
    <row r="75" spans="1:19" x14ac:dyDescent="0.25">
      <c r="A75" s="11" t="s">
        <v>61</v>
      </c>
      <c r="B75" s="11">
        <v>55</v>
      </c>
      <c r="C75" s="11">
        <v>124</v>
      </c>
      <c r="D75" s="11">
        <v>4.5090000000000003</v>
      </c>
      <c r="E75" s="11">
        <v>18.291</v>
      </c>
      <c r="F75" s="11">
        <v>6</v>
      </c>
      <c r="G75" s="11">
        <v>8.4000000000000005E-2</v>
      </c>
      <c r="H75" s="11">
        <v>0.115</v>
      </c>
      <c r="I75" s="11">
        <v>4</v>
      </c>
      <c r="J75" s="11">
        <v>0.51500000000000001</v>
      </c>
      <c r="K75" s="11">
        <v>2.5299999999999998</v>
      </c>
      <c r="L75" s="3">
        <v>0.38260869565235539</v>
      </c>
      <c r="N75" s="11" t="s">
        <v>43</v>
      </c>
      <c r="O75" s="11">
        <v>33.887999999999998</v>
      </c>
      <c r="P75" s="3">
        <v>0.61298450152948558</v>
      </c>
      <c r="R75" s="11" t="s">
        <v>43</v>
      </c>
      <c r="S75" s="3">
        <v>0.61298450152948558</v>
      </c>
    </row>
    <row r="76" spans="1:19" x14ac:dyDescent="0.25">
      <c r="A76" s="11" t="s">
        <v>62</v>
      </c>
      <c r="B76" s="11">
        <v>72</v>
      </c>
      <c r="C76" s="11">
        <v>403</v>
      </c>
      <c r="D76" s="11">
        <v>11.194000000000001</v>
      </c>
      <c r="E76" s="11">
        <v>57.527999999999999</v>
      </c>
      <c r="F76" s="11">
        <v>4</v>
      </c>
      <c r="G76" s="11">
        <v>0.158</v>
      </c>
      <c r="H76" s="11">
        <v>0.14199999999999999</v>
      </c>
      <c r="I76" s="11">
        <v>1</v>
      </c>
      <c r="J76" s="11">
        <v>0.66600000000000004</v>
      </c>
      <c r="K76" s="11">
        <v>2.1640000000000001</v>
      </c>
      <c r="L76" s="3">
        <v>0.8260118104567421</v>
      </c>
      <c r="N76" s="11" t="s">
        <v>54</v>
      </c>
      <c r="O76" s="11">
        <v>20.791</v>
      </c>
      <c r="P76" s="3">
        <v>0.6513624751634064</v>
      </c>
      <c r="R76" s="11" t="s">
        <v>54</v>
      </c>
      <c r="S76" s="3">
        <v>0.6513624751634064</v>
      </c>
    </row>
    <row r="77" spans="1:19" x14ac:dyDescent="0.25">
      <c r="A77" s="11" t="s">
        <v>63</v>
      </c>
      <c r="B77" s="11">
        <v>20</v>
      </c>
      <c r="C77" s="11">
        <v>38</v>
      </c>
      <c r="D77" s="11">
        <v>3.8</v>
      </c>
      <c r="E77" s="11">
        <v>10.6</v>
      </c>
      <c r="F77" s="11">
        <v>5</v>
      </c>
      <c r="G77" s="11">
        <v>0.2</v>
      </c>
      <c r="H77" s="11">
        <v>0.51300000000000001</v>
      </c>
      <c r="I77" s="11">
        <v>2</v>
      </c>
      <c r="J77" s="11">
        <v>0.751</v>
      </c>
      <c r="K77" s="11">
        <v>2.4089999999999998</v>
      </c>
      <c r="L77" s="3">
        <v>0.48080694872523294</v>
      </c>
      <c r="N77" s="11" t="s">
        <v>72</v>
      </c>
      <c r="O77" s="11">
        <v>39.17</v>
      </c>
      <c r="P77" s="3">
        <v>0.66426651305662054</v>
      </c>
      <c r="R77" s="11" t="s">
        <v>72</v>
      </c>
      <c r="S77" s="3">
        <v>0.66426651305662054</v>
      </c>
    </row>
    <row r="78" spans="1:19" x14ac:dyDescent="0.25">
      <c r="A78" s="11" t="s">
        <v>64</v>
      </c>
      <c r="B78" s="11">
        <v>62</v>
      </c>
      <c r="C78" s="11">
        <v>121</v>
      </c>
      <c r="D78" s="11">
        <v>3.903</v>
      </c>
      <c r="E78" s="11">
        <v>8.4190000000000005</v>
      </c>
      <c r="F78" s="11">
        <v>7</v>
      </c>
      <c r="G78" s="11">
        <v>6.4000000000000001E-2</v>
      </c>
      <c r="H78" s="11">
        <v>0.52200000000000002</v>
      </c>
      <c r="I78" s="11">
        <v>4</v>
      </c>
      <c r="J78" s="11">
        <v>0.59899999999999998</v>
      </c>
      <c r="K78" s="11">
        <v>3.3</v>
      </c>
      <c r="L78" s="3">
        <v>0.86560993077106885</v>
      </c>
      <c r="N78" s="11" t="s">
        <v>74</v>
      </c>
      <c r="O78" s="11">
        <v>18.594000000000001</v>
      </c>
      <c r="P78" s="3">
        <v>0.66820631254840424</v>
      </c>
      <c r="R78" s="11" t="s">
        <v>74</v>
      </c>
      <c r="S78" s="3">
        <v>0.66820631254840424</v>
      </c>
    </row>
    <row r="79" spans="1:19" x14ac:dyDescent="0.25">
      <c r="A79" s="11" t="s">
        <v>65</v>
      </c>
      <c r="B79" s="11">
        <v>10</v>
      </c>
      <c r="C79" s="11">
        <v>21</v>
      </c>
      <c r="D79" s="11">
        <v>4.2</v>
      </c>
      <c r="E79" s="11">
        <v>14.6</v>
      </c>
      <c r="F79" s="11">
        <v>2</v>
      </c>
      <c r="G79" s="11">
        <v>0.46700000000000003</v>
      </c>
      <c r="H79" s="11">
        <v>0.12</v>
      </c>
      <c r="I79" s="11">
        <v>1</v>
      </c>
      <c r="J79" s="11">
        <v>0.81100000000000005</v>
      </c>
      <c r="K79" s="11">
        <v>1.5329999999999999</v>
      </c>
      <c r="L79" s="3">
        <v>0.51388888888868645</v>
      </c>
      <c r="N79" s="11" t="s">
        <v>44</v>
      </c>
      <c r="O79" s="11">
        <v>6.9829999999999997</v>
      </c>
      <c r="P79" s="3">
        <v>0.70132013201281129</v>
      </c>
      <c r="R79" s="11" t="s">
        <v>44</v>
      </c>
      <c r="S79" s="3">
        <v>0.70132013201281129</v>
      </c>
    </row>
    <row r="80" spans="1:19" x14ac:dyDescent="0.25">
      <c r="A80" s="11" t="s">
        <v>66</v>
      </c>
      <c r="B80" s="11">
        <v>90</v>
      </c>
      <c r="C80" s="11">
        <v>169</v>
      </c>
      <c r="D80" s="11">
        <v>3.7559999999999998</v>
      </c>
      <c r="E80" s="11">
        <v>7.3780000000000001</v>
      </c>
      <c r="F80" s="11">
        <v>8</v>
      </c>
      <c r="G80" s="11">
        <v>4.2000000000000003E-2</v>
      </c>
      <c r="H80" s="11">
        <v>0.442</v>
      </c>
      <c r="I80" s="11">
        <v>8</v>
      </c>
      <c r="J80" s="11">
        <v>0.58699999999999997</v>
      </c>
      <c r="K80" s="11">
        <v>3.3279999999999998</v>
      </c>
      <c r="L80" s="3">
        <v>0.59305045105261323</v>
      </c>
      <c r="N80" s="11" t="s">
        <v>75</v>
      </c>
      <c r="O80" s="11">
        <v>22.731000000000002</v>
      </c>
      <c r="P80" s="3">
        <v>0.70544949991329575</v>
      </c>
      <c r="R80" s="11" t="s">
        <v>75</v>
      </c>
      <c r="S80" s="3">
        <v>0.70544949991329575</v>
      </c>
    </row>
    <row r="81" spans="1:19" x14ac:dyDescent="0.25">
      <c r="A81" s="11" t="s">
        <v>67</v>
      </c>
      <c r="B81" s="11">
        <v>62</v>
      </c>
      <c r="C81" s="11">
        <v>191</v>
      </c>
      <c r="D81" s="11">
        <v>6.1609999999999996</v>
      </c>
      <c r="E81" s="11">
        <v>22.323</v>
      </c>
      <c r="F81" s="11">
        <v>4</v>
      </c>
      <c r="G81" s="11">
        <v>0.10100000000000001</v>
      </c>
      <c r="H81" s="11">
        <v>0.32100000000000001</v>
      </c>
      <c r="I81" s="11">
        <v>2</v>
      </c>
      <c r="J81" s="11">
        <v>0.747</v>
      </c>
      <c r="K81" s="11">
        <v>2.2639999999999998</v>
      </c>
      <c r="L81" s="3">
        <v>0.75962323547243893</v>
      </c>
      <c r="N81" s="11" t="s">
        <v>68</v>
      </c>
      <c r="O81" s="11">
        <v>57.097000000000001</v>
      </c>
      <c r="P81" s="3">
        <v>0.72880419773541161</v>
      </c>
      <c r="R81" s="11" t="s">
        <v>68</v>
      </c>
      <c r="S81" s="3">
        <v>0.72880419773541161</v>
      </c>
    </row>
    <row r="82" spans="1:19" x14ac:dyDescent="0.25">
      <c r="A82" s="11" t="s">
        <v>68</v>
      </c>
      <c r="B82" s="11">
        <v>62</v>
      </c>
      <c r="C82" s="11">
        <v>373</v>
      </c>
      <c r="D82" s="11">
        <v>12.032</v>
      </c>
      <c r="E82" s="11">
        <v>57.097000000000001</v>
      </c>
      <c r="F82" s="11">
        <v>4</v>
      </c>
      <c r="G82" s="11">
        <v>0.19700000000000001</v>
      </c>
      <c r="H82" s="11">
        <v>0.16</v>
      </c>
      <c r="I82" s="11">
        <v>1</v>
      </c>
      <c r="J82" s="11">
        <v>0.73199999999999998</v>
      </c>
      <c r="K82" s="11">
        <v>1.9590000000000001</v>
      </c>
      <c r="L82" s="3">
        <v>0.72880419773541161</v>
      </c>
      <c r="N82" s="11" t="s">
        <v>39</v>
      </c>
      <c r="O82" s="11">
        <v>43.244999999999997</v>
      </c>
      <c r="P82" s="3">
        <v>0.73034797490000136</v>
      </c>
      <c r="R82" s="11" t="s">
        <v>39</v>
      </c>
      <c r="S82" s="3">
        <v>0.73034797490000136</v>
      </c>
    </row>
    <row r="83" spans="1:19" x14ac:dyDescent="0.25">
      <c r="A83" s="11" t="s">
        <v>69</v>
      </c>
      <c r="B83" s="11">
        <v>23</v>
      </c>
      <c r="C83" s="11">
        <v>44</v>
      </c>
      <c r="D83" s="11">
        <v>3.8260000000000001</v>
      </c>
      <c r="E83" s="11">
        <v>10</v>
      </c>
      <c r="F83" s="11">
        <v>6</v>
      </c>
      <c r="G83" s="11">
        <v>0.17399999999999999</v>
      </c>
      <c r="H83" s="11">
        <v>0.46200000000000002</v>
      </c>
      <c r="I83" s="11">
        <v>1</v>
      </c>
      <c r="J83" s="11">
        <v>0.621</v>
      </c>
      <c r="K83" s="11">
        <v>2.4580000000000002</v>
      </c>
      <c r="L83" s="3">
        <v>0.27382550335579225</v>
      </c>
      <c r="N83" s="11">
        <v>1984</v>
      </c>
      <c r="O83" s="11">
        <v>16.846</v>
      </c>
      <c r="P83" s="3">
        <v>0.7503075768941867</v>
      </c>
      <c r="R83" s="11">
        <v>1984</v>
      </c>
      <c r="S83" s="3">
        <v>0.7503075768941867</v>
      </c>
    </row>
    <row r="84" spans="1:19" x14ac:dyDescent="0.25">
      <c r="A84" s="11" t="s">
        <v>70</v>
      </c>
      <c r="B84" s="11">
        <v>228</v>
      </c>
      <c r="C84" s="11">
        <v>799</v>
      </c>
      <c r="D84" s="11">
        <v>7.0090000000000003</v>
      </c>
      <c r="E84" s="11">
        <v>24.053000000000001</v>
      </c>
      <c r="F84" s="11">
        <v>7</v>
      </c>
      <c r="G84" s="11">
        <v>3.1E-2</v>
      </c>
      <c r="H84" s="11">
        <v>0.39600000000000002</v>
      </c>
      <c r="I84" s="11">
        <v>3</v>
      </c>
      <c r="J84" s="11">
        <v>0.55700000000000005</v>
      </c>
      <c r="K84" s="11">
        <v>2.8759999999999999</v>
      </c>
      <c r="L84" s="3">
        <v>0.38102217830510415</v>
      </c>
      <c r="N84" s="11" t="s">
        <v>67</v>
      </c>
      <c r="O84" s="11">
        <v>22.323</v>
      </c>
      <c r="P84" s="3">
        <v>0.75962323547243893</v>
      </c>
      <c r="R84" s="11" t="s">
        <v>67</v>
      </c>
      <c r="S84" s="3">
        <v>0.75962323547243893</v>
      </c>
    </row>
    <row r="85" spans="1:19" x14ac:dyDescent="0.25">
      <c r="A85" s="11" t="s">
        <v>71</v>
      </c>
      <c r="B85" s="11">
        <v>96</v>
      </c>
      <c r="C85" s="11">
        <v>279</v>
      </c>
      <c r="D85" s="11">
        <v>5.8120000000000003</v>
      </c>
      <c r="E85" s="11">
        <v>15.333</v>
      </c>
      <c r="F85" s="11">
        <v>5</v>
      </c>
      <c r="G85" s="11">
        <v>6.0999999999999999E-2</v>
      </c>
      <c r="H85" s="11">
        <v>0.32900000000000001</v>
      </c>
      <c r="I85" s="11">
        <v>1</v>
      </c>
      <c r="J85" s="11">
        <v>0.54600000000000004</v>
      </c>
      <c r="K85" s="11">
        <v>2.5630000000000002</v>
      </c>
      <c r="L85" s="3">
        <v>0.12985507246406222</v>
      </c>
      <c r="N85" s="11" t="s">
        <v>41</v>
      </c>
      <c r="O85" s="11">
        <v>19.373000000000001</v>
      </c>
      <c r="P85" s="3">
        <v>0.76849329635891872</v>
      </c>
      <c r="R85" s="11" t="s">
        <v>41</v>
      </c>
      <c r="S85" s="3">
        <v>0.76849329635891872</v>
      </c>
    </row>
    <row r="86" spans="1:19" x14ac:dyDescent="0.25">
      <c r="A86" s="11" t="s">
        <v>72</v>
      </c>
      <c r="B86" s="11">
        <v>135</v>
      </c>
      <c r="C86" s="11">
        <v>630</v>
      </c>
      <c r="D86" s="11">
        <v>9.3330000000000002</v>
      </c>
      <c r="E86" s="11">
        <v>39.17</v>
      </c>
      <c r="F86" s="11">
        <v>5</v>
      </c>
      <c r="G86" s="11">
        <v>7.0000000000000007E-2</v>
      </c>
      <c r="H86" s="11">
        <v>0.36599999999999999</v>
      </c>
      <c r="I86" s="11">
        <v>3</v>
      </c>
      <c r="J86" s="11">
        <v>0.68899999999999995</v>
      </c>
      <c r="K86" s="11">
        <v>2.4279999999999999</v>
      </c>
      <c r="L86" s="3">
        <v>0.66426651305662054</v>
      </c>
      <c r="N86" s="11" t="s">
        <v>47</v>
      </c>
      <c r="O86" s="11">
        <v>30.738</v>
      </c>
      <c r="P86" s="3">
        <v>0.77239839901482621</v>
      </c>
      <c r="R86" s="11" t="s">
        <v>47</v>
      </c>
      <c r="S86" s="3">
        <v>0.77239839901482621</v>
      </c>
    </row>
    <row r="87" spans="1:19" x14ac:dyDescent="0.25">
      <c r="A87" s="11" t="s">
        <v>73</v>
      </c>
      <c r="B87" s="11">
        <v>130</v>
      </c>
      <c r="C87" s="11">
        <v>496</v>
      </c>
      <c r="D87" s="11">
        <v>7.6310000000000002</v>
      </c>
      <c r="E87" s="11">
        <v>21.954000000000001</v>
      </c>
      <c r="F87" s="11">
        <v>6</v>
      </c>
      <c r="G87" s="11">
        <v>5.8999999999999997E-2</v>
      </c>
      <c r="H87" s="11">
        <v>0.24099999999999999</v>
      </c>
      <c r="I87" s="11">
        <v>1</v>
      </c>
      <c r="J87" s="11">
        <v>0.71699999999999997</v>
      </c>
      <c r="K87" s="11">
        <v>2.4809999999999999</v>
      </c>
      <c r="L87" s="3">
        <v>0.41173510966209326</v>
      </c>
      <c r="N87" s="11" t="s">
        <v>50</v>
      </c>
      <c r="O87" s="11">
        <v>8.516</v>
      </c>
      <c r="P87" s="3">
        <v>0.78466076696192877</v>
      </c>
      <c r="R87" s="11" t="s">
        <v>50</v>
      </c>
      <c r="S87" s="3">
        <v>0.78466076696192877</v>
      </c>
    </row>
    <row r="88" spans="1:19" x14ac:dyDescent="0.25">
      <c r="A88" s="11" t="s">
        <v>74</v>
      </c>
      <c r="B88" s="11">
        <v>522</v>
      </c>
      <c r="C88" s="11">
        <v>4116</v>
      </c>
      <c r="D88" s="11">
        <v>15.77</v>
      </c>
      <c r="E88" s="11">
        <v>18.594000000000001</v>
      </c>
      <c r="F88" s="11">
        <v>9</v>
      </c>
      <c r="G88" s="11">
        <v>0.03</v>
      </c>
      <c r="H88" s="11">
        <v>0.45400000000000001</v>
      </c>
      <c r="I88" s="11">
        <v>10</v>
      </c>
      <c r="J88" s="11">
        <v>0.59899999999999998</v>
      </c>
      <c r="K88" s="11">
        <v>3.0179999999999998</v>
      </c>
      <c r="L88" s="3">
        <v>0.66820631254840424</v>
      </c>
      <c r="N88" s="11" t="s">
        <v>62</v>
      </c>
      <c r="O88" s="11">
        <v>57.527999999999999</v>
      </c>
      <c r="P88" s="3">
        <v>0.8260118104567421</v>
      </c>
      <c r="R88" s="11" t="s">
        <v>62</v>
      </c>
      <c r="S88" s="3">
        <v>0.8260118104567421</v>
      </c>
    </row>
    <row r="89" spans="1:19" x14ac:dyDescent="0.25">
      <c r="A89" s="11" t="s">
        <v>75</v>
      </c>
      <c r="B89" s="11">
        <v>342</v>
      </c>
      <c r="C89" s="11">
        <v>1349</v>
      </c>
      <c r="D89" s="11">
        <v>7.8890000000000002</v>
      </c>
      <c r="E89" s="11">
        <v>22.731000000000002</v>
      </c>
      <c r="F89" s="11">
        <v>7</v>
      </c>
      <c r="G89" s="11">
        <v>2.3E-2</v>
      </c>
      <c r="H89" s="11">
        <v>0.37</v>
      </c>
      <c r="I89" s="11">
        <v>1</v>
      </c>
      <c r="J89" s="11">
        <v>0.63200000000000001</v>
      </c>
      <c r="K89" s="11">
        <v>2.7240000000000002</v>
      </c>
      <c r="L89" s="3">
        <v>0.70544949991329575</v>
      </c>
      <c r="N89" s="11" t="s">
        <v>64</v>
      </c>
      <c r="O89" s="11">
        <v>8.4190000000000005</v>
      </c>
      <c r="P89" s="3">
        <v>0.86560993077106885</v>
      </c>
      <c r="R89" s="11" t="s">
        <v>64</v>
      </c>
      <c r="S89" s="3">
        <v>0.86560993077106885</v>
      </c>
    </row>
    <row r="90" spans="1:19" x14ac:dyDescent="0.25">
      <c r="B90" s="12">
        <f>CORREL(B50:B89,$L$50:$L$89)</f>
        <v>0.11227688298739513</v>
      </c>
      <c r="C90" s="12">
        <f t="shared" ref="C90:K90" si="22">CORREL(C50:C89,$L$50:$L$89)</f>
        <v>0.14114387748467502</v>
      </c>
      <c r="D90" s="12">
        <f t="shared" si="22"/>
        <v>0.28125584974255202</v>
      </c>
      <c r="E90" s="12">
        <f t="shared" si="22"/>
        <v>0.43811545905561511</v>
      </c>
      <c r="F90" s="12">
        <f t="shared" si="22"/>
        <v>-0.1132913404005341</v>
      </c>
      <c r="G90" s="12">
        <f t="shared" si="22"/>
        <v>2.0919460903886154E-2</v>
      </c>
      <c r="H90" s="12">
        <f t="shared" si="22"/>
        <v>-9.6251568297947787E-2</v>
      </c>
      <c r="I90" s="12">
        <f t="shared" si="22"/>
        <v>0.14199181009344528</v>
      </c>
      <c r="J90" s="12">
        <f t="shared" si="22"/>
        <v>0.20087471697963294</v>
      </c>
      <c r="K90" s="12">
        <f t="shared" si="22"/>
        <v>-6.2245596216278745E-2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opLeftCell="A10" workbookViewId="0">
      <selection activeCell="S29" sqref="S29"/>
    </sheetView>
  </sheetViews>
  <sheetFormatPr defaultRowHeight="15" x14ac:dyDescent="0.25"/>
  <cols>
    <col min="1" max="1" width="22.140625" customWidth="1"/>
  </cols>
  <sheetData>
    <row r="1" spans="1:11" ht="75" x14ac:dyDescent="0.25">
      <c r="A1" s="9" t="s">
        <v>10</v>
      </c>
      <c r="B1" s="9" t="s">
        <v>5</v>
      </c>
      <c r="C1" s="9" t="s">
        <v>6</v>
      </c>
      <c r="D1" s="9" t="s">
        <v>0</v>
      </c>
      <c r="E1" s="9" t="s">
        <v>1</v>
      </c>
      <c r="F1" s="9" t="s">
        <v>2</v>
      </c>
      <c r="G1" s="9" t="s">
        <v>3</v>
      </c>
      <c r="H1" s="9" t="s">
        <v>7</v>
      </c>
      <c r="I1" s="9" t="s">
        <v>4</v>
      </c>
      <c r="J1" s="9" t="s">
        <v>8</v>
      </c>
      <c r="K1" s="9" t="s">
        <v>9</v>
      </c>
    </row>
    <row r="2" spans="1:11" x14ac:dyDescent="0.25">
      <c r="A2" s="11" t="s">
        <v>54</v>
      </c>
      <c r="B2" s="11">
        <v>172</v>
      </c>
      <c r="C2" s="11">
        <v>448</v>
      </c>
      <c r="D2" s="11">
        <v>5.2089999999999996</v>
      </c>
      <c r="E2" s="11">
        <v>20.791</v>
      </c>
      <c r="F2" s="11">
        <v>6</v>
      </c>
      <c r="G2" s="11">
        <v>0.03</v>
      </c>
      <c r="H2" s="11">
        <v>0.57099999999999995</v>
      </c>
      <c r="I2" s="11">
        <v>9</v>
      </c>
      <c r="J2" s="11">
        <v>0.54700000000000004</v>
      </c>
      <c r="K2" s="11">
        <v>2.9129999999999998</v>
      </c>
    </row>
    <row r="3" spans="1:11" x14ac:dyDescent="0.25">
      <c r="A3" s="11" t="s">
        <v>52</v>
      </c>
      <c r="B3" s="11">
        <v>109</v>
      </c>
      <c r="C3" s="11">
        <v>197</v>
      </c>
      <c r="D3" s="11">
        <v>3.6150000000000002</v>
      </c>
      <c r="E3" s="11">
        <v>8.9909999999999997</v>
      </c>
      <c r="F3" s="11">
        <v>9</v>
      </c>
      <c r="G3" s="11">
        <v>3.3000000000000002E-2</v>
      </c>
      <c r="H3" s="11">
        <v>0.67200000000000004</v>
      </c>
      <c r="I3" s="11">
        <v>5</v>
      </c>
      <c r="J3" s="11">
        <v>0.45700000000000002</v>
      </c>
      <c r="K3" s="11">
        <v>4.056</v>
      </c>
    </row>
    <row r="4" spans="1:11" x14ac:dyDescent="0.25">
      <c r="A4" s="11" t="s">
        <v>37</v>
      </c>
      <c r="B4" s="11">
        <v>314</v>
      </c>
      <c r="C4" s="11">
        <v>1648</v>
      </c>
      <c r="D4" s="11">
        <v>10.497</v>
      </c>
      <c r="E4" s="11">
        <v>22.459</v>
      </c>
      <c r="F4" s="11">
        <v>6</v>
      </c>
      <c r="G4" s="11">
        <v>3.4000000000000002E-2</v>
      </c>
      <c r="H4" s="11">
        <v>0.47499999999999998</v>
      </c>
      <c r="I4" s="11">
        <v>1</v>
      </c>
      <c r="J4" s="11">
        <v>0.54400000000000004</v>
      </c>
      <c r="K4" s="11">
        <v>2.8079999999999998</v>
      </c>
    </row>
    <row r="5" spans="1:11" x14ac:dyDescent="0.25">
      <c r="A5" s="11" t="s">
        <v>55</v>
      </c>
      <c r="B5" s="11">
        <v>167</v>
      </c>
      <c r="C5" s="11">
        <v>545</v>
      </c>
      <c r="D5" s="11">
        <v>6.5270000000000001</v>
      </c>
      <c r="E5" s="11">
        <v>16.658999999999999</v>
      </c>
      <c r="F5" s="11">
        <v>7</v>
      </c>
      <c r="G5" s="11">
        <v>3.9E-2</v>
      </c>
      <c r="H5" s="11">
        <v>0.35199999999999998</v>
      </c>
      <c r="I5" s="11">
        <v>3</v>
      </c>
      <c r="J5" s="11">
        <v>0.54500000000000004</v>
      </c>
      <c r="K5" s="11">
        <v>2.8420000000000001</v>
      </c>
    </row>
    <row r="6" spans="1:11" x14ac:dyDescent="0.25">
      <c r="A6" s="11" t="s">
        <v>56</v>
      </c>
      <c r="B6" s="11">
        <v>145</v>
      </c>
      <c r="C6" s="11">
        <v>441</v>
      </c>
      <c r="D6" s="11">
        <v>6.0830000000000002</v>
      </c>
      <c r="E6" s="11">
        <v>22.138000000000002</v>
      </c>
      <c r="F6" s="11">
        <v>6</v>
      </c>
      <c r="G6" s="11">
        <v>4.2000000000000003E-2</v>
      </c>
      <c r="H6" s="11">
        <v>0.45900000000000002</v>
      </c>
      <c r="I6" s="11">
        <v>4</v>
      </c>
      <c r="J6" s="11">
        <v>0.61399999999999999</v>
      </c>
      <c r="K6" s="11">
        <v>2.7120000000000002</v>
      </c>
    </row>
    <row r="7" spans="1:11" x14ac:dyDescent="0.25">
      <c r="A7" s="11" t="s">
        <v>53</v>
      </c>
      <c r="B7" s="11">
        <v>132</v>
      </c>
      <c r="C7" s="11">
        <v>444</v>
      </c>
      <c r="D7" s="11">
        <v>6.7270000000000003</v>
      </c>
      <c r="E7" s="11">
        <v>23.152000000000001</v>
      </c>
      <c r="F7" s="11">
        <v>7</v>
      </c>
      <c r="G7" s="11">
        <v>5.0999999999999997E-2</v>
      </c>
      <c r="H7" s="11">
        <v>0.52900000000000003</v>
      </c>
      <c r="I7" s="11">
        <v>1</v>
      </c>
      <c r="J7" s="11">
        <v>0.625</v>
      </c>
      <c r="K7" s="11">
        <v>2.6989999999999998</v>
      </c>
    </row>
    <row r="8" spans="1:11" x14ac:dyDescent="0.25">
      <c r="A8" s="11" t="s">
        <v>51</v>
      </c>
      <c r="B8" s="11">
        <v>101</v>
      </c>
      <c r="C8" s="11">
        <v>261</v>
      </c>
      <c r="D8" s="11">
        <v>5.1680000000000001</v>
      </c>
      <c r="E8" s="11">
        <v>22.238</v>
      </c>
      <c r="F8" s="11">
        <v>5</v>
      </c>
      <c r="G8" s="11">
        <v>5.1999999999999998E-2</v>
      </c>
      <c r="H8" s="11">
        <v>0.18099999999999999</v>
      </c>
      <c r="I8" s="11">
        <v>4</v>
      </c>
      <c r="J8" s="11">
        <v>0.64100000000000001</v>
      </c>
      <c r="K8" s="11">
        <v>2.4550000000000001</v>
      </c>
    </row>
    <row r="9" spans="1:11" x14ac:dyDescent="0.25">
      <c r="A9" s="11" t="s">
        <v>48</v>
      </c>
      <c r="B9" s="11">
        <v>96</v>
      </c>
      <c r="C9" s="11">
        <v>259</v>
      </c>
      <c r="D9" s="11">
        <v>5.3959999999999999</v>
      </c>
      <c r="E9" s="11">
        <v>14.228999999999999</v>
      </c>
      <c r="F9" s="11">
        <v>5</v>
      </c>
      <c r="G9" s="11">
        <v>5.7000000000000002E-2</v>
      </c>
      <c r="H9" s="11">
        <v>0.51300000000000001</v>
      </c>
      <c r="I9" s="11">
        <v>3</v>
      </c>
      <c r="J9" s="11">
        <v>0.50900000000000001</v>
      </c>
      <c r="K9" s="11">
        <v>2.65</v>
      </c>
    </row>
    <row r="10" spans="1:11" x14ac:dyDescent="0.25">
      <c r="A10" s="11" t="s">
        <v>42</v>
      </c>
      <c r="B10" s="11">
        <v>84</v>
      </c>
      <c r="C10" s="11">
        <v>209</v>
      </c>
      <c r="D10" s="11">
        <v>4.976</v>
      </c>
      <c r="E10" s="11">
        <v>10.762</v>
      </c>
      <c r="F10" s="11">
        <v>6</v>
      </c>
      <c r="G10" s="11">
        <v>0.06</v>
      </c>
      <c r="H10" s="11">
        <v>0.432</v>
      </c>
      <c r="I10" s="11">
        <v>2</v>
      </c>
      <c r="J10" s="11">
        <v>0.57899999999999996</v>
      </c>
      <c r="K10" s="11">
        <v>2.831</v>
      </c>
    </row>
    <row r="11" spans="1:11" x14ac:dyDescent="0.25">
      <c r="A11" s="11" t="s">
        <v>43</v>
      </c>
      <c r="B11" s="11">
        <v>89</v>
      </c>
      <c r="C11" s="11">
        <v>255</v>
      </c>
      <c r="D11" s="11">
        <v>5.73</v>
      </c>
      <c r="E11" s="11">
        <v>33.887999999999998</v>
      </c>
      <c r="F11" s="11">
        <v>6</v>
      </c>
      <c r="G11" s="11">
        <v>6.5000000000000002E-2</v>
      </c>
      <c r="H11" s="11">
        <v>4.2000000000000003E-2</v>
      </c>
      <c r="I11" s="11">
        <v>3</v>
      </c>
      <c r="J11" s="11">
        <v>0.623</v>
      </c>
      <c r="K11" s="11">
        <v>2.3660000000000001</v>
      </c>
    </row>
    <row r="12" spans="1:11" x14ac:dyDescent="0.25">
      <c r="A12" s="11" t="s">
        <v>44</v>
      </c>
      <c r="B12" s="11">
        <v>59</v>
      </c>
      <c r="C12" s="11">
        <v>111</v>
      </c>
      <c r="D12" s="11">
        <v>3.7629999999999999</v>
      </c>
      <c r="E12" s="11">
        <v>6.9829999999999997</v>
      </c>
      <c r="F12" s="11">
        <v>6</v>
      </c>
      <c r="G12" s="11">
        <v>6.5000000000000002E-2</v>
      </c>
      <c r="H12" s="11">
        <v>0.373</v>
      </c>
      <c r="I12" s="11">
        <v>2</v>
      </c>
      <c r="J12" s="11">
        <v>0.42</v>
      </c>
      <c r="K12" s="11">
        <v>2.83</v>
      </c>
    </row>
    <row r="13" spans="1:11" x14ac:dyDescent="0.25">
      <c r="A13" s="11" t="s">
        <v>40</v>
      </c>
      <c r="B13" s="11">
        <v>88</v>
      </c>
      <c r="C13" s="11">
        <v>257</v>
      </c>
      <c r="D13" s="11">
        <v>5.8410000000000002</v>
      </c>
      <c r="E13" s="11">
        <v>10.840999999999999</v>
      </c>
      <c r="F13" s="11">
        <v>8</v>
      </c>
      <c r="G13" s="11">
        <v>6.7000000000000004E-2</v>
      </c>
      <c r="H13" s="11">
        <v>0.41799999999999998</v>
      </c>
      <c r="I13" s="11">
        <v>1</v>
      </c>
      <c r="J13" s="11">
        <v>0.48399999999999999</v>
      </c>
      <c r="K13" s="11">
        <v>2.9319999999999999</v>
      </c>
    </row>
    <row r="14" spans="1:11" x14ac:dyDescent="0.25">
      <c r="A14" s="11" t="s">
        <v>47</v>
      </c>
      <c r="B14" s="11">
        <v>84</v>
      </c>
      <c r="C14" s="11">
        <v>239</v>
      </c>
      <c r="D14" s="11">
        <v>5.69</v>
      </c>
      <c r="E14" s="11">
        <v>30.738</v>
      </c>
      <c r="F14" s="11">
        <v>5</v>
      </c>
      <c r="G14" s="11">
        <v>6.9000000000000006E-2</v>
      </c>
      <c r="H14" s="11">
        <v>0.221</v>
      </c>
      <c r="I14" s="11">
        <v>1</v>
      </c>
      <c r="J14" s="11">
        <v>0.753</v>
      </c>
      <c r="K14" s="11">
        <v>2.266</v>
      </c>
    </row>
    <row r="15" spans="1:11" x14ac:dyDescent="0.25">
      <c r="A15" s="11" t="s">
        <v>38</v>
      </c>
      <c r="B15" s="11">
        <v>55</v>
      </c>
      <c r="C15" s="11">
        <v>110</v>
      </c>
      <c r="D15" s="11">
        <v>4</v>
      </c>
      <c r="E15" s="11">
        <v>9.0909999999999993</v>
      </c>
      <c r="F15" s="11">
        <v>6</v>
      </c>
      <c r="G15" s="11">
        <v>7.3999999999999996E-2</v>
      </c>
      <c r="H15" s="11">
        <v>0.34100000000000003</v>
      </c>
      <c r="I15" s="11">
        <v>2</v>
      </c>
      <c r="J15" s="11">
        <v>0.48699999999999999</v>
      </c>
      <c r="K15" s="11">
        <v>2.645</v>
      </c>
    </row>
    <row r="16" spans="1:11" x14ac:dyDescent="0.25">
      <c r="A16" s="11" t="s">
        <v>39</v>
      </c>
      <c r="B16" s="11">
        <v>106</v>
      </c>
      <c r="C16" s="11">
        <v>493</v>
      </c>
      <c r="D16" s="11">
        <v>9.3019999999999996</v>
      </c>
      <c r="E16" s="11">
        <v>43.244999999999997</v>
      </c>
      <c r="F16" s="11">
        <v>5</v>
      </c>
      <c r="G16" s="11">
        <v>8.8999999999999996E-2</v>
      </c>
      <c r="H16" s="11">
        <v>0.35699999999999998</v>
      </c>
      <c r="I16" s="11">
        <v>1</v>
      </c>
      <c r="J16" s="11">
        <v>0.67</v>
      </c>
      <c r="K16" s="11">
        <v>2.2160000000000002</v>
      </c>
    </row>
    <row r="17" spans="1:11" x14ac:dyDescent="0.25">
      <c r="A17" s="11" t="s">
        <v>41</v>
      </c>
      <c r="B17" s="11">
        <v>67</v>
      </c>
      <c r="C17" s="11">
        <v>198</v>
      </c>
      <c r="D17" s="11">
        <v>5.91</v>
      </c>
      <c r="E17" s="11">
        <v>19.373000000000001</v>
      </c>
      <c r="F17" s="11">
        <v>5</v>
      </c>
      <c r="G17" s="11">
        <v>0.09</v>
      </c>
      <c r="H17" s="11">
        <v>0.154</v>
      </c>
      <c r="I17" s="11">
        <v>1</v>
      </c>
      <c r="J17" s="11">
        <v>0.68100000000000005</v>
      </c>
      <c r="K17" s="11">
        <v>2.234</v>
      </c>
    </row>
    <row r="18" spans="1:11" x14ac:dyDescent="0.25">
      <c r="A18" s="11" t="s">
        <v>46</v>
      </c>
      <c r="B18" s="11">
        <v>30</v>
      </c>
      <c r="C18" s="11">
        <v>45</v>
      </c>
      <c r="D18" s="11">
        <v>3</v>
      </c>
      <c r="E18" s="11">
        <v>6.133</v>
      </c>
      <c r="F18" s="11">
        <v>6</v>
      </c>
      <c r="G18" s="11">
        <v>0.10299999999999999</v>
      </c>
      <c r="H18" s="11">
        <v>0.20200000000000001</v>
      </c>
      <c r="I18" s="11">
        <v>3</v>
      </c>
      <c r="J18" s="11">
        <v>0.56100000000000005</v>
      </c>
      <c r="K18" s="11">
        <v>2.4279999999999999</v>
      </c>
    </row>
    <row r="19" spans="1:11" x14ac:dyDescent="0.25">
      <c r="A19" s="11" t="s">
        <v>49</v>
      </c>
      <c r="B19" s="11">
        <v>27</v>
      </c>
      <c r="C19" s="11">
        <v>43</v>
      </c>
      <c r="D19" s="11">
        <v>3.1850000000000001</v>
      </c>
      <c r="E19" s="11">
        <v>7.9260000000000002</v>
      </c>
      <c r="F19" s="11">
        <v>6</v>
      </c>
      <c r="G19" s="11">
        <v>0.123</v>
      </c>
      <c r="H19" s="11">
        <v>0.38</v>
      </c>
      <c r="I19" s="11">
        <v>1</v>
      </c>
      <c r="J19" s="11">
        <v>0.498</v>
      </c>
      <c r="K19" s="11">
        <v>2.6720000000000002</v>
      </c>
    </row>
    <row r="20" spans="1:11" x14ac:dyDescent="0.25">
      <c r="A20" s="11" t="s">
        <v>50</v>
      </c>
      <c r="B20" s="11">
        <v>31</v>
      </c>
      <c r="C20" s="11">
        <v>69</v>
      </c>
      <c r="D20" s="11">
        <v>4.452</v>
      </c>
      <c r="E20" s="11">
        <v>8.516</v>
      </c>
      <c r="F20" s="11">
        <v>7</v>
      </c>
      <c r="G20" s="11">
        <v>0.14799999999999999</v>
      </c>
      <c r="H20" s="11">
        <v>0.40899999999999997</v>
      </c>
      <c r="I20" s="11">
        <v>1</v>
      </c>
      <c r="J20" s="11">
        <v>0.42599999999999999</v>
      </c>
      <c r="K20" s="11">
        <v>2.871</v>
      </c>
    </row>
    <row r="21" spans="1:11" x14ac:dyDescent="0.25">
      <c r="A21" s="11" t="s">
        <v>45</v>
      </c>
      <c r="B21" s="11">
        <v>33</v>
      </c>
      <c r="C21" s="11">
        <v>85</v>
      </c>
      <c r="D21" s="11">
        <v>5.1520000000000001</v>
      </c>
      <c r="E21" s="11">
        <v>10.97</v>
      </c>
      <c r="F21" s="11">
        <v>4</v>
      </c>
      <c r="G21" s="11">
        <v>0.161</v>
      </c>
      <c r="H21" s="11">
        <v>0.31</v>
      </c>
      <c r="I21" s="11">
        <v>1</v>
      </c>
      <c r="J21" s="11">
        <v>0.64</v>
      </c>
      <c r="K21" s="11">
        <v>2.2589999999999999</v>
      </c>
    </row>
    <row r="22" spans="1:11" x14ac:dyDescent="0.25">
      <c r="A22" s="12" t="s">
        <v>12</v>
      </c>
      <c r="B22" s="12">
        <f t="shared" ref="B22:K22" si="0">AVERAGE(B2:B21)</f>
        <v>99.45</v>
      </c>
      <c r="C22" s="12">
        <f t="shared" si="0"/>
        <v>317.85000000000002</v>
      </c>
      <c r="D22" s="12">
        <f t="shared" si="0"/>
        <v>5.5111499999999998</v>
      </c>
      <c r="E22" s="12">
        <f t="shared" si="0"/>
        <v>17.456150000000001</v>
      </c>
      <c r="F22" s="12">
        <f t="shared" si="0"/>
        <v>6.05</v>
      </c>
      <c r="G22" s="12">
        <f t="shared" si="0"/>
        <v>7.2599999999999984E-2</v>
      </c>
      <c r="H22" s="12">
        <f t="shared" si="0"/>
        <v>0.36954999999999999</v>
      </c>
      <c r="I22" s="12">
        <f t="shared" si="0"/>
        <v>2.4500000000000002</v>
      </c>
      <c r="J22" s="12">
        <f t="shared" si="0"/>
        <v>0.56520000000000015</v>
      </c>
      <c r="K22" s="12">
        <f t="shared" si="0"/>
        <v>2.68425</v>
      </c>
    </row>
    <row r="23" spans="1:11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t="75" x14ac:dyDescent="0.25">
      <c r="A24" s="10" t="s">
        <v>11</v>
      </c>
      <c r="B24" s="9" t="s">
        <v>5</v>
      </c>
      <c r="C24" s="9" t="s">
        <v>6</v>
      </c>
      <c r="D24" s="9" t="s">
        <v>0</v>
      </c>
      <c r="E24" s="9" t="s">
        <v>1</v>
      </c>
      <c r="F24" s="9" t="s">
        <v>2</v>
      </c>
      <c r="G24" s="9" t="s">
        <v>3</v>
      </c>
      <c r="H24" s="9" t="s">
        <v>7</v>
      </c>
      <c r="I24" s="9" t="s">
        <v>4</v>
      </c>
      <c r="J24" s="9" t="s">
        <v>8</v>
      </c>
      <c r="K24" s="9" t="s">
        <v>9</v>
      </c>
    </row>
    <row r="25" spans="1:11" x14ac:dyDescent="0.25">
      <c r="A25" s="11" t="s">
        <v>65</v>
      </c>
      <c r="B25" s="11">
        <v>10</v>
      </c>
      <c r="C25" s="11">
        <v>21</v>
      </c>
      <c r="D25" s="11">
        <v>4.2</v>
      </c>
      <c r="E25" s="11">
        <v>14.6</v>
      </c>
      <c r="F25" s="11">
        <v>2</v>
      </c>
      <c r="G25" s="11">
        <v>0.46700000000000003</v>
      </c>
      <c r="H25" s="11">
        <v>0.12</v>
      </c>
      <c r="I25" s="11">
        <v>1</v>
      </c>
      <c r="J25" s="11">
        <v>0.81100000000000005</v>
      </c>
      <c r="K25" s="11">
        <v>1.5329999999999999</v>
      </c>
    </row>
    <row r="26" spans="1:11" x14ac:dyDescent="0.25">
      <c r="A26" s="11" t="s">
        <v>58</v>
      </c>
      <c r="B26" s="11">
        <v>12</v>
      </c>
      <c r="C26" s="11">
        <v>10</v>
      </c>
      <c r="D26" s="11">
        <v>1.667</v>
      </c>
      <c r="E26" s="11">
        <v>3.8330000000000002</v>
      </c>
      <c r="F26" s="11">
        <v>3</v>
      </c>
      <c r="G26" s="11">
        <v>0.152</v>
      </c>
      <c r="H26" s="11">
        <v>0.159</v>
      </c>
      <c r="I26" s="11">
        <v>2</v>
      </c>
      <c r="J26" s="11">
        <v>0</v>
      </c>
      <c r="K26" s="11">
        <v>1.9350000000000001</v>
      </c>
    </row>
    <row r="27" spans="1:11" x14ac:dyDescent="0.25">
      <c r="A27" s="11" t="s">
        <v>68</v>
      </c>
      <c r="B27" s="11">
        <v>62</v>
      </c>
      <c r="C27" s="11">
        <v>373</v>
      </c>
      <c r="D27" s="11">
        <v>12.032</v>
      </c>
      <c r="E27" s="11">
        <v>57.097000000000001</v>
      </c>
      <c r="F27" s="11">
        <v>4</v>
      </c>
      <c r="G27" s="11">
        <v>0.19700000000000001</v>
      </c>
      <c r="H27" s="11">
        <v>0.16</v>
      </c>
      <c r="I27" s="11">
        <v>1</v>
      </c>
      <c r="J27" s="11">
        <v>0.73199999999999998</v>
      </c>
      <c r="K27" s="11">
        <v>1.9590000000000001</v>
      </c>
    </row>
    <row r="28" spans="1:11" x14ac:dyDescent="0.25">
      <c r="A28" s="11">
        <v>1984</v>
      </c>
      <c r="B28" s="11">
        <v>26</v>
      </c>
      <c r="C28" s="11">
        <v>43</v>
      </c>
      <c r="D28" s="11">
        <v>3.3079999999999998</v>
      </c>
      <c r="E28" s="11">
        <v>16.846</v>
      </c>
      <c r="F28" s="11">
        <v>4</v>
      </c>
      <c r="G28" s="11">
        <v>0.13200000000000001</v>
      </c>
      <c r="H28" s="11">
        <v>0.23200000000000001</v>
      </c>
      <c r="I28" s="11">
        <v>3</v>
      </c>
      <c r="J28" s="11">
        <v>0.5</v>
      </c>
      <c r="K28" s="11">
        <v>2.0649999999999999</v>
      </c>
    </row>
    <row r="29" spans="1:11" x14ac:dyDescent="0.25">
      <c r="A29" s="11" t="s">
        <v>62</v>
      </c>
      <c r="B29" s="11">
        <v>72</v>
      </c>
      <c r="C29" s="11">
        <v>403</v>
      </c>
      <c r="D29" s="11">
        <v>11.194000000000001</v>
      </c>
      <c r="E29" s="11">
        <v>57.527999999999999</v>
      </c>
      <c r="F29" s="11">
        <v>4</v>
      </c>
      <c r="G29" s="11">
        <v>0.158</v>
      </c>
      <c r="H29" s="11">
        <v>0.14199999999999999</v>
      </c>
      <c r="I29" s="11">
        <v>1</v>
      </c>
      <c r="J29" s="11">
        <v>0.66600000000000004</v>
      </c>
      <c r="K29" s="11">
        <v>2.1640000000000001</v>
      </c>
    </row>
    <row r="30" spans="1:11" x14ac:dyDescent="0.25">
      <c r="A30" s="11" t="s">
        <v>67</v>
      </c>
      <c r="B30" s="11">
        <v>62</v>
      </c>
      <c r="C30" s="11">
        <v>191</v>
      </c>
      <c r="D30" s="11">
        <v>6.1609999999999996</v>
      </c>
      <c r="E30" s="11">
        <v>22.323</v>
      </c>
      <c r="F30" s="11">
        <v>4</v>
      </c>
      <c r="G30" s="11">
        <v>0.10100000000000001</v>
      </c>
      <c r="H30" s="11">
        <v>0.32100000000000001</v>
      </c>
      <c r="I30" s="11">
        <v>2</v>
      </c>
      <c r="J30" s="11">
        <v>0.747</v>
      </c>
      <c r="K30" s="11">
        <v>2.2639999999999998</v>
      </c>
    </row>
    <row r="31" spans="1:11" x14ac:dyDescent="0.25">
      <c r="A31" s="11" t="s">
        <v>57</v>
      </c>
      <c r="B31" s="11">
        <v>24</v>
      </c>
      <c r="C31" s="11">
        <v>41</v>
      </c>
      <c r="D31" s="11">
        <v>3.4169999999999998</v>
      </c>
      <c r="E31" s="11">
        <v>7.25</v>
      </c>
      <c r="F31" s="11">
        <v>5</v>
      </c>
      <c r="G31" s="11">
        <v>0.14899999999999999</v>
      </c>
      <c r="H31" s="11">
        <v>0.42699999999999999</v>
      </c>
      <c r="I31" s="11">
        <v>2</v>
      </c>
      <c r="J31" s="11">
        <v>0.63400000000000001</v>
      </c>
      <c r="K31" s="11">
        <v>2.375</v>
      </c>
    </row>
    <row r="32" spans="1:11" x14ac:dyDescent="0.25">
      <c r="A32" s="11" t="s">
        <v>63</v>
      </c>
      <c r="B32" s="11">
        <v>20</v>
      </c>
      <c r="C32" s="11">
        <v>38</v>
      </c>
      <c r="D32" s="11">
        <v>3.8</v>
      </c>
      <c r="E32" s="11">
        <v>10.6</v>
      </c>
      <c r="F32" s="11">
        <v>5</v>
      </c>
      <c r="G32" s="11">
        <v>0.2</v>
      </c>
      <c r="H32" s="11">
        <v>0.51300000000000001</v>
      </c>
      <c r="I32" s="11">
        <v>2</v>
      </c>
      <c r="J32" s="11">
        <v>0.751</v>
      </c>
      <c r="K32" s="11">
        <v>2.4089999999999998</v>
      </c>
    </row>
    <row r="33" spans="1:11" x14ac:dyDescent="0.25">
      <c r="A33" s="11" t="s">
        <v>72</v>
      </c>
      <c r="B33" s="11">
        <v>135</v>
      </c>
      <c r="C33" s="11">
        <v>630</v>
      </c>
      <c r="D33" s="11">
        <v>9.3330000000000002</v>
      </c>
      <c r="E33" s="11">
        <v>39.17</v>
      </c>
      <c r="F33" s="11">
        <v>5</v>
      </c>
      <c r="G33" s="11">
        <v>7.0000000000000007E-2</v>
      </c>
      <c r="H33" s="11">
        <v>0.36599999999999999</v>
      </c>
      <c r="I33" s="11">
        <v>3</v>
      </c>
      <c r="J33" s="11">
        <v>0.68899999999999995</v>
      </c>
      <c r="K33" s="11">
        <v>2.4279999999999999</v>
      </c>
    </row>
    <row r="34" spans="1:11" x14ac:dyDescent="0.25">
      <c r="A34" s="11" t="s">
        <v>69</v>
      </c>
      <c r="B34" s="11">
        <v>23</v>
      </c>
      <c r="C34" s="11">
        <v>44</v>
      </c>
      <c r="D34" s="11">
        <v>3.8260000000000001</v>
      </c>
      <c r="E34" s="11">
        <v>10</v>
      </c>
      <c r="F34" s="11">
        <v>6</v>
      </c>
      <c r="G34" s="11">
        <v>0.17399999999999999</v>
      </c>
      <c r="H34" s="11">
        <v>0.46200000000000002</v>
      </c>
      <c r="I34" s="11">
        <v>1</v>
      </c>
      <c r="J34" s="11">
        <v>0.621</v>
      </c>
      <c r="K34" s="11">
        <v>2.4580000000000002</v>
      </c>
    </row>
    <row r="35" spans="1:11" x14ac:dyDescent="0.25">
      <c r="A35" s="11" t="s">
        <v>73</v>
      </c>
      <c r="B35" s="11">
        <v>130</v>
      </c>
      <c r="C35" s="11">
        <v>496</v>
      </c>
      <c r="D35" s="11">
        <v>7.6310000000000002</v>
      </c>
      <c r="E35" s="11">
        <v>21.954000000000001</v>
      </c>
      <c r="F35" s="11">
        <v>6</v>
      </c>
      <c r="G35" s="11">
        <v>5.8999999999999997E-2</v>
      </c>
      <c r="H35" s="11">
        <v>0.24099999999999999</v>
      </c>
      <c r="I35" s="11">
        <v>1</v>
      </c>
      <c r="J35" s="11">
        <v>0.71699999999999997</v>
      </c>
      <c r="K35" s="11">
        <v>2.4809999999999999</v>
      </c>
    </row>
    <row r="36" spans="1:11" x14ac:dyDescent="0.25">
      <c r="A36" s="11" t="s">
        <v>61</v>
      </c>
      <c r="B36" s="11">
        <v>55</v>
      </c>
      <c r="C36" s="11">
        <v>124</v>
      </c>
      <c r="D36" s="11">
        <v>4.5090000000000003</v>
      </c>
      <c r="E36" s="11">
        <v>18.291</v>
      </c>
      <c r="F36" s="11">
        <v>6</v>
      </c>
      <c r="G36" s="11">
        <v>8.4000000000000005E-2</v>
      </c>
      <c r="H36" s="11">
        <v>0.115</v>
      </c>
      <c r="I36" s="11">
        <v>4</v>
      </c>
      <c r="J36" s="11">
        <v>0.51500000000000001</v>
      </c>
      <c r="K36" s="11">
        <v>2.5299999999999998</v>
      </c>
    </row>
    <row r="37" spans="1:11" x14ac:dyDescent="0.25">
      <c r="A37" s="11" t="s">
        <v>59</v>
      </c>
      <c r="B37" s="11">
        <v>39</v>
      </c>
      <c r="C37" s="11">
        <v>65</v>
      </c>
      <c r="D37" s="11">
        <v>3.3330000000000002</v>
      </c>
      <c r="E37" s="11">
        <v>9.7949999999999999</v>
      </c>
      <c r="F37" s="11">
        <v>6</v>
      </c>
      <c r="G37" s="11">
        <v>8.7999999999999995E-2</v>
      </c>
      <c r="H37" s="11">
        <v>0.33900000000000002</v>
      </c>
      <c r="I37" s="11">
        <v>2</v>
      </c>
      <c r="J37" s="11">
        <v>0.68100000000000005</v>
      </c>
      <c r="K37" s="11">
        <v>2.5310000000000001</v>
      </c>
    </row>
    <row r="38" spans="1:11" x14ac:dyDescent="0.25">
      <c r="A38" s="11" t="s">
        <v>71</v>
      </c>
      <c r="B38" s="11">
        <v>96</v>
      </c>
      <c r="C38" s="11">
        <v>279</v>
      </c>
      <c r="D38" s="11">
        <v>5.8120000000000003</v>
      </c>
      <c r="E38" s="11">
        <v>15.333</v>
      </c>
      <c r="F38" s="11">
        <v>5</v>
      </c>
      <c r="G38" s="11">
        <v>6.0999999999999999E-2</v>
      </c>
      <c r="H38" s="11">
        <v>0.32900000000000001</v>
      </c>
      <c r="I38" s="11">
        <v>1</v>
      </c>
      <c r="J38" s="11">
        <v>0.54600000000000004</v>
      </c>
      <c r="K38" s="11">
        <v>2.5630000000000002</v>
      </c>
    </row>
    <row r="39" spans="1:11" x14ac:dyDescent="0.25">
      <c r="A39" s="11" t="s">
        <v>60</v>
      </c>
      <c r="B39" s="11">
        <v>142</v>
      </c>
      <c r="C39" s="11">
        <v>499</v>
      </c>
      <c r="D39" s="11">
        <v>7.0279999999999996</v>
      </c>
      <c r="E39" s="11">
        <v>23.113</v>
      </c>
      <c r="F39" s="11">
        <v>6</v>
      </c>
      <c r="G39" s="11">
        <v>0.05</v>
      </c>
      <c r="H39" s="11">
        <v>0.49099999999999999</v>
      </c>
      <c r="I39" s="11">
        <v>2</v>
      </c>
      <c r="J39" s="11">
        <v>0.57399999999999995</v>
      </c>
      <c r="K39" s="11">
        <v>2.6850000000000001</v>
      </c>
    </row>
    <row r="40" spans="1:11" x14ac:dyDescent="0.25">
      <c r="A40" s="11" t="s">
        <v>75</v>
      </c>
      <c r="B40" s="11">
        <v>342</v>
      </c>
      <c r="C40" s="11">
        <v>1349</v>
      </c>
      <c r="D40" s="11">
        <v>7.8890000000000002</v>
      </c>
      <c r="E40" s="11">
        <v>22.731000000000002</v>
      </c>
      <c r="F40" s="11">
        <v>7</v>
      </c>
      <c r="G40" s="11">
        <v>2.3E-2</v>
      </c>
      <c r="H40" s="11">
        <v>0.37</v>
      </c>
      <c r="I40" s="11">
        <v>1</v>
      </c>
      <c r="J40" s="11">
        <v>0.63200000000000001</v>
      </c>
      <c r="K40" s="11">
        <v>2.7240000000000002</v>
      </c>
    </row>
    <row r="41" spans="1:11" x14ac:dyDescent="0.25">
      <c r="A41" s="11" t="s">
        <v>70</v>
      </c>
      <c r="B41" s="11">
        <v>228</v>
      </c>
      <c r="C41" s="11">
        <v>799</v>
      </c>
      <c r="D41" s="11">
        <v>7.0090000000000003</v>
      </c>
      <c r="E41" s="11">
        <v>24.053000000000001</v>
      </c>
      <c r="F41" s="11">
        <v>7</v>
      </c>
      <c r="G41" s="11">
        <v>3.1E-2</v>
      </c>
      <c r="H41" s="11">
        <v>0.39600000000000002</v>
      </c>
      <c r="I41" s="11">
        <v>3</v>
      </c>
      <c r="J41" s="11">
        <v>0.55700000000000005</v>
      </c>
      <c r="K41" s="11">
        <v>2.8759999999999999</v>
      </c>
    </row>
    <row r="42" spans="1:11" x14ac:dyDescent="0.25">
      <c r="A42" s="11" t="s">
        <v>74</v>
      </c>
      <c r="B42" s="11">
        <v>522</v>
      </c>
      <c r="C42" s="11">
        <v>4116</v>
      </c>
      <c r="D42" s="11">
        <v>15.77</v>
      </c>
      <c r="E42" s="11">
        <v>18.594000000000001</v>
      </c>
      <c r="F42" s="11">
        <v>9</v>
      </c>
      <c r="G42" s="11">
        <v>0.03</v>
      </c>
      <c r="H42" s="11">
        <v>0.45400000000000001</v>
      </c>
      <c r="I42" s="11">
        <v>10</v>
      </c>
      <c r="J42" s="11">
        <v>0.59899999999999998</v>
      </c>
      <c r="K42" s="11">
        <v>3.0179999999999998</v>
      </c>
    </row>
    <row r="43" spans="1:11" x14ac:dyDescent="0.25">
      <c r="A43" s="11" t="s">
        <v>64</v>
      </c>
      <c r="B43" s="11">
        <v>62</v>
      </c>
      <c r="C43" s="11">
        <v>121</v>
      </c>
      <c r="D43" s="11">
        <v>3.903</v>
      </c>
      <c r="E43" s="11">
        <v>8.4190000000000005</v>
      </c>
      <c r="F43" s="11">
        <v>7</v>
      </c>
      <c r="G43" s="11">
        <v>6.4000000000000001E-2</v>
      </c>
      <c r="H43" s="11">
        <v>0.52200000000000002</v>
      </c>
      <c r="I43" s="11">
        <v>4</v>
      </c>
      <c r="J43" s="11">
        <v>0.59899999999999998</v>
      </c>
      <c r="K43" s="11">
        <v>3.3</v>
      </c>
    </row>
    <row r="44" spans="1:11" x14ac:dyDescent="0.25">
      <c r="A44" s="11" t="s">
        <v>66</v>
      </c>
      <c r="B44" s="11">
        <v>90</v>
      </c>
      <c r="C44" s="11">
        <v>169</v>
      </c>
      <c r="D44" s="11">
        <v>3.7559999999999998</v>
      </c>
      <c r="E44" s="11">
        <v>7.3780000000000001</v>
      </c>
      <c r="F44" s="11">
        <v>8</v>
      </c>
      <c r="G44" s="11">
        <v>4.2000000000000003E-2</v>
      </c>
      <c r="H44" s="11">
        <v>0.442</v>
      </c>
      <c r="I44" s="11">
        <v>8</v>
      </c>
      <c r="J44" s="11">
        <v>0.58699999999999997</v>
      </c>
      <c r="K44" s="11">
        <v>3.3279999999999998</v>
      </c>
    </row>
    <row r="45" spans="1:11" ht="30" x14ac:dyDescent="0.25">
      <c r="A45" s="7" t="s">
        <v>12</v>
      </c>
      <c r="B45" s="7">
        <f>AVERAGE(B25:B44)</f>
        <v>107.6</v>
      </c>
      <c r="C45" s="7">
        <f t="shared" ref="C45:K45" si="1">AVERAGE(C25:C44)</f>
        <v>490.55</v>
      </c>
      <c r="D45" s="7">
        <f t="shared" si="1"/>
        <v>6.2789000000000001</v>
      </c>
      <c r="E45" s="7">
        <f t="shared" si="1"/>
        <v>20.445399999999999</v>
      </c>
      <c r="F45" s="7">
        <f t="shared" si="1"/>
        <v>5.45</v>
      </c>
      <c r="G45" s="7">
        <f t="shared" si="1"/>
        <v>0.1166</v>
      </c>
      <c r="H45" s="7">
        <f t="shared" si="1"/>
        <v>0.33005000000000007</v>
      </c>
      <c r="I45" s="7">
        <f t="shared" si="1"/>
        <v>2.7</v>
      </c>
      <c r="J45" s="7">
        <f t="shared" si="1"/>
        <v>0.6079</v>
      </c>
      <c r="K45" s="7">
        <f t="shared" si="1"/>
        <v>2.4813000000000001</v>
      </c>
    </row>
  </sheetData>
  <sortState ref="A25:K44">
    <sortCondition ref="K25:K4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opLeftCell="A10" workbookViewId="0">
      <selection activeCell="Q55" sqref="Q55"/>
    </sheetView>
  </sheetViews>
  <sheetFormatPr defaultRowHeight="15" x14ac:dyDescent="0.25"/>
  <cols>
    <col min="1" max="1" width="9.140625" style="3"/>
  </cols>
  <sheetData>
    <row r="1" spans="1:11" ht="75" x14ac:dyDescent="0.25">
      <c r="B1" s="9" t="s">
        <v>5</v>
      </c>
      <c r="C1" s="9" t="s">
        <v>6</v>
      </c>
      <c r="D1" s="9" t="s">
        <v>0</v>
      </c>
      <c r="E1" s="9" t="s">
        <v>1</v>
      </c>
      <c r="F1" s="9" t="s">
        <v>2</v>
      </c>
      <c r="G1" s="9" t="s">
        <v>3</v>
      </c>
      <c r="H1" s="9" t="s">
        <v>7</v>
      </c>
      <c r="I1" s="9" t="s">
        <v>4</v>
      </c>
      <c r="J1" s="9" t="s">
        <v>8</v>
      </c>
      <c r="K1" s="9" t="s">
        <v>9</v>
      </c>
    </row>
    <row r="2" spans="1:11" x14ac:dyDescent="0.25">
      <c r="A2" s="3" t="s">
        <v>76</v>
      </c>
      <c r="B2">
        <v>107.6</v>
      </c>
      <c r="C2">
        <v>490.55</v>
      </c>
      <c r="D2">
        <v>6.2788999999999993</v>
      </c>
      <c r="E2">
        <v>20.445400000000003</v>
      </c>
      <c r="F2">
        <v>5.45</v>
      </c>
      <c r="G2">
        <v>0.11660000000000001</v>
      </c>
      <c r="H2">
        <v>0.33005000000000001</v>
      </c>
      <c r="I2">
        <v>2.7</v>
      </c>
      <c r="J2">
        <v>0.6079</v>
      </c>
      <c r="K2">
        <v>2.4813000000000001</v>
      </c>
    </row>
    <row r="3" spans="1:11" x14ac:dyDescent="0.25">
      <c r="A3" s="3" t="s">
        <v>77</v>
      </c>
      <c r="B3">
        <v>99.45</v>
      </c>
      <c r="C3">
        <v>317.85000000000002</v>
      </c>
      <c r="D3">
        <v>5.5111499999999998</v>
      </c>
      <c r="E3">
        <v>17.456149999999994</v>
      </c>
      <c r="F3">
        <v>6.05</v>
      </c>
      <c r="G3">
        <v>7.2599999999999984E-2</v>
      </c>
      <c r="H3">
        <v>0.36954999999999993</v>
      </c>
      <c r="I3">
        <v>2.4500000000000002</v>
      </c>
      <c r="J3">
        <v>0.56520000000000015</v>
      </c>
      <c r="K3">
        <v>2.6842499999999996</v>
      </c>
    </row>
    <row r="4" spans="1:11" x14ac:dyDescent="0.25">
      <c r="B4">
        <f>B2-B3</f>
        <v>8.1499999999999915</v>
      </c>
      <c r="C4" s="3">
        <f t="shared" ref="C4:K4" si="0">C2-C3</f>
        <v>172.7</v>
      </c>
      <c r="D4" s="3">
        <f t="shared" si="0"/>
        <v>0.76774999999999949</v>
      </c>
      <c r="E4" s="3">
        <f t="shared" si="0"/>
        <v>2.9892500000000091</v>
      </c>
      <c r="F4" s="3">
        <f t="shared" si="0"/>
        <v>-0.59999999999999964</v>
      </c>
      <c r="G4" s="3">
        <f t="shared" si="0"/>
        <v>4.4000000000000025E-2</v>
      </c>
      <c r="H4" s="3">
        <f t="shared" si="0"/>
        <v>-3.9499999999999924E-2</v>
      </c>
      <c r="I4" s="3">
        <f t="shared" si="0"/>
        <v>0.25</v>
      </c>
      <c r="J4" s="3">
        <f t="shared" si="0"/>
        <v>4.2699999999999849E-2</v>
      </c>
      <c r="K4" s="3">
        <f t="shared" si="0"/>
        <v>-0.20294999999999952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2" sqref="D1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Network Data</vt:lpstr>
      <vt:lpstr>Network Data (2)</vt:lpstr>
      <vt:lpstr>Copy</vt:lpstr>
      <vt:lpstr>Viz Data</vt:lpstr>
      <vt:lpstr>Viz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2017-06-06T10:42:47Z</dcterms:created>
  <dcterms:modified xsi:type="dcterms:W3CDTF">2017-06-28T19:05:36Z</dcterms:modified>
</cp:coreProperties>
</file>