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9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K23" i="1" l="1"/>
  <c r="K22" i="1"/>
  <c r="K8" i="1"/>
  <c r="I26" i="1" l="1"/>
  <c r="I16" i="1"/>
  <c r="L11" i="1" s="1"/>
  <c r="L12" i="1" l="1"/>
  <c r="B1" i="1"/>
  <c r="B3" i="1"/>
  <c r="B7" i="1" l="1"/>
  <c r="D7" i="1" s="1"/>
  <c r="I9" i="1" l="1"/>
  <c r="B2" i="1"/>
  <c r="K9" i="1" l="1"/>
  <c r="D9" i="1"/>
  <c r="D8" i="1"/>
</calcChain>
</file>

<file path=xl/sharedStrings.xml><?xml version="1.0" encoding="utf-8"?>
<sst xmlns="http://schemas.openxmlformats.org/spreadsheetml/2006/main" count="66" uniqueCount="58">
  <si>
    <t>Vref</t>
  </si>
  <si>
    <t>Vto</t>
  </si>
  <si>
    <t>Vdd</t>
  </si>
  <si>
    <t>VP-VS1</t>
  </si>
  <si>
    <t>ID5</t>
  </si>
  <si>
    <t>ID1/3</t>
  </si>
  <si>
    <t>W/Lfuente-M5</t>
  </si>
  <si>
    <t>W/Lentrada-M1</t>
  </si>
  <si>
    <t>W/Lcorriente-M3</t>
  </si>
  <si>
    <t>uncox</t>
  </si>
  <si>
    <t>upcox</t>
  </si>
  <si>
    <t>uA</t>
  </si>
  <si>
    <t>WM5</t>
  </si>
  <si>
    <t>LM5</t>
  </si>
  <si>
    <t>Vout</t>
  </si>
  <si>
    <t>WM1</t>
  </si>
  <si>
    <t>WM3</t>
  </si>
  <si>
    <t>LM1</t>
  </si>
  <si>
    <t>LM3</t>
  </si>
  <si>
    <t>kpn</t>
  </si>
  <si>
    <t>kpp</t>
  </si>
  <si>
    <t>cox</t>
  </si>
  <si>
    <t>tox</t>
  </si>
  <si>
    <t>e0</t>
  </si>
  <si>
    <t>un</t>
  </si>
  <si>
    <t>up</t>
  </si>
  <si>
    <t>gm1</t>
  </si>
  <si>
    <t>gds1</t>
  </si>
  <si>
    <t>ro1</t>
  </si>
  <si>
    <t>gain</t>
  </si>
  <si>
    <t>ganancia</t>
  </si>
  <si>
    <t>voltaje de nodo entre VS-NMOS entrada y NMOS de abajo para calcular el area del metodo gráfico de los NMOS de entrada.</t>
  </si>
  <si>
    <t>NMOS  abajo</t>
  </si>
  <si>
    <t>NMOS entrada</t>
  </si>
  <si>
    <t>PMOS</t>
  </si>
  <si>
    <t>constante</t>
  </si>
  <si>
    <t>tox sacado del modelo de transistor</t>
  </si>
  <si>
    <t>un/up movilidades para NMOS y PMOS, sacados del modelo de transistor</t>
  </si>
  <si>
    <t>cox calculado con tox y e0</t>
  </si>
  <si>
    <t>kp = unpcox</t>
  </si>
  <si>
    <t>es lo mismo pero con otro nombre</t>
  </si>
  <si>
    <t xml:space="preserve">kp = uncox </t>
  </si>
  <si>
    <t>vto sacado del modelo de transistor</t>
  </si>
  <si>
    <t>corriente NMOS de abajo = 20uA</t>
  </si>
  <si>
    <t>corriente NMOS entrada y PMOS = 10uA</t>
  </si>
  <si>
    <t>Areafuente-M5-N</t>
  </si>
  <si>
    <t>Areaentrada-M1-N</t>
  </si>
  <si>
    <t>Areacorriente-M3-P</t>
  </si>
  <si>
    <t>gds3</t>
  </si>
  <si>
    <t>gm1 se saco de la netlist con LTSpice.</t>
  </si>
  <si>
    <t>Estas son las relaciones de W/L, que dependen del Área, ucox y de la corriente.</t>
  </si>
  <si>
    <t>ro3</t>
  </si>
  <si>
    <t>gds1 y gds3 fueron sacados de la netlist con LTSpice. Los valores de ro1 = 1/gds1 y ro3 = 1/gds3.</t>
  </si>
  <si>
    <t>Variando la columna de "L" se actualiza el valor de "W" que simplemente es:  W = W/L * L</t>
  </si>
  <si>
    <t>Vref a elección, tratar que no sea mayor a 1.5V</t>
  </si>
  <si>
    <t>*La fórmula del área del NMOS de entrada, depende del valor de continua de la entrada, que es 2.5V, directamente lo pusimos como VDD/2 como VDD = 5V, queda 5V/2 = 2.5V.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</si>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</sst>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E+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11" fontId="0" fillId="0" borderId="0" xfId="0" applyNumberFormat="1" applyFill="1"/>
    <xf numFmtId="1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3" fontId="0" fillId="0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4" borderId="0" xfId="0" applyFill="1" applyAlignment="1">
      <alignment wrapText="1"/>
    </xf>
    <xf numFmtId="164" fontId="0" fillId="6" borderId="0" xfId="0" applyNumberFormat="1" applyFill="1"/>
    <xf numFmtId="0" fontId="1" fillId="0" borderId="0" xfId="0" applyFont="1" applyAlignment="1">
      <alignment wrapText="1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workbookViewId="0">
      <selection activeCell="B8" sqref="B8"/>
    </sheetView>
  </sheetViews>
  <sheetFormatPr baseColWidth="10" defaultRowHeight="15" x14ac:dyDescent="0.25"/>
  <cols>
    <col min="1" max="1" width="20.5703125" customWidth="1"/>
    <col min="2" max="2" width="16.7109375" style="1" customWidth="1"/>
    <col min="3" max="3" width="13.85546875" bestFit="1" customWidth="1"/>
    <col min="7" max="7" width="12.42578125" customWidth="1"/>
    <col min="9" max="9" width="11.85546875" bestFit="1" customWidth="1"/>
    <col min="11" max="11" width="12.7109375" bestFit="1" customWidth="1"/>
    <col min="14" max="14" width="20.42578125" customWidth="1"/>
  </cols>
  <sheetData>
    <row r="1" spans="1:24" x14ac:dyDescent="0.25">
      <c r="A1" s="3" t="s">
        <v>45</v>
      </c>
      <c r="B1" s="1">
        <f>((I1-I2)*(I1-I2))/2</f>
        <v>5.4580064578605009E-2</v>
      </c>
      <c r="C1" s="10" t="s">
        <v>32</v>
      </c>
      <c r="H1" s="3" t="s">
        <v>0</v>
      </c>
      <c r="I1">
        <v>1</v>
      </c>
      <c r="J1" s="23" t="s">
        <v>54</v>
      </c>
      <c r="K1" s="23"/>
      <c r="L1" s="23"/>
      <c r="M1" s="23"/>
      <c r="P1" t="s">
        <v>0</v>
      </c>
      <c r="Q1" t="s">
        <v>3</v>
      </c>
      <c r="R1" s="1" t="s">
        <v>56</v>
      </c>
      <c r="S1" t="s">
        <v>57</v>
      </c>
      <c r="T1" t="s">
        <v>26</v>
      </c>
      <c r="U1" t="s">
        <v>27</v>
      </c>
      <c r="V1" t="s">
        <v>48</v>
      </c>
      <c r="W1" t="s">
        <v>29</v>
      </c>
      <c r="X1" t="s">
        <v>14</v>
      </c>
    </row>
    <row r="2" spans="1:24" ht="15" customHeight="1" x14ac:dyDescent="0.25">
      <c r="A2" s="3" t="s">
        <v>46</v>
      </c>
      <c r="B2" s="1">
        <f>(((I3/2)-I4)*((I3/2)-I4))/2</f>
        <v>0.32000000000000006</v>
      </c>
      <c r="C2" s="10" t="s">
        <v>33</v>
      </c>
      <c r="D2" s="22"/>
      <c r="E2" s="22"/>
      <c r="F2" s="22"/>
      <c r="H2" s="3" t="s">
        <v>1</v>
      </c>
      <c r="I2">
        <v>0.66960609999999998</v>
      </c>
      <c r="J2" s="26" t="s">
        <v>42</v>
      </c>
      <c r="K2" s="26"/>
      <c r="L2" s="26"/>
      <c r="P2">
        <v>1</v>
      </c>
      <c r="Q2">
        <v>1.7</v>
      </c>
    </row>
    <row r="3" spans="1:24" x14ac:dyDescent="0.25">
      <c r="A3" s="3" t="s">
        <v>47</v>
      </c>
      <c r="B3" s="1">
        <f>(((I3-I2)-I5)*((I3-I2)-I5))/2</f>
        <v>0.34477701457860482</v>
      </c>
      <c r="C3" s="10" t="s">
        <v>34</v>
      </c>
      <c r="D3" s="22"/>
      <c r="E3" s="22"/>
      <c r="F3" s="22"/>
      <c r="H3" s="3" t="s">
        <v>2</v>
      </c>
      <c r="I3">
        <v>5</v>
      </c>
    </row>
    <row r="4" spans="1:24" ht="33.75" customHeight="1" x14ac:dyDescent="0.25">
      <c r="A4" s="24" t="s">
        <v>55</v>
      </c>
      <c r="B4" s="24"/>
      <c r="C4" s="24"/>
      <c r="D4" s="22"/>
      <c r="E4" s="22"/>
      <c r="F4" s="22"/>
      <c r="H4" s="14" t="s">
        <v>3</v>
      </c>
      <c r="I4" s="13">
        <v>1.7</v>
      </c>
      <c r="J4" s="26" t="s">
        <v>31</v>
      </c>
      <c r="K4" s="26"/>
      <c r="L4" s="26"/>
      <c r="M4" s="26"/>
      <c r="N4" s="26"/>
    </row>
    <row r="5" spans="1:24" x14ac:dyDescent="0.25">
      <c r="H5" s="3" t="s">
        <v>14</v>
      </c>
      <c r="I5">
        <v>3.5</v>
      </c>
    </row>
    <row r="7" spans="1:24" x14ac:dyDescent="0.25">
      <c r="A7" s="3" t="s">
        <v>6</v>
      </c>
      <c r="B7" s="21">
        <f>I8/(L11*B1)</f>
        <v>3.2189977508723127</v>
      </c>
      <c r="C7" s="2" t="s">
        <v>12</v>
      </c>
      <c r="D7">
        <f>B7*F7</f>
        <v>3.2189977508723127</v>
      </c>
      <c r="E7" s="2" t="s">
        <v>13</v>
      </c>
      <c r="F7">
        <v>1</v>
      </c>
    </row>
    <row r="8" spans="1:24" x14ac:dyDescent="0.25">
      <c r="A8" s="3" t="s">
        <v>7</v>
      </c>
      <c r="B8" s="21">
        <f>I9/(L11*B2)</f>
        <v>0.27452047675155483</v>
      </c>
      <c r="C8" s="2" t="s">
        <v>15</v>
      </c>
      <c r="D8">
        <f t="shared" ref="D8:D9" si="0">B8*F8</f>
        <v>0.27452047675155483</v>
      </c>
      <c r="E8" s="2" t="s">
        <v>17</v>
      </c>
      <c r="F8">
        <v>1</v>
      </c>
      <c r="H8" s="3" t="s">
        <v>4</v>
      </c>
      <c r="I8" s="7">
        <v>2.0000000000000002E-5</v>
      </c>
      <c r="J8" t="s">
        <v>11</v>
      </c>
      <c r="K8" s="9">
        <f>I8</f>
        <v>2.0000000000000002E-5</v>
      </c>
      <c r="L8" s="27" t="s">
        <v>43</v>
      </c>
      <c r="M8" s="27"/>
      <c r="N8" s="27"/>
    </row>
    <row r="9" spans="1:24" x14ac:dyDescent="0.25">
      <c r="A9" s="3" t="s">
        <v>8</v>
      </c>
      <c r="B9" s="21">
        <f>I9/(L12*B3)</f>
        <v>0.55093292203032607</v>
      </c>
      <c r="C9" s="2" t="s">
        <v>16</v>
      </c>
      <c r="D9">
        <f t="shared" si="0"/>
        <v>0.55093292203032607</v>
      </c>
      <c r="E9" s="2" t="s">
        <v>18</v>
      </c>
      <c r="F9">
        <v>1</v>
      </c>
      <c r="H9" s="3" t="s">
        <v>5</v>
      </c>
      <c r="I9">
        <f>I8/2</f>
        <v>1.0000000000000001E-5</v>
      </c>
      <c r="J9" t="s">
        <v>11</v>
      </c>
      <c r="K9" s="9">
        <f>I9</f>
        <v>1.0000000000000001E-5</v>
      </c>
      <c r="L9" s="27" t="s">
        <v>44</v>
      </c>
      <c r="M9" s="27"/>
      <c r="N9" s="27"/>
    </row>
    <row r="11" spans="1:24" ht="16.5" customHeight="1" x14ac:dyDescent="0.25">
      <c r="A11" s="23" t="s">
        <v>50</v>
      </c>
      <c r="B11" s="23"/>
      <c r="C11" s="23"/>
      <c r="D11" s="23"/>
      <c r="E11" s="23"/>
      <c r="F11" s="23"/>
      <c r="H11" s="3" t="s">
        <v>9</v>
      </c>
      <c r="I11">
        <v>50</v>
      </c>
      <c r="K11" s="3" t="s">
        <v>19</v>
      </c>
      <c r="L11" s="7">
        <f>I15*I16</f>
        <v>1.1383485986104316E-4</v>
      </c>
      <c r="M11" s="20" t="s">
        <v>41</v>
      </c>
      <c r="N11" s="26" t="s">
        <v>40</v>
      </c>
    </row>
    <row r="12" spans="1:24" ht="15" customHeight="1" x14ac:dyDescent="0.25">
      <c r="A12" s="25" t="s">
        <v>53</v>
      </c>
      <c r="B12" s="25"/>
      <c r="C12" s="25"/>
      <c r="D12" s="25"/>
      <c r="E12" s="25"/>
      <c r="F12" s="25"/>
      <c r="H12" s="3" t="s">
        <v>10</v>
      </c>
      <c r="I12">
        <v>20</v>
      </c>
      <c r="K12" s="3" t="s">
        <v>20</v>
      </c>
      <c r="L12" s="7">
        <f>I16*K15</f>
        <v>5.2645707921917262E-5</v>
      </c>
      <c r="M12" s="10" t="s">
        <v>39</v>
      </c>
      <c r="N12" s="26"/>
    </row>
    <row r="13" spans="1:24" x14ac:dyDescent="0.25">
      <c r="A13" s="25"/>
      <c r="B13" s="25"/>
      <c r="C13" s="25"/>
      <c r="D13" s="25"/>
      <c r="E13" s="25"/>
      <c r="F13" s="25"/>
    </row>
    <row r="15" spans="1:24" ht="27.75" customHeight="1" x14ac:dyDescent="0.25">
      <c r="A15" s="4"/>
      <c r="B15" s="5"/>
      <c r="C15" s="4"/>
      <c r="D15" s="4"/>
      <c r="E15" s="4"/>
      <c r="F15" s="4"/>
      <c r="G15" s="4"/>
      <c r="H15" s="19" t="s">
        <v>24</v>
      </c>
      <c r="I15" s="15">
        <v>458.43967900000001</v>
      </c>
      <c r="J15" s="19" t="s">
        <v>25</v>
      </c>
      <c r="K15" s="16">
        <v>212.0166131</v>
      </c>
      <c r="L15" s="26" t="s">
        <v>37</v>
      </c>
      <c r="M15" s="26"/>
      <c r="N15" s="26"/>
    </row>
    <row r="16" spans="1:24" x14ac:dyDescent="0.25">
      <c r="A16" s="4"/>
      <c r="B16" s="5"/>
      <c r="C16" s="4"/>
      <c r="D16" s="4"/>
      <c r="E16" s="4"/>
      <c r="F16" s="4"/>
      <c r="G16" s="4"/>
      <c r="H16" s="18" t="s">
        <v>21</v>
      </c>
      <c r="I16" s="6">
        <f xml:space="preserve"> (3.9*I18)/I17</f>
        <v>2.4830935251798559E-7</v>
      </c>
      <c r="K16" s="23" t="s">
        <v>38</v>
      </c>
      <c r="L16" s="23"/>
      <c r="M16" s="23"/>
    </row>
    <row r="17" spans="1:14" x14ac:dyDescent="0.25">
      <c r="A17" s="4"/>
      <c r="B17" s="5"/>
      <c r="C17" s="4"/>
      <c r="D17" s="4"/>
      <c r="E17" s="4"/>
      <c r="F17" s="4"/>
      <c r="G17" s="4"/>
      <c r="H17" s="4" t="s">
        <v>22</v>
      </c>
      <c r="I17" s="6">
        <v>1.39E-6</v>
      </c>
      <c r="K17" s="23" t="s">
        <v>36</v>
      </c>
      <c r="L17" s="23"/>
      <c r="M17" s="23"/>
    </row>
    <row r="18" spans="1:14" x14ac:dyDescent="0.25">
      <c r="H18" s="4" t="s">
        <v>23</v>
      </c>
      <c r="I18" s="6">
        <v>8.8500000000000002E-14</v>
      </c>
      <c r="K18" s="17" t="s">
        <v>35</v>
      </c>
      <c r="L18" s="12"/>
      <c r="M18" s="12"/>
    </row>
    <row r="21" spans="1:14" x14ac:dyDescent="0.25">
      <c r="H21" s="3" t="s">
        <v>26</v>
      </c>
      <c r="I21" s="7">
        <v>5.2800000000000003E-5</v>
      </c>
      <c r="L21" s="23" t="s">
        <v>49</v>
      </c>
      <c r="M21" s="23"/>
      <c r="N21" s="23"/>
    </row>
    <row r="22" spans="1:14" ht="15" customHeight="1" x14ac:dyDescent="0.25">
      <c r="H22" s="3" t="s">
        <v>27</v>
      </c>
      <c r="I22" s="7">
        <v>8.6200000000000004E-8</v>
      </c>
      <c r="J22" s="3" t="s">
        <v>28</v>
      </c>
      <c r="K22" s="7">
        <f>1/I22</f>
        <v>11600928.074245939</v>
      </c>
      <c r="L22" s="26" t="s">
        <v>52</v>
      </c>
      <c r="M22" s="26"/>
      <c r="N22" s="26"/>
    </row>
    <row r="23" spans="1:14" x14ac:dyDescent="0.25">
      <c r="H23" s="3" t="s">
        <v>48</v>
      </c>
      <c r="I23" s="7">
        <v>9.16E-8</v>
      </c>
      <c r="J23" s="3" t="s">
        <v>51</v>
      </c>
      <c r="K23" s="7">
        <f>1/I23</f>
        <v>10917030.567685589</v>
      </c>
      <c r="L23" s="26"/>
      <c r="M23" s="26"/>
      <c r="N23" s="26"/>
    </row>
    <row r="24" spans="1:14" x14ac:dyDescent="0.25">
      <c r="L24" s="26"/>
      <c r="M24" s="26"/>
      <c r="N24" s="26"/>
    </row>
    <row r="26" spans="1:14" x14ac:dyDescent="0.25">
      <c r="H26" s="3" t="s">
        <v>29</v>
      </c>
      <c r="I26" s="8">
        <f>I21*((K22*K23)/(K22+K23))</f>
        <v>296.962879640045</v>
      </c>
      <c r="J26" s="10" t="s">
        <v>30</v>
      </c>
    </row>
    <row r="27" spans="1:14" x14ac:dyDescent="0.25">
      <c r="L27" s="11"/>
    </row>
  </sheetData>
  <mergeCells count="14">
    <mergeCell ref="L22:N24"/>
    <mergeCell ref="L21:N21"/>
    <mergeCell ref="L8:N8"/>
    <mergeCell ref="L9:N9"/>
    <mergeCell ref="J4:N4"/>
    <mergeCell ref="L15:N15"/>
    <mergeCell ref="K17:M17"/>
    <mergeCell ref="K16:M16"/>
    <mergeCell ref="N11:N12"/>
    <mergeCell ref="J1:M1"/>
    <mergeCell ref="A4:C4"/>
    <mergeCell ref="A11:F11"/>
    <mergeCell ref="A12:F13"/>
    <mergeCell ref="J2:L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Nievas</cp:lastModifiedBy>
  <dcterms:created xsi:type="dcterms:W3CDTF">2021-05-11T20:29:19Z</dcterms:created>
  <dcterms:modified xsi:type="dcterms:W3CDTF">2021-06-03T00:28:20Z</dcterms:modified>
</cp:coreProperties>
</file>