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77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45" i="1" l="1"/>
  <c r="L45" i="1"/>
  <c r="Q46" i="1"/>
  <c r="Q45" i="1"/>
  <c r="V38" i="1"/>
  <c r="T38" i="1"/>
  <c r="V37" i="1"/>
  <c r="T37" i="1"/>
  <c r="V36" i="1"/>
  <c r="T36" i="1"/>
  <c r="V35" i="1"/>
  <c r="T35" i="1"/>
  <c r="V34" i="1"/>
  <c r="T34" i="1"/>
  <c r="V33" i="1"/>
  <c r="T33" i="1"/>
  <c r="V32" i="1"/>
  <c r="T32" i="1"/>
  <c r="V31" i="1"/>
  <c r="T31" i="1"/>
  <c r="V30" i="1"/>
  <c r="T30" i="1"/>
  <c r="V29" i="1"/>
  <c r="T29" i="1"/>
  <c r="V28" i="1"/>
  <c r="T28" i="1"/>
  <c r="V27" i="1"/>
  <c r="T27" i="1"/>
  <c r="V26" i="1"/>
  <c r="T26" i="1"/>
  <c r="V25" i="1"/>
  <c r="T25" i="1"/>
  <c r="V24" i="1"/>
  <c r="T24" i="1"/>
  <c r="V23" i="1"/>
  <c r="T23" i="1"/>
  <c r="V22" i="1"/>
  <c r="T22" i="1"/>
  <c r="V21" i="1"/>
  <c r="T21" i="1"/>
  <c r="V20" i="1"/>
  <c r="T20" i="1"/>
  <c r="V19" i="1"/>
  <c r="T19" i="1"/>
  <c r="I45" i="1"/>
  <c r="N38" i="1"/>
  <c r="L38" i="1"/>
  <c r="N37" i="1"/>
  <c r="L37" i="1"/>
  <c r="N36" i="1"/>
  <c r="L36" i="1"/>
  <c r="N35" i="1"/>
  <c r="L35" i="1"/>
  <c r="N34" i="1"/>
  <c r="L34" i="1"/>
  <c r="N33" i="1"/>
  <c r="L33" i="1"/>
  <c r="N32" i="1"/>
  <c r="L32" i="1"/>
  <c r="N31" i="1"/>
  <c r="L31" i="1"/>
  <c r="N30" i="1"/>
  <c r="L30" i="1"/>
  <c r="N29" i="1"/>
  <c r="L29" i="1"/>
  <c r="N28" i="1"/>
  <c r="L28" i="1"/>
  <c r="N27" i="1"/>
  <c r="L27" i="1"/>
  <c r="N26" i="1"/>
  <c r="L26" i="1"/>
  <c r="N25" i="1"/>
  <c r="L25" i="1"/>
  <c r="N24" i="1"/>
  <c r="L24" i="1"/>
  <c r="N23" i="1"/>
  <c r="L23" i="1"/>
  <c r="N22" i="1"/>
  <c r="L22" i="1"/>
  <c r="N21" i="1"/>
  <c r="L21" i="1"/>
  <c r="N20" i="1"/>
  <c r="L20" i="1"/>
  <c r="N19" i="1"/>
  <c r="L1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T46" i="1"/>
  <c r="W46" i="1"/>
  <c r="L46" i="1"/>
  <c r="O46" i="1"/>
  <c r="I46" i="1"/>
  <c r="W45" i="1"/>
  <c r="O45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R19" i="1"/>
  <c r="M19" i="1"/>
  <c r="J19" i="1"/>
  <c r="W40" i="1"/>
  <c r="O40" i="1"/>
  <c r="G40" i="1"/>
  <c r="W38" i="1"/>
  <c r="S38" i="1"/>
  <c r="R38" i="1"/>
  <c r="W37" i="1"/>
  <c r="S37" i="1"/>
  <c r="R37" i="1"/>
  <c r="W36" i="1"/>
  <c r="S36" i="1"/>
  <c r="R36" i="1"/>
  <c r="W35" i="1"/>
  <c r="S35" i="1"/>
  <c r="R35" i="1"/>
  <c r="W34" i="1"/>
  <c r="S34" i="1"/>
  <c r="R34" i="1"/>
  <c r="W33" i="1"/>
  <c r="S33" i="1"/>
  <c r="R33" i="1"/>
  <c r="W32" i="1"/>
  <c r="S32" i="1"/>
  <c r="R32" i="1"/>
  <c r="W31" i="1"/>
  <c r="S31" i="1"/>
  <c r="R31" i="1"/>
  <c r="W30" i="1"/>
  <c r="S30" i="1"/>
  <c r="R30" i="1"/>
  <c r="W29" i="1"/>
  <c r="S29" i="1"/>
  <c r="R29" i="1"/>
  <c r="W28" i="1"/>
  <c r="S28" i="1"/>
  <c r="R28" i="1"/>
  <c r="W27" i="1"/>
  <c r="S27" i="1"/>
  <c r="R27" i="1"/>
  <c r="W26" i="1"/>
  <c r="S26" i="1"/>
  <c r="R26" i="1"/>
  <c r="W25" i="1"/>
  <c r="S25" i="1"/>
  <c r="R25" i="1"/>
  <c r="W24" i="1"/>
  <c r="S24" i="1"/>
  <c r="R24" i="1"/>
  <c r="W23" i="1"/>
  <c r="S23" i="1"/>
  <c r="R23" i="1"/>
  <c r="W22" i="1"/>
  <c r="S22" i="1"/>
  <c r="R22" i="1"/>
  <c r="W21" i="1"/>
  <c r="S21" i="1"/>
  <c r="R21" i="1"/>
  <c r="W20" i="1"/>
  <c r="S20" i="1"/>
  <c r="R20" i="1"/>
  <c r="W19" i="1"/>
  <c r="S19" i="1"/>
  <c r="M38" i="1"/>
  <c r="O38" i="1"/>
  <c r="M37" i="1"/>
  <c r="O37" i="1"/>
  <c r="M36" i="1"/>
  <c r="O36" i="1"/>
  <c r="M35" i="1"/>
  <c r="O35" i="1"/>
  <c r="M34" i="1"/>
  <c r="O34" i="1"/>
  <c r="M33" i="1"/>
  <c r="O33" i="1"/>
  <c r="M32" i="1"/>
  <c r="O32" i="1"/>
  <c r="M31" i="1"/>
  <c r="O31" i="1"/>
  <c r="M30" i="1"/>
  <c r="O30" i="1"/>
  <c r="M29" i="1"/>
  <c r="O29" i="1"/>
  <c r="M28" i="1"/>
  <c r="O28" i="1"/>
  <c r="M27" i="1"/>
  <c r="O27" i="1"/>
  <c r="M26" i="1"/>
  <c r="O26" i="1"/>
  <c r="M25" i="1"/>
  <c r="O25" i="1"/>
  <c r="M24" i="1"/>
  <c r="O24" i="1"/>
  <c r="M23" i="1"/>
  <c r="O23" i="1"/>
  <c r="M22" i="1"/>
  <c r="O22" i="1"/>
  <c r="M21" i="1"/>
  <c r="O21" i="1"/>
  <c r="M20" i="1"/>
  <c r="O20" i="1"/>
  <c r="O1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K19" i="1"/>
  <c r="I4" i="1"/>
  <c r="I5" i="1"/>
  <c r="I6" i="1"/>
  <c r="I7" i="1"/>
  <c r="I8" i="1"/>
  <c r="I9" i="1"/>
  <c r="I10" i="1"/>
  <c r="M10" i="1"/>
  <c r="M9" i="1"/>
  <c r="M8" i="1"/>
  <c r="M7" i="1"/>
  <c r="M6" i="1"/>
  <c r="M5" i="1"/>
  <c r="M4" i="1"/>
  <c r="U5" i="1"/>
  <c r="U6" i="1"/>
  <c r="U7" i="1"/>
  <c r="U8" i="1"/>
  <c r="U9" i="1"/>
  <c r="U10" i="1"/>
  <c r="U11" i="1"/>
  <c r="U12" i="1"/>
  <c r="Q4" i="1"/>
  <c r="Q5" i="1"/>
  <c r="Q6" i="1"/>
  <c r="Q7" i="1"/>
  <c r="Q8" i="1"/>
  <c r="Q9" i="1"/>
  <c r="Q10" i="1"/>
  <c r="Q11" i="1"/>
  <c r="Q12" i="1"/>
  <c r="T12" i="1"/>
  <c r="T11" i="1"/>
  <c r="T10" i="1"/>
  <c r="T9" i="1"/>
  <c r="T8" i="1"/>
  <c r="T7" i="1"/>
  <c r="T6" i="1"/>
  <c r="T5" i="1"/>
  <c r="T4" i="1"/>
  <c r="R12" i="1"/>
  <c r="R11" i="1"/>
  <c r="R10" i="1"/>
  <c r="R9" i="1"/>
  <c r="R8" i="1"/>
  <c r="R7" i="1"/>
  <c r="R6" i="1"/>
  <c r="R5" i="1"/>
  <c r="L10" i="1"/>
  <c r="L9" i="1"/>
  <c r="L8" i="1"/>
  <c r="L7" i="1"/>
  <c r="L6" i="1"/>
  <c r="L5" i="1"/>
  <c r="J10" i="1"/>
  <c r="J9" i="1"/>
  <c r="J8" i="1"/>
  <c r="J7" i="1"/>
  <c r="J6" i="1"/>
  <c r="J5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F4" i="1"/>
  <c r="C5" i="1"/>
  <c r="F5" i="1"/>
  <c r="C6" i="1"/>
  <c r="F6" i="1"/>
  <c r="C7" i="1"/>
  <c r="F7" i="1"/>
  <c r="C8" i="1"/>
  <c r="F8" i="1"/>
  <c r="C9" i="1"/>
  <c r="F9" i="1"/>
  <c r="C10" i="1"/>
  <c r="F10" i="1"/>
  <c r="G10" i="1"/>
  <c r="G9" i="1"/>
  <c r="G8" i="1"/>
  <c r="G7" i="1"/>
  <c r="G6" i="1"/>
  <c r="G5" i="1"/>
  <c r="G4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E4" i="1"/>
  <c r="E5" i="1"/>
  <c r="D5" i="1"/>
  <c r="S12" i="1"/>
  <c r="S11" i="1"/>
  <c r="S10" i="1"/>
  <c r="S9" i="1"/>
  <c r="S8" i="1"/>
  <c r="S7" i="1"/>
  <c r="S6" i="1"/>
  <c r="S5" i="1"/>
  <c r="K10" i="1"/>
  <c r="K9" i="1"/>
  <c r="K8" i="1"/>
  <c r="K7" i="1"/>
  <c r="K6" i="1"/>
  <c r="K5" i="1"/>
  <c r="E6" i="1"/>
  <c r="E7" i="1"/>
  <c r="E8" i="1"/>
  <c r="E9" i="1"/>
  <c r="E10" i="1"/>
  <c r="D6" i="1"/>
  <c r="D7" i="1"/>
  <c r="D8" i="1"/>
  <c r="D9" i="1"/>
  <c r="D10" i="1"/>
</calcChain>
</file>

<file path=xl/sharedStrings.xml><?xml version="1.0" encoding="utf-8"?>
<sst xmlns="http://schemas.openxmlformats.org/spreadsheetml/2006/main" count="52" uniqueCount="14">
  <si>
    <t>stage</t>
  </si>
  <si>
    <t>volume</t>
  </si>
  <si>
    <t>surface area</t>
  </si>
  <si>
    <t>exchange area</t>
  </si>
  <si>
    <t>square</t>
  </si>
  <si>
    <t>cone</t>
  </si>
  <si>
    <t>bot</t>
  </si>
  <si>
    <t>R</t>
  </si>
  <si>
    <t>results</t>
  </si>
  <si>
    <t>Cond</t>
  </si>
  <si>
    <t>head</t>
  </si>
  <si>
    <t>R_ea</t>
  </si>
  <si>
    <t>interpolated ea</t>
  </si>
  <si>
    <t>same as obs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</si>
</sst>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2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abSelected="1" topLeftCell="G2" workbookViewId="0">
      <selection activeCell="T46" sqref="T46"/>
    </sheetView>
  </sheetViews>
  <sheetFormatPr baseColWidth="10" defaultRowHeight="15" x14ac:dyDescent="0"/>
  <cols>
    <col min="3" max="4" width="12.1640625" bestFit="1" customWidth="1"/>
    <col min="5" max="5" width="11.1640625" bestFit="1" customWidth="1"/>
    <col min="6" max="6" width="13" bestFit="1" customWidth="1"/>
    <col min="7" max="7" width="12.1640625" bestFit="1" customWidth="1"/>
    <col min="8" max="8" width="12.1640625" customWidth="1"/>
    <col min="9" max="9" width="12.1640625" bestFit="1" customWidth="1"/>
    <col min="11" max="11" width="11.1640625" bestFit="1" customWidth="1"/>
    <col min="12" max="12" width="13" bestFit="1" customWidth="1"/>
    <col min="13" max="13" width="8.83203125" bestFit="1" customWidth="1"/>
    <col min="14" max="14" width="8.83203125" customWidth="1"/>
    <col min="15" max="15" width="12.1640625" bestFit="1" customWidth="1"/>
    <col min="17" max="17" width="12.1640625" bestFit="1" customWidth="1"/>
    <col min="18" max="18" width="11.83203125" bestFit="1" customWidth="1"/>
    <col min="19" max="19" width="11.1640625" bestFit="1" customWidth="1"/>
    <col min="20" max="20" width="13" bestFit="1" customWidth="1"/>
    <col min="21" max="21" width="9.83203125" bestFit="1" customWidth="1"/>
    <col min="22" max="22" width="9.83203125" customWidth="1"/>
    <col min="23" max="23" width="12.1640625" bestFit="1" customWidth="1"/>
  </cols>
  <sheetData>
    <row r="1" spans="3:22">
      <c r="C1">
        <v>4</v>
      </c>
      <c r="D1" t="s">
        <v>6</v>
      </c>
      <c r="I1">
        <v>4</v>
      </c>
      <c r="J1" t="s">
        <v>6</v>
      </c>
      <c r="Q1">
        <v>2</v>
      </c>
      <c r="R1" t="s">
        <v>6</v>
      </c>
    </row>
    <row r="2" spans="3:22">
      <c r="C2" t="s">
        <v>4</v>
      </c>
      <c r="I2" t="s">
        <v>5</v>
      </c>
      <c r="Q2" t="s">
        <v>5</v>
      </c>
    </row>
    <row r="3" spans="3:22">
      <c r="C3" t="s">
        <v>0</v>
      </c>
      <c r="D3" t="s">
        <v>1</v>
      </c>
      <c r="E3" t="s">
        <v>2</v>
      </c>
      <c r="F3" t="s">
        <v>3</v>
      </c>
      <c r="G3" t="s">
        <v>9</v>
      </c>
      <c r="I3" t="s">
        <v>0</v>
      </c>
      <c r="J3" t="s">
        <v>1</v>
      </c>
      <c r="K3" t="s">
        <v>2</v>
      </c>
      <c r="L3" t="s">
        <v>3</v>
      </c>
      <c r="M3" t="s">
        <v>7</v>
      </c>
      <c r="Q3" t="s">
        <v>0</v>
      </c>
      <c r="R3" t="s">
        <v>1</v>
      </c>
      <c r="S3" t="s">
        <v>2</v>
      </c>
      <c r="T3" t="s">
        <v>3</v>
      </c>
      <c r="U3" t="s">
        <v>7</v>
      </c>
    </row>
    <row r="4" spans="3:22">
      <c r="C4">
        <v>4</v>
      </c>
      <c r="D4">
        <v>0</v>
      </c>
      <c r="E4">
        <f>(10*10)</f>
        <v>100</v>
      </c>
      <c r="F4">
        <f>(10*10)</f>
        <v>100</v>
      </c>
      <c r="G4">
        <f t="shared" ref="G4:G10" si="0">F4/((1/1)+(2.5/1))</f>
        <v>28.571428571428573</v>
      </c>
      <c r="I4" s="1">
        <f>I1</f>
        <v>4</v>
      </c>
      <c r="J4" s="1">
        <v>0</v>
      </c>
      <c r="K4" s="1">
        <v>0</v>
      </c>
      <c r="L4" s="1">
        <v>0</v>
      </c>
      <c r="M4" s="1">
        <f t="shared" ref="M4:M10" si="1">MIN(5,(I4-I$1)*5/6)</f>
        <v>0</v>
      </c>
      <c r="N4" s="1"/>
      <c r="Q4" s="1">
        <f>Q1</f>
        <v>2</v>
      </c>
      <c r="R4" s="1">
        <v>0</v>
      </c>
      <c r="S4" s="1">
        <v>0</v>
      </c>
      <c r="T4" s="1">
        <f t="shared" ref="T4:T12" si="2">PI()*U4*SQRT(U4^2+($Q4-$Q$1)^2)</f>
        <v>0</v>
      </c>
      <c r="U4" s="1">
        <v>0</v>
      </c>
      <c r="V4" s="1"/>
    </row>
    <row r="5" spans="3:22">
      <c r="C5">
        <f t="shared" ref="C5:C10" si="3">C4+1</f>
        <v>5</v>
      </c>
      <c r="D5">
        <f>D4+E5*(C5-C$4)</f>
        <v>100</v>
      </c>
      <c r="E5">
        <f t="shared" ref="E5:E10" si="4">E4</f>
        <v>100</v>
      </c>
      <c r="F5">
        <f t="shared" ref="F5:F10" si="5">F4+($C5-$C4)*(4*10)</f>
        <v>140</v>
      </c>
      <c r="G5">
        <f t="shared" si="0"/>
        <v>40</v>
      </c>
      <c r="I5" s="1">
        <f t="shared" ref="I5:I10" si="6">I4+1</f>
        <v>5</v>
      </c>
      <c r="J5" s="1">
        <f t="shared" ref="J5:J10" si="7">(1/3)*PI()*(M5*M5)*($I5-$I$1)</f>
        <v>0.72722052166430395</v>
      </c>
      <c r="K5" s="1">
        <f t="shared" ref="K5:K10" si="8">PI()*M5^2</f>
        <v>2.1816615649929121</v>
      </c>
      <c r="L5" s="1">
        <f t="shared" ref="L5:L10" si="9">PI()*M5*SQRT(M5^2+($I5-$I$1)^2)</f>
        <v>3.4078643061847793</v>
      </c>
      <c r="M5" s="1">
        <f t="shared" si="1"/>
        <v>0.83333333333333337</v>
      </c>
      <c r="N5" s="1"/>
      <c r="Q5" s="1">
        <f t="shared" ref="Q5:Q12" si="10">Q4+1</f>
        <v>3</v>
      </c>
      <c r="R5" s="1">
        <f t="shared" ref="R5:R12" si="11">(1/3)*PI()*(U5*U5)*($Q5-$Q$1)</f>
        <v>1.6362461737446838</v>
      </c>
      <c r="S5" s="1">
        <f t="shared" ref="S5:S12" si="12">PI()*U5^2</f>
        <v>4.908738521234052</v>
      </c>
      <c r="T5" s="1">
        <f t="shared" si="2"/>
        <v>6.2862525201068076</v>
      </c>
      <c r="U5" s="1">
        <f>U4+10/8</f>
        <v>1.25</v>
      </c>
      <c r="V5" s="1"/>
    </row>
    <row r="6" spans="3:22">
      <c r="C6">
        <f t="shared" si="3"/>
        <v>6</v>
      </c>
      <c r="D6">
        <f t="shared" ref="D6:D10" si="13">D5+E6*(C6-C5)</f>
        <v>200</v>
      </c>
      <c r="E6">
        <f t="shared" si="4"/>
        <v>100</v>
      </c>
      <c r="F6">
        <f t="shared" si="5"/>
        <v>180</v>
      </c>
      <c r="G6">
        <f t="shared" si="0"/>
        <v>51.428571428571431</v>
      </c>
      <c r="I6" s="1">
        <f t="shared" si="6"/>
        <v>6</v>
      </c>
      <c r="J6" s="1">
        <f t="shared" si="7"/>
        <v>5.8177641733144316</v>
      </c>
      <c r="K6" s="1">
        <f t="shared" si="8"/>
        <v>8.7266462599716483</v>
      </c>
      <c r="L6" s="1">
        <f t="shared" si="9"/>
        <v>13.631457224739117</v>
      </c>
      <c r="M6" s="1">
        <f t="shared" si="1"/>
        <v>1.6666666666666667</v>
      </c>
      <c r="N6" s="1"/>
      <c r="Q6" s="1">
        <f t="shared" si="10"/>
        <v>4</v>
      </c>
      <c r="R6" s="1">
        <f t="shared" si="11"/>
        <v>13.089969389957471</v>
      </c>
      <c r="S6" s="1">
        <f t="shared" si="12"/>
        <v>19.634954084936208</v>
      </c>
      <c r="T6" s="1">
        <f t="shared" si="2"/>
        <v>25.14501008042723</v>
      </c>
      <c r="U6" s="1">
        <f t="shared" ref="U6:U12" si="14">U5+10/8</f>
        <v>2.5</v>
      </c>
      <c r="V6" s="1"/>
    </row>
    <row r="7" spans="3:22">
      <c r="C7">
        <f t="shared" si="3"/>
        <v>7</v>
      </c>
      <c r="D7">
        <f t="shared" si="13"/>
        <v>300</v>
      </c>
      <c r="E7">
        <f t="shared" si="4"/>
        <v>100</v>
      </c>
      <c r="F7">
        <f t="shared" si="5"/>
        <v>220</v>
      </c>
      <c r="G7">
        <f t="shared" si="0"/>
        <v>62.857142857142854</v>
      </c>
      <c r="I7" s="1">
        <f t="shared" si="6"/>
        <v>7</v>
      </c>
      <c r="J7" s="1">
        <f t="shared" si="7"/>
        <v>19.634954084936204</v>
      </c>
      <c r="K7" s="1">
        <f t="shared" si="8"/>
        <v>19.634954084936208</v>
      </c>
      <c r="L7" s="1">
        <f t="shared" si="9"/>
        <v>30.670778755663008</v>
      </c>
      <c r="M7" s="1">
        <f t="shared" si="1"/>
        <v>2.5</v>
      </c>
      <c r="N7" s="1"/>
      <c r="Q7" s="1">
        <f t="shared" si="10"/>
        <v>5</v>
      </c>
      <c r="R7" s="1">
        <f t="shared" si="11"/>
        <v>44.178646691106465</v>
      </c>
      <c r="S7" s="1">
        <f t="shared" si="12"/>
        <v>44.178646691106465</v>
      </c>
      <c r="T7" s="1">
        <f t="shared" si="2"/>
        <v>56.57627268096126</v>
      </c>
      <c r="U7" s="1">
        <f t="shared" si="14"/>
        <v>3.75</v>
      </c>
      <c r="V7" s="1"/>
    </row>
    <row r="8" spans="3:22">
      <c r="C8">
        <f t="shared" si="3"/>
        <v>8</v>
      </c>
      <c r="D8">
        <f t="shared" si="13"/>
        <v>400</v>
      </c>
      <c r="E8">
        <f t="shared" si="4"/>
        <v>100</v>
      </c>
      <c r="F8">
        <f t="shared" si="5"/>
        <v>260</v>
      </c>
      <c r="G8">
        <f t="shared" si="0"/>
        <v>74.285714285714292</v>
      </c>
      <c r="I8" s="1">
        <f t="shared" si="6"/>
        <v>8</v>
      </c>
      <c r="J8" s="1">
        <f t="shared" si="7"/>
        <v>46.542113386515453</v>
      </c>
      <c r="K8" s="1">
        <f t="shared" si="8"/>
        <v>34.906585039886593</v>
      </c>
      <c r="L8" s="1">
        <f t="shared" si="9"/>
        <v>54.525828898956469</v>
      </c>
      <c r="M8" s="1">
        <f t="shared" si="1"/>
        <v>3.3333333333333335</v>
      </c>
      <c r="N8" s="1"/>
      <c r="Q8" s="1">
        <f t="shared" si="10"/>
        <v>6</v>
      </c>
      <c r="R8" s="1">
        <f t="shared" si="11"/>
        <v>104.71975511965977</v>
      </c>
      <c r="S8" s="1">
        <f t="shared" si="12"/>
        <v>78.539816339744831</v>
      </c>
      <c r="T8" s="1">
        <f t="shared" si="2"/>
        <v>100.58004032170892</v>
      </c>
      <c r="U8" s="1">
        <f t="shared" si="14"/>
        <v>5</v>
      </c>
      <c r="V8" s="1"/>
    </row>
    <row r="9" spans="3:22">
      <c r="C9">
        <f t="shared" si="3"/>
        <v>9</v>
      </c>
      <c r="D9">
        <f t="shared" si="13"/>
        <v>500</v>
      </c>
      <c r="E9">
        <f t="shared" si="4"/>
        <v>100</v>
      </c>
      <c r="F9">
        <f t="shared" si="5"/>
        <v>300</v>
      </c>
      <c r="G9">
        <f t="shared" si="0"/>
        <v>85.714285714285708</v>
      </c>
      <c r="I9" s="1">
        <f t="shared" si="6"/>
        <v>9</v>
      </c>
      <c r="J9" s="1">
        <f t="shared" si="7"/>
        <v>90.902565208037998</v>
      </c>
      <c r="K9" s="1">
        <f t="shared" si="8"/>
        <v>54.541539124822805</v>
      </c>
      <c r="L9" s="1">
        <f t="shared" si="9"/>
        <v>85.196607654619484</v>
      </c>
      <c r="M9" s="1">
        <f t="shared" si="1"/>
        <v>4.166666666666667</v>
      </c>
      <c r="N9" s="1"/>
      <c r="Q9" s="1">
        <f t="shared" si="10"/>
        <v>7</v>
      </c>
      <c r="R9" s="1">
        <f t="shared" si="11"/>
        <v>204.53077171808548</v>
      </c>
      <c r="S9" s="1">
        <f t="shared" si="12"/>
        <v>122.7184630308513</v>
      </c>
      <c r="T9" s="1">
        <f t="shared" si="2"/>
        <v>157.15631300267017</v>
      </c>
      <c r="U9" s="1">
        <f t="shared" si="14"/>
        <v>6.25</v>
      </c>
      <c r="V9" s="1"/>
    </row>
    <row r="10" spans="3:22">
      <c r="C10">
        <f t="shared" si="3"/>
        <v>10</v>
      </c>
      <c r="D10">
        <f t="shared" si="13"/>
        <v>600</v>
      </c>
      <c r="E10">
        <f t="shared" si="4"/>
        <v>100</v>
      </c>
      <c r="F10">
        <f t="shared" si="5"/>
        <v>340</v>
      </c>
      <c r="G10">
        <f t="shared" si="0"/>
        <v>97.142857142857139</v>
      </c>
      <c r="I10" s="1">
        <f t="shared" si="6"/>
        <v>10</v>
      </c>
      <c r="J10" s="1">
        <f t="shared" si="7"/>
        <v>157.07963267948963</v>
      </c>
      <c r="K10" s="1">
        <f t="shared" si="8"/>
        <v>78.539816339744831</v>
      </c>
      <c r="L10" s="1">
        <f t="shared" si="9"/>
        <v>122.68311502265203</v>
      </c>
      <c r="M10" s="1">
        <f t="shared" si="1"/>
        <v>5</v>
      </c>
      <c r="N10" s="1"/>
      <c r="Q10" s="1">
        <f t="shared" si="10"/>
        <v>8</v>
      </c>
      <c r="R10" s="1">
        <f t="shared" si="11"/>
        <v>353.42917352885172</v>
      </c>
      <c r="S10" s="1">
        <f t="shared" si="12"/>
        <v>176.71458676442586</v>
      </c>
      <c r="T10" s="1">
        <f t="shared" si="2"/>
        <v>226.30509072384504</v>
      </c>
      <c r="U10" s="1">
        <f t="shared" si="14"/>
        <v>7.5</v>
      </c>
      <c r="V10" s="1"/>
    </row>
    <row r="11" spans="3:22">
      <c r="Q11" s="1">
        <f t="shared" si="10"/>
        <v>9</v>
      </c>
      <c r="R11" s="1">
        <f t="shared" si="11"/>
        <v>561.23243759442653</v>
      </c>
      <c r="S11" s="1">
        <f t="shared" si="12"/>
        <v>240.52818754046854</v>
      </c>
      <c r="T11" s="1">
        <f t="shared" si="2"/>
        <v>308.02637348523353</v>
      </c>
      <c r="U11" s="1">
        <f t="shared" si="14"/>
        <v>8.75</v>
      </c>
      <c r="V11" s="1"/>
    </row>
    <row r="12" spans="3:22">
      <c r="Q12" s="1">
        <f t="shared" si="10"/>
        <v>10</v>
      </c>
      <c r="R12" s="1">
        <f t="shared" si="11"/>
        <v>837.75804095727813</v>
      </c>
      <c r="S12" s="1">
        <f t="shared" si="12"/>
        <v>314.15926535897933</v>
      </c>
      <c r="T12" s="1">
        <f t="shared" si="2"/>
        <v>402.32016128683568</v>
      </c>
      <c r="U12" s="1">
        <f t="shared" si="14"/>
        <v>10</v>
      </c>
      <c r="V12" s="1"/>
    </row>
    <row r="17" spans="1:23">
      <c r="A17" t="s">
        <v>8</v>
      </c>
      <c r="I17" t="s">
        <v>8</v>
      </c>
      <c r="Q17" t="s">
        <v>8</v>
      </c>
    </row>
    <row r="18" spans="1:23">
      <c r="A18" t="s">
        <v>10</v>
      </c>
      <c r="C18" t="s">
        <v>0</v>
      </c>
      <c r="D18" t="s">
        <v>1</v>
      </c>
      <c r="E18" t="s">
        <v>2</v>
      </c>
      <c r="F18" t="s">
        <v>3</v>
      </c>
      <c r="G18" t="s">
        <v>9</v>
      </c>
      <c r="I18" t="s">
        <v>0</v>
      </c>
      <c r="J18" t="s">
        <v>1</v>
      </c>
      <c r="K18" t="s">
        <v>2</v>
      </c>
      <c r="L18" t="s">
        <v>3</v>
      </c>
      <c r="M18" t="s">
        <v>7</v>
      </c>
      <c r="N18" t="s">
        <v>11</v>
      </c>
      <c r="O18" t="s">
        <v>9</v>
      </c>
      <c r="Q18" t="s">
        <v>0</v>
      </c>
      <c r="R18" t="s">
        <v>1</v>
      </c>
      <c r="S18" t="s">
        <v>2</v>
      </c>
      <c r="T18" t="s">
        <v>3</v>
      </c>
      <c r="U18" t="s">
        <v>7</v>
      </c>
      <c r="V18" t="s">
        <v>11</v>
      </c>
      <c r="W18" t="s">
        <v>9</v>
      </c>
    </row>
    <row r="19" spans="1:23">
      <c r="A19">
        <v>7.7718221759999997</v>
      </c>
      <c r="C19">
        <v>8.1030978830000002</v>
      </c>
      <c r="D19">
        <f t="shared" ref="D19:D38" si="15">E19*(C19-C$1)</f>
        <v>410.30978830000004</v>
      </c>
      <c r="E19">
        <v>100</v>
      </c>
      <c r="F19">
        <f>(10*10)+4*(10*(MIN(MAX(A19,C19),10)-C$1))</f>
        <v>264.12391532000004</v>
      </c>
      <c r="G19">
        <f>F19/((1/1)+(2.5/1))</f>
        <v>75.463975805714298</v>
      </c>
      <c r="I19">
        <v>9.2343046110000007</v>
      </c>
      <c r="J19" s="1">
        <f>(1/3)*PI()*(M19*M19)*(MIN(10,$I19)-$I$1)+MAX(0,(I19-10)*PI()*M19^2)</f>
        <v>104.29010494008729</v>
      </c>
      <c r="K19" s="1">
        <f t="shared" ref="K19:K38" si="16">PI()*M19^2</f>
        <v>59.773043044296344</v>
      </c>
      <c r="L19" s="1">
        <f>PI()*N19*SQRT(N19^2+(MIN(10,MAX($A19,I19))-$I$1)^2)</f>
        <v>93.36847801293402</v>
      </c>
      <c r="M19" s="1">
        <f>MIN(5,($I19-$I$1)*5/6)</f>
        <v>4.3619205091666666</v>
      </c>
      <c r="N19" s="1">
        <f>MIN(5,(MAX($A19,I19)-$I$1)*5/6)</f>
        <v>4.3619205091666666</v>
      </c>
      <c r="O19">
        <f>L19/((1/1)+(2.5/1))</f>
        <v>26.676708003695435</v>
      </c>
      <c r="Q19">
        <v>7.7718139859999997</v>
      </c>
      <c r="R19" s="1">
        <f>(1/3)*PI()*(U19*U19)*(MIN(10,$Q19)-$Q$1)+MAX(0,(Q19-10)*PI()*U19^2)</f>
        <v>314.6194899130308</v>
      </c>
      <c r="S19" s="1">
        <f t="shared" ref="S19" si="17">PI()*U19^2</f>
        <v>163.52891344532193</v>
      </c>
      <c r="T19" s="1">
        <f>PI()*V19*SQRT(V19^2+(MIN(10,MAX(A19,$Q19))-$Q$1)^2)</f>
        <v>209.41978415783547</v>
      </c>
      <c r="U19" s="1">
        <f>MIN(10,($Q19-$Q$1)*10/8)</f>
        <v>7.2147674824999992</v>
      </c>
      <c r="V19" s="1">
        <f>MIN(10,(MAX($A19,Q19)-$Q$1)*10/8)</f>
        <v>7.2147777199999998</v>
      </c>
      <c r="W19">
        <f>T19/((1/1)+(2.5/1))</f>
        <v>59.834224045095844</v>
      </c>
    </row>
    <row r="20" spans="1:23">
      <c r="A20">
        <v>8.0897207529999999</v>
      </c>
      <c r="C20">
        <v>8.4064454889999993</v>
      </c>
      <c r="D20">
        <f t="shared" si="15"/>
        <v>440.6445488999999</v>
      </c>
      <c r="E20">
        <v>100</v>
      </c>
      <c r="F20">
        <f t="shared" ref="F20:F38" si="18">(10*10)+4*(10*(MIN(MAX(A20,C20),10)-C$1))</f>
        <v>276.25781955999997</v>
      </c>
      <c r="G20">
        <f t="shared" ref="G20:G38" si="19">F20/((1/1)+(2.5/1))</f>
        <v>78.930805588571417</v>
      </c>
      <c r="I20">
        <v>9.4408731929999998</v>
      </c>
      <c r="J20" s="1">
        <f t="shared" ref="J20:J38" si="20">(1/3)*PI()*(M20*M20)*(MIN(10,$I20)-$I$1)+MAX(0,(I20-10)*PI()*M20^2)</f>
        <v>117.13102357189419</v>
      </c>
      <c r="K20" s="1">
        <f t="shared" si="16"/>
        <v>64.583947879500343</v>
      </c>
      <c r="L20" s="1">
        <f t="shared" ref="L20:L38" si="21">PI()*N20*SQRT(N20^2+(MIN(10,MAX($A20,I20))-$I$1)^2)</f>
        <v>100.88335159892794</v>
      </c>
      <c r="M20" s="1">
        <f t="shared" ref="M20:M38" si="22">MIN(5,(I20-I$1)*5/6)</f>
        <v>4.5340609941666665</v>
      </c>
      <c r="N20" s="1">
        <f t="shared" ref="N20:N38" si="23">MIN(5,(MAX($A20,I20)-$I$1)*5/6)</f>
        <v>4.5340609941666665</v>
      </c>
      <c r="O20">
        <f t="shared" ref="O20:O38" si="24">L20/((1/1)+(2.5/1))</f>
        <v>28.823814742550841</v>
      </c>
      <c r="Q20">
        <v>8.0897123739999994</v>
      </c>
      <c r="R20" s="1">
        <f t="shared" ref="R20:R38" si="25">(1/3)*PI()*(U20*U20)*(MIN(10,$Q20)-$Q$1)+MAX(0,(Q20-10)*PI()*U20^2)</f>
        <v>369.52088234905455</v>
      </c>
      <c r="S20" s="1">
        <f t="shared" ref="S20:S38" si="26">PI()*U20^2</f>
        <v>182.03858884701469</v>
      </c>
      <c r="T20" s="1">
        <f t="shared" ref="T20:T38" si="27">PI()*V20*SQRT(V20^2+(MIN(10,MAX(A20,$Q20))-$Q$1)^2)</f>
        <v>233.12378160019011</v>
      </c>
      <c r="U20" s="1">
        <f t="shared" ref="U20:U38" si="28">MIN(10,($Q20-$Q$1)*10/8)</f>
        <v>7.6121404674999997</v>
      </c>
      <c r="V20" s="1">
        <f t="shared" ref="V20:V38" si="29">MIN(10,(MAX($A20,Q20)-$Q$1)*10/8)</f>
        <v>7.6121509412500004</v>
      </c>
      <c r="W20">
        <f t="shared" ref="W20:W38" si="30">T20/((1/1)+(2.5/1))</f>
        <v>66.606794742911461</v>
      </c>
    </row>
    <row r="21" spans="1:23">
      <c r="A21">
        <v>8.4216976209999999</v>
      </c>
      <c r="C21">
        <v>8.7244793210000005</v>
      </c>
      <c r="D21">
        <f t="shared" si="15"/>
        <v>472.44793210000006</v>
      </c>
      <c r="E21">
        <v>100</v>
      </c>
      <c r="F21">
        <f t="shared" si="18"/>
        <v>288.97917284000005</v>
      </c>
      <c r="G21">
        <f t="shared" si="19"/>
        <v>82.565477954285726</v>
      </c>
      <c r="I21">
        <v>9.6683464850000007</v>
      </c>
      <c r="J21" s="1">
        <f t="shared" si="20"/>
        <v>132.44491638049507</v>
      </c>
      <c r="K21" s="1">
        <f t="shared" si="16"/>
        <v>70.097117420916646</v>
      </c>
      <c r="L21" s="1">
        <f t="shared" si="21"/>
        <v>109.495197723741</v>
      </c>
      <c r="M21" s="1">
        <f t="shared" si="22"/>
        <v>4.7236220708333336</v>
      </c>
      <c r="N21" s="1">
        <f t="shared" si="23"/>
        <v>4.7236220708333336</v>
      </c>
      <c r="O21">
        <f t="shared" si="24"/>
        <v>31.284342206783144</v>
      </c>
      <c r="Q21">
        <v>8.4216893329999998</v>
      </c>
      <c r="R21" s="1">
        <f t="shared" si="25"/>
        <v>433.30781172014468</v>
      </c>
      <c r="S21" s="1">
        <f t="shared" si="26"/>
        <v>202.42702001797915</v>
      </c>
      <c r="T21" s="1">
        <f t="shared" si="27"/>
        <v>259.23374078406499</v>
      </c>
      <c r="U21" s="1">
        <f t="shared" si="28"/>
        <v>8.0271116662500006</v>
      </c>
      <c r="V21" s="1">
        <f t="shared" si="29"/>
        <v>8.0271220262499998</v>
      </c>
      <c r="W21">
        <f t="shared" si="30"/>
        <v>74.066783081161432</v>
      </c>
    </row>
    <row r="22" spans="1:23">
      <c r="A22">
        <v>8.7665813349999997</v>
      </c>
      <c r="C22">
        <v>9.0560753290000005</v>
      </c>
      <c r="D22">
        <f t="shared" si="15"/>
        <v>505.60753290000002</v>
      </c>
      <c r="E22">
        <v>100</v>
      </c>
      <c r="F22">
        <f t="shared" si="18"/>
        <v>302.24301316000003</v>
      </c>
      <c r="G22">
        <f t="shared" si="19"/>
        <v>86.355146617142864</v>
      </c>
      <c r="I22">
        <v>9.9163001089999998</v>
      </c>
      <c r="J22" s="1">
        <f t="shared" si="20"/>
        <v>150.59713621832256</v>
      </c>
      <c r="K22" s="1">
        <f t="shared" si="16"/>
        <v>76.363842322280632</v>
      </c>
      <c r="L22" s="1">
        <f t="shared" si="21"/>
        <v>119.28413494971583</v>
      </c>
      <c r="M22" s="1">
        <f t="shared" si="22"/>
        <v>4.9302500908333329</v>
      </c>
      <c r="N22" s="1">
        <f t="shared" si="23"/>
        <v>4.9302500908333329</v>
      </c>
      <c r="O22">
        <f t="shared" si="24"/>
        <v>34.081181414204522</v>
      </c>
      <c r="Q22">
        <v>8.7665731860000005</v>
      </c>
      <c r="R22" s="1">
        <f t="shared" si="25"/>
        <v>506.93817179463952</v>
      </c>
      <c r="S22" s="1">
        <f t="shared" si="26"/>
        <v>224.75401855262203</v>
      </c>
      <c r="T22" s="1">
        <f t="shared" si="27"/>
        <v>287.82627398940997</v>
      </c>
      <c r="U22" s="1">
        <f t="shared" si="28"/>
        <v>8.458216482500001</v>
      </c>
      <c r="V22" s="1">
        <f t="shared" si="29"/>
        <v>8.4582266687499992</v>
      </c>
      <c r="W22">
        <f t="shared" si="30"/>
        <v>82.236078282688567</v>
      </c>
    </row>
    <row r="23" spans="1:23">
      <c r="A23">
        <v>9.1232624040000001</v>
      </c>
      <c r="C23">
        <v>9.4001473739999994</v>
      </c>
      <c r="D23">
        <f t="shared" si="15"/>
        <v>540.01473739999994</v>
      </c>
      <c r="E23">
        <v>100</v>
      </c>
      <c r="F23">
        <f t="shared" si="18"/>
        <v>316.00589495999998</v>
      </c>
      <c r="G23">
        <f t="shared" si="19"/>
        <v>90.28739856</v>
      </c>
      <c r="I23">
        <v>10.2435765</v>
      </c>
      <c r="J23" s="1">
        <f t="shared" si="20"/>
        <v>176.21008625416746</v>
      </c>
      <c r="K23" s="1">
        <f t="shared" si="16"/>
        <v>78.539816339744831</v>
      </c>
      <c r="L23" s="1">
        <f t="shared" si="21"/>
        <v>122.68311502265203</v>
      </c>
      <c r="M23" s="1">
        <f t="shared" si="22"/>
        <v>5</v>
      </c>
      <c r="N23" s="1">
        <f t="shared" si="23"/>
        <v>5</v>
      </c>
      <c r="O23">
        <f t="shared" si="24"/>
        <v>35.052318577900579</v>
      </c>
      <c r="Q23">
        <v>9.1232538049999992</v>
      </c>
      <c r="R23" s="1">
        <f t="shared" si="25"/>
        <v>591.40351336669926</v>
      </c>
      <c r="S23" s="1">
        <f t="shared" si="26"/>
        <v>249.07304845079827</v>
      </c>
      <c r="T23" s="1">
        <f t="shared" si="27"/>
        <v>318.96990478766787</v>
      </c>
      <c r="U23" s="1">
        <f t="shared" si="28"/>
        <v>8.9040672562499985</v>
      </c>
      <c r="V23" s="1">
        <f t="shared" si="29"/>
        <v>8.9040780050000006</v>
      </c>
      <c r="W23">
        <f t="shared" si="30"/>
        <v>91.134258510762251</v>
      </c>
    </row>
    <row r="24" spans="1:23">
      <c r="A24">
        <v>9.4907164519999991</v>
      </c>
      <c r="C24">
        <v>9.7556768060000003</v>
      </c>
      <c r="D24">
        <f t="shared" si="15"/>
        <v>575.56768060000002</v>
      </c>
      <c r="E24">
        <v>100</v>
      </c>
      <c r="F24">
        <f t="shared" si="18"/>
        <v>330.22707223999998</v>
      </c>
      <c r="G24">
        <f t="shared" si="19"/>
        <v>94.35059206857143</v>
      </c>
      <c r="I24">
        <v>10.61103031</v>
      </c>
      <c r="J24" s="1">
        <f t="shared" si="20"/>
        <v>205.069841004907</v>
      </c>
      <c r="K24" s="1">
        <f t="shared" si="16"/>
        <v>78.539816339744831</v>
      </c>
      <c r="L24" s="1">
        <f t="shared" si="21"/>
        <v>122.68311502265203</v>
      </c>
      <c r="M24" s="1">
        <f t="shared" si="22"/>
        <v>5</v>
      </c>
      <c r="N24" s="1">
        <f t="shared" si="23"/>
        <v>5</v>
      </c>
      <c r="O24">
        <f t="shared" si="24"/>
        <v>35.052318577900579</v>
      </c>
      <c r="Q24">
        <v>9.4907076159999999</v>
      </c>
      <c r="R24" s="1">
        <f t="shared" si="25"/>
        <v>687.72875126320002</v>
      </c>
      <c r="S24" s="1">
        <f t="shared" si="26"/>
        <v>275.43275743171125</v>
      </c>
      <c r="T24" s="1">
        <f t="shared" si="27"/>
        <v>352.7268651268933</v>
      </c>
      <c r="U24" s="1">
        <f t="shared" si="28"/>
        <v>9.3633845200000003</v>
      </c>
      <c r="V24" s="1">
        <f t="shared" si="29"/>
        <v>9.3633955649999994</v>
      </c>
      <c r="W24">
        <f t="shared" si="30"/>
        <v>100.77910432196951</v>
      </c>
    </row>
    <row r="25" spans="1:23">
      <c r="A25">
        <v>9.8679945310000008</v>
      </c>
      <c r="C25">
        <v>10.125338770000001</v>
      </c>
      <c r="D25">
        <f t="shared" si="15"/>
        <v>612.53387700000007</v>
      </c>
      <c r="E25">
        <v>100</v>
      </c>
      <c r="F25">
        <f t="shared" si="18"/>
        <v>340</v>
      </c>
      <c r="G25">
        <f t="shared" si="19"/>
        <v>97.142857142857139</v>
      </c>
      <c r="I25">
        <v>10.98830852</v>
      </c>
      <c r="J25" s="1">
        <f t="shared" si="20"/>
        <v>234.70120232729471</v>
      </c>
      <c r="K25" s="1">
        <f t="shared" si="16"/>
        <v>78.539816339744831</v>
      </c>
      <c r="L25" s="1">
        <f t="shared" si="21"/>
        <v>122.68311502265203</v>
      </c>
      <c r="M25" s="1">
        <f t="shared" si="22"/>
        <v>5</v>
      </c>
      <c r="N25" s="1">
        <f t="shared" si="23"/>
        <v>5</v>
      </c>
      <c r="O25">
        <f t="shared" si="24"/>
        <v>35.052318577900579</v>
      </c>
      <c r="Q25">
        <v>9.8679858249999999</v>
      </c>
      <c r="R25" s="1">
        <f t="shared" si="25"/>
        <v>796.9651860396433</v>
      </c>
      <c r="S25" s="1">
        <f t="shared" si="26"/>
        <v>303.87644453069794</v>
      </c>
      <c r="T25" s="1">
        <f t="shared" si="27"/>
        <v>389.15258663241997</v>
      </c>
      <c r="U25" s="1">
        <f t="shared" si="28"/>
        <v>9.8349822812499994</v>
      </c>
      <c r="V25" s="1">
        <f t="shared" si="29"/>
        <v>9.834993163750001</v>
      </c>
      <c r="W25">
        <f t="shared" si="30"/>
        <v>111.18645332354856</v>
      </c>
    </row>
    <row r="26" spans="1:23">
      <c r="A26">
        <v>10.294058359999999</v>
      </c>
      <c r="C26">
        <v>10.55140269</v>
      </c>
      <c r="D26">
        <f t="shared" si="15"/>
        <v>655.14026899999999</v>
      </c>
      <c r="E26">
        <v>100</v>
      </c>
      <c r="F26">
        <f t="shared" si="18"/>
        <v>340</v>
      </c>
      <c r="G26">
        <f t="shared" si="19"/>
        <v>97.142857142857139</v>
      </c>
      <c r="I26">
        <v>11.414372439999999</v>
      </c>
      <c r="J26" s="1">
        <f t="shared" si="20"/>
        <v>268.16418435308634</v>
      </c>
      <c r="K26" s="1">
        <f t="shared" si="16"/>
        <v>78.539816339744831</v>
      </c>
      <c r="L26" s="1">
        <f t="shared" si="21"/>
        <v>122.68311502265203</v>
      </c>
      <c r="M26" s="1">
        <f t="shared" si="22"/>
        <v>5</v>
      </c>
      <c r="N26" s="1">
        <f t="shared" si="23"/>
        <v>5</v>
      </c>
      <c r="O26">
        <f t="shared" si="24"/>
        <v>35.052318577900579</v>
      </c>
      <c r="Q26">
        <v>10.294049749999999</v>
      </c>
      <c r="R26" s="1">
        <f t="shared" si="25"/>
        <v>930.13649439626943</v>
      </c>
      <c r="S26" s="1">
        <f t="shared" si="26"/>
        <v>314.15926535897933</v>
      </c>
      <c r="T26" s="1">
        <f t="shared" si="27"/>
        <v>402.32016128683568</v>
      </c>
      <c r="U26" s="1">
        <f t="shared" si="28"/>
        <v>10</v>
      </c>
      <c r="V26" s="1">
        <f t="shared" si="29"/>
        <v>10</v>
      </c>
      <c r="W26">
        <f t="shared" si="30"/>
        <v>114.94861751052449</v>
      </c>
    </row>
    <row r="27" spans="1:23">
      <c r="A27">
        <v>10.7464753</v>
      </c>
      <c r="C27">
        <v>11.003819930000001</v>
      </c>
      <c r="D27">
        <f t="shared" si="15"/>
        <v>700.38199300000008</v>
      </c>
      <c r="E27">
        <v>100</v>
      </c>
      <c r="F27">
        <f t="shared" si="18"/>
        <v>340</v>
      </c>
      <c r="G27">
        <f t="shared" si="19"/>
        <v>97.142857142857139</v>
      </c>
      <c r="I27">
        <v>11.866789689999999</v>
      </c>
      <c r="J27" s="1">
        <f t="shared" si="20"/>
        <v>303.69695207701875</v>
      </c>
      <c r="K27" s="1">
        <f t="shared" si="16"/>
        <v>78.539816339744831</v>
      </c>
      <c r="L27" s="1">
        <f t="shared" si="21"/>
        <v>122.68311502265203</v>
      </c>
      <c r="M27" s="1">
        <f t="shared" si="22"/>
        <v>5</v>
      </c>
      <c r="N27" s="1">
        <f t="shared" si="23"/>
        <v>5</v>
      </c>
      <c r="O27">
        <f t="shared" si="24"/>
        <v>35.052318577900579</v>
      </c>
      <c r="Q27">
        <v>10.74646699</v>
      </c>
      <c r="R27" s="1">
        <f t="shared" si="25"/>
        <v>1072.2675621504068</v>
      </c>
      <c r="S27" s="1">
        <f t="shared" si="26"/>
        <v>314.15926535897933</v>
      </c>
      <c r="T27" s="1">
        <f t="shared" si="27"/>
        <v>402.32016128683568</v>
      </c>
      <c r="U27" s="1">
        <f t="shared" si="28"/>
        <v>10</v>
      </c>
      <c r="V27" s="1">
        <f t="shared" si="29"/>
        <v>10</v>
      </c>
      <c r="W27">
        <f t="shared" si="30"/>
        <v>114.94861751052449</v>
      </c>
    </row>
    <row r="28" spans="1:23">
      <c r="A28">
        <v>11.2031533</v>
      </c>
      <c r="C28">
        <v>11.46049784</v>
      </c>
      <c r="D28">
        <f t="shared" si="15"/>
        <v>746.04978400000005</v>
      </c>
      <c r="E28">
        <v>100</v>
      </c>
      <c r="F28">
        <f t="shared" si="18"/>
        <v>340</v>
      </c>
      <c r="G28">
        <f t="shared" si="19"/>
        <v>97.142857142857139</v>
      </c>
      <c r="I28">
        <v>12.32346759</v>
      </c>
      <c r="J28" s="1">
        <f t="shared" si="20"/>
        <v>339.56435046943915</v>
      </c>
      <c r="K28" s="1">
        <f t="shared" si="16"/>
        <v>78.539816339744831</v>
      </c>
      <c r="L28" s="1">
        <f t="shared" si="21"/>
        <v>122.68311502265203</v>
      </c>
      <c r="M28" s="1">
        <f t="shared" si="22"/>
        <v>5</v>
      </c>
      <c r="N28" s="1">
        <f t="shared" si="23"/>
        <v>5</v>
      </c>
      <c r="O28">
        <f t="shared" si="24"/>
        <v>35.052318577900579</v>
      </c>
      <c r="Q28">
        <v>11.2031449</v>
      </c>
      <c r="R28" s="1">
        <f t="shared" si="25"/>
        <v>1215.7371588616807</v>
      </c>
      <c r="S28" s="1">
        <f t="shared" si="26"/>
        <v>314.15926535897933</v>
      </c>
      <c r="T28" s="1">
        <f t="shared" si="27"/>
        <v>402.32016128683568</v>
      </c>
      <c r="U28" s="1">
        <f t="shared" si="28"/>
        <v>10</v>
      </c>
      <c r="V28" s="1">
        <f t="shared" si="29"/>
        <v>10</v>
      </c>
      <c r="W28">
        <f t="shared" si="30"/>
        <v>114.94861751052449</v>
      </c>
    </row>
    <row r="29" spans="1:23">
      <c r="A29">
        <v>11.20323046</v>
      </c>
      <c r="C29">
        <v>11.46058339</v>
      </c>
      <c r="D29">
        <f t="shared" si="15"/>
        <v>746.05833900000005</v>
      </c>
      <c r="E29">
        <v>100</v>
      </c>
      <c r="F29">
        <f t="shared" si="18"/>
        <v>340</v>
      </c>
      <c r="G29">
        <f t="shared" si="19"/>
        <v>97.142857142857139</v>
      </c>
      <c r="I29">
        <v>12.32355314</v>
      </c>
      <c r="J29" s="1">
        <f t="shared" si="20"/>
        <v>339.57106955072697</v>
      </c>
      <c r="K29" s="1">
        <f t="shared" si="16"/>
        <v>78.539816339744831</v>
      </c>
      <c r="L29" s="1">
        <f t="shared" si="21"/>
        <v>122.68311502265203</v>
      </c>
      <c r="M29" s="1">
        <f t="shared" si="22"/>
        <v>5</v>
      </c>
      <c r="N29" s="1">
        <f t="shared" si="23"/>
        <v>5</v>
      </c>
      <c r="O29">
        <f t="shared" si="24"/>
        <v>35.052318577900579</v>
      </c>
      <c r="Q29">
        <v>11.20323045</v>
      </c>
      <c r="R29" s="1">
        <f t="shared" si="25"/>
        <v>1215.7640351868322</v>
      </c>
      <c r="S29" s="1">
        <f t="shared" si="26"/>
        <v>314.15926535897933</v>
      </c>
      <c r="T29" s="1">
        <f t="shared" si="27"/>
        <v>402.32016128683568</v>
      </c>
      <c r="U29" s="1">
        <f t="shared" si="28"/>
        <v>10</v>
      </c>
      <c r="V29" s="1">
        <f t="shared" si="29"/>
        <v>10</v>
      </c>
      <c r="W29">
        <f t="shared" si="30"/>
        <v>114.94861751052449</v>
      </c>
    </row>
    <row r="30" spans="1:23">
      <c r="A30">
        <v>10.74663176</v>
      </c>
      <c r="C30">
        <v>11.003993169999999</v>
      </c>
      <c r="D30">
        <f t="shared" si="15"/>
        <v>700.39931699999988</v>
      </c>
      <c r="E30">
        <v>100</v>
      </c>
      <c r="F30">
        <f t="shared" si="18"/>
        <v>340</v>
      </c>
      <c r="G30">
        <f t="shared" si="19"/>
        <v>97.142857142857139</v>
      </c>
      <c r="I30">
        <v>11.866962920000001</v>
      </c>
      <c r="J30" s="1">
        <f t="shared" si="20"/>
        <v>303.71055752940339</v>
      </c>
      <c r="K30" s="1">
        <f t="shared" si="16"/>
        <v>78.539816339744831</v>
      </c>
      <c r="L30" s="1">
        <f t="shared" si="21"/>
        <v>122.68311502265203</v>
      </c>
      <c r="M30" s="1">
        <f t="shared" si="22"/>
        <v>5</v>
      </c>
      <c r="N30" s="1">
        <f t="shared" si="23"/>
        <v>5</v>
      </c>
      <c r="O30">
        <f t="shared" si="24"/>
        <v>35.052318577900579</v>
      </c>
      <c r="Q30">
        <v>10.746640230000001</v>
      </c>
      <c r="R30" s="1">
        <f t="shared" si="25"/>
        <v>1072.3219871015376</v>
      </c>
      <c r="S30" s="1">
        <f t="shared" si="26"/>
        <v>314.15926535897933</v>
      </c>
      <c r="T30" s="1">
        <f t="shared" si="27"/>
        <v>402.32016128683568</v>
      </c>
      <c r="U30" s="1">
        <f t="shared" si="28"/>
        <v>10</v>
      </c>
      <c r="V30" s="1">
        <f t="shared" si="29"/>
        <v>10</v>
      </c>
      <c r="W30">
        <f t="shared" si="30"/>
        <v>114.94861751052449</v>
      </c>
    </row>
    <row r="31" spans="1:23">
      <c r="A31">
        <v>10.294219760000001</v>
      </c>
      <c r="C31">
        <v>10.55158114</v>
      </c>
      <c r="D31">
        <f t="shared" si="15"/>
        <v>655.15811399999996</v>
      </c>
      <c r="E31">
        <v>100</v>
      </c>
      <c r="F31">
        <f t="shared" si="18"/>
        <v>340</v>
      </c>
      <c r="G31">
        <f t="shared" si="19"/>
        <v>97.142857142857139</v>
      </c>
      <c r="I31">
        <v>11.4145509</v>
      </c>
      <c r="J31" s="1">
        <f t="shared" si="20"/>
        <v>268.17820056871039</v>
      </c>
      <c r="K31" s="1">
        <f t="shared" si="16"/>
        <v>78.539816339744831</v>
      </c>
      <c r="L31" s="1">
        <f t="shared" si="21"/>
        <v>122.68311502265203</v>
      </c>
      <c r="M31" s="1">
        <f t="shared" si="22"/>
        <v>5</v>
      </c>
      <c r="N31" s="1">
        <f t="shared" si="23"/>
        <v>5</v>
      </c>
      <c r="O31">
        <f t="shared" si="24"/>
        <v>35.052318577900579</v>
      </c>
      <c r="Q31">
        <v>10.294228199999999</v>
      </c>
      <c r="R31" s="1">
        <f t="shared" si="25"/>
        <v>930.19255611717267</v>
      </c>
      <c r="S31" s="1">
        <f t="shared" si="26"/>
        <v>314.15926535897933</v>
      </c>
      <c r="T31" s="1">
        <f t="shared" si="27"/>
        <v>402.32016128683568</v>
      </c>
      <c r="U31" s="1">
        <f t="shared" si="28"/>
        <v>10</v>
      </c>
      <c r="V31" s="1">
        <f t="shared" si="29"/>
        <v>10</v>
      </c>
      <c r="W31">
        <f t="shared" si="30"/>
        <v>114.94861751052449</v>
      </c>
    </row>
    <row r="32" spans="1:23">
      <c r="A32">
        <v>9.8681390259999997</v>
      </c>
      <c r="C32">
        <v>10.12550087</v>
      </c>
      <c r="D32">
        <f t="shared" si="15"/>
        <v>612.55008699999996</v>
      </c>
      <c r="E32">
        <v>100</v>
      </c>
      <c r="F32">
        <f t="shared" si="18"/>
        <v>340</v>
      </c>
      <c r="G32">
        <f t="shared" si="19"/>
        <v>97.142857142857139</v>
      </c>
      <c r="I32">
        <v>10.988470619999999</v>
      </c>
      <c r="J32" s="1">
        <f t="shared" si="20"/>
        <v>234.71393363152328</v>
      </c>
      <c r="K32" s="1">
        <f t="shared" si="16"/>
        <v>78.539816339744831</v>
      </c>
      <c r="L32" s="1">
        <f t="shared" si="21"/>
        <v>122.68311502265203</v>
      </c>
      <c r="M32" s="1">
        <f t="shared" si="22"/>
        <v>5</v>
      </c>
      <c r="N32" s="1">
        <f t="shared" si="23"/>
        <v>5</v>
      </c>
      <c r="O32">
        <f t="shared" si="24"/>
        <v>35.052318577900579</v>
      </c>
      <c r="Q32">
        <v>9.8681479260000007</v>
      </c>
      <c r="R32" s="1">
        <f t="shared" si="25"/>
        <v>797.01444573004244</v>
      </c>
      <c r="S32" s="1">
        <f t="shared" si="26"/>
        <v>303.88896595207797</v>
      </c>
      <c r="T32" s="1">
        <f t="shared" si="27"/>
        <v>389.16776067523125</v>
      </c>
      <c r="U32" s="1">
        <f t="shared" si="28"/>
        <v>9.8351849075000004</v>
      </c>
      <c r="V32" s="1">
        <f t="shared" si="29"/>
        <v>9.8351849075000004</v>
      </c>
      <c r="W32">
        <f t="shared" si="30"/>
        <v>111.19078876435178</v>
      </c>
    </row>
    <row r="33" spans="1:23">
      <c r="A33">
        <v>9.4908506769999992</v>
      </c>
      <c r="C33">
        <v>9.7558231030000009</v>
      </c>
      <c r="D33">
        <f t="shared" si="15"/>
        <v>575.58231030000013</v>
      </c>
      <c r="E33">
        <v>100</v>
      </c>
      <c r="F33">
        <f t="shared" si="18"/>
        <v>330.23292412000001</v>
      </c>
      <c r="G33">
        <f t="shared" si="19"/>
        <v>94.35226403428571</v>
      </c>
      <c r="I33">
        <v>10.6111813</v>
      </c>
      <c r="J33" s="1">
        <f t="shared" si="20"/>
        <v>205.08169973177613</v>
      </c>
      <c r="K33" s="1">
        <f t="shared" si="16"/>
        <v>78.539816339744831</v>
      </c>
      <c r="L33" s="1">
        <f t="shared" si="21"/>
        <v>122.68311502265203</v>
      </c>
      <c r="M33" s="1">
        <f t="shared" si="22"/>
        <v>5</v>
      </c>
      <c r="N33" s="1">
        <f t="shared" si="23"/>
        <v>5</v>
      </c>
      <c r="O33">
        <f t="shared" si="24"/>
        <v>35.052318577900579</v>
      </c>
      <c r="Q33">
        <v>9.4908586079999999</v>
      </c>
      <c r="R33" s="1">
        <f t="shared" si="25"/>
        <v>687.77034024441775</v>
      </c>
      <c r="S33" s="1">
        <f t="shared" si="26"/>
        <v>275.44386147266249</v>
      </c>
      <c r="T33" s="1">
        <f t="shared" si="27"/>
        <v>352.74025308954026</v>
      </c>
      <c r="U33" s="1">
        <f t="shared" si="28"/>
        <v>9.363573259999999</v>
      </c>
      <c r="V33" s="1">
        <f t="shared" si="29"/>
        <v>9.363573259999999</v>
      </c>
      <c r="W33">
        <f t="shared" si="30"/>
        <v>100.78292945415436</v>
      </c>
    </row>
    <row r="34" spans="1:23">
      <c r="A34">
        <v>9.1233966819999992</v>
      </c>
      <c r="C34">
        <v>9.4002938520000008</v>
      </c>
      <c r="D34">
        <f t="shared" si="15"/>
        <v>540.02938520000009</v>
      </c>
      <c r="E34">
        <v>100</v>
      </c>
      <c r="F34">
        <f t="shared" si="18"/>
        <v>316.01175408000006</v>
      </c>
      <c r="G34">
        <f t="shared" si="19"/>
        <v>90.289072594285727</v>
      </c>
      <c r="I34">
        <v>10.243728109999999</v>
      </c>
      <c r="J34" s="1">
        <f t="shared" si="20"/>
        <v>176.2219936757227</v>
      </c>
      <c r="K34" s="1">
        <f t="shared" si="16"/>
        <v>78.539816339744831</v>
      </c>
      <c r="L34" s="1">
        <f t="shared" si="21"/>
        <v>122.68311502265203</v>
      </c>
      <c r="M34" s="1">
        <f t="shared" si="22"/>
        <v>5</v>
      </c>
      <c r="N34" s="1">
        <f t="shared" si="23"/>
        <v>5</v>
      </c>
      <c r="O34">
        <f t="shared" si="24"/>
        <v>35.052318577900579</v>
      </c>
      <c r="Q34">
        <v>9.1234054170000007</v>
      </c>
      <c r="R34" s="1">
        <f t="shared" si="25"/>
        <v>591.44127663346694</v>
      </c>
      <c r="S34" s="1">
        <f t="shared" si="26"/>
        <v>249.08365115173405</v>
      </c>
      <c r="T34" s="1">
        <f t="shared" si="27"/>
        <v>318.98271276758737</v>
      </c>
      <c r="U34" s="1">
        <f t="shared" si="28"/>
        <v>8.9042567712500009</v>
      </c>
      <c r="V34" s="1">
        <f t="shared" si="29"/>
        <v>8.9042567712500009</v>
      </c>
      <c r="W34">
        <f t="shared" si="30"/>
        <v>91.137917933596398</v>
      </c>
    </row>
    <row r="35" spans="1:23">
      <c r="A35">
        <v>8.7667052210000005</v>
      </c>
      <c r="C35">
        <v>9.0562106080000007</v>
      </c>
      <c r="D35">
        <f t="shared" si="15"/>
        <v>505.62106080000007</v>
      </c>
      <c r="E35">
        <v>100</v>
      </c>
      <c r="F35">
        <f t="shared" si="18"/>
        <v>302.24842432000003</v>
      </c>
      <c r="G35">
        <f t="shared" si="19"/>
        <v>86.356692662857157</v>
      </c>
      <c r="I35">
        <v>9.9164033509999996</v>
      </c>
      <c r="J35" s="1">
        <f t="shared" si="20"/>
        <v>150.6050203117108</v>
      </c>
      <c r="K35" s="1">
        <f t="shared" si="16"/>
        <v>76.366507509797486</v>
      </c>
      <c r="L35" s="1">
        <f t="shared" si="21"/>
        <v>119.2882981057038</v>
      </c>
      <c r="M35" s="1">
        <f t="shared" si="22"/>
        <v>4.9303361258333327</v>
      </c>
      <c r="N35" s="1">
        <f t="shared" si="23"/>
        <v>4.9303361258333327</v>
      </c>
      <c r="O35">
        <f t="shared" si="24"/>
        <v>34.082370887343941</v>
      </c>
      <c r="Q35">
        <v>8.7667136479999996</v>
      </c>
      <c r="R35" s="1">
        <f t="shared" si="25"/>
        <v>506.96974184892224</v>
      </c>
      <c r="S35" s="1">
        <f t="shared" si="26"/>
        <v>224.76334963520932</v>
      </c>
      <c r="T35" s="1">
        <f t="shared" si="27"/>
        <v>287.83753034716051</v>
      </c>
      <c r="U35" s="1">
        <f t="shared" si="28"/>
        <v>8.4583920599999995</v>
      </c>
      <c r="V35" s="1">
        <f t="shared" si="29"/>
        <v>8.4583920599999995</v>
      </c>
      <c r="W35">
        <f t="shared" si="30"/>
        <v>82.239294384903005</v>
      </c>
    </row>
    <row r="36" spans="1:23">
      <c r="A36">
        <v>8.4218186149999994</v>
      </c>
      <c r="C36">
        <v>8.7246117139999999</v>
      </c>
      <c r="D36">
        <f t="shared" si="15"/>
        <v>472.46117140000001</v>
      </c>
      <c r="E36">
        <v>100</v>
      </c>
      <c r="F36">
        <f t="shared" si="18"/>
        <v>288.98446855999998</v>
      </c>
      <c r="G36">
        <f t="shared" si="19"/>
        <v>82.566991017142854</v>
      </c>
      <c r="I36">
        <v>9.6684433629999997</v>
      </c>
      <c r="J36" s="1">
        <f t="shared" si="20"/>
        <v>132.45170736510028</v>
      </c>
      <c r="K36" s="1">
        <f t="shared" si="16"/>
        <v>70.099513508238061</v>
      </c>
      <c r="L36" s="1">
        <f t="shared" si="21"/>
        <v>109.49894053178609</v>
      </c>
      <c r="M36" s="1">
        <f t="shared" si="22"/>
        <v>4.7237028025000001</v>
      </c>
      <c r="N36" s="1">
        <f t="shared" si="23"/>
        <v>4.7237028025000001</v>
      </c>
      <c r="O36">
        <f t="shared" si="24"/>
        <v>31.28541158051031</v>
      </c>
      <c r="Q36">
        <v>8.4218272750000001</v>
      </c>
      <c r="R36" s="1">
        <f t="shared" si="25"/>
        <v>433.33573550795211</v>
      </c>
      <c r="S36" s="1">
        <f t="shared" si="26"/>
        <v>202.43571663547374</v>
      </c>
      <c r="T36" s="1">
        <f t="shared" si="27"/>
        <v>259.24420874213803</v>
      </c>
      <c r="U36" s="1">
        <f t="shared" si="28"/>
        <v>8.0272840937499996</v>
      </c>
      <c r="V36" s="1">
        <f t="shared" si="29"/>
        <v>8.0272840937499996</v>
      </c>
      <c r="W36">
        <f t="shared" si="30"/>
        <v>74.069773926325155</v>
      </c>
    </row>
    <row r="37" spans="1:23">
      <c r="A37">
        <v>8.0898298499999992</v>
      </c>
      <c r="C37">
        <v>8.406565144</v>
      </c>
      <c r="D37">
        <f t="shared" si="15"/>
        <v>440.65651439999999</v>
      </c>
      <c r="E37">
        <v>100</v>
      </c>
      <c r="F37">
        <f t="shared" si="18"/>
        <v>276.26260575999999</v>
      </c>
      <c r="G37">
        <f t="shared" si="19"/>
        <v>78.932173074285714</v>
      </c>
      <c r="I37">
        <v>9.4409567380000006</v>
      </c>
      <c r="J37" s="1">
        <f t="shared" si="20"/>
        <v>117.13641932067108</v>
      </c>
      <c r="K37" s="1">
        <f t="shared" si="16"/>
        <v>64.585931277076298</v>
      </c>
      <c r="L37" s="1">
        <f t="shared" si="21"/>
        <v>100.88644976498293</v>
      </c>
      <c r="M37" s="1">
        <f t="shared" si="22"/>
        <v>4.5341306150000005</v>
      </c>
      <c r="N37" s="1">
        <f t="shared" si="23"/>
        <v>4.5341306150000005</v>
      </c>
      <c r="O37">
        <f t="shared" si="24"/>
        <v>28.824699932852266</v>
      </c>
      <c r="Q37">
        <v>8.0898375159999993</v>
      </c>
      <c r="R37" s="1">
        <f t="shared" si="25"/>
        <v>369.54366349028004</v>
      </c>
      <c r="S37" s="1">
        <f t="shared" si="26"/>
        <v>182.04607061487326</v>
      </c>
      <c r="T37" s="1">
        <f t="shared" si="27"/>
        <v>233.13272141670134</v>
      </c>
      <c r="U37" s="1">
        <f t="shared" si="28"/>
        <v>7.6122968949999992</v>
      </c>
      <c r="V37" s="1">
        <f t="shared" si="29"/>
        <v>7.6122968949999992</v>
      </c>
      <c r="W37">
        <f t="shared" si="30"/>
        <v>66.60934897620038</v>
      </c>
    </row>
    <row r="38" spans="1:23">
      <c r="A38">
        <v>7.771926595</v>
      </c>
      <c r="C38">
        <v>8.1032126390000006</v>
      </c>
      <c r="D38">
        <f t="shared" si="15"/>
        <v>410.32126390000008</v>
      </c>
      <c r="E38">
        <v>100</v>
      </c>
      <c r="F38">
        <f t="shared" si="18"/>
        <v>264.12850556000001</v>
      </c>
      <c r="G38">
        <f t="shared" si="19"/>
        <v>75.465287302857149</v>
      </c>
      <c r="I38">
        <v>9.2343807239999993</v>
      </c>
      <c r="J38" s="1">
        <f t="shared" si="20"/>
        <v>104.29465451186798</v>
      </c>
      <c r="K38" s="1">
        <f t="shared" si="16"/>
        <v>59.774781398878616</v>
      </c>
      <c r="L38" s="1">
        <f t="shared" si="21"/>
        <v>93.371193409596572</v>
      </c>
      <c r="M38" s="1">
        <f t="shared" si="22"/>
        <v>4.3619839366666655</v>
      </c>
      <c r="N38" s="1">
        <f t="shared" si="23"/>
        <v>4.3619839366666655</v>
      </c>
      <c r="O38">
        <f t="shared" si="24"/>
        <v>26.677483831313307</v>
      </c>
      <c r="Q38">
        <v>7.7719344990000003</v>
      </c>
      <c r="R38" s="1">
        <f t="shared" si="25"/>
        <v>314.63919768446107</v>
      </c>
      <c r="S38" s="1">
        <f t="shared" si="26"/>
        <v>163.53574234373571</v>
      </c>
      <c r="T38" s="1">
        <f t="shared" si="27"/>
        <v>209.42793509754947</v>
      </c>
      <c r="U38" s="1">
        <f t="shared" si="28"/>
        <v>7.2149181237500004</v>
      </c>
      <c r="V38" s="1">
        <f t="shared" si="29"/>
        <v>7.2149181237500004</v>
      </c>
      <c r="W38">
        <f t="shared" si="30"/>
        <v>59.836552885014136</v>
      </c>
    </row>
    <row r="40" spans="1:23">
      <c r="G40">
        <f>1/((1/1)+(2.5/1))</f>
        <v>0.2857142857142857</v>
      </c>
      <c r="O40">
        <f>1/((1/1)+(2.5/1))</f>
        <v>0.2857142857142857</v>
      </c>
      <c r="W40">
        <f>1/((1/1)+(2.5/1))</f>
        <v>0.2857142857142857</v>
      </c>
    </row>
    <row r="45" spans="1:23">
      <c r="I45">
        <f>MAX(I19,A19)</f>
        <v>9.2343046110000007</v>
      </c>
      <c r="K45" s="2" t="s">
        <v>12</v>
      </c>
      <c r="L45" s="1">
        <f>L9+(MAX(A19,I19)-9)*((L10-L9)/1)</f>
        <v>93.979869181235003</v>
      </c>
      <c r="M45" t="s">
        <v>13</v>
      </c>
      <c r="O45">
        <f>L45/((1/1)+(2.5/1))</f>
        <v>26.851391194638573</v>
      </c>
      <c r="Q45">
        <f>MAX(Q19,A19)</f>
        <v>7.7718221759999997</v>
      </c>
      <c r="S45" s="2" t="s">
        <v>12</v>
      </c>
      <c r="T45" s="1">
        <f>T9+(AVERAGE(A19,Q19)-7)*((T10-T9)/1)</f>
        <v>210.52658992692287</v>
      </c>
      <c r="U45" t="s">
        <v>13</v>
      </c>
      <c r="W45">
        <f>T45/((1/1)+(2.5/1))</f>
        <v>60.150454264835105</v>
      </c>
    </row>
    <row r="46" spans="1:23">
      <c r="I46">
        <f>AVERAGE(I29,A29)</f>
        <v>11.763391800000001</v>
      </c>
      <c r="K46" s="2" t="s">
        <v>12</v>
      </c>
      <c r="L46" s="1">
        <f>L10</f>
        <v>122.68311502265203</v>
      </c>
      <c r="M46" t="s">
        <v>13</v>
      </c>
      <c r="O46">
        <f>L46/((1/1)+(2.5/1))</f>
        <v>35.052318577900579</v>
      </c>
      <c r="Q46">
        <f>MAX(Q23,A23)</f>
        <v>9.1232624040000001</v>
      </c>
      <c r="S46" s="2" t="s">
        <v>12</v>
      </c>
      <c r="T46" s="1">
        <f>T11+(AVERAGE(A23,Q23)-9)*((T12-T11)/1)</f>
        <v>319.64884703578423</v>
      </c>
      <c r="U46" t="s">
        <v>13</v>
      </c>
      <c r="W46">
        <f>T46/((1/1)+(2.5/1))</f>
        <v>91.328242010224059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Hughes</dc:creator>
  <cp:lastModifiedBy>Joseph Hughes</cp:lastModifiedBy>
  <dcterms:created xsi:type="dcterms:W3CDTF">2017-02-06T18:30:27Z</dcterms:created>
  <dcterms:modified xsi:type="dcterms:W3CDTF">2017-02-08T18:18:13Z</dcterms:modified>
</cp:coreProperties>
</file>