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77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5" i="1" l="1"/>
  <c r="W45" i="1"/>
  <c r="L45" i="1"/>
  <c r="O45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V38" i="1"/>
  <c r="T38" i="1"/>
  <c r="V37" i="1"/>
  <c r="T37" i="1"/>
  <c r="V36" i="1"/>
  <c r="T36" i="1"/>
  <c r="V35" i="1"/>
  <c r="T35" i="1"/>
  <c r="V34" i="1"/>
  <c r="T34" i="1"/>
  <c r="V33" i="1"/>
  <c r="T33" i="1"/>
  <c r="V32" i="1"/>
  <c r="T32" i="1"/>
  <c r="V31" i="1"/>
  <c r="T31" i="1"/>
  <c r="V30" i="1"/>
  <c r="T30" i="1"/>
  <c r="V29" i="1"/>
  <c r="T29" i="1"/>
  <c r="V28" i="1"/>
  <c r="T28" i="1"/>
  <c r="V27" i="1"/>
  <c r="T27" i="1"/>
  <c r="V26" i="1"/>
  <c r="T26" i="1"/>
  <c r="V25" i="1"/>
  <c r="T25" i="1"/>
  <c r="V24" i="1"/>
  <c r="T24" i="1"/>
  <c r="V23" i="1"/>
  <c r="T23" i="1"/>
  <c r="V22" i="1"/>
  <c r="T22" i="1"/>
  <c r="V21" i="1"/>
  <c r="T21" i="1"/>
  <c r="V20" i="1"/>
  <c r="T20" i="1"/>
  <c r="V19" i="1"/>
  <c r="T1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R19" i="1"/>
  <c r="M19" i="1"/>
  <c r="J1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W40" i="1"/>
  <c r="O40" i="1"/>
  <c r="G40" i="1"/>
  <c r="W38" i="1"/>
  <c r="S38" i="1"/>
  <c r="R38" i="1"/>
  <c r="W37" i="1"/>
  <c r="S37" i="1"/>
  <c r="R37" i="1"/>
  <c r="W36" i="1"/>
  <c r="S36" i="1"/>
  <c r="R36" i="1"/>
  <c r="W35" i="1"/>
  <c r="S35" i="1"/>
  <c r="R35" i="1"/>
  <c r="W34" i="1"/>
  <c r="S34" i="1"/>
  <c r="R34" i="1"/>
  <c r="W33" i="1"/>
  <c r="S33" i="1"/>
  <c r="R33" i="1"/>
  <c r="W32" i="1"/>
  <c r="S32" i="1"/>
  <c r="R32" i="1"/>
  <c r="W31" i="1"/>
  <c r="S31" i="1"/>
  <c r="R31" i="1"/>
  <c r="W30" i="1"/>
  <c r="S30" i="1"/>
  <c r="R30" i="1"/>
  <c r="W29" i="1"/>
  <c r="S29" i="1"/>
  <c r="R29" i="1"/>
  <c r="W28" i="1"/>
  <c r="S28" i="1"/>
  <c r="R28" i="1"/>
  <c r="W27" i="1"/>
  <c r="S27" i="1"/>
  <c r="R27" i="1"/>
  <c r="W26" i="1"/>
  <c r="S26" i="1"/>
  <c r="R26" i="1"/>
  <c r="W25" i="1"/>
  <c r="S25" i="1"/>
  <c r="R25" i="1"/>
  <c r="W24" i="1"/>
  <c r="S24" i="1"/>
  <c r="R24" i="1"/>
  <c r="W23" i="1"/>
  <c r="S23" i="1"/>
  <c r="R23" i="1"/>
  <c r="W22" i="1"/>
  <c r="S22" i="1"/>
  <c r="R22" i="1"/>
  <c r="W21" i="1"/>
  <c r="S21" i="1"/>
  <c r="R21" i="1"/>
  <c r="W20" i="1"/>
  <c r="S20" i="1"/>
  <c r="R20" i="1"/>
  <c r="W19" i="1"/>
  <c r="S19" i="1"/>
  <c r="M38" i="1"/>
  <c r="O38" i="1"/>
  <c r="M37" i="1"/>
  <c r="O37" i="1"/>
  <c r="M36" i="1"/>
  <c r="O36" i="1"/>
  <c r="M35" i="1"/>
  <c r="O35" i="1"/>
  <c r="M34" i="1"/>
  <c r="O34" i="1"/>
  <c r="M33" i="1"/>
  <c r="O33" i="1"/>
  <c r="M32" i="1"/>
  <c r="O32" i="1"/>
  <c r="M31" i="1"/>
  <c r="O31" i="1"/>
  <c r="M30" i="1"/>
  <c r="O30" i="1"/>
  <c r="M29" i="1"/>
  <c r="O29" i="1"/>
  <c r="M28" i="1"/>
  <c r="O28" i="1"/>
  <c r="M27" i="1"/>
  <c r="O27" i="1"/>
  <c r="M26" i="1"/>
  <c r="O26" i="1"/>
  <c r="M25" i="1"/>
  <c r="O25" i="1"/>
  <c r="M24" i="1"/>
  <c r="O24" i="1"/>
  <c r="M23" i="1"/>
  <c r="O23" i="1"/>
  <c r="M22" i="1"/>
  <c r="O22" i="1"/>
  <c r="M21" i="1"/>
  <c r="O21" i="1"/>
  <c r="M20" i="1"/>
  <c r="O20" i="1"/>
  <c r="O1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K19" i="1"/>
  <c r="I4" i="1"/>
  <c r="I5" i="1"/>
  <c r="I6" i="1"/>
  <c r="I7" i="1"/>
  <c r="I8" i="1"/>
  <c r="I9" i="1"/>
  <c r="I10" i="1"/>
  <c r="M10" i="1"/>
  <c r="M9" i="1"/>
  <c r="M8" i="1"/>
  <c r="M7" i="1"/>
  <c r="M6" i="1"/>
  <c r="M5" i="1"/>
  <c r="M4" i="1"/>
  <c r="U5" i="1"/>
  <c r="U6" i="1"/>
  <c r="U7" i="1"/>
  <c r="U8" i="1"/>
  <c r="U9" i="1"/>
  <c r="U10" i="1"/>
  <c r="U11" i="1"/>
  <c r="U12" i="1"/>
  <c r="Q4" i="1"/>
  <c r="Q5" i="1"/>
  <c r="Q6" i="1"/>
  <c r="Q7" i="1"/>
  <c r="Q8" i="1"/>
  <c r="Q9" i="1"/>
  <c r="Q10" i="1"/>
  <c r="Q11" i="1"/>
  <c r="Q12" i="1"/>
  <c r="T12" i="1"/>
  <c r="T11" i="1"/>
  <c r="T10" i="1"/>
  <c r="T9" i="1"/>
  <c r="T8" i="1"/>
  <c r="T7" i="1"/>
  <c r="T6" i="1"/>
  <c r="T5" i="1"/>
  <c r="T4" i="1"/>
  <c r="R12" i="1"/>
  <c r="R11" i="1"/>
  <c r="R10" i="1"/>
  <c r="R9" i="1"/>
  <c r="R8" i="1"/>
  <c r="R7" i="1"/>
  <c r="R6" i="1"/>
  <c r="R5" i="1"/>
  <c r="L10" i="1"/>
  <c r="L9" i="1"/>
  <c r="L8" i="1"/>
  <c r="L7" i="1"/>
  <c r="L6" i="1"/>
  <c r="L5" i="1"/>
  <c r="J10" i="1"/>
  <c r="J9" i="1"/>
  <c r="J8" i="1"/>
  <c r="J7" i="1"/>
  <c r="J6" i="1"/>
  <c r="J5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G10" i="1"/>
  <c r="G9" i="1"/>
  <c r="G8" i="1"/>
  <c r="G7" i="1"/>
  <c r="G6" i="1"/>
  <c r="G5" i="1"/>
  <c r="G4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E4" i="1"/>
  <c r="E5" i="1"/>
  <c r="D5" i="1"/>
  <c r="S12" i="1"/>
  <c r="S11" i="1"/>
  <c r="S10" i="1"/>
  <c r="S9" i="1"/>
  <c r="S8" i="1"/>
  <c r="S7" i="1"/>
  <c r="S6" i="1"/>
  <c r="S5" i="1"/>
  <c r="K10" i="1"/>
  <c r="K9" i="1"/>
  <c r="K8" i="1"/>
  <c r="K7" i="1"/>
  <c r="K6" i="1"/>
  <c r="K5" i="1"/>
  <c r="E6" i="1"/>
  <c r="E7" i="1"/>
  <c r="E8" i="1"/>
  <c r="E9" i="1"/>
  <c r="E10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<sst xmlns="http://schemas.openxmlformats.org/spreadsheetml/2006/main" count="48" uniqueCount="14">
  <si>
    <t>stage</t>
  </si>
  <si>
    <t>volume</t>
  </si>
  <si>
    <t>surface area</t>
  </si>
  <si>
    <t>exchange area</t>
  </si>
  <si>
    <t>square</t>
  </si>
  <si>
    <t>cone</t>
  </si>
  <si>
    <t>bot</t>
  </si>
  <si>
    <t>R</t>
  </si>
  <si>
    <t>results</t>
  </si>
  <si>
    <t>Cond</t>
  </si>
  <si>
    <t>head</t>
  </si>
  <si>
    <t>R_ea</t>
  </si>
  <si>
    <t>interpolated ea</t>
  </si>
  <si>
    <t>same as obs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</si>
</sst>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E1" workbookViewId="0">
      <selection activeCell="W19" sqref="W19"/>
    </sheetView>
  </sheetViews>
  <sheetFormatPr baseColWidth="10" defaultRowHeight="15" x14ac:dyDescent="0"/>
  <cols>
    <col min="3" max="4" width="12.1640625" bestFit="1" customWidth="1"/>
    <col min="5" max="5" width="11.1640625" bestFit="1" customWidth="1"/>
    <col min="6" max="6" width="13" bestFit="1" customWidth="1"/>
    <col min="7" max="7" width="12.1640625" bestFit="1" customWidth="1"/>
    <col min="8" max="8" width="12.1640625" customWidth="1"/>
    <col min="9" max="9" width="12.1640625" bestFit="1" customWidth="1"/>
    <col min="11" max="11" width="11.1640625" bestFit="1" customWidth="1"/>
    <col min="12" max="12" width="13" bestFit="1" customWidth="1"/>
    <col min="13" max="13" width="8.83203125" bestFit="1" customWidth="1"/>
    <col min="14" max="14" width="8.83203125" customWidth="1"/>
    <col min="15" max="15" width="12.1640625" bestFit="1" customWidth="1"/>
    <col min="17" max="17" width="12.1640625" bestFit="1" customWidth="1"/>
    <col min="18" max="18" width="11.83203125" bestFit="1" customWidth="1"/>
    <col min="19" max="19" width="11.1640625" bestFit="1" customWidth="1"/>
    <col min="20" max="20" width="13" bestFit="1" customWidth="1"/>
    <col min="21" max="21" width="9.83203125" bestFit="1" customWidth="1"/>
    <col min="22" max="22" width="9.83203125" customWidth="1"/>
    <col min="23" max="23" width="12.1640625" bestFit="1" customWidth="1"/>
  </cols>
  <sheetData>
    <row r="1" spans="3:22">
      <c r="C1">
        <v>4</v>
      </c>
      <c r="D1" t="s">
        <v>6</v>
      </c>
      <c r="I1">
        <v>4</v>
      </c>
      <c r="J1" t="s">
        <v>6</v>
      </c>
      <c r="Q1">
        <v>2</v>
      </c>
      <c r="R1" t="s">
        <v>6</v>
      </c>
    </row>
    <row r="2" spans="3:22">
      <c r="C2" t="s">
        <v>4</v>
      </c>
      <c r="I2" t="s">
        <v>5</v>
      </c>
      <c r="Q2" t="s">
        <v>5</v>
      </c>
    </row>
    <row r="3" spans="3:22">
      <c r="C3" t="s">
        <v>0</v>
      </c>
      <c r="D3" t="s">
        <v>1</v>
      </c>
      <c r="E3" t="s">
        <v>2</v>
      </c>
      <c r="F3" t="s">
        <v>3</v>
      </c>
      <c r="G3" t="s">
        <v>9</v>
      </c>
      <c r="I3" t="s">
        <v>0</v>
      </c>
      <c r="J3" t="s">
        <v>1</v>
      </c>
      <c r="K3" t="s">
        <v>2</v>
      </c>
      <c r="L3" t="s">
        <v>3</v>
      </c>
      <c r="M3" t="s">
        <v>7</v>
      </c>
      <c r="Q3" t="s">
        <v>0</v>
      </c>
      <c r="R3" t="s">
        <v>1</v>
      </c>
      <c r="S3" t="s">
        <v>2</v>
      </c>
      <c r="T3" t="s">
        <v>3</v>
      </c>
      <c r="U3" t="s">
        <v>7</v>
      </c>
    </row>
    <row r="4" spans="3:22">
      <c r="C4">
        <v>4</v>
      </c>
      <c r="D4">
        <v>0</v>
      </c>
      <c r="E4">
        <f>(10*10)</f>
        <v>100</v>
      </c>
      <c r="F4">
        <f>(10*10)</f>
        <v>100</v>
      </c>
      <c r="G4">
        <f t="shared" ref="G4:G10" si="0">F4/((1/1)+(2.5/1))</f>
        <v>28.571428571428573</v>
      </c>
      <c r="I4" s="1">
        <f>I1</f>
        <v>4</v>
      </c>
      <c r="J4" s="1">
        <v>0</v>
      </c>
      <c r="K4" s="1">
        <v>0</v>
      </c>
      <c r="L4" s="1">
        <v>0</v>
      </c>
      <c r="M4" s="1">
        <f t="shared" ref="M4:M10" si="1">MIN(5,(I4-I$1)*5/6)</f>
        <v>0</v>
      </c>
      <c r="N4" s="1"/>
      <c r="Q4" s="1">
        <f>Q1</f>
        <v>2</v>
      </c>
      <c r="R4" s="1">
        <v>0</v>
      </c>
      <c r="S4" s="1">
        <v>0</v>
      </c>
      <c r="T4" s="1">
        <f t="shared" ref="T4:T12" si="2">PI()*U4*SQRT(U4^2+($Q4-$Q$1)^2)</f>
        <v>0</v>
      </c>
      <c r="U4" s="1">
        <v>0</v>
      </c>
      <c r="V4" s="1"/>
    </row>
    <row r="5" spans="3:22">
      <c r="C5">
        <f t="shared" ref="C5:C10" si="3">C4+1</f>
        <v>5</v>
      </c>
      <c r="D5">
        <f>D4+E5*(C5-C$4)</f>
        <v>100</v>
      </c>
      <c r="E5">
        <f t="shared" ref="E5:E10" si="4">E4</f>
        <v>100</v>
      </c>
      <c r="F5">
        <f t="shared" ref="F5:F10" si="5">F4+($C5-$C4)*(4*10)</f>
        <v>140</v>
      </c>
      <c r="G5">
        <f t="shared" si="0"/>
        <v>40</v>
      </c>
      <c r="I5" s="1">
        <f t="shared" ref="I5:I10" si="6">I4+1</f>
        <v>5</v>
      </c>
      <c r="J5" s="1">
        <f t="shared" ref="J5:J10" si="7">(1/3)*PI()*(M5*M5)*($I5-$I$1)</f>
        <v>0.72722052166430395</v>
      </c>
      <c r="K5" s="1">
        <f t="shared" ref="K5:K10" si="8">PI()*M5^2</f>
        <v>2.1816615649929121</v>
      </c>
      <c r="L5" s="1">
        <f t="shared" ref="L5:L10" si="9">PI()*M5*SQRT(M5^2+($I5-$I$1)^2)</f>
        <v>3.4078643061847793</v>
      </c>
      <c r="M5" s="1">
        <f t="shared" si="1"/>
        <v>0.83333333333333337</v>
      </c>
      <c r="N5" s="1"/>
      <c r="Q5" s="1">
        <f t="shared" ref="Q5:Q12" si="10">Q4+1</f>
        <v>3</v>
      </c>
      <c r="R5" s="1">
        <f t="shared" ref="R5:R12" si="11">(1/3)*PI()*(U5*U5)*($Q5-$Q$1)</f>
        <v>1.6362461737446838</v>
      </c>
      <c r="S5" s="1">
        <f t="shared" ref="S5:S12" si="12">PI()*U5^2</f>
        <v>4.908738521234052</v>
      </c>
      <c r="T5" s="1">
        <f t="shared" si="2"/>
        <v>6.2862525201068076</v>
      </c>
      <c r="U5" s="1">
        <f>U4+10/8</f>
        <v>1.25</v>
      </c>
      <c r="V5" s="1"/>
    </row>
    <row r="6" spans="3:22">
      <c r="C6">
        <f t="shared" si="3"/>
        <v>6</v>
      </c>
      <c r="D6">
        <f t="shared" ref="D6:D10" si="13">D5+E6*(C6-C5)</f>
        <v>200</v>
      </c>
      <c r="E6">
        <f t="shared" si="4"/>
        <v>100</v>
      </c>
      <c r="F6">
        <f t="shared" si="5"/>
        <v>180</v>
      </c>
      <c r="G6">
        <f t="shared" si="0"/>
        <v>51.428571428571431</v>
      </c>
      <c r="I6" s="1">
        <f t="shared" si="6"/>
        <v>6</v>
      </c>
      <c r="J6" s="1">
        <f t="shared" si="7"/>
        <v>5.8177641733144316</v>
      </c>
      <c r="K6" s="1">
        <f t="shared" si="8"/>
        <v>8.7266462599716483</v>
      </c>
      <c r="L6" s="1">
        <f t="shared" si="9"/>
        <v>13.631457224739117</v>
      </c>
      <c r="M6" s="1">
        <f t="shared" si="1"/>
        <v>1.6666666666666667</v>
      </c>
      <c r="N6" s="1"/>
      <c r="Q6" s="1">
        <f t="shared" si="10"/>
        <v>4</v>
      </c>
      <c r="R6" s="1">
        <f t="shared" si="11"/>
        <v>13.089969389957471</v>
      </c>
      <c r="S6" s="1">
        <f t="shared" si="12"/>
        <v>19.634954084936208</v>
      </c>
      <c r="T6" s="1">
        <f t="shared" si="2"/>
        <v>25.14501008042723</v>
      </c>
      <c r="U6" s="1">
        <f t="shared" ref="U6:U12" si="14">U5+10/8</f>
        <v>2.5</v>
      </c>
      <c r="V6" s="1"/>
    </row>
    <row r="7" spans="3:22">
      <c r="C7">
        <f t="shared" si="3"/>
        <v>7</v>
      </c>
      <c r="D7">
        <f t="shared" si="13"/>
        <v>300</v>
      </c>
      <c r="E7">
        <f t="shared" si="4"/>
        <v>100</v>
      </c>
      <c r="F7">
        <f t="shared" si="5"/>
        <v>220</v>
      </c>
      <c r="G7">
        <f t="shared" si="0"/>
        <v>62.857142857142854</v>
      </c>
      <c r="I7" s="1">
        <f t="shared" si="6"/>
        <v>7</v>
      </c>
      <c r="J7" s="1">
        <f t="shared" si="7"/>
        <v>19.634954084936204</v>
      </c>
      <c r="K7" s="1">
        <f t="shared" si="8"/>
        <v>19.634954084936208</v>
      </c>
      <c r="L7" s="1">
        <f t="shared" si="9"/>
        <v>30.670778755663008</v>
      </c>
      <c r="M7" s="1">
        <f t="shared" si="1"/>
        <v>2.5</v>
      </c>
      <c r="N7" s="1"/>
      <c r="Q7" s="1">
        <f t="shared" si="10"/>
        <v>5</v>
      </c>
      <c r="R7" s="1">
        <f t="shared" si="11"/>
        <v>44.178646691106465</v>
      </c>
      <c r="S7" s="1">
        <f t="shared" si="12"/>
        <v>44.178646691106465</v>
      </c>
      <c r="T7" s="1">
        <f t="shared" si="2"/>
        <v>56.57627268096126</v>
      </c>
      <c r="U7" s="1">
        <f t="shared" si="14"/>
        <v>3.75</v>
      </c>
      <c r="V7" s="1"/>
    </row>
    <row r="8" spans="3:22">
      <c r="C8">
        <f t="shared" si="3"/>
        <v>8</v>
      </c>
      <c r="D8">
        <f t="shared" si="13"/>
        <v>400</v>
      </c>
      <c r="E8">
        <f t="shared" si="4"/>
        <v>100</v>
      </c>
      <c r="F8">
        <f t="shared" si="5"/>
        <v>260</v>
      </c>
      <c r="G8">
        <f t="shared" si="0"/>
        <v>74.285714285714292</v>
      </c>
      <c r="I8" s="1">
        <f t="shared" si="6"/>
        <v>8</v>
      </c>
      <c r="J8" s="1">
        <f t="shared" si="7"/>
        <v>46.542113386515453</v>
      </c>
      <c r="K8" s="1">
        <f t="shared" si="8"/>
        <v>34.906585039886593</v>
      </c>
      <c r="L8" s="1">
        <f t="shared" si="9"/>
        <v>54.525828898956469</v>
      </c>
      <c r="M8" s="1">
        <f t="shared" si="1"/>
        <v>3.3333333333333335</v>
      </c>
      <c r="N8" s="1"/>
      <c r="Q8" s="1">
        <f t="shared" si="10"/>
        <v>6</v>
      </c>
      <c r="R8" s="1">
        <f t="shared" si="11"/>
        <v>104.71975511965977</v>
      </c>
      <c r="S8" s="1">
        <f t="shared" si="12"/>
        <v>78.539816339744831</v>
      </c>
      <c r="T8" s="1">
        <f t="shared" si="2"/>
        <v>100.58004032170892</v>
      </c>
      <c r="U8" s="1">
        <f t="shared" si="14"/>
        <v>5</v>
      </c>
      <c r="V8" s="1"/>
    </row>
    <row r="9" spans="3:22">
      <c r="C9">
        <f t="shared" si="3"/>
        <v>9</v>
      </c>
      <c r="D9">
        <f t="shared" si="13"/>
        <v>500</v>
      </c>
      <c r="E9">
        <f t="shared" si="4"/>
        <v>100</v>
      </c>
      <c r="F9">
        <f t="shared" si="5"/>
        <v>300</v>
      </c>
      <c r="G9">
        <f t="shared" si="0"/>
        <v>85.714285714285708</v>
      </c>
      <c r="I9" s="1">
        <f t="shared" si="6"/>
        <v>9</v>
      </c>
      <c r="J9" s="1">
        <f t="shared" si="7"/>
        <v>90.902565208037998</v>
      </c>
      <c r="K9" s="1">
        <f t="shared" si="8"/>
        <v>54.541539124822805</v>
      </c>
      <c r="L9" s="1">
        <f t="shared" si="9"/>
        <v>85.196607654619484</v>
      </c>
      <c r="M9" s="1">
        <f t="shared" si="1"/>
        <v>4.166666666666667</v>
      </c>
      <c r="N9" s="1"/>
      <c r="Q9" s="1">
        <f t="shared" si="10"/>
        <v>7</v>
      </c>
      <c r="R9" s="1">
        <f t="shared" si="11"/>
        <v>204.53077171808548</v>
      </c>
      <c r="S9" s="1">
        <f t="shared" si="12"/>
        <v>122.7184630308513</v>
      </c>
      <c r="T9" s="1">
        <f t="shared" si="2"/>
        <v>157.15631300267017</v>
      </c>
      <c r="U9" s="1">
        <f t="shared" si="14"/>
        <v>6.25</v>
      </c>
      <c r="V9" s="1"/>
    </row>
    <row r="10" spans="3:22">
      <c r="C10">
        <f t="shared" si="3"/>
        <v>10</v>
      </c>
      <c r="D10">
        <f t="shared" si="13"/>
        <v>600</v>
      </c>
      <c r="E10">
        <f t="shared" si="4"/>
        <v>100</v>
      </c>
      <c r="F10">
        <f t="shared" si="5"/>
        <v>340</v>
      </c>
      <c r="G10">
        <f t="shared" si="0"/>
        <v>97.142857142857139</v>
      </c>
      <c r="I10" s="1">
        <f t="shared" si="6"/>
        <v>10</v>
      </c>
      <c r="J10" s="1">
        <f t="shared" si="7"/>
        <v>157.07963267948963</v>
      </c>
      <c r="K10" s="1">
        <f t="shared" si="8"/>
        <v>78.539816339744831</v>
      </c>
      <c r="L10" s="1">
        <f t="shared" si="9"/>
        <v>122.68311502265203</v>
      </c>
      <c r="M10" s="1">
        <f t="shared" si="1"/>
        <v>5</v>
      </c>
      <c r="N10" s="1"/>
      <c r="Q10" s="1">
        <f t="shared" si="10"/>
        <v>8</v>
      </c>
      <c r="R10" s="1">
        <f t="shared" si="11"/>
        <v>353.42917352885172</v>
      </c>
      <c r="S10" s="1">
        <f t="shared" si="12"/>
        <v>176.71458676442586</v>
      </c>
      <c r="T10" s="1">
        <f t="shared" si="2"/>
        <v>226.30509072384504</v>
      </c>
      <c r="U10" s="1">
        <f t="shared" si="14"/>
        <v>7.5</v>
      </c>
      <c r="V10" s="1"/>
    </row>
    <row r="11" spans="3:22">
      <c r="Q11" s="1">
        <f t="shared" si="10"/>
        <v>9</v>
      </c>
      <c r="R11" s="1">
        <f t="shared" si="11"/>
        <v>561.23243759442653</v>
      </c>
      <c r="S11" s="1">
        <f t="shared" si="12"/>
        <v>240.52818754046854</v>
      </c>
      <c r="T11" s="1">
        <f t="shared" si="2"/>
        <v>308.02637348523353</v>
      </c>
      <c r="U11" s="1">
        <f t="shared" si="14"/>
        <v>8.75</v>
      </c>
      <c r="V11" s="1"/>
    </row>
    <row r="12" spans="3:22">
      <c r="Q12" s="1">
        <f t="shared" si="10"/>
        <v>10</v>
      </c>
      <c r="R12" s="1">
        <f t="shared" si="11"/>
        <v>837.75804095727813</v>
      </c>
      <c r="S12" s="1">
        <f t="shared" si="12"/>
        <v>314.15926535897933</v>
      </c>
      <c r="T12" s="1">
        <f t="shared" si="2"/>
        <v>402.32016128683568</v>
      </c>
      <c r="U12" s="1">
        <f t="shared" si="14"/>
        <v>10</v>
      </c>
      <c r="V12" s="1"/>
    </row>
    <row r="17" spans="1:23">
      <c r="A17" t="s">
        <v>8</v>
      </c>
      <c r="I17" t="s">
        <v>8</v>
      </c>
      <c r="Q17" t="s">
        <v>8</v>
      </c>
    </row>
    <row r="18" spans="1:23">
      <c r="A18" t="s">
        <v>10</v>
      </c>
      <c r="C18" t="s">
        <v>0</v>
      </c>
      <c r="D18" t="s">
        <v>1</v>
      </c>
      <c r="E18" t="s">
        <v>2</v>
      </c>
      <c r="F18" t="s">
        <v>3</v>
      </c>
      <c r="G18" t="s">
        <v>9</v>
      </c>
      <c r="I18" t="s">
        <v>0</v>
      </c>
      <c r="J18" t="s">
        <v>1</v>
      </c>
      <c r="K18" t="s">
        <v>2</v>
      </c>
      <c r="L18" t="s">
        <v>3</v>
      </c>
      <c r="M18" t="s">
        <v>7</v>
      </c>
      <c r="N18" t="s">
        <v>11</v>
      </c>
      <c r="O18" t="s">
        <v>9</v>
      </c>
      <c r="Q18" t="s">
        <v>0</v>
      </c>
      <c r="R18" t="s">
        <v>1</v>
      </c>
      <c r="S18" t="s">
        <v>2</v>
      </c>
      <c r="T18" t="s">
        <v>3</v>
      </c>
      <c r="U18" t="s">
        <v>7</v>
      </c>
      <c r="V18" t="s">
        <v>11</v>
      </c>
      <c r="W18" t="s">
        <v>9</v>
      </c>
    </row>
    <row r="19" spans="1:23">
      <c r="A19">
        <v>8.2125336220000005</v>
      </c>
      <c r="C19">
        <v>8.538409004</v>
      </c>
      <c r="D19">
        <f t="shared" ref="D19:D38" si="15">E19*(C19-C$1)</f>
        <v>453.84090040000001</v>
      </c>
      <c r="E19">
        <v>100</v>
      </c>
      <c r="F19">
        <f>(10*10)+4*(10*(MIN(A19,10)-C$1))</f>
        <v>268.50134488000003</v>
      </c>
      <c r="G19">
        <f>F19/((1/1)+(2.5/1))</f>
        <v>76.714669965714293</v>
      </c>
      <c r="I19">
        <v>10.46408724</v>
      </c>
      <c r="J19" s="1">
        <f>(1/3)*PI()*(M19*M19)*(MIN(10,$I19)-$I$1)+MAX(0,(I19-10)*PI()*M19^2)</f>
        <v>193.52895927470868</v>
      </c>
      <c r="K19" s="1">
        <f t="shared" ref="K19:K38" si="16">PI()*M19^2</f>
        <v>78.539816339744831</v>
      </c>
      <c r="L19" s="1">
        <f>PI()*N19*SQRT(N19^2+(MIN(10,$A19)-$I$1)^2)</f>
        <v>60.474049925774587</v>
      </c>
      <c r="M19" s="1">
        <f>MIN(5,($I19-$I$1)*5/6)</f>
        <v>5</v>
      </c>
      <c r="N19" s="1">
        <f>MIN(5,($A19-$I$1)*5/6)</f>
        <v>3.5104446850000008</v>
      </c>
      <c r="O19">
        <f>L19/((1/1)+(2.5/1))</f>
        <v>17.278299978792738</v>
      </c>
      <c r="Q19">
        <v>8.2125257079999994</v>
      </c>
      <c r="R19" s="1">
        <f>(1/3)*PI()*(U19*U19)*(MIN(10,$Q19)-$Q$1)+MAX(0,(Q19-10)*PI()*U19^2)</f>
        <v>392.33155598342103</v>
      </c>
      <c r="S19" s="1">
        <f t="shared" ref="S19" si="17">PI()*U19^2</f>
        <v>189.45509817925139</v>
      </c>
      <c r="T19" s="1">
        <f>PI()*V19*SQRT(V19^2+(MIN(10,$Q19)-$Q$1)^2)</f>
        <v>242.62140373806216</v>
      </c>
      <c r="U19" s="1">
        <f>MIN(10,($Q19-$Q$1)*10/8)</f>
        <v>7.7656571349999997</v>
      </c>
      <c r="V19" s="1">
        <f>MIN(10,($A19-$Q$1)*10/8)</f>
        <v>7.765667027500001</v>
      </c>
      <c r="W19">
        <f>T19/((1/1)+(2.5/1))</f>
        <v>69.320401068017759</v>
      </c>
    </row>
    <row r="20" spans="1:23">
      <c r="A20">
        <v>8.4683054030000005</v>
      </c>
      <c r="C20">
        <v>8.7822186840000001</v>
      </c>
      <c r="D20">
        <f t="shared" si="15"/>
        <v>478.22186840000001</v>
      </c>
      <c r="E20">
        <v>100</v>
      </c>
      <c r="F20">
        <f t="shared" ref="F20:F38" si="18">(10*10)+4*(10*(MIN(A20,10)-C$1))</f>
        <v>278.73221612000003</v>
      </c>
      <c r="G20">
        <f t="shared" ref="G20:G38" si="19">F20/((1/1)+(2.5/1))</f>
        <v>79.637776034285721</v>
      </c>
      <c r="I20">
        <v>10.46346243</v>
      </c>
      <c r="J20" s="1">
        <f t="shared" ref="J20:J38" si="20">(1/3)*PI()*(M20*M20)*(MIN(10,$I20)-$I$1)+MAX(0,(I20-10)*PI()*M20^2)</f>
        <v>193.47988681206147</v>
      </c>
      <c r="K20" s="1">
        <f t="shared" si="16"/>
        <v>78.539816339744831</v>
      </c>
      <c r="L20" s="1">
        <f t="shared" ref="L20:L38" si="21">PI()*N20*SQRT(N20^2+(MIN(10,$A20)-$I$1)^2)</f>
        <v>68.040577589402417</v>
      </c>
      <c r="M20" s="1">
        <f t="shared" ref="M20:M38" si="22">MIN(5,(I20-I$1)*5/6)</f>
        <v>5</v>
      </c>
      <c r="N20" s="1">
        <f t="shared" ref="N20:N38" si="23">MIN(5,($A20-$I$1)*5/6)</f>
        <v>3.7235878358333339</v>
      </c>
      <c r="O20">
        <f t="shared" ref="O20:O38" si="24">L20/((1/1)+(2.5/1))</f>
        <v>19.440165025543546</v>
      </c>
      <c r="Q20">
        <v>8.4682969289999992</v>
      </c>
      <c r="R20" s="1">
        <f t="shared" ref="R20:R38" si="25">(1/3)*PI()*(U20*U20)*(MIN(10,$Q20)-$Q$1)+MAX(0,(Q20-10)*PI()*U20^2)</f>
        <v>442.81108923653437</v>
      </c>
      <c r="S20" s="1">
        <f t="shared" ref="S20:S38" si="26">PI()*U20^2</f>
        <v>205.37604910400725</v>
      </c>
      <c r="T20" s="1">
        <f t="shared" ref="T20:T38" si="27">PI()*V20*SQRT(V20^2+(MIN(10,$Q20)-$Q$1)^2)</f>
        <v>263.01022622596417</v>
      </c>
      <c r="U20" s="1">
        <f t="shared" ref="U20:U38" si="28">MIN(10,($Q20-$Q$1)*10/8)</f>
        <v>8.0853711612499986</v>
      </c>
      <c r="V20" s="1">
        <f t="shared" ref="V20:V38" si="29">MIN(10,($A20-$Q$1)*10/8)</f>
        <v>8.085381753750001</v>
      </c>
      <c r="W20">
        <f t="shared" ref="W20:W38" si="30">T20/((1/1)+(2.5/1))</f>
        <v>75.14577892170405</v>
      </c>
    </row>
    <row r="21" spans="1:23">
      <c r="A21">
        <v>8.7481320010000001</v>
      </c>
      <c r="C21">
        <v>9.0499261210000004</v>
      </c>
      <c r="D21">
        <f t="shared" si="15"/>
        <v>504.99261210000003</v>
      </c>
      <c r="E21">
        <v>100</v>
      </c>
      <c r="F21">
        <f t="shared" si="18"/>
        <v>289.92528004000002</v>
      </c>
      <c r="G21">
        <f t="shared" si="19"/>
        <v>82.835794297142868</v>
      </c>
      <c r="I21">
        <v>10.522258969999999</v>
      </c>
      <c r="J21" s="1">
        <f t="shared" si="20"/>
        <v>198.09775626507388</v>
      </c>
      <c r="K21" s="1">
        <f t="shared" si="16"/>
        <v>78.539816339744831</v>
      </c>
      <c r="L21" s="1">
        <f t="shared" si="21"/>
        <v>76.829474372162011</v>
      </c>
      <c r="M21" s="1">
        <f t="shared" si="22"/>
        <v>5</v>
      </c>
      <c r="N21" s="1">
        <f t="shared" si="23"/>
        <v>3.9567766675000002</v>
      </c>
      <c r="O21">
        <f t="shared" si="24"/>
        <v>21.951278392046287</v>
      </c>
      <c r="Q21">
        <v>8.748123885</v>
      </c>
      <c r="R21" s="1">
        <f t="shared" si="25"/>
        <v>502.80291270778514</v>
      </c>
      <c r="S21" s="1">
        <f t="shared" si="26"/>
        <v>223.53008981893575</v>
      </c>
      <c r="T21" s="1">
        <f t="shared" si="27"/>
        <v>286.25874139669065</v>
      </c>
      <c r="U21" s="1">
        <f t="shared" si="28"/>
        <v>8.4351548562499996</v>
      </c>
      <c r="V21" s="1">
        <f t="shared" si="29"/>
        <v>8.4351650012500006</v>
      </c>
      <c r="W21">
        <f t="shared" si="30"/>
        <v>81.788211827625901</v>
      </c>
    </row>
    <row r="22" spans="1:23">
      <c r="A22">
        <v>9.0490979819999993</v>
      </c>
      <c r="C22">
        <v>9.3388593330000003</v>
      </c>
      <c r="D22">
        <f t="shared" si="15"/>
        <v>533.88593330000003</v>
      </c>
      <c r="E22">
        <v>100</v>
      </c>
      <c r="F22">
        <f t="shared" si="18"/>
        <v>301.96391927999997</v>
      </c>
      <c r="G22">
        <f t="shared" si="19"/>
        <v>86.275405508571424</v>
      </c>
      <c r="I22">
        <v>10.62824532</v>
      </c>
      <c r="J22" s="1">
        <f t="shared" si="20"/>
        <v>206.42190472859383</v>
      </c>
      <c r="K22" s="1">
        <f t="shared" si="16"/>
        <v>78.539816339744831</v>
      </c>
      <c r="L22" s="1">
        <f t="shared" si="21"/>
        <v>86.878015296288041</v>
      </c>
      <c r="M22" s="1">
        <f t="shared" si="22"/>
        <v>5</v>
      </c>
      <c r="N22" s="1">
        <f t="shared" si="23"/>
        <v>4.2075816516666658</v>
      </c>
      <c r="O22">
        <f t="shared" si="24"/>
        <v>24.822290084653726</v>
      </c>
      <c r="Q22">
        <v>9.0490892800000005</v>
      </c>
      <c r="R22" s="1">
        <f t="shared" si="25"/>
        <v>573.12278878058999</v>
      </c>
      <c r="S22" s="1">
        <f t="shared" si="26"/>
        <v>243.91354656551744</v>
      </c>
      <c r="T22" s="1">
        <f t="shared" si="27"/>
        <v>312.36236910251637</v>
      </c>
      <c r="U22" s="1">
        <f t="shared" si="28"/>
        <v>8.8113616000000015</v>
      </c>
      <c r="V22" s="1">
        <f t="shared" si="29"/>
        <v>8.8113724774999991</v>
      </c>
      <c r="W22">
        <f t="shared" si="30"/>
        <v>89.24639117214754</v>
      </c>
    </row>
    <row r="23" spans="1:23">
      <c r="A23">
        <v>9.3687002209999992</v>
      </c>
      <c r="C23">
        <v>9.6466920460000001</v>
      </c>
      <c r="D23">
        <f t="shared" si="15"/>
        <v>564.66920460000006</v>
      </c>
      <c r="E23">
        <v>100</v>
      </c>
      <c r="F23">
        <f t="shared" si="18"/>
        <v>314.74800883999995</v>
      </c>
      <c r="G23">
        <f t="shared" si="19"/>
        <v>89.928002525714277</v>
      </c>
      <c r="I23">
        <v>10.756775340000001</v>
      </c>
      <c r="J23" s="1">
        <f t="shared" si="20"/>
        <v>216.51662889353764</v>
      </c>
      <c r="K23" s="1">
        <f t="shared" si="16"/>
        <v>78.539816339744831</v>
      </c>
      <c r="L23" s="1">
        <f t="shared" si="21"/>
        <v>98.224675455611802</v>
      </c>
      <c r="M23" s="1">
        <f t="shared" si="22"/>
        <v>5</v>
      </c>
      <c r="N23" s="1">
        <f t="shared" si="23"/>
        <v>4.4739168508333327</v>
      </c>
      <c r="O23">
        <f t="shared" si="24"/>
        <v>28.064192987317657</v>
      </c>
      <c r="Q23">
        <v>9.3686915699999993</v>
      </c>
      <c r="R23" s="1">
        <f t="shared" si="25"/>
        <v>654.66599045170801</v>
      </c>
      <c r="S23" s="1">
        <f t="shared" si="26"/>
        <v>266.53279658916762</v>
      </c>
      <c r="T23" s="1">
        <f t="shared" si="27"/>
        <v>341.32916705511019</v>
      </c>
      <c r="U23" s="1">
        <f t="shared" si="28"/>
        <v>9.2108644624999982</v>
      </c>
      <c r="V23" s="1">
        <f t="shared" si="29"/>
        <v>9.2108752762499986</v>
      </c>
      <c r="W23">
        <f t="shared" si="30"/>
        <v>97.522619158602907</v>
      </c>
    </row>
    <row r="24" spans="1:23">
      <c r="A24">
        <v>9.7047467619999992</v>
      </c>
      <c r="C24">
        <v>9.9713524469999992</v>
      </c>
      <c r="D24">
        <f t="shared" si="15"/>
        <v>597.13524469999993</v>
      </c>
      <c r="E24">
        <v>100</v>
      </c>
      <c r="F24">
        <f t="shared" si="18"/>
        <v>328.18987047999997</v>
      </c>
      <c r="G24">
        <f t="shared" si="19"/>
        <v>93.76853442285713</v>
      </c>
      <c r="I24">
        <v>10.936158239999999</v>
      </c>
      <c r="J24" s="1">
        <f t="shared" si="20"/>
        <v>230.60532891402835</v>
      </c>
      <c r="K24" s="1">
        <f t="shared" si="16"/>
        <v>78.539816339744831</v>
      </c>
      <c r="L24" s="1">
        <f t="shared" si="21"/>
        <v>110.90599815009146</v>
      </c>
      <c r="M24" s="1">
        <f t="shared" si="22"/>
        <v>5</v>
      </c>
      <c r="N24" s="1">
        <f t="shared" si="23"/>
        <v>4.7539556349999996</v>
      </c>
      <c r="O24">
        <f t="shared" si="24"/>
        <v>31.687428042883276</v>
      </c>
      <c r="Q24">
        <v>9.7047382130000006</v>
      </c>
      <c r="R24" s="1">
        <f t="shared" si="25"/>
        <v>748.38022846629724</v>
      </c>
      <c r="S24" s="1">
        <f t="shared" si="26"/>
        <v>291.39740031799209</v>
      </c>
      <c r="T24" s="1">
        <f t="shared" si="27"/>
        <v>373.17141787884054</v>
      </c>
      <c r="U24" s="1">
        <f t="shared" si="28"/>
        <v>9.6309227662500003</v>
      </c>
      <c r="V24" s="1">
        <f t="shared" si="29"/>
        <v>9.630933452499999</v>
      </c>
      <c r="W24">
        <f t="shared" si="30"/>
        <v>106.62040510824015</v>
      </c>
    </row>
    <row r="25" spans="1:23">
      <c r="A25">
        <v>10.059756589999999</v>
      </c>
      <c r="C25">
        <v>10.31710123</v>
      </c>
      <c r="D25">
        <f t="shared" si="15"/>
        <v>631.71012300000007</v>
      </c>
      <c r="E25">
        <v>100</v>
      </c>
      <c r="F25">
        <f t="shared" si="18"/>
        <v>340</v>
      </c>
      <c r="G25">
        <f t="shared" si="19"/>
        <v>97.142857142857139</v>
      </c>
      <c r="I25">
        <v>11.18007098</v>
      </c>
      <c r="J25" s="1">
        <f t="shared" si="20"/>
        <v>249.76219071655231</v>
      </c>
      <c r="K25" s="1">
        <f t="shared" si="16"/>
        <v>78.539816339744831</v>
      </c>
      <c r="L25" s="1">
        <f t="shared" si="21"/>
        <v>122.68311502265203</v>
      </c>
      <c r="M25" s="1">
        <f t="shared" si="22"/>
        <v>5</v>
      </c>
      <c r="N25" s="1">
        <f t="shared" si="23"/>
        <v>5</v>
      </c>
      <c r="O25">
        <f t="shared" si="24"/>
        <v>35.052318577900579</v>
      </c>
      <c r="Q25">
        <v>10.05974829</v>
      </c>
      <c r="R25" s="1">
        <f t="shared" si="25"/>
        <v>856.52851985013331</v>
      </c>
      <c r="S25" s="1">
        <f t="shared" si="26"/>
        <v>314.15926535897933</v>
      </c>
      <c r="T25" s="1">
        <f t="shared" si="27"/>
        <v>402.32016128683568</v>
      </c>
      <c r="U25" s="1">
        <f t="shared" si="28"/>
        <v>10</v>
      </c>
      <c r="V25" s="1">
        <f t="shared" si="29"/>
        <v>10</v>
      </c>
      <c r="W25">
        <f t="shared" si="30"/>
        <v>114.94861751052449</v>
      </c>
    </row>
    <row r="26" spans="1:23">
      <c r="A26">
        <v>10.45110466</v>
      </c>
      <c r="C26">
        <v>10.70844937</v>
      </c>
      <c r="D26">
        <f t="shared" si="15"/>
        <v>670.84493700000007</v>
      </c>
      <c r="E26">
        <v>100</v>
      </c>
      <c r="F26">
        <f t="shared" si="18"/>
        <v>340</v>
      </c>
      <c r="G26">
        <f t="shared" si="19"/>
        <v>97.142857142857139</v>
      </c>
      <c r="I26">
        <v>11.57141912</v>
      </c>
      <c r="J26" s="1">
        <f t="shared" si="20"/>
        <v>280.49860175705305</v>
      </c>
      <c r="K26" s="1">
        <f t="shared" si="16"/>
        <v>78.539816339744831</v>
      </c>
      <c r="L26" s="1">
        <f t="shared" si="21"/>
        <v>122.68311502265203</v>
      </c>
      <c r="M26" s="1">
        <f t="shared" si="22"/>
        <v>5</v>
      </c>
      <c r="N26" s="1">
        <f t="shared" si="23"/>
        <v>5</v>
      </c>
      <c r="O26">
        <f t="shared" si="24"/>
        <v>35.052318577900579</v>
      </c>
      <c r="Q26">
        <v>10.45109643</v>
      </c>
      <c r="R26" s="1">
        <f t="shared" si="25"/>
        <v>979.47416401213627</v>
      </c>
      <c r="S26" s="1">
        <f t="shared" si="26"/>
        <v>314.15926535897933</v>
      </c>
      <c r="T26" s="1">
        <f t="shared" si="27"/>
        <v>402.32016128683568</v>
      </c>
      <c r="U26" s="1">
        <f t="shared" si="28"/>
        <v>10</v>
      </c>
      <c r="V26" s="1">
        <f t="shared" si="29"/>
        <v>10</v>
      </c>
      <c r="W26">
        <f t="shared" si="30"/>
        <v>114.94861751052449</v>
      </c>
    </row>
    <row r="27" spans="1:23">
      <c r="A27">
        <v>10.852804600000001</v>
      </c>
      <c r="C27">
        <v>11.110149229999999</v>
      </c>
      <c r="D27">
        <f t="shared" si="15"/>
        <v>711.01492299999995</v>
      </c>
      <c r="E27">
        <v>100</v>
      </c>
      <c r="F27">
        <f t="shared" si="18"/>
        <v>340</v>
      </c>
      <c r="G27">
        <f t="shared" si="19"/>
        <v>97.142857142857139</v>
      </c>
      <c r="I27">
        <v>11.973118980000001</v>
      </c>
      <c r="J27" s="1">
        <f t="shared" si="20"/>
        <v>312.04803498515435</v>
      </c>
      <c r="K27" s="1">
        <f t="shared" si="16"/>
        <v>78.539816339744831</v>
      </c>
      <c r="L27" s="1">
        <f t="shared" si="21"/>
        <v>122.68311502265203</v>
      </c>
      <c r="M27" s="1">
        <f t="shared" si="22"/>
        <v>5</v>
      </c>
      <c r="N27" s="1">
        <f t="shared" si="23"/>
        <v>5</v>
      </c>
      <c r="O27">
        <f t="shared" si="24"/>
        <v>35.052318577900579</v>
      </c>
      <c r="Q27">
        <v>10.852796290000001</v>
      </c>
      <c r="R27" s="1">
        <f t="shared" si="25"/>
        <v>1105.6718969245414</v>
      </c>
      <c r="S27" s="1">
        <f t="shared" si="26"/>
        <v>314.15926535897933</v>
      </c>
      <c r="T27" s="1">
        <f t="shared" si="27"/>
        <v>402.32016128683568</v>
      </c>
      <c r="U27" s="1">
        <f t="shared" si="28"/>
        <v>10</v>
      </c>
      <c r="V27" s="1">
        <f t="shared" si="29"/>
        <v>10</v>
      </c>
      <c r="W27">
        <f t="shared" si="30"/>
        <v>114.94861751052449</v>
      </c>
    </row>
    <row r="28" spans="1:23">
      <c r="A28">
        <v>11.263548200000001</v>
      </c>
      <c r="C28">
        <v>11.520892659999999</v>
      </c>
      <c r="D28">
        <f t="shared" si="15"/>
        <v>752.08926599999995</v>
      </c>
      <c r="E28">
        <v>100</v>
      </c>
      <c r="F28">
        <f t="shared" si="18"/>
        <v>340</v>
      </c>
      <c r="G28">
        <f t="shared" si="19"/>
        <v>97.142857142857139</v>
      </c>
      <c r="I28">
        <v>12.38386242</v>
      </c>
      <c r="J28" s="1">
        <f t="shared" si="20"/>
        <v>344.30774932550923</v>
      </c>
      <c r="K28" s="1">
        <f t="shared" si="16"/>
        <v>78.539816339744831</v>
      </c>
      <c r="L28" s="1">
        <f t="shared" si="21"/>
        <v>122.68311502265203</v>
      </c>
      <c r="M28" s="1">
        <f t="shared" si="22"/>
        <v>5</v>
      </c>
      <c r="N28" s="1">
        <f t="shared" si="23"/>
        <v>5</v>
      </c>
      <c r="O28">
        <f t="shared" si="24"/>
        <v>35.052318577900579</v>
      </c>
      <c r="Q28">
        <v>11.263539720000001</v>
      </c>
      <c r="R28" s="1">
        <f t="shared" si="25"/>
        <v>1234.7107511443687</v>
      </c>
      <c r="S28" s="1">
        <f t="shared" si="26"/>
        <v>314.15926535897933</v>
      </c>
      <c r="T28" s="1">
        <f t="shared" si="27"/>
        <v>402.32016128683568</v>
      </c>
      <c r="U28" s="1">
        <f t="shared" si="28"/>
        <v>10</v>
      </c>
      <c r="V28" s="1">
        <f t="shared" si="29"/>
        <v>10</v>
      </c>
      <c r="W28">
        <f t="shared" si="30"/>
        <v>114.94861751052449</v>
      </c>
    </row>
    <row r="29" spans="1:23">
      <c r="A29">
        <v>11.26355584</v>
      </c>
      <c r="C29">
        <v>11.520901139999999</v>
      </c>
      <c r="D29">
        <f t="shared" si="15"/>
        <v>752.09011399999997</v>
      </c>
      <c r="E29">
        <v>100</v>
      </c>
      <c r="F29">
        <f t="shared" si="18"/>
        <v>340</v>
      </c>
      <c r="G29">
        <f t="shared" si="19"/>
        <v>97.142857142857139</v>
      </c>
      <c r="I29">
        <v>12.383870890000001</v>
      </c>
      <c r="J29" s="1">
        <f t="shared" si="20"/>
        <v>344.30841455775374</v>
      </c>
      <c r="K29" s="1">
        <f t="shared" si="16"/>
        <v>78.539816339744831</v>
      </c>
      <c r="L29" s="1">
        <f t="shared" si="21"/>
        <v>122.68311502265203</v>
      </c>
      <c r="M29" s="1">
        <f t="shared" si="22"/>
        <v>5</v>
      </c>
      <c r="N29" s="1">
        <f t="shared" si="23"/>
        <v>5</v>
      </c>
      <c r="O29">
        <f t="shared" si="24"/>
        <v>35.052318577900579</v>
      </c>
      <c r="Q29">
        <v>11.263548200000001</v>
      </c>
      <c r="R29" s="1">
        <f t="shared" si="25"/>
        <v>1234.713415214939</v>
      </c>
      <c r="S29" s="1">
        <f t="shared" si="26"/>
        <v>314.15926535897933</v>
      </c>
      <c r="T29" s="1">
        <f t="shared" si="27"/>
        <v>402.32016128683568</v>
      </c>
      <c r="U29" s="1">
        <f t="shared" si="28"/>
        <v>10</v>
      </c>
      <c r="V29" s="1">
        <f t="shared" si="29"/>
        <v>10</v>
      </c>
      <c r="W29">
        <f t="shared" si="30"/>
        <v>114.94861751052449</v>
      </c>
    </row>
    <row r="30" spans="1:23">
      <c r="A30">
        <v>10.852962420000001</v>
      </c>
      <c r="C30">
        <v>11.11032372</v>
      </c>
      <c r="D30">
        <f t="shared" si="15"/>
        <v>711.03237200000001</v>
      </c>
      <c r="E30">
        <v>100</v>
      </c>
      <c r="F30">
        <f t="shared" si="18"/>
        <v>340</v>
      </c>
      <c r="G30">
        <f t="shared" si="19"/>
        <v>97.142857142857139</v>
      </c>
      <c r="I30">
        <v>11.97329347</v>
      </c>
      <c r="J30" s="1">
        <f t="shared" si="20"/>
        <v>312.06173939770736</v>
      </c>
      <c r="K30" s="1">
        <f t="shared" si="16"/>
        <v>78.539816339744831</v>
      </c>
      <c r="L30" s="1">
        <f t="shared" si="21"/>
        <v>122.68311502265203</v>
      </c>
      <c r="M30" s="1">
        <f t="shared" si="22"/>
        <v>5</v>
      </c>
      <c r="N30" s="1">
        <f t="shared" si="23"/>
        <v>5</v>
      </c>
      <c r="O30">
        <f t="shared" si="24"/>
        <v>35.052318577900579</v>
      </c>
      <c r="Q30">
        <v>10.85297078</v>
      </c>
      <c r="R30" s="1">
        <f t="shared" si="25"/>
        <v>1105.7267145747537</v>
      </c>
      <c r="S30" s="1">
        <f t="shared" si="26"/>
        <v>314.15926535897933</v>
      </c>
      <c r="T30" s="1">
        <f t="shared" si="27"/>
        <v>402.32016128683568</v>
      </c>
      <c r="U30" s="1">
        <f t="shared" si="28"/>
        <v>10</v>
      </c>
      <c r="V30" s="1">
        <f t="shared" si="29"/>
        <v>10</v>
      </c>
      <c r="W30">
        <f t="shared" si="30"/>
        <v>114.94861751052449</v>
      </c>
    </row>
    <row r="31" spans="1:23">
      <c r="A31">
        <v>10.451266049999999</v>
      </c>
      <c r="C31">
        <v>10.708627290000001</v>
      </c>
      <c r="D31">
        <f t="shared" si="15"/>
        <v>670.86272900000006</v>
      </c>
      <c r="E31">
        <v>100</v>
      </c>
      <c r="F31">
        <f t="shared" si="18"/>
        <v>340</v>
      </c>
      <c r="G31">
        <f t="shared" si="19"/>
        <v>97.142857142857139</v>
      </c>
      <c r="I31">
        <v>11.571597049999999</v>
      </c>
      <c r="J31" s="1">
        <f t="shared" si="20"/>
        <v>280.51257634657435</v>
      </c>
      <c r="K31" s="1">
        <f t="shared" si="16"/>
        <v>78.539816339744831</v>
      </c>
      <c r="L31" s="1">
        <f t="shared" si="21"/>
        <v>122.68311502265203</v>
      </c>
      <c r="M31" s="1">
        <f t="shared" si="22"/>
        <v>5</v>
      </c>
      <c r="N31" s="1">
        <f t="shared" si="23"/>
        <v>5</v>
      </c>
      <c r="O31">
        <f t="shared" si="24"/>
        <v>35.052318577900579</v>
      </c>
      <c r="Q31">
        <v>10.45127435</v>
      </c>
      <c r="R31" s="1">
        <f t="shared" si="25"/>
        <v>979.53005922862917</v>
      </c>
      <c r="S31" s="1">
        <f t="shared" si="26"/>
        <v>314.15926535897933</v>
      </c>
      <c r="T31" s="1">
        <f t="shared" si="27"/>
        <v>402.32016128683568</v>
      </c>
      <c r="U31" s="1">
        <f t="shared" si="28"/>
        <v>10</v>
      </c>
      <c r="V31" s="1">
        <f t="shared" si="29"/>
        <v>10</v>
      </c>
      <c r="W31">
        <f t="shared" si="30"/>
        <v>114.94861751052449</v>
      </c>
    </row>
    <row r="32" spans="1:23">
      <c r="A32">
        <v>10.05992401</v>
      </c>
      <c r="C32">
        <v>10.31728528</v>
      </c>
      <c r="D32">
        <f t="shared" si="15"/>
        <v>631.72852799999998</v>
      </c>
      <c r="E32">
        <v>100</v>
      </c>
      <c r="F32">
        <f t="shared" si="18"/>
        <v>340</v>
      </c>
      <c r="G32">
        <f t="shared" si="19"/>
        <v>97.142857142857139</v>
      </c>
      <c r="I32">
        <v>11.18025503</v>
      </c>
      <c r="J32" s="1">
        <f t="shared" si="20"/>
        <v>249.77664596974964</v>
      </c>
      <c r="K32" s="1">
        <f t="shared" si="16"/>
        <v>78.539816339744831</v>
      </c>
      <c r="L32" s="1">
        <f t="shared" si="21"/>
        <v>122.68311502265203</v>
      </c>
      <c r="M32" s="1">
        <f t="shared" si="22"/>
        <v>5</v>
      </c>
      <c r="N32" s="1">
        <f t="shared" si="23"/>
        <v>5</v>
      </c>
      <c r="O32">
        <f t="shared" si="24"/>
        <v>35.052318577900579</v>
      </c>
      <c r="Q32">
        <v>10.059932330000001</v>
      </c>
      <c r="R32" s="1">
        <f t="shared" si="25"/>
        <v>856.58633772133021</v>
      </c>
      <c r="S32" s="1">
        <f t="shared" si="26"/>
        <v>314.15926535897933</v>
      </c>
      <c r="T32" s="1">
        <f t="shared" si="27"/>
        <v>402.32016128683568</v>
      </c>
      <c r="U32" s="1">
        <f t="shared" si="28"/>
        <v>10</v>
      </c>
      <c r="V32" s="1">
        <f t="shared" si="29"/>
        <v>10</v>
      </c>
      <c r="W32">
        <f t="shared" si="30"/>
        <v>114.94861751052449</v>
      </c>
    </row>
    <row r="33" spans="1:23">
      <c r="A33">
        <v>9.7048978950000002</v>
      </c>
      <c r="C33">
        <v>9.9715148809999992</v>
      </c>
      <c r="D33">
        <f t="shared" si="15"/>
        <v>597.15148809999994</v>
      </c>
      <c r="E33">
        <v>100</v>
      </c>
      <c r="F33">
        <f t="shared" si="18"/>
        <v>328.19591580000002</v>
      </c>
      <c r="G33">
        <f t="shared" si="19"/>
        <v>93.770261657142868</v>
      </c>
      <c r="I33">
        <v>10.936256699999999</v>
      </c>
      <c r="J33" s="1">
        <f t="shared" si="20"/>
        <v>230.61306194434516</v>
      </c>
      <c r="K33" s="1">
        <f t="shared" si="16"/>
        <v>78.539816339744831</v>
      </c>
      <c r="L33" s="1">
        <f t="shared" si="21"/>
        <v>110.91187458210345</v>
      </c>
      <c r="M33" s="1">
        <f t="shared" si="22"/>
        <v>5</v>
      </c>
      <c r="N33" s="1">
        <f t="shared" si="23"/>
        <v>4.7540815791666668</v>
      </c>
      <c r="O33">
        <f t="shared" si="24"/>
        <v>31.689107023458128</v>
      </c>
      <c r="Q33">
        <v>9.7049061010000006</v>
      </c>
      <c r="R33" s="1">
        <f t="shared" si="25"/>
        <v>748.42915165907391</v>
      </c>
      <c r="S33" s="1">
        <f t="shared" si="26"/>
        <v>291.41009968775762</v>
      </c>
      <c r="T33" s="1">
        <f t="shared" si="27"/>
        <v>373.18637465937093</v>
      </c>
      <c r="U33" s="1">
        <f t="shared" si="28"/>
        <v>9.6311326262500003</v>
      </c>
      <c r="V33" s="1">
        <f t="shared" si="29"/>
        <v>9.6311223687500007</v>
      </c>
      <c r="W33">
        <f t="shared" si="30"/>
        <v>106.62467847410598</v>
      </c>
    </row>
    <row r="34" spans="1:23">
      <c r="A34">
        <v>9.3688469940000001</v>
      </c>
      <c r="C34">
        <v>9.6468499209999994</v>
      </c>
      <c r="D34">
        <f t="shared" si="15"/>
        <v>564.68499209999993</v>
      </c>
      <c r="E34">
        <v>100</v>
      </c>
      <c r="F34">
        <f t="shared" si="18"/>
        <v>314.75387976000002</v>
      </c>
      <c r="G34">
        <f t="shared" si="19"/>
        <v>89.929679931428581</v>
      </c>
      <c r="I34">
        <v>10.756853</v>
      </c>
      <c r="J34" s="1">
        <f t="shared" si="20"/>
        <v>216.52272829567448</v>
      </c>
      <c r="K34" s="1">
        <f t="shared" si="16"/>
        <v>78.539816339744831</v>
      </c>
      <c r="L34" s="1">
        <f t="shared" si="21"/>
        <v>98.230046188476081</v>
      </c>
      <c r="M34" s="1">
        <f t="shared" si="22"/>
        <v>5</v>
      </c>
      <c r="N34" s="1">
        <f t="shared" si="23"/>
        <v>4.474039161666667</v>
      </c>
      <c r="O34">
        <f t="shared" si="24"/>
        <v>28.065727482421739</v>
      </c>
      <c r="Q34">
        <v>9.3688552269999992</v>
      </c>
      <c r="R34" s="1">
        <f t="shared" si="25"/>
        <v>654.70961137839618</v>
      </c>
      <c r="S34" s="1">
        <f t="shared" si="26"/>
        <v>266.54463598884178</v>
      </c>
      <c r="T34" s="1">
        <f t="shared" si="27"/>
        <v>341.34306989434498</v>
      </c>
      <c r="U34" s="1">
        <f t="shared" si="28"/>
        <v>9.2110690337499985</v>
      </c>
      <c r="V34" s="1">
        <f t="shared" si="29"/>
        <v>9.2110587425000006</v>
      </c>
      <c r="W34">
        <f t="shared" si="30"/>
        <v>97.526591398384284</v>
      </c>
    </row>
    <row r="35" spans="1:23">
      <c r="A35">
        <v>9.0492400879999995</v>
      </c>
      <c r="C35">
        <v>9.3390123270000007</v>
      </c>
      <c r="D35">
        <f t="shared" si="15"/>
        <v>533.90123270000004</v>
      </c>
      <c r="E35">
        <v>100</v>
      </c>
      <c r="F35">
        <f t="shared" si="18"/>
        <v>301.96960351999996</v>
      </c>
      <c r="G35">
        <f t="shared" si="19"/>
        <v>86.277029577142841</v>
      </c>
      <c r="I35">
        <v>10.62829621</v>
      </c>
      <c r="J35" s="1">
        <f t="shared" si="20"/>
        <v>206.42590161984739</v>
      </c>
      <c r="K35" s="1">
        <f t="shared" si="16"/>
        <v>78.539816339744831</v>
      </c>
      <c r="L35" s="1">
        <f t="shared" si="21"/>
        <v>86.882905698899421</v>
      </c>
      <c r="M35" s="1">
        <f t="shared" si="22"/>
        <v>5</v>
      </c>
      <c r="N35" s="1">
        <f t="shared" si="23"/>
        <v>4.2077000733333323</v>
      </c>
      <c r="O35">
        <f t="shared" si="24"/>
        <v>24.823687342542691</v>
      </c>
      <c r="Q35">
        <v>9.049248381</v>
      </c>
      <c r="R35" s="1">
        <f t="shared" si="25"/>
        <v>573.16159654565661</v>
      </c>
      <c r="S35" s="1">
        <f t="shared" si="26"/>
        <v>243.92455715868044</v>
      </c>
      <c r="T35" s="1">
        <f t="shared" si="27"/>
        <v>312.3752572395544</v>
      </c>
      <c r="U35" s="1">
        <f t="shared" si="28"/>
        <v>8.8115604762499995</v>
      </c>
      <c r="V35" s="1">
        <f t="shared" si="29"/>
        <v>8.8115501099999989</v>
      </c>
      <c r="W35">
        <f t="shared" si="30"/>
        <v>89.250073497015549</v>
      </c>
    </row>
    <row r="36" spans="1:23">
      <c r="A36">
        <v>8.7482676759999993</v>
      </c>
      <c r="C36">
        <v>9.0500722190000005</v>
      </c>
      <c r="D36">
        <f t="shared" si="15"/>
        <v>505.00722190000005</v>
      </c>
      <c r="E36">
        <v>100</v>
      </c>
      <c r="F36">
        <f t="shared" si="18"/>
        <v>289.93070703999996</v>
      </c>
      <c r="G36">
        <f t="shared" si="19"/>
        <v>82.837344868571421</v>
      </c>
      <c r="I36">
        <v>10.522304350000001</v>
      </c>
      <c r="J36" s="1">
        <f t="shared" si="20"/>
        <v>198.10132040193949</v>
      </c>
      <c r="K36" s="1">
        <f t="shared" si="16"/>
        <v>78.539816339744831</v>
      </c>
      <c r="L36" s="1">
        <f t="shared" si="21"/>
        <v>76.833865146411995</v>
      </c>
      <c r="M36" s="1">
        <f t="shared" si="22"/>
        <v>5</v>
      </c>
      <c r="N36" s="1">
        <f t="shared" si="23"/>
        <v>3.956889729999999</v>
      </c>
      <c r="O36">
        <f t="shared" si="24"/>
        <v>21.952532898974855</v>
      </c>
      <c r="Q36">
        <v>8.7482763299999995</v>
      </c>
      <c r="R36" s="1">
        <f t="shared" si="25"/>
        <v>502.83698952213575</v>
      </c>
      <c r="S36" s="1">
        <f t="shared" si="26"/>
        <v>223.54018934586333</v>
      </c>
      <c r="T36" s="1">
        <f t="shared" si="27"/>
        <v>286.27052992365816</v>
      </c>
      <c r="U36" s="1">
        <f t="shared" si="28"/>
        <v>8.4353454124999985</v>
      </c>
      <c r="V36" s="1">
        <f t="shared" si="29"/>
        <v>8.4353345949999987</v>
      </c>
      <c r="W36">
        <f t="shared" si="30"/>
        <v>81.791579978188039</v>
      </c>
    </row>
    <row r="37" spans="1:23">
      <c r="A37">
        <v>8.4684354899999992</v>
      </c>
      <c r="C37">
        <v>8.7823587639999996</v>
      </c>
      <c r="D37">
        <f t="shared" si="15"/>
        <v>478.23587639999994</v>
      </c>
      <c r="E37">
        <v>100</v>
      </c>
      <c r="F37">
        <f t="shared" si="18"/>
        <v>278.73741959999995</v>
      </c>
      <c r="G37">
        <f t="shared" si="19"/>
        <v>79.639262742857127</v>
      </c>
      <c r="I37">
        <v>10.463478820000001</v>
      </c>
      <c r="J37" s="1">
        <f t="shared" si="20"/>
        <v>193.48117407965134</v>
      </c>
      <c r="K37" s="1">
        <f t="shared" si="16"/>
        <v>78.539816339744831</v>
      </c>
      <c r="L37" s="1">
        <f t="shared" si="21"/>
        <v>68.044539415044156</v>
      </c>
      <c r="M37" s="1">
        <f t="shared" si="22"/>
        <v>5</v>
      </c>
      <c r="N37" s="1">
        <f t="shared" si="23"/>
        <v>3.7236962416666657</v>
      </c>
      <c r="O37">
        <f t="shared" si="24"/>
        <v>19.441296975726903</v>
      </c>
      <c r="Q37">
        <v>8.4684436170000001</v>
      </c>
      <c r="R37" s="1">
        <f t="shared" si="25"/>
        <v>442.84121612163244</v>
      </c>
      <c r="S37" s="1">
        <f t="shared" si="26"/>
        <v>205.38536424331599</v>
      </c>
      <c r="T37" s="1">
        <f t="shared" si="27"/>
        <v>263.02106879672141</v>
      </c>
      <c r="U37" s="1">
        <f t="shared" si="28"/>
        <v>8.0855545212499997</v>
      </c>
      <c r="V37" s="1">
        <f t="shared" si="29"/>
        <v>8.0855443624999985</v>
      </c>
      <c r="W37">
        <f t="shared" si="30"/>
        <v>75.14887679906326</v>
      </c>
    </row>
    <row r="38" spans="1:23">
      <c r="A38">
        <v>8.2126587369999999</v>
      </c>
      <c r="C38">
        <v>8.5385437240000002</v>
      </c>
      <c r="D38">
        <f t="shared" si="15"/>
        <v>453.85437239999999</v>
      </c>
      <c r="E38">
        <v>100</v>
      </c>
      <c r="F38">
        <f t="shared" si="18"/>
        <v>268.50634947999998</v>
      </c>
      <c r="G38">
        <f t="shared" si="19"/>
        <v>76.716099851428567</v>
      </c>
      <c r="I38">
        <v>10.46406867</v>
      </c>
      <c r="J38" s="1">
        <f t="shared" si="20"/>
        <v>193.52750079031927</v>
      </c>
      <c r="K38" s="1">
        <f t="shared" si="16"/>
        <v>78.539816339744831</v>
      </c>
      <c r="L38" s="1">
        <f t="shared" si="21"/>
        <v>60.477642216683606</v>
      </c>
      <c r="M38" s="1">
        <f t="shared" si="22"/>
        <v>5</v>
      </c>
      <c r="N38" s="1">
        <f t="shared" si="23"/>
        <v>3.5105489474999998</v>
      </c>
      <c r="O38">
        <f t="shared" si="24"/>
        <v>17.279326347623886</v>
      </c>
      <c r="Q38">
        <v>8.2126673029999999</v>
      </c>
      <c r="R38" s="1">
        <f t="shared" si="25"/>
        <v>392.35838248946436</v>
      </c>
      <c r="S38" s="1">
        <f t="shared" si="26"/>
        <v>189.46373434482837</v>
      </c>
      <c r="T38" s="1">
        <f t="shared" si="27"/>
        <v>242.63142737219067</v>
      </c>
      <c r="U38" s="1">
        <f t="shared" si="28"/>
        <v>7.7658341287499999</v>
      </c>
      <c r="V38" s="1">
        <f t="shared" si="29"/>
        <v>7.7658234212499995</v>
      </c>
      <c r="W38">
        <f t="shared" si="30"/>
        <v>69.323264963483055</v>
      </c>
    </row>
    <row r="40" spans="1:23">
      <c r="G40">
        <f>1/((1/1)+(2.5/1))</f>
        <v>0.2857142857142857</v>
      </c>
      <c r="O40">
        <f>1/((1/1)+(2.5/1))</f>
        <v>0.2857142857142857</v>
      </c>
      <c r="W40">
        <f>1/((1/1)+(2.5/1))</f>
        <v>0.2857142857142857</v>
      </c>
    </row>
    <row r="45" spans="1:23">
      <c r="K45" s="2" t="s">
        <v>12</v>
      </c>
      <c r="L45" s="1">
        <f>L8+(A19-8)*((L9-L8)/1)</f>
        <v>61.0444005974582</v>
      </c>
      <c r="M45" t="s">
        <v>13</v>
      </c>
      <c r="O45">
        <f>L45/((1/1)+(2.5/1))</f>
        <v>17.441257313559486</v>
      </c>
      <c r="S45" s="2" t="s">
        <v>12</v>
      </c>
      <c r="T45" s="1">
        <f>T10+(A19-8)*((T11-T10)/1)</f>
        <v>243.67361094360913</v>
      </c>
      <c r="U45" t="s">
        <v>13</v>
      </c>
      <c r="W45">
        <f>T45/((1/1)+(2.5/1))</f>
        <v>69.621031698174036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Hughes</dc:creator>
  <cp:lastModifiedBy>Joseph Hughes</cp:lastModifiedBy>
  <dcterms:created xsi:type="dcterms:W3CDTF">2017-02-06T18:30:27Z</dcterms:created>
  <dcterms:modified xsi:type="dcterms:W3CDTF">2017-02-08T17:56:42Z</dcterms:modified>
</cp:coreProperties>
</file>