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github\university-labs\mathematical physics\"/>
    </mc:Choice>
  </mc:AlternateContent>
  <xr:revisionPtr revIDLastSave="0" documentId="13_ncr:1_{B8C4F3E3-52FE-4895-B6CD-B15B04814A8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2" i="1" l="1"/>
  <c r="M233" i="1"/>
  <c r="M234" i="1"/>
  <c r="M235" i="1"/>
  <c r="M236" i="1"/>
  <c r="I232" i="1"/>
  <c r="I233" i="1"/>
  <c r="I234" i="1"/>
  <c r="I235" i="1"/>
  <c r="I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M221" i="1"/>
  <c r="K221" i="1"/>
  <c r="M222" i="1"/>
  <c r="M223" i="1"/>
  <c r="M224" i="1"/>
  <c r="M225" i="1"/>
  <c r="I221" i="1"/>
  <c r="I222" i="1"/>
  <c r="I223" i="1"/>
  <c r="I224" i="1"/>
  <c r="I225" i="1"/>
  <c r="J224" i="1"/>
  <c r="J222" i="1"/>
  <c r="K222" i="1"/>
  <c r="L222" i="1"/>
  <c r="J223" i="1"/>
  <c r="K223" i="1"/>
  <c r="L223" i="1"/>
  <c r="K224" i="1"/>
  <c r="L224" i="1"/>
  <c r="E212" i="1"/>
  <c r="J211" i="1" s="1"/>
  <c r="E211" i="1"/>
  <c r="L221" i="1"/>
  <c r="J221" i="1"/>
  <c r="K211" i="1"/>
  <c r="I214" i="1"/>
  <c r="L210" i="1"/>
  <c r="K210" i="1"/>
  <c r="J210" i="1"/>
  <c r="J201" i="1"/>
  <c r="K201" i="1"/>
  <c r="L201" i="1"/>
  <c r="J202" i="1"/>
  <c r="K202" i="1"/>
  <c r="L202" i="1"/>
  <c r="J203" i="1"/>
  <c r="K203" i="1"/>
  <c r="L203" i="1"/>
  <c r="J200" i="1"/>
  <c r="M200" i="1"/>
  <c r="M202" i="1"/>
  <c r="M203" i="1"/>
  <c r="M204" i="1"/>
  <c r="M201" i="1"/>
  <c r="K200" i="1"/>
  <c r="L200" i="1"/>
  <c r="D199" i="1"/>
  <c r="M210" i="1" s="1"/>
  <c r="C147" i="1"/>
  <c r="P168" i="1"/>
  <c r="F168" i="1"/>
  <c r="B178" i="1"/>
  <c r="H166" i="1"/>
  <c r="I166" i="1"/>
  <c r="J166" i="1"/>
  <c r="K166" i="1"/>
  <c r="L166" i="1"/>
  <c r="M166" i="1"/>
  <c r="N166" i="1"/>
  <c r="O166" i="1"/>
  <c r="G166" i="1"/>
  <c r="G168" i="1"/>
  <c r="H168" i="1"/>
  <c r="I168" i="1"/>
  <c r="J168" i="1"/>
  <c r="K168" i="1"/>
  <c r="L168" i="1"/>
  <c r="M168" i="1"/>
  <c r="N168" i="1"/>
  <c r="O168" i="1"/>
  <c r="P169" i="1"/>
  <c r="P170" i="1"/>
  <c r="P171" i="1"/>
  <c r="P172" i="1"/>
  <c r="P173" i="1"/>
  <c r="P174" i="1"/>
  <c r="P175" i="1"/>
  <c r="P176" i="1"/>
  <c r="P177" i="1"/>
  <c r="P178" i="1"/>
  <c r="F169" i="1"/>
  <c r="F170" i="1"/>
  <c r="F171" i="1"/>
  <c r="F172" i="1"/>
  <c r="F173" i="1"/>
  <c r="F174" i="1"/>
  <c r="F175" i="1"/>
  <c r="F176" i="1"/>
  <c r="F177" i="1"/>
  <c r="F178" i="1"/>
  <c r="F98" i="1"/>
  <c r="F97" i="1"/>
  <c r="U99" i="1" s="1"/>
  <c r="F100" i="1"/>
  <c r="F101" i="1" s="1"/>
  <c r="C160" i="1"/>
  <c r="E59" i="1"/>
  <c r="E60" i="1" s="1"/>
  <c r="E61" i="1" s="1"/>
  <c r="E62" i="1" s="1"/>
  <c r="F30" i="1"/>
  <c r="F32" i="1" s="1"/>
  <c r="C159" i="1"/>
  <c r="C146" i="1"/>
  <c r="K127" i="1"/>
  <c r="J127" i="1"/>
  <c r="I127" i="1"/>
  <c r="H127" i="1"/>
  <c r="G127" i="1"/>
  <c r="F127" i="1"/>
  <c r="T123" i="1"/>
  <c r="S123" i="1"/>
  <c r="R123" i="1"/>
  <c r="Q123" i="1"/>
  <c r="P123" i="1"/>
  <c r="O123" i="1"/>
  <c r="F123" i="1"/>
  <c r="T122" i="1"/>
  <c r="S122" i="1"/>
  <c r="R122" i="1"/>
  <c r="Q122" i="1"/>
  <c r="P122" i="1"/>
  <c r="O122" i="1"/>
  <c r="T121" i="1"/>
  <c r="S121" i="1"/>
  <c r="R121" i="1"/>
  <c r="Q121" i="1"/>
  <c r="P121" i="1"/>
  <c r="O121" i="1"/>
  <c r="Q109" i="1"/>
  <c r="C105" i="1"/>
  <c r="F99" i="1"/>
  <c r="D72" i="1"/>
  <c r="C67" i="1"/>
  <c r="C38" i="1"/>
  <c r="I34" i="1" s="1"/>
  <c r="H37" i="1"/>
  <c r="H36" i="1"/>
  <c r="H35" i="1"/>
  <c r="H34" i="1"/>
  <c r="C5" i="1"/>
  <c r="L4" i="1"/>
  <c r="L3" i="1"/>
  <c r="J213" i="1" l="1"/>
  <c r="K213" i="1"/>
  <c r="L213" i="1"/>
  <c r="L212" i="1"/>
  <c r="K212" i="1"/>
  <c r="J212" i="1"/>
  <c r="L211" i="1"/>
  <c r="I213" i="1"/>
  <c r="I212" i="1"/>
  <c r="I211" i="1"/>
  <c r="I210" i="1"/>
  <c r="M214" i="1"/>
  <c r="M213" i="1"/>
  <c r="M212" i="1"/>
  <c r="M211" i="1"/>
  <c r="T146" i="1"/>
  <c r="R125" i="1"/>
  <c r="M37" i="1"/>
  <c r="K169" i="1"/>
  <c r="N169" i="1"/>
  <c r="F5" i="1"/>
  <c r="D9" i="1" s="1"/>
  <c r="F29" i="1"/>
  <c r="M34" i="1"/>
  <c r="P127" i="1"/>
  <c r="G169" i="1"/>
  <c r="M35" i="1"/>
  <c r="Q125" i="1"/>
  <c r="T125" i="1"/>
  <c r="O169" i="1"/>
  <c r="P146" i="1"/>
  <c r="M169" i="1"/>
  <c r="L170" i="1" s="1"/>
  <c r="L169" i="1"/>
  <c r="P99" i="1"/>
  <c r="J169" i="1"/>
  <c r="I169" i="1"/>
  <c r="H169" i="1"/>
  <c r="S125" i="1"/>
  <c r="F3" i="1"/>
  <c r="H9" i="1" s="1"/>
  <c r="P125" i="1"/>
  <c r="C21" i="1"/>
  <c r="T99" i="1"/>
  <c r="T102" i="1" s="1"/>
  <c r="P149" i="1"/>
  <c r="I63" i="1"/>
  <c r="M36" i="1"/>
  <c r="O125" i="1"/>
  <c r="J34" i="1"/>
  <c r="K63" i="1"/>
  <c r="R127" i="1"/>
  <c r="K34" i="1"/>
  <c r="M63" i="1"/>
  <c r="E76" i="1" s="1"/>
  <c r="L34" i="1"/>
  <c r="M64" i="1"/>
  <c r="T127" i="1"/>
  <c r="G64" i="1"/>
  <c r="G36" i="1"/>
  <c r="G37" i="1"/>
  <c r="F26" i="1"/>
  <c r="G35" i="1"/>
  <c r="G66" i="1"/>
  <c r="G65" i="1"/>
  <c r="O135" i="1"/>
  <c r="O139" i="1"/>
  <c r="Q99" i="1"/>
  <c r="C18" i="1"/>
  <c r="R99" i="1"/>
  <c r="O126" i="1"/>
  <c r="O127" i="1"/>
  <c r="Q146" i="1"/>
  <c r="P150" i="1" s="1"/>
  <c r="F18" i="1"/>
  <c r="M65" i="1"/>
  <c r="S99" i="1"/>
  <c r="P126" i="1"/>
  <c r="R146" i="1"/>
  <c r="F4" i="1"/>
  <c r="C19" i="1"/>
  <c r="Q126" i="1"/>
  <c r="Q127" i="1"/>
  <c r="S146" i="1"/>
  <c r="C20" i="1"/>
  <c r="M66" i="1"/>
  <c r="R126" i="1"/>
  <c r="S126" i="1"/>
  <c r="S127" i="1"/>
  <c r="T126" i="1"/>
  <c r="J63" i="1"/>
  <c r="L63" i="1"/>
  <c r="S102" i="1" l="1"/>
  <c r="I170" i="1"/>
  <c r="J35" i="1"/>
  <c r="O170" i="1"/>
  <c r="H170" i="1"/>
  <c r="K170" i="1"/>
  <c r="Q101" i="1"/>
  <c r="N170" i="1"/>
  <c r="O171" i="1" s="1"/>
  <c r="G9" i="1"/>
  <c r="C9" i="1"/>
  <c r="J170" i="1"/>
  <c r="I171" i="1" s="1"/>
  <c r="G170" i="1"/>
  <c r="H171" i="1" s="1"/>
  <c r="M170" i="1"/>
  <c r="K35" i="1"/>
  <c r="Q102" i="1"/>
  <c r="O131" i="1"/>
  <c r="T101" i="1"/>
  <c r="Y91" i="1" s="1"/>
  <c r="Y93" i="1" s="1"/>
  <c r="O130" i="1"/>
  <c r="P130" i="1" s="1"/>
  <c r="P151" i="1"/>
  <c r="Q153" i="1" s="1"/>
  <c r="Q162" i="1"/>
  <c r="Q158" i="1"/>
  <c r="Q154" i="1"/>
  <c r="L35" i="1"/>
  <c r="L36" i="1" s="1"/>
  <c r="I35" i="1"/>
  <c r="H27" i="1" s="1"/>
  <c r="R101" i="1"/>
  <c r="F9" i="1"/>
  <c r="E9" i="1"/>
  <c r="F10" i="1" s="1"/>
  <c r="R102" i="1"/>
  <c r="S101" i="1"/>
  <c r="AC91" i="1" s="1"/>
  <c r="AC93" i="1" s="1"/>
  <c r="K26" i="1"/>
  <c r="J26" i="1"/>
  <c r="H26" i="1"/>
  <c r="I26" i="1"/>
  <c r="D73" i="1"/>
  <c r="C73" i="1"/>
  <c r="Q150" i="1"/>
  <c r="S149" i="1"/>
  <c r="R149" i="1"/>
  <c r="Q149" i="1"/>
  <c r="S151" i="1"/>
  <c r="R151" i="1"/>
  <c r="Q151" i="1"/>
  <c r="S150" i="1"/>
  <c r="R150" i="1"/>
  <c r="M171" i="1" l="1"/>
  <c r="Q103" i="1"/>
  <c r="R108" i="1" s="1"/>
  <c r="N171" i="1"/>
  <c r="O172" i="1" s="1"/>
  <c r="E10" i="1"/>
  <c r="L9" i="1" s="1"/>
  <c r="J171" i="1"/>
  <c r="I172" i="1" s="1"/>
  <c r="L171" i="1"/>
  <c r="J36" i="1"/>
  <c r="G171" i="1"/>
  <c r="H172" i="1" s="1"/>
  <c r="P135" i="1"/>
  <c r="N172" i="1"/>
  <c r="V91" i="1"/>
  <c r="V93" i="1" s="1"/>
  <c r="Y109" i="1" s="1"/>
  <c r="Q91" i="1"/>
  <c r="Q93" i="1" s="1"/>
  <c r="AA91" i="1"/>
  <c r="AA93" i="1" s="1"/>
  <c r="AF109" i="1" s="1"/>
  <c r="I36" i="1"/>
  <c r="I27" i="1"/>
  <c r="K171" i="1"/>
  <c r="P131" i="1"/>
  <c r="Q135" i="1" s="1"/>
  <c r="T91" i="1"/>
  <c r="T93" i="1" s="1"/>
  <c r="R162" i="1"/>
  <c r="R158" i="1"/>
  <c r="K36" i="1"/>
  <c r="J37" i="1" s="1"/>
  <c r="T103" i="1"/>
  <c r="J27" i="1"/>
  <c r="AB91" i="1"/>
  <c r="AB93" i="1" s="1"/>
  <c r="R91" i="1"/>
  <c r="R93" i="1" s="1"/>
  <c r="W91" i="1"/>
  <c r="W93" i="1" s="1"/>
  <c r="AD91" i="1"/>
  <c r="AD93" i="1" s="1"/>
  <c r="K27" i="1"/>
  <c r="P139" i="1"/>
  <c r="S91" i="1"/>
  <c r="S93" i="1" s="1"/>
  <c r="X91" i="1"/>
  <c r="X93" i="1" s="1"/>
  <c r="R153" i="1"/>
  <c r="S158" i="1" s="1"/>
  <c r="D74" i="1"/>
  <c r="R103" i="1"/>
  <c r="S103" i="1"/>
  <c r="G10" i="1"/>
  <c r="C10" i="1"/>
  <c r="C74" i="1"/>
  <c r="M9" i="1"/>
  <c r="H10" i="1"/>
  <c r="D10" i="1"/>
  <c r="C11" i="1" s="1"/>
  <c r="R154" i="1"/>
  <c r="Q130" i="1"/>
  <c r="O173" i="1" l="1"/>
  <c r="R109" i="1"/>
  <c r="M172" i="1"/>
  <c r="G172" i="1"/>
  <c r="H173" i="1"/>
  <c r="H28" i="1"/>
  <c r="L172" i="1"/>
  <c r="I37" i="1"/>
  <c r="Q131" i="1"/>
  <c r="R135" i="1" s="1"/>
  <c r="Q136" i="1" s="1"/>
  <c r="P136" i="1" s="1"/>
  <c r="O136" i="1" s="1"/>
  <c r="N136" i="1" s="1"/>
  <c r="M173" i="1"/>
  <c r="K172" i="1"/>
  <c r="L173" i="1" s="1"/>
  <c r="Z109" i="1"/>
  <c r="AA109" i="1" s="1"/>
  <c r="AB109" i="1" s="1"/>
  <c r="AA110" i="1" s="1"/>
  <c r="J172" i="1"/>
  <c r="I173" i="1" s="1"/>
  <c r="Q139" i="1"/>
  <c r="N173" i="1"/>
  <c r="S162" i="1"/>
  <c r="G173" i="1"/>
  <c r="G174" i="1" s="1"/>
  <c r="AG109" i="1"/>
  <c r="AH109" i="1" s="1"/>
  <c r="AI109" i="1" s="1"/>
  <c r="K37" i="1"/>
  <c r="J28" i="1"/>
  <c r="L37" i="1"/>
  <c r="D75" i="1"/>
  <c r="I28" i="1"/>
  <c r="K28" i="1"/>
  <c r="S109" i="1"/>
  <c r="S153" i="1"/>
  <c r="T158" i="1" s="1"/>
  <c r="S108" i="1"/>
  <c r="T108" i="1" s="1"/>
  <c r="U108" i="1" s="1"/>
  <c r="R130" i="1"/>
  <c r="S154" i="1"/>
  <c r="C75" i="1"/>
  <c r="K10" i="1"/>
  <c r="K9" i="1"/>
  <c r="F11" i="1"/>
  <c r="D12" i="1" s="1"/>
  <c r="O9" i="1"/>
  <c r="H11" i="1"/>
  <c r="O10" i="1" s="1"/>
  <c r="G11" i="1"/>
  <c r="J10" i="1"/>
  <c r="D11" i="1"/>
  <c r="E11" i="1"/>
  <c r="J9" i="1"/>
  <c r="N9" i="1"/>
  <c r="D76" i="1" l="1"/>
  <c r="N174" i="1"/>
  <c r="E12" i="1"/>
  <c r="T153" i="1"/>
  <c r="R131" i="1"/>
  <c r="Q132" i="1" s="1"/>
  <c r="P132" i="1" s="1"/>
  <c r="O132" i="1" s="1"/>
  <c r="N132" i="1" s="1"/>
  <c r="T162" i="1"/>
  <c r="R139" i="1"/>
  <c r="Q140" i="1" s="1"/>
  <c r="J173" i="1"/>
  <c r="I174" i="1" s="1"/>
  <c r="O174" i="1"/>
  <c r="O175" i="1" s="1"/>
  <c r="P140" i="1"/>
  <c r="O140" i="1" s="1"/>
  <c r="N140" i="1" s="1"/>
  <c r="M174" i="1"/>
  <c r="K173" i="1"/>
  <c r="L174" i="1" s="1"/>
  <c r="H174" i="1"/>
  <c r="T109" i="1"/>
  <c r="AH110" i="1" s="1"/>
  <c r="C76" i="1"/>
  <c r="L11" i="1"/>
  <c r="C12" i="1"/>
  <c r="L10" i="1"/>
  <c r="K11" i="1"/>
  <c r="F12" i="1"/>
  <c r="C13" i="1"/>
  <c r="S163" i="1"/>
  <c r="R163" i="1" s="1"/>
  <c r="Q163" i="1" s="1"/>
  <c r="P163" i="1" s="1"/>
  <c r="T154" i="1"/>
  <c r="S155" i="1" s="1"/>
  <c r="R155" i="1" s="1"/>
  <c r="S159" i="1"/>
  <c r="R159" i="1" s="1"/>
  <c r="Q159" i="1" s="1"/>
  <c r="P159" i="1" s="1"/>
  <c r="H12" i="1"/>
  <c r="O11" i="1" s="1"/>
  <c r="G12" i="1"/>
  <c r="N11" i="1" s="1"/>
  <c r="N10" i="1"/>
  <c r="M10" i="1"/>
  <c r="E75" i="1" l="1"/>
  <c r="E74" i="1" s="1"/>
  <c r="E73" i="1" s="1"/>
  <c r="E72" i="1" s="1"/>
  <c r="N175" i="1"/>
  <c r="J174" i="1"/>
  <c r="H175" i="1"/>
  <c r="K174" i="1"/>
  <c r="J175" i="1" s="1"/>
  <c r="M175" i="1"/>
  <c r="N176" i="1" s="1"/>
  <c r="G175" i="1"/>
  <c r="G176" i="1" s="1"/>
  <c r="O176" i="1"/>
  <c r="I175" i="1"/>
  <c r="K175" i="1"/>
  <c r="AG110" i="1"/>
  <c r="AF110" i="1" s="1"/>
  <c r="AE110" i="1" s="1"/>
  <c r="U109" i="1"/>
  <c r="T110" i="1" s="1"/>
  <c r="S110" i="1" s="1"/>
  <c r="R110" i="1" s="1"/>
  <c r="Q110" i="1" s="1"/>
  <c r="Z110" i="1"/>
  <c r="Y110" i="1" s="1"/>
  <c r="X110" i="1" s="1"/>
  <c r="Q155" i="1"/>
  <c r="P155" i="1" s="1"/>
  <c r="F13" i="1"/>
  <c r="M12" i="1" s="1"/>
  <c r="J12" i="1"/>
  <c r="D13" i="1"/>
  <c r="E13" i="1"/>
  <c r="J11" i="1"/>
  <c r="G13" i="1"/>
  <c r="H13" i="1"/>
  <c r="O12" i="1" s="1"/>
  <c r="M11" i="1"/>
  <c r="O177" i="1" l="1"/>
  <c r="I176" i="1"/>
  <c r="L175" i="1"/>
  <c r="M176" i="1" s="1"/>
  <c r="N177" i="1" s="1"/>
  <c r="O178" i="1" s="1"/>
  <c r="J176" i="1"/>
  <c r="H176" i="1"/>
  <c r="H177" i="1" s="1"/>
  <c r="C14" i="1"/>
  <c r="J13" i="1" s="1"/>
  <c r="L12" i="1"/>
  <c r="F14" i="1"/>
  <c r="M13" i="1" s="1"/>
  <c r="K12" i="1"/>
  <c r="N12" i="1"/>
  <c r="E14" i="1"/>
  <c r="L13" i="1" s="1"/>
  <c r="D14" i="1"/>
  <c r="K13" i="1" s="1"/>
  <c r="G14" i="1"/>
  <c r="N13" i="1" s="1"/>
  <c r="H14" i="1"/>
  <c r="O13" i="1" s="1"/>
  <c r="L176" i="1" l="1"/>
  <c r="K176" i="1"/>
  <c r="L177" i="1" s="1"/>
  <c r="M177" i="1"/>
  <c r="G177" i="1"/>
  <c r="G178" i="1" s="1"/>
  <c r="I177" i="1"/>
  <c r="K177" i="1" l="1"/>
  <c r="M178" i="1"/>
  <c r="J177" i="1"/>
  <c r="I178" i="1" s="1"/>
  <c r="N178" i="1"/>
  <c r="J178" i="1"/>
  <c r="L178" i="1"/>
  <c r="H178" i="1"/>
  <c r="K178" i="1" l="1"/>
</calcChain>
</file>

<file path=xl/sharedStrings.xml><?xml version="1.0" encoding="utf-8"?>
<sst xmlns="http://schemas.openxmlformats.org/spreadsheetml/2006/main" count="188" uniqueCount="98">
  <si>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</si>
  <si>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</si>
  <si>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</si>
  <si>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</si>
  <si>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</si>
  <si>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</si>
  <si>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</si>
  <si>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</si>
  <si>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</si>
  <si>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</si>
  <si>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</si>
  <si>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</si>
  <si>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</si>
  <si>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</si>
  <si>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</si>
  <si>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</si>
  <si>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</si>
  <si>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</si>
  <si>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</si>
  <si>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</si>
  <si>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</si>
  <si>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</si>
  <si>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</si>
  <si>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</si>
  <si>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</si>
  <si>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</si>
  <si>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</si>
  <si>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</si>
  <si>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</si>
  <si>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</si>
  <si>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</si>
  <si>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</si>
  <si>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</si>
  <si>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</si>
  <si>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</si>
  <si>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</si>
  <si>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</si>
  <si>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</si>
  <si>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</si>
  <si>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F</t>
  </si>
  <si>
    <t>F*-1</t>
  </si>
  <si>
    <t>N=</t>
  </si>
  <si>
    <t>K(i)</t>
  </si>
  <si>
    <t>a_1=</t>
  </si>
  <si>
    <t>a_0=</t>
  </si>
  <si>
    <t>x*=</t>
  </si>
  <si>
    <t>1tau</t>
  </si>
  <si>
    <t>gamma=</t>
  </si>
  <si>
    <t>2tau</t>
  </si>
  <si>
    <t>a</t>
  </si>
  <si>
    <t>3tau</t>
  </si>
  <si>
    <t>b</t>
  </si>
  <si>
    <t>c</t>
  </si>
  <si>
    <t>Lab #5</t>
  </si>
  <si>
    <t>mu</t>
  </si>
  <si>
    <t>U_1(t)</t>
  </si>
  <si>
    <t>U_0(x)=</t>
  </si>
  <si>
    <t>a_0*exp(-m*x)</t>
  </si>
  <si>
    <t>r+</t>
  </si>
  <si>
    <t>U_1(t)=</t>
  </si>
  <si>
    <t>A_0</t>
  </si>
  <si>
    <t>U_2(t)</t>
  </si>
  <si>
    <t>r-</t>
  </si>
  <si>
    <t>U_2(t)=</t>
  </si>
  <si>
    <t>a_0*exp(-m)</t>
  </si>
  <si>
    <t>m=</t>
  </si>
  <si>
    <t>r(x)=</t>
  </si>
  <si>
    <t>4*cos(pi*x)</t>
  </si>
  <si>
    <t>U0(x)</t>
  </si>
  <si>
    <t>L=1</t>
  </si>
  <si>
    <t>N=5</t>
  </si>
  <si>
    <t>H=0.2</t>
  </si>
  <si>
    <t>Tau=1</t>
  </si>
  <si>
    <t>t_1=3tau</t>
  </si>
  <si>
    <t>U</t>
  </si>
  <si>
    <t>A_0=10</t>
  </si>
  <si>
    <t>f(x)=0</t>
  </si>
  <si>
    <t>K</t>
  </si>
  <si>
    <t>K(x)=</t>
  </si>
  <si>
    <t>a_0*exp(-a_1*x)</t>
  </si>
  <si>
    <t>A_1=</t>
  </si>
  <si>
    <t>A^2=</t>
  </si>
  <si>
    <t>Lab #6</t>
  </si>
  <si>
    <t>Lab #4</t>
  </si>
  <si>
    <t>tau</t>
  </si>
  <si>
    <t>psi</t>
  </si>
  <si>
    <t>gamma</t>
  </si>
  <si>
    <t>k=</t>
  </si>
  <si>
    <t>w=</t>
  </si>
  <si>
    <t>y3</t>
  </si>
  <si>
    <t>y0</t>
  </si>
  <si>
    <t>x0</t>
  </si>
  <si>
    <t>t=0</t>
  </si>
  <si>
    <t>t=</t>
  </si>
  <si>
    <t>k=0</t>
  </si>
  <si>
    <t>k=1</t>
  </si>
  <si>
    <t>gamma1=</t>
  </si>
  <si>
    <t>gamma2=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</si>
</sst>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6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2" xfId="0" applyBorder="1"/>
    <xf numFmtId="4" fontId="0" fillId="0" borderId="2" xfId="0" applyNumberFormat="1" applyBorder="1"/>
    <xf numFmtId="4" fontId="1" fillId="2" borderId="1" xfId="1" applyNumberFormat="1" applyProtection="1"/>
    <xf numFmtId="0" fontId="5" fillId="0" borderId="0" xfId="0" applyFont="1"/>
    <xf numFmtId="0" fontId="2" fillId="3" borderId="2" xfId="2" applyBorder="1"/>
    <xf numFmtId="0" fontId="2" fillId="3" borderId="0" xfId="2" applyBorder="1" applyAlignment="1" applyProtection="1">
      <alignment horizontal="center"/>
    </xf>
    <xf numFmtId="0" fontId="0" fillId="0" borderId="0" xfId="0" applyAlignment="1">
      <alignment horizontal="center"/>
    </xf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509-BBD6-537993F648FF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509-BBD6-537993F648FF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509-BBD6-537993F648FF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9-4509-BBD6-537993F6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143477"/>
        <c:axId val="14293435"/>
      </c:lineChart>
      <c:catAx>
        <c:axId val="63143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293435"/>
        <c:crosses val="autoZero"/>
        <c:auto val="1"/>
        <c:lblAlgn val="ctr"/>
        <c:lblOffset val="100"/>
        <c:noMultiLvlLbl val="0"/>
      </c:catAx>
      <c:valAx>
        <c:axId val="1429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31434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915-87E5-86465A05E8F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915-87E5-86465A05E8FE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915-87E5-86465A05E8FE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915-87E5-86465A05E8FE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915-87E5-86465A05E8FE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4-4915-87E5-86465A05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19128"/>
        <c:axId val="94725618"/>
      </c:lineChart>
      <c:catAx>
        <c:axId val="5519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4725618"/>
        <c:crosses val="autoZero"/>
        <c:auto val="1"/>
        <c:lblAlgn val="ctr"/>
        <c:lblOffset val="100"/>
        <c:noMultiLvlLbl val="0"/>
      </c:catAx>
      <c:valAx>
        <c:axId val="94725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5191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DB7-A24C-0CCBC3FA32D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DB7-A24C-0CCBC3FA32D6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2-4DB7-A24C-0CCBC3FA32D6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2-4DB7-A24C-0CCBC3FA32D6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2-4DB7-A24C-0CCBC3FA32D6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2-4DB7-A24C-0CCBC3F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562794"/>
        <c:axId val="6767807"/>
      </c:lineChart>
      <c:catAx>
        <c:axId val="44562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67807"/>
        <c:crosses val="autoZero"/>
        <c:auto val="1"/>
        <c:lblAlgn val="ctr"/>
        <c:lblOffset val="100"/>
        <c:noMultiLvlLbl val="0"/>
      </c:catAx>
      <c:valAx>
        <c:axId val="6767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5627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DC5-A08B-5BD7F3C76A6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DC5-A08B-5BD7F3C76A63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E-4DC5-A08B-5BD7F3C76A63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E-4DC5-A08B-5BD7F3C7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215233"/>
        <c:axId val="46508690"/>
      </c:lineChart>
      <c:catAx>
        <c:axId val="63215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508690"/>
        <c:crosses val="autoZero"/>
        <c:auto val="1"/>
        <c:lblAlgn val="ctr"/>
        <c:lblOffset val="100"/>
        <c:noMultiLvlLbl val="0"/>
      </c:catAx>
      <c:valAx>
        <c:axId val="465086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215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7</xdr:col>
      <xdr:colOff>275366</xdr:colOff>
      <xdr:row>53</xdr:row>
      <xdr:rowOff>86040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21600</xdr:colOff>
      <xdr:row>53</xdr:row>
      <xdr:rowOff>79560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293760</xdr:colOff>
      <xdr:row>85</xdr:row>
      <xdr:rowOff>6120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250920</xdr:colOff>
      <xdr:row>84</xdr:row>
      <xdr:rowOff>189360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324326</xdr:colOff>
      <xdr:row>93</xdr:row>
      <xdr:rowOff>152640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7130240"/>
          <a:ext cx="4078080" cy="73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638262</xdr:colOff>
      <xdr:row>113</xdr:row>
      <xdr:rowOff>160560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85800" y="20193120"/>
          <a:ext cx="5198400" cy="149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166</xdr:row>
      <xdr:rowOff>38100</xdr:rowOff>
    </xdr:from>
    <xdr:to>
      <xdr:col>2</xdr:col>
      <xdr:colOff>768626</xdr:colOff>
      <xdr:row>173</xdr:row>
      <xdr:rowOff>169582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FA238-C615-225A-3776-79F0919C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661100"/>
          <a:ext cx="2019300" cy="1464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72160</xdr:rowOff>
    </xdr:from>
    <xdr:to>
      <xdr:col>6</xdr:col>
      <xdr:colOff>475032</xdr:colOff>
      <xdr:row>184</xdr:row>
      <xdr:rowOff>52240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B4314-42B1-7CFF-4CAA-8F3401CC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362160"/>
          <a:ext cx="4863353" cy="742080"/>
        </a:xfrm>
        <a:prstGeom prst="rect">
          <a:avLst/>
        </a:prstGeom>
      </xdr:spPr>
    </xdr:pic>
    <xdr:clientData/>
  </xdr:twoCellAnchor>
  <xdr:twoCellAnchor editAs="oneCell">
    <xdr:from>
      <xdr:col>0</xdr:col>
      <xdr:colOff>175414</xdr:colOff>
      <xdr:row>189</xdr:row>
      <xdr:rowOff>100852</xdr:rowOff>
    </xdr:from>
    <xdr:to>
      <xdr:col>6</xdr:col>
      <xdr:colOff>144850</xdr:colOff>
      <xdr:row>192</xdr:row>
      <xdr:rowOff>185963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38511A-5AA3-341E-62DE-6D825960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414" y="36105352"/>
          <a:ext cx="4357757" cy="6566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1</xdr:rowOff>
    </xdr:from>
    <xdr:to>
      <xdr:col>2</xdr:col>
      <xdr:colOff>490781</xdr:colOff>
      <xdr:row>210</xdr:row>
      <xdr:rowOff>51289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AE9AE8-CC1C-0C18-8825-EB0D0DFC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8290501"/>
          <a:ext cx="1736358" cy="1765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7"/>
  <sheetViews>
    <sheetView tabSelected="1" topLeftCell="C217" zoomScale="160" zoomScaleNormal="160" workbookViewId="0">
      <selection activeCell="O234" sqref="O234"/>
    </sheetView>
  </sheetViews>
  <sheetFormatPr defaultColWidth="8.5703125" defaultRowHeight="15" x14ac:dyDescent="0.25"/>
  <cols>
    <col min="2" max="2" width="10.140625" bestFit="1" customWidth="1"/>
    <col min="3" max="3" width="15.42578125" customWidth="1"/>
    <col min="4" max="4" width="13" customWidth="1"/>
    <col min="6" max="6" width="10.140625" customWidth="1"/>
    <col min="7" max="7" width="11.140625" customWidth="1"/>
    <col min="19" max="19" width="8.57031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23" t="s">
        <v>20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6" spans="1:20" x14ac:dyDescent="0.25">
      <c r="A26" t="s">
        <v>21</v>
      </c>
      <c r="F26">
        <f>F30*F32/C32^2</f>
        <v>0.16666666666666666</v>
      </c>
      <c r="H26">
        <f t="shared" ref="H26:K28" si="2">(1-2*$F$26)*I34+$F$26*(H34+J34)</f>
        <v>12.320000000000004</v>
      </c>
      <c r="I26">
        <f t="shared" si="2"/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si="2"/>
        <v>14.053333333333336</v>
      </c>
      <c r="I27">
        <f t="shared" si="2"/>
        <v>33.120000000000005</v>
      </c>
      <c r="J27">
        <f t="shared" si="2"/>
        <v>64.319999999999993</v>
      </c>
      <c r="K27">
        <f t="shared" si="2"/>
        <v>107.65333333333336</v>
      </c>
    </row>
    <row r="28" spans="1:20" x14ac:dyDescent="0.25">
      <c r="H28">
        <f t="shared" si="2"/>
        <v>15.555555555555557</v>
      </c>
      <c r="I28">
        <f t="shared" si="2"/>
        <v>35.142222222222216</v>
      </c>
      <c r="J28">
        <f t="shared" si="2"/>
        <v>66.342222222222219</v>
      </c>
      <c r="K28">
        <f t="shared" si="2"/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 t="shared" ref="I35:L37" si="3">1/6*(H34+4*I34+J34)</f>
        <v>12.320000000000002</v>
      </c>
      <c r="J35" s="9">
        <f t="shared" si="3"/>
        <v>31.04</v>
      </c>
      <c r="K35" s="9">
        <f t="shared" si="3"/>
        <v>62.239999999999995</v>
      </c>
      <c r="L35" s="9">
        <f t="shared" si="3"/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3"/>
        <v>14.053333333333335</v>
      </c>
      <c r="J36" s="9">
        <f t="shared" si="3"/>
        <v>33.11999999999999</v>
      </c>
      <c r="K36" s="9">
        <f t="shared" si="3"/>
        <v>64.319999999999993</v>
      </c>
      <c r="L36" s="9">
        <f t="shared" si="3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3"/>
        <v>15.555555555555554</v>
      </c>
      <c r="J37" s="9">
        <f t="shared" si="3"/>
        <v>35.142222222222216</v>
      </c>
      <c r="K37" s="9">
        <f t="shared" si="3"/>
        <v>66.342222222222205</v>
      </c>
      <c r="L37" s="9">
        <f t="shared" si="3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23" t="s">
        <v>20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31" x14ac:dyDescent="0.25">
      <c r="A89" s="23" t="s">
        <v>20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31" x14ac:dyDescent="0.25">
      <c r="F90" t="s">
        <v>83</v>
      </c>
      <c r="P90" s="9" t="s">
        <v>39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P91" s="9"/>
      <c r="Q91" s="9">
        <f>-1/$F$101*J99-Q102*(K99-J99)+Q101*(J99-I99)</f>
        <v>-1.5178265970931082</v>
      </c>
      <c r="R91" s="9">
        <f t="shared" ref="R91:T91" si="4">-1/$F$101*K99-R102*(L99-K99)+R101*(K99-J99)</f>
        <v>-3.7498629294028709</v>
      </c>
      <c r="S91" s="9">
        <f t="shared" si="4"/>
        <v>-7.4800323514084388</v>
      </c>
      <c r="T91" s="9">
        <f t="shared" si="4"/>
        <v>-12.708317295145044</v>
      </c>
      <c r="U91" s="9"/>
      <c r="V91" s="9">
        <f>-1/$F$101*J100-Q102*(K100-J100)+Q101*(J100-I100)</f>
        <v>-1.9180074912387171</v>
      </c>
      <c r="W91" s="9">
        <f t="shared" ref="W91:X91" si="5">-1/$F$101*K100-R102*(L100-K100)+R101*(K100-J100)</f>
        <v>-4.2717845410901143</v>
      </c>
      <c r="X91" s="9">
        <f t="shared" si="5"/>
        <v>-7.9812353934836233</v>
      </c>
      <c r="Y91" s="9">
        <f>-1/$F$101*M100-T102*(N100-M100)+T101*(M100-L100)</f>
        <v>-13.07649816891254</v>
      </c>
      <c r="Z91" s="9"/>
      <c r="AA91" s="9">
        <f>-1/$F$101*J101-Q102*(K101-J101)+Q101*(J101-I101)</f>
        <v>-2.2290888584457211</v>
      </c>
      <c r="AB91" s="9">
        <f t="shared" ref="AB91:AC91" si="6">-1/$F$101*K101-R102*(L101-K101)+R101*(K101-J101)</f>
        <v>-4.7345649047186384</v>
      </c>
      <c r="AC91" s="9">
        <f t="shared" si="6"/>
        <v>-8.4348734281076698</v>
      </c>
      <c r="AD91" s="9">
        <f>-1/$F$101*M101-T102*(N101-M101)+T101*(M101-L101)</f>
        <v>-13.376725295907514</v>
      </c>
      <c r="AE91" s="9"/>
    </row>
    <row r="92" spans="1:31" x14ac:dyDescent="0.25"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P93" s="9" t="s">
        <v>40</v>
      </c>
      <c r="Q93" s="9">
        <f>Q91*-1</f>
        <v>1.5178265970931082</v>
      </c>
      <c r="R93" s="9">
        <f>R91*-1</f>
        <v>3.7498629294028709</v>
      </c>
      <c r="S93" s="9">
        <f>S91*-1</f>
        <v>7.4800323514084388</v>
      </c>
      <c r="T93" s="9">
        <f>T91*-1</f>
        <v>12.708317295145044</v>
      </c>
      <c r="U93" s="9"/>
      <c r="V93" s="9">
        <f>V91*-1</f>
        <v>1.9180074912387171</v>
      </c>
      <c r="W93" s="9">
        <f>W91*-1</f>
        <v>4.2717845410901143</v>
      </c>
      <c r="X93" s="9">
        <f>X91*-1</f>
        <v>7.9812353934836233</v>
      </c>
      <c r="Y93" s="9">
        <f>Y91*-1</f>
        <v>13.07649816891254</v>
      </c>
      <c r="Z93" s="9"/>
      <c r="AA93" s="9">
        <f>AA91*-1</f>
        <v>2.2290888584457211</v>
      </c>
      <c r="AB93" s="9">
        <f>AB91*-1</f>
        <v>4.7345649047186384</v>
      </c>
      <c r="AC93" s="9">
        <f>AC91*-1</f>
        <v>8.4348734281076698</v>
      </c>
      <c r="AD93" s="9">
        <f>AD91*-1</f>
        <v>13.376725295907514</v>
      </c>
      <c r="AE93" s="9"/>
    </row>
    <row r="94" spans="1:31" x14ac:dyDescent="0.25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1:31" x14ac:dyDescent="0.25">
      <c r="B96" s="14" t="s">
        <v>22</v>
      </c>
      <c r="C96" s="15">
        <v>4</v>
      </c>
      <c r="E96" s="14" t="s">
        <v>41</v>
      </c>
      <c r="F96" s="15">
        <v>4</v>
      </c>
      <c r="P96" s="2" t="s">
        <v>42</v>
      </c>
      <c r="Q96" s="2"/>
      <c r="R96" s="2"/>
      <c r="S96" s="2"/>
      <c r="T96" s="2"/>
      <c r="U96" s="2"/>
    </row>
    <row r="97" spans="2:35" x14ac:dyDescent="0.25">
      <c r="B97" s="14" t="s">
        <v>24</v>
      </c>
      <c r="C97" s="15">
        <v>1</v>
      </c>
      <c r="E97" s="14" t="s">
        <v>43</v>
      </c>
      <c r="F97" s="16">
        <f>1/4</f>
        <v>0.25</v>
      </c>
      <c r="I97">
        <v>0</v>
      </c>
      <c r="J97">
        <v>1</v>
      </c>
      <c r="K97">
        <v>2</v>
      </c>
      <c r="L97">
        <v>3</v>
      </c>
      <c r="M97">
        <v>4</v>
      </c>
      <c r="N97">
        <v>5</v>
      </c>
      <c r="P97" s="2">
        <v>0</v>
      </c>
      <c r="Q97" s="2">
        <v>1</v>
      </c>
      <c r="R97" s="2">
        <v>2</v>
      </c>
      <c r="S97" s="2">
        <v>3</v>
      </c>
      <c r="T97" s="2">
        <v>4</v>
      </c>
      <c r="U97" s="2">
        <v>5</v>
      </c>
    </row>
    <row r="98" spans="2:35" x14ac:dyDescent="0.25">
      <c r="B98" s="14" t="s">
        <v>26</v>
      </c>
      <c r="C98" s="15">
        <v>0.5</v>
      </c>
      <c r="E98" s="14" t="s">
        <v>44</v>
      </c>
      <c r="F98" s="17">
        <f>C102/(C103*C101)</f>
        <v>2.4350480419022512E-2</v>
      </c>
      <c r="I98" s="18">
        <v>0</v>
      </c>
      <c r="J98" s="19">
        <v>0.1</v>
      </c>
      <c r="K98" s="19">
        <v>0.2</v>
      </c>
      <c r="L98" s="19">
        <v>0.3</v>
      </c>
      <c r="M98" s="19">
        <v>0.4</v>
      </c>
      <c r="N98" s="18">
        <v>0.5</v>
      </c>
      <c r="P98" s="2">
        <v>0</v>
      </c>
      <c r="Q98" s="2">
        <v>0.1</v>
      </c>
      <c r="R98" s="2">
        <v>0.2</v>
      </c>
      <c r="S98" s="2">
        <v>0.3</v>
      </c>
      <c r="T98" s="2">
        <v>0.4</v>
      </c>
      <c r="U98" s="2">
        <v>0.5</v>
      </c>
    </row>
    <row r="99" spans="2:35" x14ac:dyDescent="0.25">
      <c r="B99" s="14" t="s">
        <v>27</v>
      </c>
      <c r="C99" s="15">
        <v>0.1</v>
      </c>
      <c r="E99" s="14" t="s">
        <v>45</v>
      </c>
      <c r="F99" s="16">
        <f>1/4</f>
        <v>0.25</v>
      </c>
      <c r="G99">
        <v>0</v>
      </c>
      <c r="H99">
        <v>0</v>
      </c>
      <c r="I99" s="18">
        <v>4</v>
      </c>
      <c r="J99" s="19">
        <v>10.24</v>
      </c>
      <c r="K99" s="19">
        <v>28.96</v>
      </c>
      <c r="L99" s="19">
        <v>60.16</v>
      </c>
      <c r="M99" s="19">
        <v>103.84</v>
      </c>
      <c r="N99" s="18">
        <v>160</v>
      </c>
      <c r="P99" s="20">
        <f>$F$98*EXP(-$F$97*P98)</f>
        <v>2.4350480419022512E-2</v>
      </c>
      <c r="Q99" s="20">
        <f t="shared" ref="Q99:T99" si="7">$F$98*EXP(-1*$F$97*Q98)</f>
        <v>2.3749264915324482E-2</v>
      </c>
      <c r="R99" s="20">
        <f t="shared" si="7"/>
        <v>2.316289347530269E-2</v>
      </c>
      <c r="S99" s="20">
        <f t="shared" si="7"/>
        <v>2.2590999597719107E-2</v>
      </c>
      <c r="T99" s="20">
        <f t="shared" si="7"/>
        <v>2.2033225830283519E-2</v>
      </c>
      <c r="U99" s="20">
        <f>$F$98*EXP(-1*$F$97*U98)</f>
        <v>2.1489223546234209E-2</v>
      </c>
    </row>
    <row r="100" spans="2:35" x14ac:dyDescent="0.25">
      <c r="B100" s="14" t="s">
        <v>29</v>
      </c>
      <c r="C100" s="15">
        <v>3</v>
      </c>
      <c r="E100" s="10" t="s">
        <v>84</v>
      </c>
      <c r="F100">
        <f>1/6</f>
        <v>0.16666666666666666</v>
      </c>
      <c r="G100">
        <v>1</v>
      </c>
      <c r="H100" t="s">
        <v>46</v>
      </c>
      <c r="I100" s="18">
        <v>4</v>
      </c>
      <c r="J100" s="19">
        <v>14.315975368049266</v>
      </c>
      <c r="K100" s="19">
        <v>33.423531127054098</v>
      </c>
      <c r="L100" s="19">
        <v>64.421948937050246</v>
      </c>
      <c r="M100" s="19">
        <v>107.4367311002399</v>
      </c>
      <c r="N100" s="18">
        <v>160</v>
      </c>
      <c r="P100" s="9"/>
      <c r="Q100" s="9"/>
      <c r="R100" s="9"/>
      <c r="S100" s="9"/>
      <c r="T100" s="9"/>
      <c r="U100" s="9"/>
    </row>
    <row r="101" spans="2:35" x14ac:dyDescent="0.25">
      <c r="B101" s="14" t="s">
        <v>30</v>
      </c>
      <c r="C101" s="15">
        <v>11350</v>
      </c>
      <c r="E101" s="10" t="s">
        <v>47</v>
      </c>
      <c r="F101">
        <f>(1/2*F100)/C99^2</f>
        <v>8.3333333333333304</v>
      </c>
      <c r="G101">
        <v>2</v>
      </c>
      <c r="H101" t="s">
        <v>48</v>
      </c>
      <c r="I101" s="18">
        <v>4</v>
      </c>
      <c r="J101" s="19">
        <v>17.279568123685152</v>
      </c>
      <c r="K101" s="19">
        <v>37.526456024203128</v>
      </c>
      <c r="L101" s="19">
        <v>68.400453423297037</v>
      </c>
      <c r="M101" s="19">
        <v>110.22176443675019</v>
      </c>
      <c r="N101" s="18">
        <v>160</v>
      </c>
      <c r="P101" s="9" t="s">
        <v>49</v>
      </c>
      <c r="Q101" s="9">
        <f>1/2*(Q99+P99)</f>
        <v>2.4049872667173497E-2</v>
      </c>
      <c r="R101" s="9">
        <f>1/2*(R99+Q99)</f>
        <v>2.3456079195313586E-2</v>
      </c>
      <c r="S101" s="9">
        <f>1/2*(S99+R99)</f>
        <v>2.28769465365109E-2</v>
      </c>
      <c r="T101" s="9">
        <f>1/2*(T99+S99)</f>
        <v>2.2312112714001311E-2</v>
      </c>
      <c r="U101" s="9"/>
    </row>
    <row r="102" spans="2:35" x14ac:dyDescent="0.25">
      <c r="B102" s="14" t="s">
        <v>31</v>
      </c>
      <c r="C102" s="15">
        <v>35.1</v>
      </c>
      <c r="E102" s="10"/>
      <c r="G102">
        <v>3</v>
      </c>
      <c r="H102" t="s">
        <v>50</v>
      </c>
      <c r="I102" s="18">
        <v>4</v>
      </c>
      <c r="J102" s="19">
        <v>19.641470457932307</v>
      </c>
      <c r="K102" s="19">
        <v>41.131122038214052</v>
      </c>
      <c r="L102" s="19">
        <v>71.958344022944587</v>
      </c>
      <c r="M102" s="19">
        <v>112.53543214832784</v>
      </c>
      <c r="N102" s="18">
        <v>160</v>
      </c>
      <c r="P102" s="9" t="s">
        <v>51</v>
      </c>
      <c r="Q102" s="9">
        <f>1/2*(R99+Q99)</f>
        <v>2.3456079195313586E-2</v>
      </c>
      <c r="R102" s="9">
        <f>1/2*(S99+R99)</f>
        <v>2.28769465365109E-2</v>
      </c>
      <c r="S102" s="9">
        <f>1/2*(T99+S99)</f>
        <v>2.2312112714001311E-2</v>
      </c>
      <c r="T102" s="9">
        <f>1/2*(U99+T99)</f>
        <v>2.1761224688258862E-2</v>
      </c>
      <c r="U102" s="9"/>
    </row>
    <row r="103" spans="2:35" x14ac:dyDescent="0.25">
      <c r="B103" s="14" t="s">
        <v>32</v>
      </c>
      <c r="C103" s="15">
        <v>0.127</v>
      </c>
      <c r="P103" s="9" t="s">
        <v>52</v>
      </c>
      <c r="Q103" s="9">
        <f>Q101+Q102+1/$F$101</f>
        <v>0.16750595186248712</v>
      </c>
      <c r="R103" s="9">
        <f>R101+R102+1/$F$101</f>
        <v>0.16633302573182451</v>
      </c>
      <c r="S103" s="9">
        <f>S101+S102+1/$F$101</f>
        <v>0.16518905925051225</v>
      </c>
      <c r="T103" s="9">
        <f>T101+T102+1/$F$101</f>
        <v>0.16407333740226021</v>
      </c>
      <c r="U103" s="9"/>
    </row>
    <row r="104" spans="2:35" x14ac:dyDescent="0.25">
      <c r="B104" s="14" t="s">
        <v>4</v>
      </c>
      <c r="C104" s="15">
        <v>4</v>
      </c>
      <c r="P104" s="9"/>
      <c r="Q104" s="9">
        <v>1</v>
      </c>
      <c r="R104" s="9">
        <v>2</v>
      </c>
      <c r="S104" s="9">
        <v>3</v>
      </c>
      <c r="T104" s="9">
        <v>4</v>
      </c>
      <c r="U104" s="9"/>
    </row>
    <row r="105" spans="2:35" x14ac:dyDescent="0.25">
      <c r="B105" s="14" t="s">
        <v>6</v>
      </c>
      <c r="C105" s="15">
        <f>40*4</f>
        <v>160</v>
      </c>
      <c r="U105" s="9"/>
    </row>
    <row r="106" spans="2:35" x14ac:dyDescent="0.25">
      <c r="P106" s="9"/>
      <c r="Q106" s="9"/>
      <c r="R106" s="9"/>
      <c r="S106" s="9"/>
      <c r="T106" s="9"/>
      <c r="U106" s="9"/>
    </row>
    <row r="107" spans="2:35" x14ac:dyDescent="0.25">
      <c r="P107" s="13" t="s">
        <v>35</v>
      </c>
      <c r="Q107" s="13">
        <v>1</v>
      </c>
      <c r="R107" s="13">
        <v>2</v>
      </c>
      <c r="S107" s="13">
        <v>3</v>
      </c>
      <c r="T107" s="13">
        <v>4</v>
      </c>
      <c r="U107" s="13">
        <v>5</v>
      </c>
      <c r="V107" s="19"/>
      <c r="W107" s="13" t="s">
        <v>35</v>
      </c>
      <c r="X107" s="13">
        <v>1</v>
      </c>
      <c r="Y107" s="13">
        <v>2</v>
      </c>
      <c r="Z107" s="13">
        <v>3</v>
      </c>
      <c r="AA107" s="13">
        <v>4</v>
      </c>
      <c r="AB107" s="13">
        <v>5</v>
      </c>
      <c r="AC107" s="19"/>
      <c r="AD107" s="13" t="s">
        <v>35</v>
      </c>
      <c r="AE107" s="13">
        <v>1</v>
      </c>
      <c r="AF107" s="13">
        <v>2</v>
      </c>
      <c r="AG107" s="13">
        <v>3</v>
      </c>
      <c r="AH107" s="13">
        <v>4</v>
      </c>
      <c r="AI107" s="13">
        <v>5</v>
      </c>
    </row>
    <row r="108" spans="2:35" x14ac:dyDescent="0.25">
      <c r="P108" s="13" t="s">
        <v>36</v>
      </c>
      <c r="Q108" s="13">
        <v>0</v>
      </c>
      <c r="R108" s="13">
        <f>Q102/(Q103-Q101*Q108)</f>
        <v>0.14003131789949586</v>
      </c>
      <c r="S108" s="13">
        <f>R102/(R103-R101*R108)</f>
        <v>0.14030766887181959</v>
      </c>
      <c r="T108" s="13">
        <f>S102/(S103-S101*S108)</f>
        <v>0.13774673583450162</v>
      </c>
      <c r="U108" s="13">
        <f>T102/(T103-T101*T108)</f>
        <v>0.13516295618929722</v>
      </c>
      <c r="V108" s="19"/>
      <c r="W108" s="13" t="s">
        <v>36</v>
      </c>
      <c r="X108" s="13">
        <v>0</v>
      </c>
      <c r="Y108" s="13">
        <v>0.14003131789949586</v>
      </c>
      <c r="Z108" s="13">
        <v>0.14030766887181959</v>
      </c>
      <c r="AA108" s="13">
        <v>0.13774673583450162</v>
      </c>
      <c r="AB108" s="13">
        <v>0.13516295618929722</v>
      </c>
      <c r="AC108" s="19"/>
      <c r="AD108" s="13" t="s">
        <v>36</v>
      </c>
      <c r="AE108" s="13">
        <v>0</v>
      </c>
      <c r="AF108" s="13">
        <v>0.14003131789949586</v>
      </c>
      <c r="AG108" s="13">
        <v>0.14030766887181959</v>
      </c>
      <c r="AH108" s="13">
        <v>0.13774673583450162</v>
      </c>
      <c r="AI108" s="13">
        <v>0.13516295618929722</v>
      </c>
    </row>
    <row r="109" spans="2:35" x14ac:dyDescent="0.25">
      <c r="P109" s="13" t="s">
        <v>37</v>
      </c>
      <c r="Q109" s="13">
        <f>I99</f>
        <v>4</v>
      </c>
      <c r="R109" s="13">
        <f>(Q101*Q109+Q93)/(Q103-Q101*Q108)</f>
        <v>9.6356342554730592</v>
      </c>
      <c r="S109" s="13">
        <f>(R101*R109+R93)/(R103-R101*R108)</f>
        <v>24.384637647517181</v>
      </c>
      <c r="T109" s="13">
        <f>(S101*S109+S93)/(S103-S101*S108)</f>
        <v>49.622889919263109</v>
      </c>
      <c r="U109" s="13">
        <f>(T101*T109+T93)/(T103-T101*T108)</f>
        <v>85.810658109952342</v>
      </c>
      <c r="V109" s="19"/>
      <c r="W109" s="13" t="s">
        <v>37</v>
      </c>
      <c r="X109" s="13">
        <v>4</v>
      </c>
      <c r="Y109" s="13">
        <f>(Q101*X109+V93)/(Q103-Q101*X108)</f>
        <v>12.024689030518514</v>
      </c>
      <c r="Z109" s="13">
        <f t="shared" ref="Z109:AA109" si="8">(R101*Y109+W93)/(R103-R101*Y108)</f>
        <v>27.929347854604845</v>
      </c>
      <c r="AA109" s="13">
        <f t="shared" si="8"/>
        <v>53.217765154215343</v>
      </c>
      <c r="AB109" s="13">
        <f>(T101*AA109+Y93)/(T103-T101*AA108)</f>
        <v>88.595691446462638</v>
      </c>
      <c r="AC109" s="19"/>
      <c r="AD109" s="13" t="s">
        <v>37</v>
      </c>
      <c r="AE109" s="13">
        <v>4</v>
      </c>
      <c r="AF109" s="13">
        <f>(Q101*AE109+AA93)/(Q103-Q101*AE108)</f>
        <v>13.881825232236194</v>
      </c>
      <c r="AG109" s="13">
        <f t="shared" ref="AG109:AI109" si="9">(R101*AF109+AB93)/(R103-R101*AF108)</f>
        <v>31.034814532478265</v>
      </c>
      <c r="AH109" s="13">
        <f t="shared" si="9"/>
        <v>56.456955578787387</v>
      </c>
      <c r="AI109" s="13">
        <f t="shared" si="9"/>
        <v>90.909359158040289</v>
      </c>
    </row>
    <row r="110" spans="2:35" x14ac:dyDescent="0.25">
      <c r="P110" s="13" t="s">
        <v>38</v>
      </c>
      <c r="Q110" s="19">
        <f>R108*R110+R109</f>
        <v>14.315975368049266</v>
      </c>
      <c r="R110" s="19">
        <f>S108*S110+S109</f>
        <v>33.423531127054098</v>
      </c>
      <c r="S110" s="19">
        <f>T108*T110+T109</f>
        <v>64.421948937050246</v>
      </c>
      <c r="T110" s="19">
        <f>U108*U110+U109</f>
        <v>107.4367311002399</v>
      </c>
      <c r="U110" s="19">
        <v>160</v>
      </c>
      <c r="V110" s="19"/>
      <c r="W110" s="13" t="s">
        <v>38</v>
      </c>
      <c r="X110" s="19">
        <f>Y108*Y110+Y109</f>
        <v>17.279568123685152</v>
      </c>
      <c r="Y110" s="19">
        <f>Z108*Z110+Z109</f>
        <v>37.526456024203128</v>
      </c>
      <c r="Z110" s="19">
        <f>AA108*AA110+AA109</f>
        <v>68.400453423297037</v>
      </c>
      <c r="AA110" s="19">
        <f>AB108*AB110+AB109</f>
        <v>110.22176443675019</v>
      </c>
      <c r="AB110" s="19">
        <v>160</v>
      </c>
      <c r="AC110" s="19"/>
      <c r="AD110" s="13" t="s">
        <v>38</v>
      </c>
      <c r="AE110" s="19">
        <f>AF108*AF110+AF109</f>
        <v>19.641470457932307</v>
      </c>
      <c r="AF110" s="19">
        <f>AG108*AG110+AG109</f>
        <v>41.131122038214052</v>
      </c>
      <c r="AG110" s="19">
        <f>AH108*AH110+AH109</f>
        <v>71.958344022944587</v>
      </c>
      <c r="AH110" s="19">
        <f>AI108*AI110+AI109</f>
        <v>112.53543214832784</v>
      </c>
      <c r="AI110" s="19">
        <v>160</v>
      </c>
    </row>
    <row r="111" spans="2:35" x14ac:dyDescent="0.25">
      <c r="P111" s="12"/>
      <c r="Q111" s="13"/>
      <c r="R111" s="13"/>
      <c r="S111" s="13"/>
    </row>
    <row r="112" spans="2:35" x14ac:dyDescent="0.25">
      <c r="P112" s="12"/>
      <c r="Q112" s="13"/>
      <c r="R112" s="13"/>
      <c r="S112" s="13"/>
    </row>
    <row r="118" spans="2:21" x14ac:dyDescent="0.25">
      <c r="B118" s="23" t="s">
        <v>20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20" spans="2:21" x14ac:dyDescent="0.25">
      <c r="B120" t="s">
        <v>53</v>
      </c>
      <c r="M120" t="s">
        <v>54</v>
      </c>
      <c r="O120">
        <v>0</v>
      </c>
      <c r="P120">
        <v>0.2</v>
      </c>
      <c r="Q120">
        <v>0.4</v>
      </c>
      <c r="R120">
        <v>0.6</v>
      </c>
      <c r="S120">
        <v>0.8</v>
      </c>
      <c r="T120">
        <v>1</v>
      </c>
    </row>
    <row r="121" spans="2:21" x14ac:dyDescent="0.25">
      <c r="E121" s="18" t="s">
        <v>55</v>
      </c>
      <c r="F121" s="19">
        <v>10</v>
      </c>
      <c r="O121" s="9">
        <f t="shared" ref="O121:T121" si="10">1/(1+1/2*0.2*ABS(4*COS(3.14*O120)))</f>
        <v>0.7142857142857143</v>
      </c>
      <c r="P121" s="9">
        <f t="shared" si="10"/>
        <v>0.75546864541116732</v>
      </c>
      <c r="Q121" s="9">
        <f t="shared" si="10"/>
        <v>0.88979915324643266</v>
      </c>
      <c r="R121" s="9">
        <f t="shared" si="10"/>
        <v>0.89027913889133048</v>
      </c>
      <c r="S121" s="9">
        <f t="shared" si="10"/>
        <v>0.75568256042212845</v>
      </c>
      <c r="T121" s="9">
        <f t="shared" si="10"/>
        <v>0.71428597311692243</v>
      </c>
    </row>
    <row r="122" spans="2:21" x14ac:dyDescent="0.25">
      <c r="B122" t="s">
        <v>56</v>
      </c>
      <c r="C122" t="s">
        <v>57</v>
      </c>
      <c r="F122" s="9"/>
      <c r="M122" t="s">
        <v>58</v>
      </c>
      <c r="O122" s="9">
        <f t="shared" ref="O122:T122" si="11">(((4*COS(3.14*O120))+ABS(4*COS(3.14*O120))))/2</f>
        <v>4</v>
      </c>
      <c r="P122" s="9">
        <f t="shared" si="11"/>
        <v>3.236816723952129</v>
      </c>
      <c r="Q122" s="9">
        <f t="shared" si="11"/>
        <v>1.238491252228096</v>
      </c>
      <c r="R122" s="9">
        <f t="shared" si="11"/>
        <v>0</v>
      </c>
      <c r="S122" s="9">
        <f t="shared" si="11"/>
        <v>0</v>
      </c>
      <c r="T122" s="9">
        <f t="shared" si="11"/>
        <v>0</v>
      </c>
    </row>
    <row r="123" spans="2:21" x14ac:dyDescent="0.25">
      <c r="B123" t="s">
        <v>59</v>
      </c>
      <c r="C123" t="s">
        <v>60</v>
      </c>
      <c r="E123" s="18" t="s">
        <v>61</v>
      </c>
      <c r="F123" s="19">
        <f>10*EXP(-4)</f>
        <v>0.18315638888734179</v>
      </c>
      <c r="M123" t="s">
        <v>62</v>
      </c>
      <c r="O123" s="9">
        <f t="shared" ref="O123:T123" si="12">(((4*COS(3.14*O120))-ABS(4*COS(3.14*O120))))/2</f>
        <v>0</v>
      </c>
      <c r="P123" s="9">
        <f t="shared" si="12"/>
        <v>0</v>
      </c>
      <c r="Q123" s="9">
        <f t="shared" si="12"/>
        <v>0</v>
      </c>
      <c r="R123" s="9">
        <f t="shared" si="12"/>
        <v>-1.2324321251119694</v>
      </c>
      <c r="S123" s="9">
        <f t="shared" si="12"/>
        <v>-3.2330697090772413</v>
      </c>
      <c r="T123" s="9">
        <f t="shared" si="12"/>
        <v>-3.999994926910158</v>
      </c>
    </row>
    <row r="124" spans="2:21" x14ac:dyDescent="0.25">
      <c r="B124" t="s">
        <v>63</v>
      </c>
      <c r="C124" t="s">
        <v>64</v>
      </c>
    </row>
    <row r="125" spans="2:21" x14ac:dyDescent="0.25">
      <c r="M125" t="s">
        <v>49</v>
      </c>
      <c r="O125" s="9">
        <f t="shared" ref="O125:T125" si="13">(O121/0.2^2-O123/0.2)</f>
        <v>17.857142857142854</v>
      </c>
      <c r="P125" s="9">
        <f t="shared" si="13"/>
        <v>18.88671613527918</v>
      </c>
      <c r="Q125" s="9">
        <f t="shared" si="13"/>
        <v>22.244978831160811</v>
      </c>
      <c r="R125" s="9">
        <f t="shared" si="13"/>
        <v>28.419139097843104</v>
      </c>
      <c r="S125" s="9">
        <f t="shared" si="13"/>
        <v>35.057412555939408</v>
      </c>
      <c r="T125" s="9">
        <f t="shared" si="13"/>
        <v>37.85712396247385</v>
      </c>
    </row>
    <row r="126" spans="2:21" x14ac:dyDescent="0.25">
      <c r="B126" t="s">
        <v>65</v>
      </c>
      <c r="C126">
        <v>4</v>
      </c>
      <c r="E126" s="18"/>
      <c r="F126" s="18">
        <v>0</v>
      </c>
      <c r="G126" s="18">
        <v>0.2</v>
      </c>
      <c r="H126" s="18">
        <v>0.4</v>
      </c>
      <c r="I126" s="18">
        <v>0.6</v>
      </c>
      <c r="J126" s="18">
        <v>0.8</v>
      </c>
      <c r="K126" s="18">
        <v>1</v>
      </c>
      <c r="M126" t="s">
        <v>51</v>
      </c>
      <c r="O126" s="9">
        <f t="shared" ref="O126:T126" si="14">(O121/0.2^2+O122/0.2)</f>
        <v>37.857142857142854</v>
      </c>
      <c r="P126" s="9">
        <f t="shared" si="14"/>
        <v>35.070799755039829</v>
      </c>
      <c r="Q126" s="9">
        <f t="shared" si="14"/>
        <v>28.437435092301293</v>
      </c>
      <c r="R126" s="9">
        <f t="shared" si="14"/>
        <v>22.256978472283258</v>
      </c>
      <c r="S126" s="9">
        <f t="shared" si="14"/>
        <v>18.892064010553206</v>
      </c>
      <c r="T126" s="9">
        <f t="shared" si="14"/>
        <v>17.857149327923057</v>
      </c>
    </row>
    <row r="127" spans="2:21" x14ac:dyDescent="0.25">
      <c r="B127" t="s">
        <v>66</v>
      </c>
      <c r="C127" t="s">
        <v>67</v>
      </c>
      <c r="E127" s="18" t="s">
        <v>68</v>
      </c>
      <c r="F127" s="19">
        <f t="shared" ref="F127:K127" si="15">10*EXP(-4*F126)</f>
        <v>10</v>
      </c>
      <c r="G127" s="19">
        <f t="shared" si="15"/>
        <v>4.4932896411722156</v>
      </c>
      <c r="H127" s="19">
        <f t="shared" si="15"/>
        <v>2.0189651799465538</v>
      </c>
      <c r="I127" s="19">
        <f t="shared" si="15"/>
        <v>0.90717953289412512</v>
      </c>
      <c r="J127" s="19">
        <f t="shared" si="15"/>
        <v>0.40762203978366213</v>
      </c>
      <c r="K127" s="19">
        <f t="shared" si="15"/>
        <v>0.18315638888734179</v>
      </c>
      <c r="M127" t="s">
        <v>52</v>
      </c>
      <c r="O127" s="9">
        <f t="shared" ref="O127:T127" si="16">((2*O121)/0.2^2+1+O122/0.2-O123/0.2)</f>
        <v>56.714285714285708</v>
      </c>
      <c r="P127" s="9">
        <f t="shared" si="16"/>
        <v>54.957515890319002</v>
      </c>
      <c r="Q127" s="9">
        <f t="shared" si="16"/>
        <v>51.6824139234621</v>
      </c>
      <c r="R127" s="9">
        <f t="shared" si="16"/>
        <v>51.676117570126365</v>
      </c>
      <c r="S127" s="9">
        <f t="shared" si="16"/>
        <v>54.949476566492621</v>
      </c>
      <c r="T127" s="9">
        <f t="shared" si="16"/>
        <v>56.714273290396903</v>
      </c>
    </row>
    <row r="128" spans="2:21" x14ac:dyDescent="0.25">
      <c r="B128" t="s">
        <v>69</v>
      </c>
      <c r="F128" s="19">
        <v>10</v>
      </c>
      <c r="G128" s="19">
        <v>5.6423727140453996</v>
      </c>
      <c r="H128" s="19">
        <v>3.47178100934349</v>
      </c>
      <c r="I128" s="19">
        <v>2.2737228442145998</v>
      </c>
      <c r="J128" s="19">
        <v>1.3455090031333701</v>
      </c>
      <c r="K128" s="19">
        <v>0.18</v>
      </c>
    </row>
    <row r="129" spans="1:20" x14ac:dyDescent="0.25">
      <c r="B129" t="s">
        <v>70</v>
      </c>
      <c r="F129" s="19">
        <v>10</v>
      </c>
      <c r="G129" s="19">
        <v>5.7082172738098</v>
      </c>
      <c r="H129" s="19">
        <v>3.5704236139716601</v>
      </c>
      <c r="I129" s="19">
        <v>2.3600762193948799</v>
      </c>
      <c r="J129" s="19">
        <v>1.3954220263957999</v>
      </c>
      <c r="K129" s="19">
        <v>0.18</v>
      </c>
    </row>
    <row r="130" spans="1:20" x14ac:dyDescent="0.25">
      <c r="B130" t="s">
        <v>71</v>
      </c>
      <c r="F130" s="19">
        <v>10</v>
      </c>
      <c r="G130" s="19">
        <v>5.7123850355954504</v>
      </c>
      <c r="H130" s="19">
        <v>3.5766673929486501</v>
      </c>
      <c r="I130" s="19">
        <v>2.3657385564445499</v>
      </c>
      <c r="J130" s="19">
        <v>1.39857608524521</v>
      </c>
      <c r="K130" s="19">
        <v>0.18</v>
      </c>
      <c r="M130" t="s">
        <v>36</v>
      </c>
      <c r="N130" s="9">
        <v>0</v>
      </c>
      <c r="O130" s="9">
        <f>O126/(O127-N130*O125)</f>
        <v>0.66750629722921917</v>
      </c>
      <c r="P130" s="9">
        <f>P126/(P127-O130*P125)</f>
        <v>0.82810800851215349</v>
      </c>
      <c r="Q130" s="9">
        <f>Q126/(Q127-P130*Q125)</f>
        <v>0.854974016689248</v>
      </c>
      <c r="R130" s="9">
        <f>R126/(R127-Q130*R125)</f>
        <v>0.81293660803563106</v>
      </c>
      <c r="S130" s="9"/>
    </row>
    <row r="131" spans="1:20" x14ac:dyDescent="0.25">
      <c r="B131" t="s">
        <v>72</v>
      </c>
      <c r="M131" t="s">
        <v>37</v>
      </c>
      <c r="N131" s="9">
        <v>10</v>
      </c>
      <c r="O131" s="9">
        <f>(O125*N131+F127)/(O127-O125*N130)</f>
        <v>3.3249370277078087</v>
      </c>
      <c r="P131" s="9">
        <f>(P125*O131+G127)/(P127-P125*O130)</f>
        <v>1.5888929129123428</v>
      </c>
      <c r="Q131" s="9">
        <f>(Q125*P131+H127)/(Q127-Q125*P130)</f>
        <v>1.1233476073141231</v>
      </c>
      <c r="R131" s="9">
        <f>(R125*Q131+I127)/(R127-R125*Q130)</f>
        <v>1.1991804136869531</v>
      </c>
      <c r="S131" s="9"/>
    </row>
    <row r="132" spans="1:20" x14ac:dyDescent="0.25">
      <c r="B132" t="s">
        <v>73</v>
      </c>
      <c r="M132" t="s">
        <v>74</v>
      </c>
      <c r="N132">
        <f>O130*O132+O131</f>
        <v>5.6423727140454005</v>
      </c>
      <c r="O132">
        <f>P130*P132+P131</f>
        <v>3.4717810093434873</v>
      </c>
      <c r="P132">
        <f>Q130*Q132+Q131</f>
        <v>2.2737228442146034</v>
      </c>
      <c r="Q132">
        <f>R130*R132+R131</f>
        <v>1.3455090031333667</v>
      </c>
      <c r="R132">
        <v>0.18</v>
      </c>
    </row>
    <row r="133" spans="1:20" x14ac:dyDescent="0.25">
      <c r="B133" t="s">
        <v>75</v>
      </c>
    </row>
    <row r="134" spans="1:20" x14ac:dyDescent="0.25">
      <c r="B134" t="s">
        <v>76</v>
      </c>
      <c r="M134" t="s">
        <v>36</v>
      </c>
      <c r="N134" s="9">
        <v>0</v>
      </c>
      <c r="O134" s="9">
        <v>0.66750629722921895</v>
      </c>
      <c r="P134" s="9">
        <v>0.82810800851215405</v>
      </c>
      <c r="Q134" s="9">
        <v>0.854974016689248</v>
      </c>
      <c r="R134" s="9">
        <v>0.81293660803563095</v>
      </c>
      <c r="S134" s="9"/>
    </row>
    <row r="135" spans="1:20" x14ac:dyDescent="0.25">
      <c r="M135" t="s">
        <v>37</v>
      </c>
      <c r="N135" s="9">
        <v>10</v>
      </c>
      <c r="O135" s="9">
        <f>(O125*N131+F128)/(O127-O125*N130)</f>
        <v>3.3249370277078087</v>
      </c>
      <c r="P135" s="9">
        <f>(P125*O131+G128)/(P127-P125*O130)</f>
        <v>1.6160255959916698</v>
      </c>
      <c r="Q135" s="9">
        <f>(Q125*P131+H128)/(Q127-Q125*P130)</f>
        <v>1.1670266445106068</v>
      </c>
      <c r="R135" s="9">
        <f>(R125*Q131+I128)/(R127-R125*Q130)</f>
        <v>1.2490934369493907</v>
      </c>
      <c r="S135" s="9"/>
    </row>
    <row r="136" spans="1:20" x14ac:dyDescent="0.25">
      <c r="M136" t="s">
        <v>74</v>
      </c>
      <c r="N136">
        <f>O134*O136+O135</f>
        <v>5.7082172738097947</v>
      </c>
      <c r="O136">
        <f>P134*P136+P135</f>
        <v>3.5704236139716552</v>
      </c>
      <c r="P136">
        <f>Q134*Q136+Q135</f>
        <v>2.3600762193948772</v>
      </c>
      <c r="Q136">
        <f>R134*R136+R135</f>
        <v>1.3954220263958041</v>
      </c>
      <c r="R136">
        <v>0.18</v>
      </c>
    </row>
    <row r="138" spans="1:20" x14ac:dyDescent="0.25">
      <c r="M138" t="s">
        <v>36</v>
      </c>
      <c r="N138" s="9">
        <v>0</v>
      </c>
      <c r="O138" s="9">
        <v>0.66750629722921895</v>
      </c>
      <c r="P138" s="9">
        <v>0.82810800851215405</v>
      </c>
      <c r="Q138" s="9">
        <v>0.854974016689248</v>
      </c>
      <c r="R138" s="9">
        <v>0.81293660803563095</v>
      </c>
      <c r="S138" s="9"/>
    </row>
    <row r="139" spans="1:20" x14ac:dyDescent="0.25">
      <c r="M139" t="s">
        <v>37</v>
      </c>
      <c r="N139" s="9">
        <v>10</v>
      </c>
      <c r="O139" s="9">
        <f>(O125*N131+F129)/(O127-O125*N130)</f>
        <v>3.3249370277078087</v>
      </c>
      <c r="P139" s="9">
        <f>(P125*O131+G129)/(P127-P125*O130)</f>
        <v>1.6175803483109414</v>
      </c>
      <c r="Q139" s="9">
        <f>(Q125*P131+H129)/(Q127-Q125*P130)</f>
        <v>1.1699923431969299</v>
      </c>
      <c r="R139" s="9">
        <f>(R125*Q131+I129)/(R127-R125*Q130)</f>
        <v>1.2522474957987939</v>
      </c>
      <c r="S139" s="9"/>
    </row>
    <row r="140" spans="1:20" x14ac:dyDescent="0.25">
      <c r="M140" t="s">
        <v>74</v>
      </c>
      <c r="N140">
        <f>O138*O140+O139</f>
        <v>5.7123850355954495</v>
      </c>
      <c r="O140">
        <f>P138*P140+P139</f>
        <v>3.576667392948655</v>
      </c>
      <c r="P140">
        <f>Q138*Q140+Q139</f>
        <v>2.365738556444549</v>
      </c>
      <c r="Q140">
        <f>R138*R140+R139</f>
        <v>1.3985760852452074</v>
      </c>
      <c r="R140">
        <v>0.18</v>
      </c>
    </row>
    <row r="142" spans="1:20" x14ac:dyDescent="0.25">
      <c r="A142" s="23" t="s">
        <v>20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 spans="1:20" x14ac:dyDescent="0.25">
      <c r="C143" t="s">
        <v>82</v>
      </c>
    </row>
    <row r="144" spans="1:20" x14ac:dyDescent="0.25">
      <c r="O144" t="s">
        <v>77</v>
      </c>
      <c r="P144" s="1"/>
      <c r="Q144" s="24">
        <v>2</v>
      </c>
      <c r="R144" s="24"/>
      <c r="S144" s="24">
        <v>4</v>
      </c>
      <c r="T144" s="24"/>
    </row>
    <row r="145" spans="2:20" x14ac:dyDescent="0.25">
      <c r="B145" t="s">
        <v>78</v>
      </c>
      <c r="C145" t="s">
        <v>79</v>
      </c>
      <c r="G145" s="18">
        <v>0</v>
      </c>
      <c r="H145" s="18">
        <v>1</v>
      </c>
      <c r="I145" s="18">
        <v>2</v>
      </c>
      <c r="J145" s="18">
        <v>3</v>
      </c>
      <c r="K145" s="18">
        <v>4</v>
      </c>
      <c r="L145" s="18">
        <v>5</v>
      </c>
      <c r="O145" s="9"/>
      <c r="P145" s="13">
        <v>0.05</v>
      </c>
      <c r="Q145" s="13">
        <v>0.15</v>
      </c>
      <c r="R145" s="13">
        <v>0.25</v>
      </c>
      <c r="S145" s="13">
        <v>0.35</v>
      </c>
      <c r="T145" s="13">
        <v>0.45</v>
      </c>
    </row>
    <row r="146" spans="2:20" x14ac:dyDescent="0.25">
      <c r="B146" t="s">
        <v>80</v>
      </c>
      <c r="C146" s="16">
        <f>1/4</f>
        <v>0.25</v>
      </c>
      <c r="G146" s="18">
        <v>0</v>
      </c>
      <c r="H146" s="18">
        <v>0.1</v>
      </c>
      <c r="I146" s="18">
        <v>0.2</v>
      </c>
      <c r="J146" s="18">
        <v>0.3</v>
      </c>
      <c r="K146" s="18">
        <v>0.4</v>
      </c>
      <c r="L146" s="18">
        <v>0.5</v>
      </c>
      <c r="O146" s="9"/>
      <c r="P146" s="12">
        <f>$C$147*EXP(-$C$146*P145)</f>
        <v>2.404799389318758E-2</v>
      </c>
      <c r="Q146" s="12">
        <f>$C$147*EXP(-$C$146*Q145)</f>
        <v>2.345424680842266E-2</v>
      </c>
      <c r="R146" s="12">
        <f>$C$147*EXP(-$C$146*R145)</f>
        <v>2.2875159391413508E-2</v>
      </c>
      <c r="S146" s="12">
        <f>$C$147*EXP(-$C$146*S145)</f>
        <v>2.2310369693673598E-2</v>
      </c>
      <c r="T146" s="12">
        <f>$C$147*EXP(-$C$146*T145)</f>
        <v>2.1759524703256376E-2</v>
      </c>
    </row>
    <row r="147" spans="2:20" x14ac:dyDescent="0.25">
      <c r="B147" t="s">
        <v>81</v>
      </c>
      <c r="C147" s="17">
        <f>C156/(C155*C157)</f>
        <v>2.4350480419022512E-2</v>
      </c>
      <c r="G147" s="18">
        <v>4</v>
      </c>
      <c r="H147" s="18">
        <v>10.24</v>
      </c>
      <c r="I147" s="18">
        <v>28.96</v>
      </c>
      <c r="J147" s="18">
        <v>60.16</v>
      </c>
      <c r="K147" s="18">
        <v>103.84</v>
      </c>
      <c r="L147" s="18">
        <v>160</v>
      </c>
      <c r="O147" s="9"/>
      <c r="P147" s="24">
        <v>1</v>
      </c>
      <c r="Q147" s="24"/>
      <c r="R147" s="24">
        <v>3</v>
      </c>
      <c r="S147" s="24"/>
      <c r="T147" s="1"/>
    </row>
    <row r="148" spans="2:20" x14ac:dyDescent="0.25">
      <c r="C148" s="16"/>
      <c r="G148" s="18">
        <v>4</v>
      </c>
      <c r="H148" s="18">
        <v>13.858328661134951</v>
      </c>
      <c r="I148" s="18">
        <v>33.222529559072484</v>
      </c>
      <c r="J148" s="18">
        <v>64.257265033699795</v>
      </c>
      <c r="K148" s="18">
        <v>107.09655617038865</v>
      </c>
      <c r="L148" s="18">
        <v>160</v>
      </c>
      <c r="O148" s="9"/>
    </row>
    <row r="149" spans="2:20" x14ac:dyDescent="0.25">
      <c r="G149" s="18">
        <v>4</v>
      </c>
      <c r="H149" s="18">
        <v>16.715674094167856</v>
      </c>
      <c r="I149" s="18">
        <v>37.0628284003513</v>
      </c>
      <c r="J149" s="18">
        <v>67.9979181767591</v>
      </c>
      <c r="K149" s="18">
        <v>109.77599316181315</v>
      </c>
      <c r="L149" s="18">
        <v>160</v>
      </c>
      <c r="O149" s="9" t="s">
        <v>49</v>
      </c>
      <c r="P149">
        <f>($C$160/($C$153^2))*P146</f>
        <v>0.40079989821979284</v>
      </c>
      <c r="Q149">
        <f>($C$160/$C$153^2)*Q146</f>
        <v>0.39090411347371085</v>
      </c>
      <c r="R149">
        <f>($C$160/$C$153^2)*R146</f>
        <v>0.38125265652355833</v>
      </c>
      <c r="S149">
        <f>($C$160/$C$153^2)*S146</f>
        <v>0.37183949489455981</v>
      </c>
    </row>
    <row r="150" spans="2:20" x14ac:dyDescent="0.25">
      <c r="B150" s="14" t="s">
        <v>22</v>
      </c>
      <c r="C150" s="15">
        <v>4</v>
      </c>
      <c r="G150" s="18">
        <v>4</v>
      </c>
      <c r="H150" s="18">
        <v>19.053157150612662</v>
      </c>
      <c r="I150" s="18">
        <v>40.467070746740276</v>
      </c>
      <c r="J150" s="18">
        <v>71.352178181941255</v>
      </c>
      <c r="K150" s="18">
        <v>112.03986593323339</v>
      </c>
      <c r="L150" s="18">
        <v>160</v>
      </c>
      <c r="O150" s="9" t="s">
        <v>51</v>
      </c>
      <c r="P150" s="21">
        <f>($C$160/$C$153^2)*Q146</f>
        <v>0.39090411347371085</v>
      </c>
      <c r="Q150" s="21">
        <f>($C$160/$C$153^2)*R146</f>
        <v>0.38125265652355833</v>
      </c>
      <c r="R150" s="21">
        <f>($C$160/$C$153^2)*S146</f>
        <v>0.37183949489455981</v>
      </c>
      <c r="S150" s="21">
        <f>($C$160/$C$153^2)*T146</f>
        <v>0.36265874505427281</v>
      </c>
    </row>
    <row r="151" spans="2:20" x14ac:dyDescent="0.25">
      <c r="B151" s="14" t="s">
        <v>24</v>
      </c>
      <c r="C151" s="15">
        <v>1</v>
      </c>
      <c r="O151" s="9" t="s">
        <v>52</v>
      </c>
      <c r="P151">
        <f>($C$160/$C$153^2)*P146+($C$160/$C$153^2)*Q146+1</f>
        <v>1.7917040116935037</v>
      </c>
      <c r="Q151">
        <f>($C$160/$C$153^2)*Q146+($C$160/$C$153^2)*R146+1</f>
        <v>1.7721567699972691</v>
      </c>
      <c r="R151">
        <f>($C$160/$C$153^2)*R146+($C$160/$C$153^2)*S146+1</f>
        <v>1.7530921514181181</v>
      </c>
      <c r="S151">
        <f>($C$160/$C$153^2)*S146+($C$160/$C$153^2)*T146+1</f>
        <v>1.7344982399488327</v>
      </c>
    </row>
    <row r="152" spans="2:20" x14ac:dyDescent="0.25">
      <c r="B152" s="14" t="s">
        <v>26</v>
      </c>
      <c r="C152" s="15">
        <v>0.5</v>
      </c>
    </row>
    <row r="153" spans="2:20" x14ac:dyDescent="0.25">
      <c r="B153" s="14" t="s">
        <v>27</v>
      </c>
      <c r="C153" s="15">
        <v>0.1</v>
      </c>
      <c r="O153" t="s">
        <v>36</v>
      </c>
      <c r="P153">
        <v>0</v>
      </c>
      <c r="Q153">
        <f>P150/(P151-P149*P153)</f>
        <v>0.21817449250684634</v>
      </c>
      <c r="R153">
        <f>Q150/(Q151-Q149*Q153)</f>
        <v>0.22601168185648465</v>
      </c>
      <c r="S153">
        <f>R150/(R151-R149*R153)</f>
        <v>0.22306917511190164</v>
      </c>
      <c r="T153">
        <f>S150/(S151-S149*S153)</f>
        <v>0.21958659301187419</v>
      </c>
    </row>
    <row r="154" spans="2:20" x14ac:dyDescent="0.25">
      <c r="B154" s="14" t="s">
        <v>29</v>
      </c>
      <c r="C154" s="15">
        <v>3</v>
      </c>
      <c r="O154" t="s">
        <v>37</v>
      </c>
      <c r="P154">
        <v>4</v>
      </c>
      <c r="Q154">
        <f>(P149*P154+H147)/(P151-P149*P153)</f>
        <v>6.6100201347906111</v>
      </c>
      <c r="R154">
        <f>(Q149*Q154+I147)/(Q151-Q149*Q153)</f>
        <v>18.699637017308106</v>
      </c>
      <c r="S154">
        <f>(R149*R154+J147)/(R151-R149*R153)</f>
        <v>40.367324591445758</v>
      </c>
      <c r="T154">
        <f>(S149*S154+K147)/(S151-S149*S153)</f>
        <v>71.962701288488788</v>
      </c>
    </row>
    <row r="155" spans="2:20" x14ac:dyDescent="0.25">
      <c r="B155" s="14" t="s">
        <v>30</v>
      </c>
      <c r="C155" s="15">
        <v>11350</v>
      </c>
      <c r="O155" t="s">
        <v>74</v>
      </c>
      <c r="P155">
        <f>Q153*Q155+Q154</f>
        <v>13.858328661134951</v>
      </c>
      <c r="Q155">
        <f>R153*R155+R154</f>
        <v>33.222529559072484</v>
      </c>
      <c r="R155">
        <f>S153*S155+S154</f>
        <v>64.257265033699795</v>
      </c>
      <c r="S155">
        <f>T153*T155+T154</f>
        <v>107.09655617038865</v>
      </c>
      <c r="T155">
        <v>160</v>
      </c>
    </row>
    <row r="156" spans="2:20" x14ac:dyDescent="0.25">
      <c r="B156" s="14" t="s">
        <v>31</v>
      </c>
      <c r="C156" s="15">
        <v>35.1</v>
      </c>
    </row>
    <row r="157" spans="2:20" x14ac:dyDescent="0.25">
      <c r="B157" s="14" t="s">
        <v>32</v>
      </c>
      <c r="C157" s="15">
        <v>0.127</v>
      </c>
      <c r="O157" t="s">
        <v>36</v>
      </c>
      <c r="P157">
        <v>0</v>
      </c>
      <c r="Q157">
        <v>0.21817449250684634</v>
      </c>
      <c r="R157">
        <v>0.22601168185648465</v>
      </c>
      <c r="S157">
        <v>0.22306917511190164</v>
      </c>
      <c r="T157">
        <v>0.21958659301187419</v>
      </c>
    </row>
    <row r="158" spans="2:20" x14ac:dyDescent="0.25">
      <c r="B158" s="14" t="s">
        <v>4</v>
      </c>
      <c r="C158" s="15">
        <v>4</v>
      </c>
      <c r="O158" t="s">
        <v>37</v>
      </c>
      <c r="P158">
        <v>4</v>
      </c>
      <c r="Q158">
        <f>(P149*P158+H148)/(P151-P149*P153)</f>
        <v>8.6295103170528797</v>
      </c>
      <c r="R158">
        <f t="shared" ref="R158:T158" si="17">(Q149*Q158+I148)/(Q151-Q149*Q153)</f>
        <v>21.694504550482346</v>
      </c>
      <c r="S158">
        <f t="shared" si="17"/>
        <v>43.510277935063691</v>
      </c>
      <c r="T158">
        <f t="shared" si="17"/>
        <v>74.642138279913283</v>
      </c>
    </row>
    <row r="159" spans="2:20" x14ac:dyDescent="0.25">
      <c r="B159" s="14" t="s">
        <v>6</v>
      </c>
      <c r="C159" s="15">
        <f>40*4</f>
        <v>160</v>
      </c>
      <c r="O159" t="s">
        <v>74</v>
      </c>
      <c r="P159">
        <f>Q157*Q159+Q158</f>
        <v>16.715674094167856</v>
      </c>
      <c r="Q159">
        <f>R157*R159+R158</f>
        <v>37.0628284003513</v>
      </c>
      <c r="R159">
        <f>S157*S159+S158</f>
        <v>67.9979181767591</v>
      </c>
      <c r="S159">
        <f>T157*T159+T158</f>
        <v>109.77599316181315</v>
      </c>
      <c r="T159">
        <v>160</v>
      </c>
    </row>
    <row r="160" spans="2:20" x14ac:dyDescent="0.25">
      <c r="B160" t="s">
        <v>72</v>
      </c>
      <c r="C160">
        <f>1/6</f>
        <v>0.16666666666666666</v>
      </c>
    </row>
    <row r="161" spans="1:20" x14ac:dyDescent="0.25">
      <c r="O161" t="s">
        <v>36</v>
      </c>
      <c r="P161">
        <v>0</v>
      </c>
      <c r="Q161">
        <v>0.21817449250684634</v>
      </c>
      <c r="R161">
        <v>0.22601168185648465</v>
      </c>
      <c r="S161">
        <v>0.22306917511190164</v>
      </c>
      <c r="T161">
        <v>0.21958659301187419</v>
      </c>
    </row>
    <row r="162" spans="1:20" x14ac:dyDescent="0.25">
      <c r="O162" t="s">
        <v>37</v>
      </c>
      <c r="P162">
        <v>4</v>
      </c>
      <c r="Q162">
        <f>(P149*P162+H149)/(P151-P149*P153)</f>
        <v>10.224274527203955</v>
      </c>
      <c r="R162">
        <f t="shared" ref="R162:T162" si="18">(Q149*Q162+I149)/(Q151-Q149*Q153)</f>
        <v>24.340644951716161</v>
      </c>
      <c r="S162">
        <f t="shared" si="18"/>
        <v>46.359537708566833</v>
      </c>
      <c r="T162">
        <f t="shared" si="18"/>
        <v>76.906011051333508</v>
      </c>
    </row>
    <row r="163" spans="1:20" x14ac:dyDescent="0.25">
      <c r="O163" t="s">
        <v>74</v>
      </c>
      <c r="P163">
        <f>Q161*Q163+Q162</f>
        <v>19.053157150612662</v>
      </c>
      <c r="Q163">
        <f>R161*R163+R162</f>
        <v>40.467070746740276</v>
      </c>
      <c r="R163">
        <f>S161*S163+S162</f>
        <v>71.352178181941255</v>
      </c>
      <c r="S163">
        <f>T161*T163+T162</f>
        <v>112.03986593323339</v>
      </c>
      <c r="T163">
        <v>160</v>
      </c>
    </row>
    <row r="165" spans="1:20" x14ac:dyDescent="0.25">
      <c r="A165" s="23" t="s">
        <v>20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 spans="1:20" x14ac:dyDescent="0.25">
      <c r="F166" t="s">
        <v>85</v>
      </c>
      <c r="G166">
        <f>SIN(G167+0.2)</f>
        <v>0.2955202066613396</v>
      </c>
      <c r="H166">
        <f t="shared" ref="H166:O166" si="19">SIN(H167+0.2)</f>
        <v>0.38941834230865052</v>
      </c>
      <c r="I166">
        <f t="shared" si="19"/>
        <v>0.47942553860420301</v>
      </c>
      <c r="J166">
        <f t="shared" si="19"/>
        <v>0.56464247339503548</v>
      </c>
      <c r="K166">
        <f t="shared" si="19"/>
        <v>0.64421768723769102</v>
      </c>
      <c r="L166">
        <f t="shared" si="19"/>
        <v>0.71735609089952279</v>
      </c>
      <c r="M166">
        <f t="shared" si="19"/>
        <v>0.7833269096274833</v>
      </c>
      <c r="N166">
        <f t="shared" si="19"/>
        <v>0.8414709848078965</v>
      </c>
      <c r="O166">
        <f t="shared" si="19"/>
        <v>0.89120736006143542</v>
      </c>
    </row>
    <row r="167" spans="1:20" x14ac:dyDescent="0.25">
      <c r="E167" s="18"/>
      <c r="F167" s="18">
        <v>0</v>
      </c>
      <c r="G167" s="18">
        <v>0.1</v>
      </c>
      <c r="H167" s="18">
        <v>0.2</v>
      </c>
      <c r="I167" s="18">
        <v>0.3</v>
      </c>
      <c r="J167" s="18">
        <v>0.4</v>
      </c>
      <c r="K167" s="18">
        <v>0.5</v>
      </c>
      <c r="L167" s="18">
        <v>0.6</v>
      </c>
      <c r="M167" s="18">
        <v>0.7</v>
      </c>
      <c r="N167" s="18">
        <v>0.8</v>
      </c>
      <c r="O167" s="18">
        <v>0.9</v>
      </c>
      <c r="P167" s="18">
        <v>1</v>
      </c>
    </row>
    <row r="168" spans="1:20" x14ac:dyDescent="0.25">
      <c r="E168" s="18">
        <v>0</v>
      </c>
      <c r="F168" s="22">
        <f>E168-0.5</f>
        <v>-0.5</v>
      </c>
      <c r="G168" s="22">
        <f>(G167+0.5)*(G167-1)</f>
        <v>-0.54</v>
      </c>
      <c r="H168" s="22">
        <f t="shared" ref="H168:O168" si="20">(H167+0.5)*(H167-1)</f>
        <v>-0.55999999999999994</v>
      </c>
      <c r="I168" s="22">
        <f t="shared" si="20"/>
        <v>-0.55999999999999994</v>
      </c>
      <c r="J168" s="22">
        <f t="shared" si="20"/>
        <v>-0.54</v>
      </c>
      <c r="K168" s="22">
        <f t="shared" si="20"/>
        <v>-0.5</v>
      </c>
      <c r="L168" s="22">
        <f t="shared" si="20"/>
        <v>-0.44000000000000006</v>
      </c>
      <c r="M168" s="22">
        <f t="shared" si="20"/>
        <v>-0.36000000000000004</v>
      </c>
      <c r="N168" s="22">
        <f t="shared" si="20"/>
        <v>-0.25999999999999995</v>
      </c>
      <c r="O168" s="22">
        <f t="shared" si="20"/>
        <v>-0.13999999999999996</v>
      </c>
      <c r="P168" s="22">
        <f>3*E168</f>
        <v>0</v>
      </c>
    </row>
    <row r="169" spans="1:20" x14ac:dyDescent="0.25">
      <c r="E169" s="18">
        <v>0.05</v>
      </c>
      <c r="F169" s="22">
        <f t="shared" ref="F169:F178" si="21">E169-0.5</f>
        <v>-0.45</v>
      </c>
      <c r="G169" s="22">
        <f>G168+$B$177*G166+($B$177^2/2)*(H168-2*G168+F168)/$B$176^2</f>
        <v>-0.52272398966693301</v>
      </c>
      <c r="H169" s="22">
        <f t="shared" ref="H169:N169" si="22">H168+$B$177*H166+($B$177^2/2)*(I168-2*H168+G168)/$B$176^2</f>
        <v>-0.53802908288456752</v>
      </c>
      <c r="I169" s="22">
        <f t="shared" si="22"/>
        <v>-0.53352872306978982</v>
      </c>
      <c r="J169" s="22">
        <f t="shared" si="22"/>
        <v>-0.50926787633024817</v>
      </c>
      <c r="K169" s="22">
        <f t="shared" si="22"/>
        <v>-0.46528911563811542</v>
      </c>
      <c r="L169" s="22">
        <f t="shared" si="22"/>
        <v>-0.40163219545502393</v>
      </c>
      <c r="M169" s="22">
        <f t="shared" si="22"/>
        <v>-0.31833365451862589</v>
      </c>
      <c r="N169" s="22">
        <f t="shared" si="22"/>
        <v>-0.21542645075960515</v>
      </c>
      <c r="O169" s="22">
        <f>O168+$B$177*O166+($B$177^2/2)*(P168-2*O168+N168)/$B$176^2</f>
        <v>-9.2939631996928174E-2</v>
      </c>
      <c r="P169" s="22">
        <f>3*E169</f>
        <v>0.15000000000000002</v>
      </c>
    </row>
    <row r="170" spans="1:20" x14ac:dyDescent="0.25">
      <c r="E170" s="18">
        <v>0.1</v>
      </c>
      <c r="F170" s="22">
        <f t="shared" si="21"/>
        <v>-0.4</v>
      </c>
      <c r="G170" s="22">
        <f>2*G169-G168+$B$178*(H169-2*G169+F169)</f>
        <v>-0.49109325522154135</v>
      </c>
      <c r="H170" s="22">
        <f>2*H169-H168+$B$178*(I169-2*H169+G169)</f>
        <v>-0.51110680251103202</v>
      </c>
      <c r="I170" s="22">
        <f t="shared" ref="I170:O170" si="23">2*I169-I168+$B$178*(J169-2*I169+H169)</f>
        <v>-0.50211732440838874</v>
      </c>
      <c r="J170" s="22">
        <f t="shared" si="23"/>
        <v>-0.47360627417234852</v>
      </c>
      <c r="K170" s="22">
        <f t="shared" si="23"/>
        <v>-0.42565869140349116</v>
      </c>
      <c r="L170" s="22">
        <f t="shared" si="23"/>
        <v>-0.35835398572172117</v>
      </c>
      <c r="M170" s="22">
        <f t="shared" si="23"/>
        <v>-0.27176514333159607</v>
      </c>
      <c r="N170" s="22">
        <f t="shared" si="23"/>
        <v>-0.16595799776829628</v>
      </c>
      <c r="O170" s="22">
        <f t="shared" si="23"/>
        <v>-1.5766060685293584E-2</v>
      </c>
      <c r="P170" s="22">
        <f t="shared" ref="P170:P178" si="24">3*E170</f>
        <v>0.30000000000000004</v>
      </c>
    </row>
    <row r="171" spans="1:20" x14ac:dyDescent="0.25">
      <c r="E171" s="18">
        <v>0.15</v>
      </c>
      <c r="F171" s="22">
        <f t="shared" si="21"/>
        <v>-0.35</v>
      </c>
      <c r="G171" s="22">
        <f>2*G170-G169+$B$178*(H170-2*G170+F170)</f>
        <v>-0.44169259379313702</v>
      </c>
      <c r="H171" s="22">
        <f t="shared" ref="H171:H178" si="25">2*H170-H169+$B$178*(I170-2*H170+G170)</f>
        <v>-0.476933765789463</v>
      </c>
      <c r="I171" s="22">
        <f t="shared" ref="I171:I178" si="26">2*I170-I169+$B$178*(J170-2*I170+H170)</f>
        <v>-0.46582553271363847</v>
      </c>
      <c r="J171" s="22">
        <f t="shared" ref="J171:J178" si="27">2*J170-J169+$B$178*(K170-2*J170+I170)</f>
        <v>-0.43308553888124457</v>
      </c>
      <c r="K171" s="22">
        <f t="shared" ref="K171:K178" si="28">2*K170-K169+$B$178*(L170-2*K170+J170)</f>
        <v>-0.38118898644063876</v>
      </c>
      <c r="L171" s="22">
        <f t="shared" ref="L171:L178" si="29">2*L170-L169+$B$178*(M170-2*L170+K170)</f>
        <v>-0.31025474181132962</v>
      </c>
      <c r="M171" s="22">
        <f t="shared" ref="M171:M178" si="30">2*M170-M169+$B$178*(N170-2*M170+L170)</f>
        <v>-0.22039205635127257</v>
      </c>
      <c r="N171" s="22">
        <f t="shared" ref="N171:N178" si="31">2*N170-N169+$B$178*(O170-2*N170+M170)</f>
        <v>-0.10539334689706169</v>
      </c>
      <c r="O171" s="22">
        <f t="shared" ref="O171:O178" si="32">2*O170-O169+$B$178*(P170-2*O170+N170)</f>
        <v>0.10280104152691373</v>
      </c>
      <c r="P171" s="22">
        <f t="shared" si="24"/>
        <v>0.44999999999999996</v>
      </c>
    </row>
    <row r="172" spans="1:20" x14ac:dyDescent="0.25">
      <c r="E172" s="18">
        <v>0.2</v>
      </c>
      <c r="F172" s="22">
        <f t="shared" si="21"/>
        <v>-0.3</v>
      </c>
      <c r="G172" s="22">
        <f t="shared" ref="G172:G178" si="33">2*G171-G170+$B$178*(H171-2*G171+F171)</f>
        <v>-0.37817907691552993</v>
      </c>
      <c r="H172" s="22">
        <f t="shared" si="25"/>
        <v>-0.43117337779985637</v>
      </c>
      <c r="I172" s="22">
        <f t="shared" si="26"/>
        <v>-0.42412580082974582</v>
      </c>
      <c r="J172" s="22">
        <f t="shared" si="27"/>
        <v>-0.38777566393808766</v>
      </c>
      <c r="K172" s="22">
        <f t="shared" si="28"/>
        <v>-0.33195985843061049</v>
      </c>
      <c r="L172" s="22">
        <f t="shared" si="29"/>
        <v>-0.25742338769325107</v>
      </c>
      <c r="M172" s="22">
        <f t="shared" si="30"/>
        <v>-0.16273496337241061</v>
      </c>
      <c r="N172" s="22">
        <f t="shared" si="31"/>
        <v>-2.1529776283385954E-2</v>
      </c>
      <c r="O172" s="22">
        <f t="shared" si="32"/>
        <v>0.25611928625139879</v>
      </c>
      <c r="P172" s="22">
        <f t="shared" si="24"/>
        <v>0.60000000000000009</v>
      </c>
    </row>
    <row r="173" spans="1:20" x14ac:dyDescent="0.25">
      <c r="E173" s="18">
        <v>0.25</v>
      </c>
      <c r="F173" s="22">
        <f t="shared" si="21"/>
        <v>-0.25</v>
      </c>
      <c r="G173" s="22">
        <f t="shared" si="33"/>
        <v>-0.30836936603012199</v>
      </c>
      <c r="H173" s="22">
        <f t="shared" si="25"/>
        <v>-0.37040252034664051</v>
      </c>
      <c r="I173" s="22">
        <f>2*I172-I171+$B$178*(J172-2*I172+H172)</f>
        <v>-0.37510042896546625</v>
      </c>
      <c r="J173" s="22">
        <f t="shared" si="27"/>
        <v>-0.33759937184097599</v>
      </c>
      <c r="K173" s="22">
        <f t="shared" si="28"/>
        <v>-0.27805056411311169</v>
      </c>
      <c r="L173" s="22">
        <f t="shared" si="29"/>
        <v>-0.19955404517930225</v>
      </c>
      <c r="M173" s="22">
        <f t="shared" si="30"/>
        <v>-9.3448679701502599E-2</v>
      </c>
      <c r="N173" s="22">
        <f t="shared" si="31"/>
        <v>9.6444763191729801E-2</v>
      </c>
      <c r="O173" s="22">
        <f t="shared" si="32"/>
        <v>0.42599544377933801</v>
      </c>
      <c r="P173" s="22">
        <f t="shared" si="24"/>
        <v>0.75</v>
      </c>
    </row>
    <row r="174" spans="1:20" x14ac:dyDescent="0.25">
      <c r="E174" s="18">
        <v>0.3</v>
      </c>
      <c r="F174" s="22">
        <f t="shared" si="21"/>
        <v>-0.2</v>
      </c>
      <c r="G174" s="22">
        <f t="shared" si="33"/>
        <v>-0.2394756022163132</v>
      </c>
      <c r="H174" s="22">
        <f t="shared" si="25"/>
        <v>-0.29529785146900145</v>
      </c>
      <c r="I174" s="22">
        <f t="shared" si="26"/>
        <v>-0.31552531566535769</v>
      </c>
      <c r="J174" s="22">
        <f t="shared" si="27"/>
        <v>-0.28191114209302082</v>
      </c>
      <c r="K174" s="22">
        <f t="shared" si="28"/>
        <v>-0.21940434199412662</v>
      </c>
      <c r="L174" s="22">
        <f t="shared" si="29"/>
        <v>-0.13478249102935588</v>
      </c>
      <c r="M174" s="22">
        <f t="shared" si="30"/>
        <v>-3.215376676736395E-3</v>
      </c>
      <c r="N174" s="22">
        <f t="shared" si="31"/>
        <v>0.24933361209043953</v>
      </c>
      <c r="O174" s="22">
        <f t="shared" si="32"/>
        <v>0.59448507021554065</v>
      </c>
      <c r="P174" s="22">
        <f t="shared" si="24"/>
        <v>0.89999999999999991</v>
      </c>
    </row>
    <row r="175" spans="1:20" x14ac:dyDescent="0.25">
      <c r="E175" s="18">
        <v>0.35</v>
      </c>
      <c r="F175" s="22">
        <f t="shared" si="21"/>
        <v>-0.15000000000000002</v>
      </c>
      <c r="G175" s="22">
        <f t="shared" si="33"/>
        <v>-0.17466850016159818</v>
      </c>
      <c r="H175" s="22">
        <f t="shared" si="25"/>
        <v>-0.21129448632727937</v>
      </c>
      <c r="I175" s="22">
        <f t="shared" si="26"/>
        <v>-0.24248979292307585</v>
      </c>
      <c r="J175" s="22">
        <f t="shared" si="27"/>
        <v>-0.21899975571342631</v>
      </c>
      <c r="K175" s="22">
        <f t="shared" si="28"/>
        <v>-0.15522935715867242</v>
      </c>
      <c r="L175" s="22">
        <f t="shared" si="29"/>
        <v>-5.8274621032447321E-2</v>
      </c>
      <c r="M175" s="22">
        <f t="shared" si="30"/>
        <v>0.11726339495166893</v>
      </c>
      <c r="N175" s="22">
        <f t="shared" si="31"/>
        <v>0.42537307832863058</v>
      </c>
      <c r="O175" s="22">
        <f t="shared" si="32"/>
        <v>0.7530655645665828</v>
      </c>
      <c r="P175" s="22">
        <f t="shared" si="24"/>
        <v>1.0499999999999998</v>
      </c>
    </row>
    <row r="176" spans="1:20" x14ac:dyDescent="0.25">
      <c r="A176" t="s">
        <v>2</v>
      </c>
      <c r="B176">
        <v>0.1</v>
      </c>
      <c r="E176" s="18">
        <v>0.4</v>
      </c>
      <c r="F176" s="22">
        <f t="shared" si="21"/>
        <v>-9.9999999999999978E-2</v>
      </c>
      <c r="G176" s="22">
        <f t="shared" si="33"/>
        <v>-0.11285076960790393</v>
      </c>
      <c r="H176" s="22">
        <f t="shared" si="25"/>
        <v>-0.12593345129308611</v>
      </c>
      <c r="I176" s="22">
        <f t="shared" si="26"/>
        <v>-0.15578293422943251</v>
      </c>
      <c r="J176" s="22">
        <f t="shared" si="27"/>
        <v>-0.14601827899755571</v>
      </c>
      <c r="K176" s="22">
        <f t="shared" si="28"/>
        <v>-8.2758287930350422E-2</v>
      </c>
      <c r="L176" s="22">
        <f t="shared" si="29"/>
        <v>3.7879068928934029E-2</v>
      </c>
      <c r="M176" s="22">
        <f t="shared" si="30"/>
        <v>0.2708850834282856</v>
      </c>
      <c r="N176" s="22">
        <f t="shared" si="31"/>
        <v>0.60630824528206939</v>
      </c>
      <c r="O176" s="22">
        <f t="shared" si="32"/>
        <v>0.90395654621649113</v>
      </c>
      <c r="P176" s="22">
        <f t="shared" si="24"/>
        <v>1.2000000000000002</v>
      </c>
    </row>
    <row r="177" spans="1:16" x14ac:dyDescent="0.25">
      <c r="A177" t="s">
        <v>28</v>
      </c>
      <c r="B177">
        <v>0.05</v>
      </c>
      <c r="E177" s="18">
        <v>0.45</v>
      </c>
      <c r="F177" s="22">
        <f t="shared" si="21"/>
        <v>-4.9999999999999989E-2</v>
      </c>
      <c r="G177" s="22">
        <f t="shared" si="33"/>
        <v>-5.1091017073529227E-2</v>
      </c>
      <c r="H177" s="22">
        <f t="shared" si="25"/>
        <v>-4.4764116571683901E-2</v>
      </c>
      <c r="I177" s="22">
        <f t="shared" si="26"/>
        <v>-5.9172540993733376E-2</v>
      </c>
      <c r="J177" s="22">
        <f t="shared" si="27"/>
        <v>-5.9662968322852984E-2</v>
      </c>
      <c r="K177" s="22">
        <f t="shared" si="28"/>
        <v>4.0571227459913692E-3</v>
      </c>
      <c r="L177" s="22">
        <f t="shared" si="29"/>
        <v>0.16212492330033215</v>
      </c>
      <c r="M177" s="22">
        <f t="shared" si="30"/>
        <v>0.45011105874351032</v>
      </c>
      <c r="N177" s="22">
        <f t="shared" si="31"/>
        <v>0.77779969700566765</v>
      </c>
      <c r="O177" s="22">
        <f t="shared" si="32"/>
        <v>1.0544463160786715</v>
      </c>
      <c r="P177" s="22">
        <f t="shared" si="24"/>
        <v>1.35</v>
      </c>
    </row>
    <row r="178" spans="1:16" x14ac:dyDescent="0.25">
      <c r="A178" t="s">
        <v>86</v>
      </c>
      <c r="B178">
        <f>B177^2/B176^2</f>
        <v>0.25</v>
      </c>
      <c r="E178" s="18">
        <v>0.5</v>
      </c>
      <c r="F178" s="22">
        <f t="shared" si="21"/>
        <v>0</v>
      </c>
      <c r="G178" s="22">
        <f t="shared" si="33"/>
        <v>1.2523214854689112E-2</v>
      </c>
      <c r="H178" s="22">
        <f t="shared" si="25"/>
        <v>3.1221386918744612E-2</v>
      </c>
      <c r="I178" s="22">
        <f t="shared" si="26"/>
        <v>4.0917351515198229E-2</v>
      </c>
      <c r="J178" s="22">
        <f t="shared" si="27"/>
        <v>4.2744971951340728E-2</v>
      </c>
      <c r="K178" s="22">
        <f t="shared" si="28"/>
        <v>0.11445946079370728</v>
      </c>
      <c r="L178" s="22">
        <f t="shared" si="29"/>
        <v>0.31885036139393957</v>
      </c>
      <c r="M178" s="22">
        <f t="shared" si="30"/>
        <v>0.63926265976347973</v>
      </c>
      <c r="N178" s="22">
        <f t="shared" si="31"/>
        <v>0.93653064393197749</v>
      </c>
      <c r="O178" s="22">
        <f t="shared" si="32"/>
        <v>1.2096628521529329</v>
      </c>
      <c r="P178" s="22">
        <f t="shared" si="24"/>
        <v>1.5</v>
      </c>
    </row>
    <row r="180" spans="1:16" x14ac:dyDescent="0.25">
      <c r="C180">
        <v>7</v>
      </c>
    </row>
    <row r="189" spans="1:16" x14ac:dyDescent="0.25">
      <c r="C189">
        <v>12</v>
      </c>
    </row>
    <row r="195" spans="1:20" x14ac:dyDescent="0.25">
      <c r="A195" s="23" t="s">
        <v>20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7" spans="1:20" x14ac:dyDescent="0.25">
      <c r="C197" t="s">
        <v>41</v>
      </c>
      <c r="D197">
        <v>4</v>
      </c>
    </row>
    <row r="198" spans="1:20" x14ac:dyDescent="0.25">
      <c r="C198" t="s">
        <v>87</v>
      </c>
      <c r="D198">
        <v>1</v>
      </c>
      <c r="H198" t="s">
        <v>89</v>
      </c>
      <c r="I198">
        <v>0</v>
      </c>
      <c r="J198">
        <v>1</v>
      </c>
      <c r="K198">
        <v>2</v>
      </c>
      <c r="L198">
        <v>3</v>
      </c>
    </row>
    <row r="199" spans="1:20" x14ac:dyDescent="0.25">
      <c r="C199" t="s">
        <v>88</v>
      </c>
      <c r="D199">
        <f>D197*D198</f>
        <v>4</v>
      </c>
      <c r="H199" s="18"/>
      <c r="I199" s="18"/>
      <c r="M199" s="18"/>
    </row>
    <row r="200" spans="1:20" x14ac:dyDescent="0.25">
      <c r="D200" t="s">
        <v>84</v>
      </c>
      <c r="H200" s="18">
        <v>4</v>
      </c>
      <c r="I200" s="18">
        <v>0</v>
      </c>
      <c r="J200" s="18">
        <f>3*J198</f>
        <v>3</v>
      </c>
      <c r="K200" s="18">
        <f>3*K198</f>
        <v>6</v>
      </c>
      <c r="L200" s="18">
        <f>3*L198</f>
        <v>9</v>
      </c>
      <c r="M200" s="18">
        <f>4*H200</f>
        <v>16</v>
      </c>
    </row>
    <row r="201" spans="1:20" x14ac:dyDescent="0.25">
      <c r="D201">
        <v>0.1</v>
      </c>
      <c r="F201" t="s">
        <v>91</v>
      </c>
      <c r="G201" t="s">
        <v>92</v>
      </c>
      <c r="H201" s="18">
        <v>3</v>
      </c>
      <c r="I201" s="18">
        <v>0</v>
      </c>
      <c r="J201" s="18">
        <f t="shared" ref="J200:J203" si="34">$D$197*SIN((PI()*$J$198)/4)*COS((PI()*H201)/3)</f>
        <v>-2.8284271247461898</v>
      </c>
      <c r="K201" s="18">
        <f t="shared" ref="K201:K203" si="35">$D$197*SIN((PI()*$K$198)/4)*COS((PI()*H201)/3)</f>
        <v>-4</v>
      </c>
      <c r="L201" s="18">
        <f t="shared" ref="L201:L203" si="36">$D$197*SIN((PI()*$L$198)/4)*COS((PI()*H201)/3)</f>
        <v>-2.8284271247461903</v>
      </c>
      <c r="M201" s="18">
        <f>4*H201</f>
        <v>12</v>
      </c>
    </row>
    <row r="202" spans="1:20" x14ac:dyDescent="0.25">
      <c r="D202">
        <v>0.2</v>
      </c>
      <c r="G202" t="s">
        <v>94</v>
      </c>
      <c r="H202" s="18">
        <v>2</v>
      </c>
      <c r="I202" s="18">
        <v>0</v>
      </c>
      <c r="J202" s="18">
        <f t="shared" si="34"/>
        <v>-1.4142135623730943</v>
      </c>
      <c r="K202" s="18">
        <f t="shared" si="35"/>
        <v>-1.9999999999999991</v>
      </c>
      <c r="L202" s="18">
        <f t="shared" si="36"/>
        <v>-1.4142135623730945</v>
      </c>
      <c r="M202" s="18">
        <f>4*H202</f>
        <v>8</v>
      </c>
    </row>
    <row r="203" spans="1:20" x14ac:dyDescent="0.25">
      <c r="D203">
        <v>0.3</v>
      </c>
      <c r="H203" s="18">
        <v>1</v>
      </c>
      <c r="I203" s="18">
        <v>0</v>
      </c>
      <c r="J203" s="18">
        <f t="shared" si="34"/>
        <v>1.4142135623730951</v>
      </c>
      <c r="K203" s="18">
        <f t="shared" si="35"/>
        <v>2.0000000000000004</v>
      </c>
      <c r="L203" s="18">
        <f t="shared" si="36"/>
        <v>1.4142135623730954</v>
      </c>
      <c r="M203" s="18">
        <f>4*H203</f>
        <v>4</v>
      </c>
    </row>
    <row r="204" spans="1:20" x14ac:dyDescent="0.25"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f>4*H204</f>
        <v>0</v>
      </c>
    </row>
    <row r="205" spans="1:20" x14ac:dyDescent="0.25">
      <c r="H205" s="18" t="s">
        <v>90</v>
      </c>
      <c r="I205" s="18"/>
      <c r="M205" s="18"/>
    </row>
    <row r="208" spans="1:20" x14ac:dyDescent="0.25">
      <c r="H208" t="s">
        <v>89</v>
      </c>
      <c r="I208">
        <v>0</v>
      </c>
      <c r="J208">
        <v>1</v>
      </c>
      <c r="K208">
        <v>2</v>
      </c>
      <c r="L208">
        <v>3</v>
      </c>
    </row>
    <row r="209" spans="4:13" x14ac:dyDescent="0.25">
      <c r="F209" t="s">
        <v>93</v>
      </c>
      <c r="G209">
        <v>0.1</v>
      </c>
      <c r="H209" s="18"/>
      <c r="I209" s="18"/>
      <c r="M209" s="18"/>
    </row>
    <row r="210" spans="4:13" x14ac:dyDescent="0.25">
      <c r="F210" t="s">
        <v>95</v>
      </c>
      <c r="H210" s="18">
        <v>4</v>
      </c>
      <c r="I210" s="18">
        <f t="shared" ref="I210:I213" si="37">0+$D$197*SIN($D$199*$G$209)</f>
        <v>1.5576733692346021</v>
      </c>
      <c r="J210" s="18">
        <f>3*J208</f>
        <v>3</v>
      </c>
      <c r="K210" s="18">
        <f>3*K208</f>
        <v>6</v>
      </c>
      <c r="L210" s="18">
        <f>3*L208</f>
        <v>9</v>
      </c>
      <c r="M210" s="18">
        <f t="shared" ref="M210:M213" si="38">4*H210+1*COS($D$199*$G$209)</f>
        <v>16.921060994002886</v>
      </c>
    </row>
    <row r="211" spans="4:13" x14ac:dyDescent="0.25">
      <c r="D211" t="s">
        <v>96</v>
      </c>
      <c r="E211">
        <f>$G$209/1</f>
        <v>0.1</v>
      </c>
      <c r="H211" s="18">
        <v>3</v>
      </c>
      <c r="I211" s="18">
        <f t="shared" si="37"/>
        <v>1.5576733692346021</v>
      </c>
      <c r="J211" s="18">
        <f t="shared" ref="J211:L211" si="39">J201+$E$211*(I201-2*J201+K201)+$E$212*(J202-2*J201+J200)</f>
        <v>-1.9384776310850234</v>
      </c>
      <c r="K211" s="18">
        <f t="shared" si="39"/>
        <v>-2.5656854249492378</v>
      </c>
      <c r="L211" s="18">
        <f t="shared" si="39"/>
        <v>-0.13847763108502353</v>
      </c>
      <c r="M211" s="18">
        <f t="shared" si="38"/>
        <v>12.921060994002886</v>
      </c>
    </row>
    <row r="212" spans="4:13" x14ac:dyDescent="0.25">
      <c r="D212" t="s">
        <v>97</v>
      </c>
      <c r="E212">
        <f>$E$211</f>
        <v>0.1</v>
      </c>
      <c r="H212" s="18">
        <v>2</v>
      </c>
      <c r="I212" s="18">
        <f t="shared" si="37"/>
        <v>1.5576733692346021</v>
      </c>
      <c r="J212" s="18">
        <f t="shared" ref="J212:L212" si="40">J202+$E$211*(I202-2*J202+K202)+$E$212*(J203-2*J202+J201)</f>
        <v>-1.1899494936611659</v>
      </c>
      <c r="K212" s="18">
        <f t="shared" si="40"/>
        <v>-1.6828427124746184</v>
      </c>
      <c r="L212" s="18">
        <f t="shared" si="40"/>
        <v>-0.38994949366116616</v>
      </c>
      <c r="M212" s="18">
        <f t="shared" si="38"/>
        <v>8.921060994002886</v>
      </c>
    </row>
    <row r="213" spans="4:13" x14ac:dyDescent="0.25">
      <c r="H213" s="18">
        <v>1</v>
      </c>
      <c r="I213" s="18">
        <f t="shared" si="37"/>
        <v>1.5576733692346021</v>
      </c>
      <c r="J213" s="18">
        <f>J203+$E$211*(I203-2*J203+K203)+$E$212*(J204-2*J203+J202)</f>
        <v>0.90710678118654764</v>
      </c>
      <c r="K213" s="18">
        <f t="shared" ref="K213:L213" si="41">K203+$E$211*(J203-2*K203+L203)+$E$212*(K204-2*K203+K202)</f>
        <v>1.2828427124746193</v>
      </c>
      <c r="L213" s="18">
        <f t="shared" si="41"/>
        <v>1.3071067811865478</v>
      </c>
      <c r="M213" s="18">
        <f t="shared" si="38"/>
        <v>4.9210609940028851</v>
      </c>
    </row>
    <row r="214" spans="4:13" x14ac:dyDescent="0.25">
      <c r="H214" s="18">
        <v>0</v>
      </c>
      <c r="I214" s="18">
        <f>0+$D$197*SIN($D$199*$G$209)</f>
        <v>1.5576733692346021</v>
      </c>
      <c r="J214" s="18">
        <v>0</v>
      </c>
      <c r="K214" s="18">
        <v>0</v>
      </c>
      <c r="L214" s="18">
        <v>0</v>
      </c>
      <c r="M214" s="18">
        <f>4*H214+1*COS($D$199*$G$209)</f>
        <v>0.9210609940028851</v>
      </c>
    </row>
    <row r="215" spans="4:13" x14ac:dyDescent="0.25">
      <c r="H215" s="18" t="s">
        <v>90</v>
      </c>
      <c r="I215" s="18"/>
      <c r="M215" s="18"/>
    </row>
    <row r="219" spans="4:13" x14ac:dyDescent="0.25">
      <c r="H219" t="s">
        <v>89</v>
      </c>
      <c r="I219">
        <v>0</v>
      </c>
      <c r="J219">
        <v>1</v>
      </c>
      <c r="K219">
        <v>2</v>
      </c>
      <c r="L219">
        <v>3</v>
      </c>
    </row>
    <row r="220" spans="4:13" x14ac:dyDescent="0.25">
      <c r="H220" s="18"/>
      <c r="I220" s="18"/>
      <c r="M220" s="18"/>
    </row>
    <row r="221" spans="4:13" x14ac:dyDescent="0.25">
      <c r="F221" t="s">
        <v>93</v>
      </c>
      <c r="G221">
        <v>0.2</v>
      </c>
      <c r="H221" s="18">
        <v>4</v>
      </c>
      <c r="I221" s="18">
        <f t="shared" ref="I221:I224" si="42">0+$D$197*SIN($D$199*$G$221)</f>
        <v>2.8694243635980912</v>
      </c>
      <c r="J221" s="18">
        <f>3*J219</f>
        <v>3</v>
      </c>
      <c r="K221" s="18">
        <f>3*K219</f>
        <v>6</v>
      </c>
      <c r="L221" s="18">
        <f>3*L219</f>
        <v>9</v>
      </c>
      <c r="M221" s="18">
        <f>4*H221+1*COS($D$199*$G$221)</f>
        <v>16.696706709347165</v>
      </c>
    </row>
    <row r="222" spans="4:13" x14ac:dyDescent="0.25">
      <c r="F222" t="s">
        <v>87</v>
      </c>
      <c r="G222">
        <v>2</v>
      </c>
      <c r="H222" s="18">
        <v>3</v>
      </c>
      <c r="I222" s="18">
        <f t="shared" si="42"/>
        <v>2.8694243635980912</v>
      </c>
      <c r="J222" s="18">
        <f t="shared" ref="J222:L222" si="43">J212+$E$211*(I211-2*J211+K211)+$E$212*(J212-2*J211+J210)</f>
        <v>-0.33435459616473673</v>
      </c>
      <c r="K222" s="18">
        <f t="shared" si="43"/>
        <v>-0.43254833995938968</v>
      </c>
      <c r="L222" s="18">
        <f t="shared" si="43"/>
        <v>1.5619841663120915</v>
      </c>
      <c r="M222" s="18">
        <f t="shared" ref="M221:M224" si="44">4*H222+1*COS($D$199*$G$221)</f>
        <v>12.696706709347165</v>
      </c>
    </row>
    <row r="223" spans="4:13" x14ac:dyDescent="0.25">
      <c r="H223" s="18">
        <v>2</v>
      </c>
      <c r="I223" s="18">
        <f t="shared" si="42"/>
        <v>2.8694243635980912</v>
      </c>
      <c r="J223" s="18">
        <f t="shared" ref="J223:L223" si="45">J213+$E$211*(I212-2*J212+K212)+$E$212*(J213-2*J212+J211)</f>
        <v>1.2674325593371649</v>
      </c>
      <c r="K223" s="18">
        <f t="shared" si="45"/>
        <v>1.6697056274847717</v>
      </c>
      <c r="L223" s="18">
        <f t="shared" si="45"/>
        <v>2.3037713218139935</v>
      </c>
      <c r="M223" s="18">
        <f t="shared" si="44"/>
        <v>8.6967067093471648</v>
      </c>
    </row>
    <row r="224" spans="4:13" x14ac:dyDescent="0.25">
      <c r="H224" s="18">
        <v>1</v>
      </c>
      <c r="I224" s="18">
        <f t="shared" si="42"/>
        <v>2.8694243635980912</v>
      </c>
      <c r="J224" s="18">
        <f>J214+$E$211*(I213-2*J213+K213)+$E$212*(J214-2*J213+J212)</f>
        <v>-0.1977860536698135</v>
      </c>
      <c r="K224" s="18">
        <f t="shared" ref="K224:L224" si="46">K214+$E$211*(J213-2*K213+L213)+$E$212*(K214-2*K213+K212)</f>
        <v>-0.46000000000000008</v>
      </c>
      <c r="L224" s="18">
        <f t="shared" si="46"/>
        <v>5.8552708807014742E-2</v>
      </c>
      <c r="M224" s="18">
        <f t="shared" si="44"/>
        <v>4.6967067093471657</v>
      </c>
    </row>
    <row r="225" spans="6:13" x14ac:dyDescent="0.25">
      <c r="H225" s="18">
        <v>0</v>
      </c>
      <c r="I225" s="18">
        <f>0+$D$197*SIN($D$199*$G$221)</f>
        <v>2.8694243635980912</v>
      </c>
      <c r="J225" s="18">
        <v>0</v>
      </c>
      <c r="K225" s="18">
        <v>0</v>
      </c>
      <c r="L225" s="18">
        <v>0</v>
      </c>
      <c r="M225" s="18">
        <f>4*H225+1*COS($D$199*$G$221)</f>
        <v>0.69670670934716539</v>
      </c>
    </row>
    <row r="226" spans="6:13" x14ac:dyDescent="0.25">
      <c r="H226" s="18" t="s">
        <v>90</v>
      </c>
      <c r="I226" s="18"/>
      <c r="M226" s="18"/>
    </row>
    <row r="230" spans="6:13" x14ac:dyDescent="0.25">
      <c r="H230" t="s">
        <v>89</v>
      </c>
      <c r="I230">
        <v>0</v>
      </c>
      <c r="J230">
        <v>1</v>
      </c>
      <c r="K230">
        <v>2</v>
      </c>
      <c r="L230">
        <v>3</v>
      </c>
    </row>
    <row r="231" spans="6:13" x14ac:dyDescent="0.25">
      <c r="H231" s="18"/>
      <c r="I231" s="18"/>
      <c r="M231" s="18"/>
    </row>
    <row r="232" spans="6:13" x14ac:dyDescent="0.25">
      <c r="F232" t="s">
        <v>93</v>
      </c>
      <c r="G232">
        <v>0.3</v>
      </c>
      <c r="H232" s="18">
        <v>4</v>
      </c>
      <c r="I232" s="18">
        <f t="shared" ref="I232:I235" si="47">0+$D$197*SIN($D$199*$G$232)</f>
        <v>3.7281563438689052</v>
      </c>
      <c r="J232" s="18">
        <f>3*J230</f>
        <v>3</v>
      </c>
      <c r="K232" s="18">
        <f>3*K230</f>
        <v>6</v>
      </c>
      <c r="L232" s="18">
        <f>3*L230</f>
        <v>9</v>
      </c>
      <c r="M232" s="18">
        <f t="shared" ref="M232:M235" si="48">4*H232+1*COS($D$199*$G$232)</f>
        <v>16.362357754476673</v>
      </c>
    </row>
    <row r="233" spans="6:13" x14ac:dyDescent="0.25">
      <c r="F233" t="s">
        <v>87</v>
      </c>
      <c r="G233">
        <v>2</v>
      </c>
      <c r="H233" s="18">
        <v>3</v>
      </c>
      <c r="I233" s="18">
        <f t="shared" si="47"/>
        <v>3.7281563438689052</v>
      </c>
      <c r="J233" s="18">
        <f t="shared" ref="J233:L233" si="49">J223+$E$211*(I222-2*J222+K222)+$E$212*(J223-2*J222+J221)</f>
        <v>2.0716052561006464</v>
      </c>
      <c r="K233" s="18">
        <f t="shared" si="49"/>
        <v>2.7324584832317402</v>
      </c>
      <c r="L233" s="18">
        <f t="shared" si="49"/>
        <v>4.0357706244093343</v>
      </c>
      <c r="M233" s="18">
        <f t="shared" si="48"/>
        <v>12.362357754476674</v>
      </c>
    </row>
    <row r="234" spans="6:13" x14ac:dyDescent="0.25">
      <c r="H234" s="18">
        <v>2</v>
      </c>
      <c r="I234" s="18">
        <f t="shared" si="47"/>
        <v>3.7281563438689052</v>
      </c>
      <c r="J234" s="18">
        <f t="shared" ref="J234:L234" si="50">J224+$E$211*(I223-2*J223+K223)+$E$212*(J224-2*J223+J222)</f>
        <v>-0.30406014327984815</v>
      </c>
      <c r="K234" s="18">
        <f t="shared" si="50"/>
        <v>-0.86001669687473181</v>
      </c>
      <c r="L234" s="18">
        <f t="shared" si="50"/>
        <v>0.33573910127652168</v>
      </c>
      <c r="M234" s="18">
        <f t="shared" si="48"/>
        <v>8.3623577544766743</v>
      </c>
    </row>
    <row r="235" spans="6:13" x14ac:dyDescent="0.25">
      <c r="H235" s="18">
        <v>1</v>
      </c>
      <c r="I235" s="18">
        <f t="shared" si="47"/>
        <v>3.7281563438689052</v>
      </c>
      <c r="J235" s="18">
        <f>J225+$E$211*(I224-2*J224+K224)+$E$212*(J225-2*J224+J223)</f>
        <v>0.44680011376145101</v>
      </c>
      <c r="K235" s="18">
        <f t="shared" ref="K235:L235" si="51">K225+$E$211*(J224-2*K224+L224)+$E$212*(K225-2*K224+K223)</f>
        <v>0.33704722826219741</v>
      </c>
      <c r="L235" s="18">
        <f t="shared" si="51"/>
        <v>0.63062671959331007</v>
      </c>
      <c r="M235" s="18">
        <f t="shared" si="48"/>
        <v>4.3623577544766734</v>
      </c>
    </row>
    <row r="236" spans="6:13" x14ac:dyDescent="0.25">
      <c r="H236" s="18">
        <v>0</v>
      </c>
      <c r="I236" s="18">
        <f>0+$D$197*SIN($D$199*$G$232)</f>
        <v>3.7281563438689052</v>
      </c>
      <c r="J236" s="18">
        <v>0</v>
      </c>
      <c r="K236" s="18">
        <v>0</v>
      </c>
      <c r="L236" s="18">
        <v>0</v>
      </c>
      <c r="M236" s="18">
        <f>4*H236+1*COS($D$199*$G$232)</f>
        <v>0.36235775447667362</v>
      </c>
    </row>
    <row r="237" spans="6:13" x14ac:dyDescent="0.25">
      <c r="H237" s="18" t="s">
        <v>90</v>
      </c>
      <c r="I237" s="18"/>
      <c r="M237" s="18"/>
    </row>
  </sheetData>
  <mergeCells count="11">
    <mergeCell ref="A195:T195"/>
    <mergeCell ref="Q144:R144"/>
    <mergeCell ref="S144:T144"/>
    <mergeCell ref="P147:Q147"/>
    <mergeCell ref="R147:S147"/>
    <mergeCell ref="A165:T165"/>
    <mergeCell ref="A24:T24"/>
    <mergeCell ref="A56:T56"/>
    <mergeCell ref="A89:T89"/>
    <mergeCell ref="B118:U118"/>
    <mergeCell ref="A142:T142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8</cp:revision>
  <dcterms:created xsi:type="dcterms:W3CDTF">2025-02-25T10:17:13Z</dcterms:created>
  <dcterms:modified xsi:type="dcterms:W3CDTF">2025-04-22T09:28:02Z</dcterms:modified>
  <dc:language>en-GB</dc:language>
</cp:coreProperties>
</file>