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github\university-labs\mathematical physics\"/>
    </mc:Choice>
  </mc:AlternateContent>
  <xr:revisionPtr revIDLastSave="0" documentId="13_ncr:1_{D261C35F-BD96-4DC3-8026-CF660213D0E2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35" i="1" l="1"/>
  <c r="S131" i="1"/>
  <c r="O131" i="1"/>
  <c r="R132" i="1"/>
  <c r="O127" i="1"/>
  <c r="O126" i="1"/>
  <c r="O125" i="1"/>
  <c r="P125" i="1"/>
  <c r="O123" i="1"/>
  <c r="G127" i="1"/>
  <c r="F123" i="1"/>
  <c r="K127" i="1"/>
  <c r="J127" i="1"/>
  <c r="I127" i="1"/>
  <c r="H127" i="1"/>
  <c r="F127" i="1"/>
  <c r="T123" i="1"/>
  <c r="S123" i="1"/>
  <c r="R123" i="1"/>
  <c r="Q123" i="1"/>
  <c r="P123" i="1"/>
  <c r="T122" i="1"/>
  <c r="S122" i="1"/>
  <c r="R122" i="1"/>
  <c r="Q122" i="1"/>
  <c r="P122" i="1"/>
  <c r="O122" i="1"/>
  <c r="T121" i="1"/>
  <c r="T125" i="1" s="1"/>
  <c r="S121" i="1"/>
  <c r="S125" i="1" s="1"/>
  <c r="R121" i="1"/>
  <c r="R125" i="1" s="1"/>
  <c r="Q121" i="1"/>
  <c r="Q125" i="1" s="1"/>
  <c r="P121" i="1"/>
  <c r="P127" i="1" s="1"/>
  <c r="O121" i="1"/>
  <c r="Q109" i="1"/>
  <c r="C105" i="1"/>
  <c r="F99" i="1"/>
  <c r="F98" i="1"/>
  <c r="S99" i="1" s="1"/>
  <c r="F97" i="1"/>
  <c r="D72" i="1"/>
  <c r="C67" i="1"/>
  <c r="M66" i="1"/>
  <c r="M65" i="1"/>
  <c r="M64" i="1"/>
  <c r="M63" i="1"/>
  <c r="E76" i="1" s="1"/>
  <c r="L63" i="1"/>
  <c r="K63" i="1"/>
  <c r="E59" i="1"/>
  <c r="E60" i="1" s="1"/>
  <c r="C38" i="1"/>
  <c r="J63" i="1" s="1"/>
  <c r="M37" i="1"/>
  <c r="H37" i="1"/>
  <c r="M36" i="1"/>
  <c r="H36" i="1"/>
  <c r="M35" i="1"/>
  <c r="L35" i="1"/>
  <c r="H35" i="1"/>
  <c r="I36" i="1" s="1"/>
  <c r="J37" i="1" s="1"/>
  <c r="M34" i="1"/>
  <c r="L34" i="1"/>
  <c r="K34" i="1"/>
  <c r="J34" i="1"/>
  <c r="K35" i="1" s="1"/>
  <c r="L36" i="1" s="1"/>
  <c r="I34" i="1"/>
  <c r="J35" i="1" s="1"/>
  <c r="K36" i="1" s="1"/>
  <c r="L37" i="1" s="1"/>
  <c r="H34" i="1"/>
  <c r="I35" i="1" s="1"/>
  <c r="J36" i="1" s="1"/>
  <c r="K37" i="1" s="1"/>
  <c r="F32" i="1"/>
  <c r="G37" i="1" s="1"/>
  <c r="F30" i="1"/>
  <c r="F26" i="1" s="1"/>
  <c r="C5" i="1"/>
  <c r="L4" i="1"/>
  <c r="L3" i="1"/>
  <c r="F5" i="1" s="1"/>
  <c r="D9" i="1" l="1"/>
  <c r="C9" i="1"/>
  <c r="I37" i="1"/>
  <c r="I26" i="1"/>
  <c r="H26" i="1"/>
  <c r="K28" i="1"/>
  <c r="J28" i="1"/>
  <c r="I28" i="1"/>
  <c r="H27" i="1"/>
  <c r="H28" i="1"/>
  <c r="K27" i="1"/>
  <c r="J26" i="1"/>
  <c r="J27" i="1"/>
  <c r="I27" i="1"/>
  <c r="K26" i="1"/>
  <c r="R102" i="1"/>
  <c r="E61" i="1"/>
  <c r="G36" i="1"/>
  <c r="G64" i="1"/>
  <c r="P99" i="1"/>
  <c r="Q126" i="1"/>
  <c r="Q127" i="1"/>
  <c r="Q99" i="1"/>
  <c r="Q101" i="1" s="1"/>
  <c r="R126" i="1"/>
  <c r="R127" i="1"/>
  <c r="F3" i="1"/>
  <c r="C18" i="1"/>
  <c r="G65" i="1"/>
  <c r="R99" i="1"/>
  <c r="S126" i="1"/>
  <c r="S127" i="1"/>
  <c r="T126" i="1"/>
  <c r="T127" i="1"/>
  <c r="C19" i="1"/>
  <c r="G66" i="1"/>
  <c r="T99" i="1"/>
  <c r="F18" i="1"/>
  <c r="F4" i="1"/>
  <c r="C20" i="1"/>
  <c r="G35" i="1"/>
  <c r="U99" i="1"/>
  <c r="C21" i="1"/>
  <c r="F101" i="1"/>
  <c r="I63" i="1"/>
  <c r="F29" i="1"/>
  <c r="O130" i="1"/>
  <c r="P126" i="1"/>
  <c r="T101" i="1" l="1"/>
  <c r="S102" i="1"/>
  <c r="E62" i="1"/>
  <c r="D73" i="1" s="1"/>
  <c r="R101" i="1"/>
  <c r="Q102" i="1"/>
  <c r="S101" i="1"/>
  <c r="P135" i="1"/>
  <c r="P139" i="1"/>
  <c r="F9" i="1"/>
  <c r="E9" i="1"/>
  <c r="H10" i="1"/>
  <c r="G9" i="1"/>
  <c r="E10" i="1" s="1"/>
  <c r="H9" i="1"/>
  <c r="T102" i="1"/>
  <c r="P130" i="1"/>
  <c r="Q130" i="1" s="1"/>
  <c r="P131" i="1"/>
  <c r="O135" i="1"/>
  <c r="O139" i="1"/>
  <c r="R130" i="1" l="1"/>
  <c r="O9" i="1"/>
  <c r="F10" i="1"/>
  <c r="Q135" i="1"/>
  <c r="Q139" i="1"/>
  <c r="Q131" i="1"/>
  <c r="L9" i="1"/>
  <c r="C10" i="1"/>
  <c r="T103" i="1"/>
  <c r="C73" i="1"/>
  <c r="G11" i="1"/>
  <c r="S103" i="1"/>
  <c r="N9" i="1"/>
  <c r="H11" i="1"/>
  <c r="Q103" i="1"/>
  <c r="R109" i="1" s="1"/>
  <c r="G10" i="1"/>
  <c r="R103" i="1"/>
  <c r="D10" i="1"/>
  <c r="C11" i="1" s="1"/>
  <c r="C74" i="1" l="1"/>
  <c r="J10" i="1"/>
  <c r="D11" i="1"/>
  <c r="J9" i="1"/>
  <c r="E11" i="1"/>
  <c r="N10" i="1"/>
  <c r="R108" i="1"/>
  <c r="S130" i="1"/>
  <c r="K9" i="1"/>
  <c r="F11" i="1"/>
  <c r="S108" i="1"/>
  <c r="O10" i="1"/>
  <c r="D74" i="1"/>
  <c r="D75" i="1" s="1"/>
  <c r="M9" i="1"/>
  <c r="R139" i="1"/>
  <c r="R131" i="1"/>
  <c r="F12" i="1" l="1"/>
  <c r="C75" i="1"/>
  <c r="M10" i="1"/>
  <c r="E12" i="1"/>
  <c r="L11" i="1" s="1"/>
  <c r="T108" i="1"/>
  <c r="S135" i="1"/>
  <c r="R136" i="1" s="1"/>
  <c r="Q136" i="1" s="1"/>
  <c r="P136" i="1" s="1"/>
  <c r="O136" i="1" s="1"/>
  <c r="S139" i="1"/>
  <c r="R140" i="1" s="1"/>
  <c r="Q140" i="1" s="1"/>
  <c r="P140" i="1" s="1"/>
  <c r="O140" i="1" s="1"/>
  <c r="Q132" i="1"/>
  <c r="P132" i="1" s="1"/>
  <c r="O132" i="1" s="1"/>
  <c r="D12" i="1"/>
  <c r="C12" i="1"/>
  <c r="L10" i="1"/>
  <c r="K10" i="1"/>
  <c r="S109" i="1"/>
  <c r="T109" i="1" s="1"/>
  <c r="U109" i="1" s="1"/>
  <c r="G12" i="1"/>
  <c r="H12" i="1"/>
  <c r="G13" i="1" l="1"/>
  <c r="H13" i="1"/>
  <c r="O11" i="1"/>
  <c r="N12" i="1"/>
  <c r="N11" i="1"/>
  <c r="J12" i="1"/>
  <c r="D13" i="1"/>
  <c r="E13" i="1"/>
  <c r="J11" i="1"/>
  <c r="M12" i="1"/>
  <c r="S110" i="1"/>
  <c r="R110" i="1" s="1"/>
  <c r="Q110" i="1" s="1"/>
  <c r="U108" i="1"/>
  <c r="T110" i="1" s="1"/>
  <c r="C13" i="1"/>
  <c r="C76" i="1"/>
  <c r="F13" i="1"/>
  <c r="K11" i="1"/>
  <c r="M11" i="1"/>
  <c r="D76" i="1"/>
  <c r="G14" i="1" l="1"/>
  <c r="H14" i="1"/>
  <c r="O13" i="1" s="1"/>
  <c r="L13" i="1"/>
  <c r="C14" i="1"/>
  <c r="K13" i="1"/>
  <c r="F14" i="1"/>
  <c r="M13" i="1" s="1"/>
  <c r="K12" i="1"/>
  <c r="N13" i="1"/>
  <c r="E75" i="1"/>
  <c r="E74" i="1" s="1"/>
  <c r="E73" i="1" s="1"/>
  <c r="E72" i="1" s="1"/>
  <c r="J13" i="1"/>
  <c r="D14" i="1"/>
  <c r="E14" i="1"/>
  <c r="L12" i="1"/>
  <c r="O12" i="1"/>
</calcChain>
</file>

<file path=xl/sharedStrings.xml><?xml version="1.0" encoding="utf-8"?>
<sst xmlns="http://schemas.openxmlformats.org/spreadsheetml/2006/main" count="117" uniqueCount="75">
  <si>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</si>
  <si>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</si>
  <si>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</si>
  <si>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</si>
  <si>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</si>
  <si>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</si>
  <si>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</si>
  <si>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</si>
  <si>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</si>
  <si>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</si>
  <si>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</si>
  <si>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</si>
  <si>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</si>
  <si>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</si>
  <si>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</si>
  <si>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</si>
  <si>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</si>
  <si>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</si>
  <si>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</si>
  <si>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</si>
  <si>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</si>
  <si>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</si>
  <si>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</si>
  <si>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</si>
  <si>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</si>
  <si>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</si>
  <si>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</si>
  <si>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</si>
  <si>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</si>
  <si>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</si>
  <si>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</si>
  <si>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</si>
  <si>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</si>
  <si>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</si>
  <si>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</si>
  <si>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</si>
  <si>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</si>
  <si>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</si>
  <si>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</si>
  <si>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N=</t>
  </si>
  <si>
    <t>K(i)</t>
  </si>
  <si>
    <t>a_1=</t>
  </si>
  <si>
    <t>a_0=</t>
  </si>
  <si>
    <t>x*=</t>
  </si>
  <si>
    <t>1tau</t>
  </si>
  <si>
    <t>gamma=</t>
  </si>
  <si>
    <t>2tau</t>
  </si>
  <si>
    <t>a</t>
  </si>
  <si>
    <t>3tau</t>
  </si>
  <si>
    <t>b</t>
  </si>
  <si>
    <t>c</t>
  </si>
  <si>
    <t>Lab #5</t>
  </si>
  <si>
    <t>mu</t>
  </si>
  <si>
    <t>U_1(t)</t>
  </si>
  <si>
    <t>U_0(x)=</t>
  </si>
  <si>
    <t>a_0*exp(-m*x)</t>
  </si>
  <si>
    <t>r+</t>
  </si>
  <si>
    <t>U_1(t)=</t>
  </si>
  <si>
    <t>A_0</t>
  </si>
  <si>
    <t>U_2(t)</t>
  </si>
  <si>
    <t>r-</t>
  </si>
  <si>
    <t>U_2(t)=</t>
  </si>
  <si>
    <t>a_0*exp(-m)</t>
  </si>
  <si>
    <t>m=</t>
  </si>
  <si>
    <t>r(x)=</t>
  </si>
  <si>
    <t>4*cos(pi*x)</t>
  </si>
  <si>
    <t>U0(x)</t>
  </si>
  <si>
    <t>L=1</t>
  </si>
  <si>
    <t>N=5</t>
  </si>
  <si>
    <t>H=0.2</t>
  </si>
  <si>
    <t>Tau=1</t>
  </si>
  <si>
    <t>t_1=3tau</t>
  </si>
  <si>
    <t>U</t>
  </si>
  <si>
    <t>A_0=10</t>
  </si>
  <si>
    <t>f(x)=0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</si>
</sst>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5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22">
    <xf numFmtId="0" fontId="0" fillId="0" borderId="0" xfId="0"/>
    <xf numFmtId="0" fontId="2" fillId="3" borderId="0" xfId="2" applyBorder="1" applyAlignment="1" applyProtection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4" fontId="1" fillId="2" borderId="1" xfId="1" applyNumberFormat="1" applyProtection="1"/>
    <xf numFmtId="4" fontId="0" fillId="0" borderId="3" xfId="0" applyNumberFormat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7F6-8BA9-298DF7D12AD7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7F6-8BA9-298DF7D12AD7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7F6-8BA9-298DF7D12AD7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9-47F6-8BA9-298DF7D1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6723876"/>
        <c:axId val="87192848"/>
      </c:lineChart>
      <c:catAx>
        <c:axId val="267238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7192848"/>
        <c:crosses val="autoZero"/>
        <c:auto val="1"/>
        <c:lblAlgn val="ctr"/>
        <c:lblOffset val="100"/>
        <c:noMultiLvlLbl val="0"/>
      </c:catAx>
      <c:valAx>
        <c:axId val="87192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67238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4-4D93-A118-6369658E07C0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4-4D93-A118-6369658E07C0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4-4D93-A118-6369658E07C0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4-4D93-A118-6369658E07C0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4-4D93-A118-6369658E07C0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4-4D93-A118-6369658E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623820"/>
        <c:axId val="75075550"/>
      </c:lineChart>
      <c:catAx>
        <c:axId val="406238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5075550"/>
        <c:crosses val="autoZero"/>
        <c:auto val="1"/>
        <c:lblAlgn val="ctr"/>
        <c:lblOffset val="100"/>
        <c:noMultiLvlLbl val="0"/>
      </c:catAx>
      <c:valAx>
        <c:axId val="75075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06238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A-4A96-A976-C930B20D997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A-4A96-A976-C930B20D9976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A-4A96-A976-C930B20D9976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A-4A96-A976-C930B20D9976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A-4A96-A976-C930B20D9976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A-4A96-A976-C930B20D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3483356"/>
        <c:axId val="28312818"/>
      </c:lineChart>
      <c:catAx>
        <c:axId val="534833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8312818"/>
        <c:crosses val="autoZero"/>
        <c:auto val="1"/>
        <c:lblAlgn val="ctr"/>
        <c:lblOffset val="100"/>
        <c:noMultiLvlLbl val="0"/>
      </c:catAx>
      <c:valAx>
        <c:axId val="283128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83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3-4C2A-943B-99D280921849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3-4C2A-943B-99D280921849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3-4C2A-943B-99D280921849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3-4C2A-943B-99D28092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881727"/>
        <c:axId val="41118470"/>
      </c:lineChart>
      <c:catAx>
        <c:axId val="61881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1118470"/>
        <c:crosses val="autoZero"/>
        <c:auto val="1"/>
        <c:lblAlgn val="ctr"/>
        <c:lblOffset val="100"/>
        <c:noMultiLvlLbl val="0"/>
      </c:catAx>
      <c:valAx>
        <c:axId val="411184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8817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7</xdr:col>
      <xdr:colOff>383400</xdr:colOff>
      <xdr:row>53</xdr:row>
      <xdr:rowOff>86400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21960</xdr:colOff>
      <xdr:row>53</xdr:row>
      <xdr:rowOff>79920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294120</xdr:colOff>
      <xdr:row>85</xdr:row>
      <xdr:rowOff>6480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251280</xdr:colOff>
      <xdr:row>84</xdr:row>
      <xdr:rowOff>189720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432360</xdr:colOff>
      <xdr:row>93</xdr:row>
      <xdr:rowOff>153000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7130240"/>
          <a:ext cx="4072680" cy="73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740925</xdr:colOff>
      <xdr:row>113</xdr:row>
      <xdr:rowOff>160920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85800" y="20193120"/>
          <a:ext cx="5335920" cy="1494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A116" zoomScale="115" zoomScaleNormal="115" workbookViewId="0">
      <selection activeCell="O131" sqref="O131"/>
    </sheetView>
  </sheetViews>
  <sheetFormatPr defaultColWidth="8.5703125" defaultRowHeight="15" x14ac:dyDescent="0.25"/>
  <cols>
    <col min="3" max="3" width="15.42578125" customWidth="1"/>
    <col min="4" max="4" width="13" customWidth="1"/>
    <col min="6" max="6" width="10.140625" customWidth="1"/>
    <col min="7" max="7" width="11.1406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6" spans="1:20" x14ac:dyDescent="0.25">
      <c r="A26" t="s">
        <v>21</v>
      </c>
      <c r="F26">
        <f>F30*F32/C32^2</f>
        <v>0.16666666666666666</v>
      </c>
      <c r="H26">
        <f t="shared" ref="H26:K28" si="2">(1-2*$F$26)*I34+$F$26*(H34+J34)</f>
        <v>12.320000000000004</v>
      </c>
      <c r="I26">
        <f t="shared" si="2"/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si="2"/>
        <v>14.053333333333336</v>
      </c>
      <c r="I27">
        <f t="shared" si="2"/>
        <v>33.120000000000005</v>
      </c>
      <c r="J27">
        <f t="shared" si="2"/>
        <v>64.319999999999993</v>
      </c>
      <c r="K27">
        <f t="shared" si="2"/>
        <v>107.65333333333336</v>
      </c>
    </row>
    <row r="28" spans="1:20" x14ac:dyDescent="0.25">
      <c r="H28">
        <f t="shared" si="2"/>
        <v>15.555555555555557</v>
      </c>
      <c r="I28">
        <f t="shared" si="2"/>
        <v>35.142222222222216</v>
      </c>
      <c r="J28">
        <f t="shared" si="2"/>
        <v>66.342222222222219</v>
      </c>
      <c r="K28">
        <f t="shared" si="2"/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 t="shared" ref="I35:L37" si="3">1/6*(H34+4*I34+J34)</f>
        <v>12.320000000000002</v>
      </c>
      <c r="J35" s="9">
        <f t="shared" si="3"/>
        <v>31.04</v>
      </c>
      <c r="K35" s="9">
        <f t="shared" si="3"/>
        <v>62.239999999999995</v>
      </c>
      <c r="L35" s="9">
        <f t="shared" si="3"/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3"/>
        <v>14.053333333333335</v>
      </c>
      <c r="J36" s="9">
        <f t="shared" si="3"/>
        <v>33.11999999999999</v>
      </c>
      <c r="K36" s="9">
        <f t="shared" si="3"/>
        <v>64.319999999999993</v>
      </c>
      <c r="L36" s="9">
        <f t="shared" si="3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3"/>
        <v>15.555555555555554</v>
      </c>
      <c r="J37" s="9">
        <f t="shared" si="3"/>
        <v>35.142222222222216</v>
      </c>
      <c r="K37" s="9">
        <f t="shared" si="3"/>
        <v>66.342222222222205</v>
      </c>
      <c r="L37" s="9">
        <f t="shared" si="3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1" t="s">
        <v>20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21" x14ac:dyDescent="0.25">
      <c r="A89" s="1" t="s">
        <v>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6" spans="1:21" x14ac:dyDescent="0.25">
      <c r="B96" s="14" t="s">
        <v>22</v>
      </c>
      <c r="C96" s="15">
        <v>4</v>
      </c>
      <c r="E96" s="14" t="s">
        <v>39</v>
      </c>
      <c r="F96" s="15">
        <v>4</v>
      </c>
      <c r="P96" s="2" t="s">
        <v>40</v>
      </c>
      <c r="Q96" s="2"/>
      <c r="R96" s="2"/>
      <c r="S96" s="2"/>
      <c r="T96" s="2"/>
      <c r="U96" s="2"/>
    </row>
    <row r="97" spans="2:21" x14ac:dyDescent="0.25">
      <c r="B97" s="14" t="s">
        <v>24</v>
      </c>
      <c r="C97" s="15">
        <v>1</v>
      </c>
      <c r="E97" s="14" t="s">
        <v>41</v>
      </c>
      <c r="F97" s="16">
        <f>1/4</f>
        <v>0.25</v>
      </c>
      <c r="I97">
        <v>0</v>
      </c>
      <c r="J97">
        <v>1</v>
      </c>
      <c r="K97">
        <v>2</v>
      </c>
      <c r="L97">
        <v>3</v>
      </c>
      <c r="M97">
        <v>4</v>
      </c>
      <c r="N97">
        <v>5</v>
      </c>
      <c r="P97" s="2">
        <v>0</v>
      </c>
      <c r="Q97" s="2">
        <v>1</v>
      </c>
      <c r="R97" s="2">
        <v>2</v>
      </c>
      <c r="S97" s="2">
        <v>3</v>
      </c>
      <c r="T97" s="2">
        <v>4</v>
      </c>
      <c r="U97" s="2">
        <v>5</v>
      </c>
    </row>
    <row r="98" spans="2:21" x14ac:dyDescent="0.25">
      <c r="B98" s="14" t="s">
        <v>26</v>
      </c>
      <c r="C98" s="15">
        <v>0.5</v>
      </c>
      <c r="E98" s="14" t="s">
        <v>42</v>
      </c>
      <c r="F98" s="17">
        <f>C102/(C103*C101)</f>
        <v>2.4350480419022512E-2</v>
      </c>
      <c r="I98">
        <v>0</v>
      </c>
      <c r="J98">
        <v>0.1</v>
      </c>
      <c r="K98">
        <v>0.2</v>
      </c>
      <c r="L98">
        <v>0.3</v>
      </c>
      <c r="M98">
        <v>0.4</v>
      </c>
      <c r="N98">
        <v>0.5</v>
      </c>
      <c r="P98" s="2">
        <v>0</v>
      </c>
      <c r="Q98" s="2">
        <v>0.1</v>
      </c>
      <c r="R98" s="2">
        <v>0.2</v>
      </c>
      <c r="S98" s="2">
        <v>0.3</v>
      </c>
      <c r="T98" s="2">
        <v>0.4</v>
      </c>
      <c r="U98" s="2">
        <v>0.5</v>
      </c>
    </row>
    <row r="99" spans="2:21" x14ac:dyDescent="0.25">
      <c r="B99" s="14" t="s">
        <v>27</v>
      </c>
      <c r="C99" s="15">
        <v>0.1</v>
      </c>
      <c r="E99" s="14" t="s">
        <v>43</v>
      </c>
      <c r="F99" s="16">
        <f>1/4</f>
        <v>0.25</v>
      </c>
      <c r="G99">
        <v>0</v>
      </c>
      <c r="H99">
        <v>0</v>
      </c>
      <c r="I99">
        <v>4</v>
      </c>
      <c r="J99">
        <v>10.24</v>
      </c>
      <c r="K99">
        <v>28.96</v>
      </c>
      <c r="L99">
        <v>60.16</v>
      </c>
      <c r="M99">
        <v>103.84</v>
      </c>
      <c r="N99">
        <v>160</v>
      </c>
      <c r="P99" s="18">
        <f t="shared" ref="P99:U99" si="4">$F$98*EXP(-1*$F$97*P98)</f>
        <v>2.4350480419022512E-2</v>
      </c>
      <c r="Q99" s="18">
        <f t="shared" si="4"/>
        <v>2.3749264915324482E-2</v>
      </c>
      <c r="R99" s="18">
        <f t="shared" si="4"/>
        <v>2.316289347530269E-2</v>
      </c>
      <c r="S99" s="18">
        <f t="shared" si="4"/>
        <v>2.2590999597719107E-2</v>
      </c>
      <c r="T99" s="18">
        <f t="shared" si="4"/>
        <v>2.2033225830283519E-2</v>
      </c>
      <c r="U99" s="18">
        <f t="shared" si="4"/>
        <v>2.1489223546234209E-2</v>
      </c>
    </row>
    <row r="100" spans="2:21" x14ac:dyDescent="0.25">
      <c r="B100" s="14" t="s">
        <v>29</v>
      </c>
      <c r="C100" s="15">
        <v>3</v>
      </c>
      <c r="G100">
        <v>1</v>
      </c>
      <c r="H100" t="s">
        <v>44</v>
      </c>
      <c r="I100">
        <v>4</v>
      </c>
      <c r="N100">
        <v>160</v>
      </c>
      <c r="P100" s="9"/>
      <c r="Q100" s="9"/>
      <c r="R100" s="9"/>
      <c r="S100" s="9"/>
      <c r="T100" s="9"/>
      <c r="U100" s="9"/>
    </row>
    <row r="101" spans="2:21" x14ac:dyDescent="0.25">
      <c r="B101" s="14" t="s">
        <v>30</v>
      </c>
      <c r="C101" s="15">
        <v>11350</v>
      </c>
      <c r="E101" s="10" t="s">
        <v>45</v>
      </c>
      <c r="F101">
        <f>(1/2*F32)/C99^2</f>
        <v>3.4222459639126304</v>
      </c>
      <c r="G101">
        <v>2</v>
      </c>
      <c r="H101" t="s">
        <v>46</v>
      </c>
      <c r="I101">
        <v>4</v>
      </c>
      <c r="N101">
        <v>160</v>
      </c>
      <c r="P101" s="9" t="s">
        <v>47</v>
      </c>
      <c r="Q101" s="9">
        <f>1/2*(Q99+P99)</f>
        <v>2.4049872667173497E-2</v>
      </c>
      <c r="R101" s="9">
        <f>1/2*(R99+Q99)</f>
        <v>2.3456079195313586E-2</v>
      </c>
      <c r="S101" s="9">
        <f>1/2*(S99+R99)</f>
        <v>2.28769465365109E-2</v>
      </c>
      <c r="T101" s="9">
        <f>1/2*(T99+S99)</f>
        <v>2.2312112714001311E-2</v>
      </c>
      <c r="U101" s="9"/>
    </row>
    <row r="102" spans="2:21" x14ac:dyDescent="0.25">
      <c r="B102" s="14" t="s">
        <v>31</v>
      </c>
      <c r="C102" s="15">
        <v>35.1</v>
      </c>
      <c r="G102">
        <v>3</v>
      </c>
      <c r="H102" t="s">
        <v>48</v>
      </c>
      <c r="I102">
        <v>4</v>
      </c>
      <c r="N102">
        <v>160</v>
      </c>
      <c r="P102" s="9" t="s">
        <v>49</v>
      </c>
      <c r="Q102" s="9">
        <f>1/2*(R99+Q99)</f>
        <v>2.3456079195313586E-2</v>
      </c>
      <c r="R102" s="9">
        <f>1/2*(S99+R99)</f>
        <v>2.28769465365109E-2</v>
      </c>
      <c r="S102" s="9">
        <f>1/2*(T99+S99)</f>
        <v>2.2312112714001311E-2</v>
      </c>
      <c r="T102" s="9">
        <f>1/2*(U99+T99)</f>
        <v>2.1761224688258862E-2</v>
      </c>
      <c r="U102" s="9"/>
    </row>
    <row r="103" spans="2:21" x14ac:dyDescent="0.25">
      <c r="B103" s="14" t="s">
        <v>32</v>
      </c>
      <c r="C103" s="15">
        <v>0.127</v>
      </c>
      <c r="P103" s="9" t="s">
        <v>50</v>
      </c>
      <c r="Q103" s="9">
        <f>Q101+Q102+1/$F$101</f>
        <v>0.33971171689075724</v>
      </c>
      <c r="R103" s="9">
        <f>R101+R102+1/$F$101</f>
        <v>0.33853879076009463</v>
      </c>
      <c r="S103" s="9">
        <f>S101+S102+1/$F$101</f>
        <v>0.33739482427878237</v>
      </c>
      <c r="T103" s="9">
        <f>T101+T102+1/$F$101</f>
        <v>0.33627910243053033</v>
      </c>
      <c r="U103" s="9"/>
    </row>
    <row r="104" spans="2:21" x14ac:dyDescent="0.25">
      <c r="B104" s="14" t="s">
        <v>4</v>
      </c>
      <c r="C104" s="15">
        <v>4</v>
      </c>
      <c r="P104" s="9"/>
      <c r="Q104" s="9">
        <v>1</v>
      </c>
      <c r="R104" s="9">
        <v>2</v>
      </c>
      <c r="S104" s="9">
        <v>3</v>
      </c>
      <c r="T104" s="9">
        <v>4</v>
      </c>
      <c r="U104" s="9"/>
    </row>
    <row r="105" spans="2:21" x14ac:dyDescent="0.25">
      <c r="B105" s="14" t="s">
        <v>6</v>
      </c>
      <c r="C105" s="15">
        <f>40*4</f>
        <v>160</v>
      </c>
      <c r="P105" s="9"/>
      <c r="Q105" s="9"/>
      <c r="R105" s="9"/>
      <c r="S105" s="9"/>
      <c r="T105" s="9"/>
      <c r="U105" s="9"/>
    </row>
    <row r="106" spans="2:21" x14ac:dyDescent="0.25">
      <c r="P106" s="9"/>
      <c r="Q106" s="9"/>
      <c r="R106" s="9"/>
      <c r="S106" s="9"/>
      <c r="T106" s="9"/>
      <c r="U106" s="9"/>
    </row>
    <row r="107" spans="2:21" x14ac:dyDescent="0.25">
      <c r="P107" s="13" t="s">
        <v>35</v>
      </c>
      <c r="Q107" s="13">
        <v>1</v>
      </c>
      <c r="R107" s="13">
        <v>2</v>
      </c>
      <c r="S107" s="13">
        <v>3</v>
      </c>
      <c r="T107" s="19">
        <v>4</v>
      </c>
      <c r="U107" s="19">
        <v>5</v>
      </c>
    </row>
    <row r="108" spans="2:21" x14ac:dyDescent="0.25">
      <c r="P108" s="13" t="s">
        <v>36</v>
      </c>
      <c r="Q108" s="12">
        <v>0</v>
      </c>
      <c r="R108" s="12">
        <f>Q102/(Q103-Q101*Q108)</f>
        <v>6.9047012596437682E-2</v>
      </c>
      <c r="S108" s="12">
        <f>R102/(R103-R101*R108)</f>
        <v>6.7900390586166245E-2</v>
      </c>
      <c r="T108" s="12">
        <f>S102/(S103-S101*S108)</f>
        <v>6.6436442971900045E-2</v>
      </c>
      <c r="U108" s="12">
        <f>T102/(T103-T101*T108)</f>
        <v>6.4998312294111765E-2</v>
      </c>
    </row>
    <row r="109" spans="2:21" x14ac:dyDescent="0.25">
      <c r="P109" s="13" t="s">
        <v>37</v>
      </c>
      <c r="Q109" s="12">
        <f>I99</f>
        <v>4</v>
      </c>
      <c r="R109" s="12">
        <f>(Q101*Q109+J99)/(Q103-Q101*Q108)</f>
        <v>30.42638501041916</v>
      </c>
      <c r="S109" s="12">
        <f>(R101*R109+K99)/(R103-R101*R108)</f>
        <v>88.073585777822487</v>
      </c>
      <c r="T109" s="12">
        <f>(S101*S109+L99)/(S103-S101*S108)</f>
        <v>185.13155801880444</v>
      </c>
      <c r="U109" s="12">
        <f>(T101*T109+M99)/(T103-T101*T108)</f>
        <v>322.4961751970576</v>
      </c>
    </row>
    <row r="110" spans="2:21" x14ac:dyDescent="0.25">
      <c r="P110" s="13" t="s">
        <v>38</v>
      </c>
      <c r="Q110">
        <f>R108*R110+R109</f>
        <v>37.47924765496326</v>
      </c>
      <c r="R110">
        <f>S108*S110+S109</f>
        <v>102.14580442120354</v>
      </c>
      <c r="S110">
        <f>T108*T110+T109</f>
        <v>207.24797783781923</v>
      </c>
      <c r="T110">
        <f>U108*U110+U109</f>
        <v>332.8959051641155</v>
      </c>
      <c r="U110">
        <v>160</v>
      </c>
    </row>
    <row r="111" spans="2:21" x14ac:dyDescent="0.25">
      <c r="P111" s="12"/>
      <c r="Q111" s="13"/>
      <c r="R111" s="13"/>
      <c r="S111" s="13"/>
    </row>
    <row r="112" spans="2:21" x14ac:dyDescent="0.25">
      <c r="P112" s="12"/>
      <c r="Q112" s="13"/>
      <c r="R112" s="13"/>
      <c r="S112" s="13"/>
    </row>
    <row r="118" spans="2:21" x14ac:dyDescent="0.25">
      <c r="B118" s="1" t="s">
        <v>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20" spans="2:21" x14ac:dyDescent="0.25">
      <c r="B120" t="s">
        <v>51</v>
      </c>
      <c r="M120" t="s">
        <v>52</v>
      </c>
      <c r="O120">
        <v>0</v>
      </c>
      <c r="P120">
        <v>0.2</v>
      </c>
      <c r="Q120">
        <v>0.4</v>
      </c>
      <c r="R120">
        <v>0.6</v>
      </c>
      <c r="S120">
        <v>0.8</v>
      </c>
      <c r="T120">
        <v>1</v>
      </c>
    </row>
    <row r="121" spans="2:21" x14ac:dyDescent="0.25">
      <c r="E121" s="20" t="s">
        <v>53</v>
      </c>
      <c r="F121" s="21">
        <v>10</v>
      </c>
      <c r="O121" s="9">
        <f t="shared" ref="O121:T121" si="5">1/(1+1/2*0.2*ABS(4*COS(3.14*O120)))</f>
        <v>0.7142857142857143</v>
      </c>
      <c r="P121" s="9">
        <f t="shared" si="5"/>
        <v>0.75546864541116732</v>
      </c>
      <c r="Q121" s="9">
        <f t="shared" si="5"/>
        <v>0.88979915324643266</v>
      </c>
      <c r="R121" s="9">
        <f t="shared" si="5"/>
        <v>0.89027913889133048</v>
      </c>
      <c r="S121" s="9">
        <f t="shared" si="5"/>
        <v>0.75568256042212845</v>
      </c>
      <c r="T121" s="9">
        <f t="shared" si="5"/>
        <v>0.71428597311692243</v>
      </c>
    </row>
    <row r="122" spans="2:21" x14ac:dyDescent="0.25">
      <c r="B122" t="s">
        <v>54</v>
      </c>
      <c r="C122" t="s">
        <v>55</v>
      </c>
      <c r="F122" s="9"/>
      <c r="M122" t="s">
        <v>56</v>
      </c>
      <c r="O122" s="9">
        <f t="shared" ref="O122:T122" si="6">(((4*COS(3.14*O120))+ABS(4*COS(3.14*O120))))/2</f>
        <v>4</v>
      </c>
      <c r="P122" s="9">
        <f t="shared" si="6"/>
        <v>3.236816723952129</v>
      </c>
      <c r="Q122" s="9">
        <f t="shared" si="6"/>
        <v>1.238491252228096</v>
      </c>
      <c r="R122" s="9">
        <f t="shared" si="6"/>
        <v>0</v>
      </c>
      <c r="S122" s="9">
        <f t="shared" si="6"/>
        <v>0</v>
      </c>
      <c r="T122" s="9">
        <f t="shared" si="6"/>
        <v>0</v>
      </c>
    </row>
    <row r="123" spans="2:21" x14ac:dyDescent="0.25">
      <c r="B123" t="s">
        <v>57</v>
      </c>
      <c r="C123" t="s">
        <v>58</v>
      </c>
      <c r="E123" s="20" t="s">
        <v>59</v>
      </c>
      <c r="F123" s="21">
        <f>10*EXP(-4)</f>
        <v>0.18315638888734179</v>
      </c>
      <c r="M123" t="s">
        <v>60</v>
      </c>
      <c r="O123" s="9">
        <f>(((4*COS(3.14*O120))-ABS(4*COS(3.14*O120))))/2</f>
        <v>0</v>
      </c>
      <c r="P123" s="9">
        <f t="shared" ref="O123:T123" si="7">(((4*COS(3.14*P120))-ABS(4*COS(3.14*P120))))/2</f>
        <v>0</v>
      </c>
      <c r="Q123" s="9">
        <f t="shared" si="7"/>
        <v>0</v>
      </c>
      <c r="R123" s="9">
        <f t="shared" si="7"/>
        <v>-1.2324321251119694</v>
      </c>
      <c r="S123" s="9">
        <f t="shared" si="7"/>
        <v>-3.2330697090772413</v>
      </c>
      <c r="T123" s="9">
        <f t="shared" si="7"/>
        <v>-3.999994926910158</v>
      </c>
    </row>
    <row r="124" spans="2:21" x14ac:dyDescent="0.25">
      <c r="B124" t="s">
        <v>61</v>
      </c>
      <c r="C124" t="s">
        <v>62</v>
      </c>
    </row>
    <row r="125" spans="2:21" x14ac:dyDescent="0.25">
      <c r="M125" t="s">
        <v>47</v>
      </c>
      <c r="O125" s="9">
        <f>(O121/0.2^2-O123/0.2)</f>
        <v>17.857142857142854</v>
      </c>
      <c r="P125" s="9">
        <f>(P121/0.2^2-P123/0.2)</f>
        <v>18.88671613527918</v>
      </c>
      <c r="Q125" s="9">
        <f t="shared" ref="O125:T125" si="8">(Q121/0.2^2-Q123/0.2)</f>
        <v>22.244978831160811</v>
      </c>
      <c r="R125" s="9">
        <f t="shared" si="8"/>
        <v>28.419139097843104</v>
      </c>
      <c r="S125" s="9">
        <f t="shared" si="8"/>
        <v>35.057412555939408</v>
      </c>
      <c r="T125" s="9">
        <f t="shared" si="8"/>
        <v>37.85712396247385</v>
      </c>
    </row>
    <row r="126" spans="2:21" x14ac:dyDescent="0.25">
      <c r="B126" t="s">
        <v>63</v>
      </c>
      <c r="C126">
        <v>4</v>
      </c>
      <c r="E126" s="20"/>
      <c r="F126" s="20">
        <v>0</v>
      </c>
      <c r="G126" s="20">
        <v>0.2</v>
      </c>
      <c r="H126" s="20">
        <v>0.4</v>
      </c>
      <c r="I126" s="20">
        <v>0.6</v>
      </c>
      <c r="J126" s="20">
        <v>0.8</v>
      </c>
      <c r="K126" s="20">
        <v>1</v>
      </c>
      <c r="M126" t="s">
        <v>49</v>
      </c>
      <c r="O126" s="9">
        <f>(O121/0.2^2+O122/0.2)</f>
        <v>37.857142857142854</v>
      </c>
      <c r="P126" s="9">
        <f t="shared" ref="O126:T126" si="9">(P121/0.2^2+P122/0.2)</f>
        <v>35.070799755039829</v>
      </c>
      <c r="Q126" s="9">
        <f t="shared" si="9"/>
        <v>28.437435092301293</v>
      </c>
      <c r="R126" s="9">
        <f t="shared" si="9"/>
        <v>22.256978472283258</v>
      </c>
      <c r="S126" s="9">
        <f t="shared" si="9"/>
        <v>18.892064010553206</v>
      </c>
      <c r="T126" s="9">
        <f t="shared" si="9"/>
        <v>17.857149327923057</v>
      </c>
    </row>
    <row r="127" spans="2:21" x14ac:dyDescent="0.25">
      <c r="B127" t="s">
        <v>64</v>
      </c>
      <c r="C127" t="s">
        <v>65</v>
      </c>
      <c r="E127" s="20" t="s">
        <v>66</v>
      </c>
      <c r="F127" s="21">
        <f t="shared" ref="F127:K127" si="10">10*EXP(-4*F126)</f>
        <v>10</v>
      </c>
      <c r="G127" s="21">
        <f>10*EXP(-4*G126)</f>
        <v>4.4932896411722156</v>
      </c>
      <c r="H127" s="21">
        <f t="shared" si="10"/>
        <v>2.0189651799465538</v>
      </c>
      <c r="I127" s="21">
        <f t="shared" si="10"/>
        <v>0.90717953289412512</v>
      </c>
      <c r="J127" s="21">
        <f t="shared" si="10"/>
        <v>0.40762203978366213</v>
      </c>
      <c r="K127" s="21">
        <f t="shared" si="10"/>
        <v>0.18315638888734179</v>
      </c>
      <c r="M127" t="s">
        <v>50</v>
      </c>
      <c r="O127" s="9">
        <f>((2*O121)/0.2^2+1+O122/0.2-O123/0.2)</f>
        <v>56.714285714285708</v>
      </c>
      <c r="P127" s="9">
        <f t="shared" ref="O127:T127" si="11">((2*P121)/0.2^2+1+P122/0.2-P123/0.2)</f>
        <v>54.957515890319002</v>
      </c>
      <c r="Q127" s="9">
        <f t="shared" si="11"/>
        <v>51.6824139234621</v>
      </c>
      <c r="R127" s="9">
        <f t="shared" si="11"/>
        <v>51.676117570126365</v>
      </c>
      <c r="S127" s="9">
        <f t="shared" si="11"/>
        <v>54.949476566492621</v>
      </c>
      <c r="T127" s="9">
        <f t="shared" si="11"/>
        <v>56.714273290396903</v>
      </c>
    </row>
    <row r="128" spans="2:21" x14ac:dyDescent="0.25">
      <c r="B128" t="s">
        <v>67</v>
      </c>
      <c r="F128" s="21">
        <v>10</v>
      </c>
      <c r="G128" s="21">
        <v>4.3658657622146197</v>
      </c>
      <c r="H128" s="21">
        <v>3.3533945098437301</v>
      </c>
      <c r="I128" s="21">
        <v>2.6083212577209198</v>
      </c>
      <c r="J128" s="21">
        <v>1.7333957286521999</v>
      </c>
      <c r="K128" s="21">
        <v>0.18</v>
      </c>
    </row>
    <row r="129" spans="2:19" x14ac:dyDescent="0.25">
      <c r="B129" t="s">
        <v>68</v>
      </c>
      <c r="F129" s="21">
        <v>10</v>
      </c>
      <c r="G129" s="21">
        <v>4.4689217675698396</v>
      </c>
      <c r="H129" s="21">
        <v>3.4814753834286201</v>
      </c>
      <c r="I129" s="21">
        <v>2.7112029071208199</v>
      </c>
      <c r="J129" s="21">
        <v>1.78351945493744</v>
      </c>
      <c r="K129" s="21">
        <v>0.18</v>
      </c>
    </row>
    <row r="130" spans="2:19" x14ac:dyDescent="0.25">
      <c r="B130" t="s">
        <v>69</v>
      </c>
      <c r="F130" s="21">
        <v>10</v>
      </c>
      <c r="G130" s="21">
        <v>4.4782952737384898</v>
      </c>
      <c r="H130" s="21">
        <v>3.4898560533968799</v>
      </c>
      <c r="I130" s="21">
        <v>2.7165012051013702</v>
      </c>
      <c r="J130" s="21">
        <v>1.7854144902347999</v>
      </c>
      <c r="K130" s="21">
        <v>0.18</v>
      </c>
      <c r="M130" t="s">
        <v>36</v>
      </c>
      <c r="N130" s="9">
        <v>0</v>
      </c>
      <c r="O130" s="9">
        <f>O126/(O127-N130*O125)</f>
        <v>0.66750629722921917</v>
      </c>
      <c r="P130" s="9">
        <f>P126/(P127-O130*P125)</f>
        <v>0.82810800851215349</v>
      </c>
      <c r="Q130" s="9">
        <f>Q126/(Q127-P130*Q125)</f>
        <v>0.854974016689248</v>
      </c>
      <c r="R130" s="9">
        <f>R126/(R127-Q130*R125)</f>
        <v>0.81293660803563106</v>
      </c>
      <c r="S130" s="9">
        <f>S126/(S127-R130*S125)</f>
        <v>0.71425512014521808</v>
      </c>
    </row>
    <row r="131" spans="2:19" x14ac:dyDescent="0.25">
      <c r="B131" t="s">
        <v>70</v>
      </c>
      <c r="M131" t="s">
        <v>37</v>
      </c>
      <c r="N131" s="9">
        <v>10</v>
      </c>
      <c r="O131" s="9">
        <f>(O125*N131+F127)/(O127-O125*N130)</f>
        <v>3.3249370277078087</v>
      </c>
      <c r="P131" s="9">
        <f>(P125*O131+G127)/(P127-P125*O130)</f>
        <v>1.5888929129123428</v>
      </c>
      <c r="Q131" s="9">
        <f>(Q125*P131+H127)/(Q127-Q125*P130)</f>
        <v>1.1233476073141231</v>
      </c>
      <c r="R131" s="9">
        <f>(R125*Q131+I127)/(R127-R125*Q130)</f>
        <v>1.1991804136869531</v>
      </c>
      <c r="S131" s="9">
        <f>(S125*R131+J127)/(S127-S125*R130)</f>
        <v>1.6048298070260587</v>
      </c>
    </row>
    <row r="132" spans="2:19" x14ac:dyDescent="0.25">
      <c r="B132" t="s">
        <v>71</v>
      </c>
      <c r="M132" t="s">
        <v>72</v>
      </c>
      <c r="O132">
        <f>P130*P132+P131</f>
        <v>4.3658657622146242</v>
      </c>
      <c r="P132">
        <f>Q130*Q132+Q131</f>
        <v>3.3533945098437314</v>
      </c>
      <c r="Q132">
        <f>R130*R132+R131</f>
        <v>2.608321257720922</v>
      </c>
      <c r="R132">
        <f>S130*S132+S131</f>
        <v>1.7333957286521979</v>
      </c>
      <c r="S132">
        <v>0.18</v>
      </c>
    </row>
    <row r="133" spans="2:19" x14ac:dyDescent="0.25">
      <c r="B133" t="s">
        <v>73</v>
      </c>
    </row>
    <row r="134" spans="2:19" x14ac:dyDescent="0.25">
      <c r="B134" t="s">
        <v>74</v>
      </c>
      <c r="M134" t="s">
        <v>36</v>
      </c>
      <c r="N134" s="9">
        <v>0</v>
      </c>
      <c r="O134" s="9">
        <v>0.66750629722921895</v>
      </c>
      <c r="P134" s="9">
        <v>0.82810800851215405</v>
      </c>
      <c r="Q134" s="9">
        <v>0.854974016689248</v>
      </c>
      <c r="R134" s="9">
        <v>0.81293660803563095</v>
      </c>
      <c r="S134" s="9">
        <v>0.71425512014521797</v>
      </c>
    </row>
    <row r="135" spans="2:19" x14ac:dyDescent="0.25">
      <c r="M135" t="s">
        <v>37</v>
      </c>
      <c r="N135" s="9">
        <v>10</v>
      </c>
      <c r="O135" s="9">
        <f>(O125*N131+F128)/(O127-O125*N130)</f>
        <v>3.3249370277078087</v>
      </c>
      <c r="P135" s="9">
        <f>(P125*O131+G128)/(P127-P125*O130)</f>
        <v>1.585884121114679</v>
      </c>
      <c r="Q135" s="9">
        <f>(Q125*P131+H128)/(Q127-Q125*P130)</f>
        <v>1.1634673438679659</v>
      </c>
      <c r="R135" s="9">
        <f>(R125*Q131+I128)/(R127-R125*Q130)</f>
        <v>1.2613146510584246</v>
      </c>
      <c r="S135" s="9">
        <f>(S125*R131+J128)/(S127-S125*R130)</f>
        <v>1.6549535333112968</v>
      </c>
    </row>
    <row r="136" spans="2:19" x14ac:dyDescent="0.25">
      <c r="M136" t="s">
        <v>72</v>
      </c>
      <c r="O136">
        <f>P134*P136+P135</f>
        <v>4.4689217675698423</v>
      </c>
      <c r="P136">
        <f>Q134*Q136+Q135</f>
        <v>3.4814753834286205</v>
      </c>
      <c r="Q136">
        <f>R134*R136+R135</f>
        <v>2.7112029071208212</v>
      </c>
      <c r="R136">
        <f>S134*S136+S135</f>
        <v>1.783519454937436</v>
      </c>
      <c r="S136">
        <v>0.18</v>
      </c>
    </row>
    <row r="138" spans="2:19" x14ac:dyDescent="0.25">
      <c r="M138" t="s">
        <v>36</v>
      </c>
      <c r="N138" s="9">
        <v>0</v>
      </c>
      <c r="O138" s="9">
        <v>0.66750629722921895</v>
      </c>
      <c r="P138" s="9">
        <v>0.82810800851215405</v>
      </c>
      <c r="Q138" s="9">
        <v>0.854974016689248</v>
      </c>
      <c r="R138" s="9">
        <v>0.81293660803563095</v>
      </c>
      <c r="S138" s="9">
        <v>0.71425512014521797</v>
      </c>
    </row>
    <row r="139" spans="2:19" x14ac:dyDescent="0.25">
      <c r="M139" t="s">
        <v>37</v>
      </c>
      <c r="N139" s="9">
        <v>10</v>
      </c>
      <c r="O139" s="9">
        <f>(O125*N131+F129)/(O127-O125*N130)</f>
        <v>3.3249370277078087</v>
      </c>
      <c r="P139" s="9">
        <f>(P125*O131+G129)/(P127-P125*O130)</f>
        <v>1.58831752736592</v>
      </c>
      <c r="Q139" s="9">
        <f>(Q125*P131+H129)/(Q127-Q125*P130)</f>
        <v>1.1673181067301759</v>
      </c>
      <c r="R139" s="9">
        <f>(R125*Q131+I129)/(R127-R125*Q130)</f>
        <v>1.2650724054722331</v>
      </c>
      <c r="S139" s="9">
        <f>(S125*R131+J129)/(S127-S125*R130)</f>
        <v>1.6568485686086574</v>
      </c>
    </row>
    <row r="140" spans="2:19" x14ac:dyDescent="0.25">
      <c r="M140" t="s">
        <v>72</v>
      </c>
      <c r="O140">
        <f>P138*P140+P139</f>
        <v>4.478295273738496</v>
      </c>
      <c r="P140">
        <f>Q138*Q140+Q139</f>
        <v>3.4898560533968803</v>
      </c>
      <c r="Q140">
        <f>R138*R140+R139</f>
        <v>2.7165012051013737</v>
      </c>
      <c r="R140">
        <f>S138*S140+S139</f>
        <v>1.7854144902347966</v>
      </c>
      <c r="S140">
        <v>0.18</v>
      </c>
    </row>
  </sheetData>
  <mergeCells count="4">
    <mergeCell ref="A24:T24"/>
    <mergeCell ref="A56:T56"/>
    <mergeCell ref="A89:T89"/>
    <mergeCell ref="B118:U118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6</cp:revision>
  <dcterms:created xsi:type="dcterms:W3CDTF">2025-02-25T10:17:13Z</dcterms:created>
  <dcterms:modified xsi:type="dcterms:W3CDTF">2025-03-25T14:06:59Z</dcterms:modified>
  <dc:language>en-GB</dc:language>
</cp:coreProperties>
</file>