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Oleks\Downloads\Telegram Desktop\"/>
    </mc:Choice>
  </mc:AlternateContent>
  <xr:revisionPtr revIDLastSave="0" documentId="13_ncr:1_{FFD5AA66-20C0-426F-A83F-DA8B07A4E671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9" i="1" l="1"/>
  <c r="F98" i="1"/>
  <c r="F97" i="1"/>
  <c r="C105" i="1"/>
  <c r="H26" i="1"/>
  <c r="F26" i="1"/>
  <c r="K28" i="1"/>
  <c r="H27" i="1"/>
  <c r="I27" i="1"/>
  <c r="J27" i="1"/>
  <c r="K27" i="1"/>
  <c r="H28" i="1"/>
  <c r="I28" i="1"/>
  <c r="J28" i="1"/>
  <c r="I26" i="1"/>
  <c r="J26" i="1"/>
  <c r="K26" i="1"/>
  <c r="I34" i="1"/>
  <c r="F30" i="1"/>
  <c r="I35" i="1"/>
  <c r="F32" i="1"/>
  <c r="J35" i="1"/>
  <c r="G35" i="1"/>
  <c r="K35" i="1"/>
  <c r="F29" i="1"/>
  <c r="D72" i="1"/>
  <c r="C67" i="1"/>
  <c r="M64" i="1"/>
  <c r="E59" i="1"/>
  <c r="E60" i="1" s="1"/>
  <c r="C38" i="1"/>
  <c r="M66" i="1" s="1"/>
  <c r="M37" i="1"/>
  <c r="H37" i="1"/>
  <c r="H36" i="1"/>
  <c r="H35" i="1"/>
  <c r="L34" i="1"/>
  <c r="K34" i="1"/>
  <c r="J34" i="1"/>
  <c r="H34" i="1"/>
  <c r="C5" i="1"/>
  <c r="L4" i="1"/>
  <c r="L3" i="1"/>
  <c r="C20" i="1" s="1"/>
  <c r="G66" i="1" l="1"/>
  <c r="G65" i="1"/>
  <c r="G64" i="1"/>
  <c r="G36" i="1"/>
  <c r="G37" i="1"/>
  <c r="E61" i="1"/>
  <c r="M36" i="1"/>
  <c r="I63" i="1"/>
  <c r="J63" i="1"/>
  <c r="M35" i="1"/>
  <c r="M63" i="1"/>
  <c r="E76" i="1" s="1"/>
  <c r="C21" i="1"/>
  <c r="F5" i="1"/>
  <c r="K63" i="1"/>
  <c r="L63" i="1"/>
  <c r="F18" i="1"/>
  <c r="M34" i="1"/>
  <c r="L35" i="1" s="1"/>
  <c r="L36" i="1" s="1"/>
  <c r="F3" i="1"/>
  <c r="M65" i="1"/>
  <c r="F4" i="1"/>
  <c r="C19" i="1"/>
  <c r="C18" i="1"/>
  <c r="D9" i="1" l="1"/>
  <c r="C10" i="1"/>
  <c r="C9" i="1"/>
  <c r="J9" i="1" s="1"/>
  <c r="E62" i="1"/>
  <c r="D73" i="1" s="1"/>
  <c r="C73" i="1"/>
  <c r="C74" i="1" s="1"/>
  <c r="H9" i="1"/>
  <c r="G10" i="1"/>
  <c r="G9" i="1"/>
  <c r="F10" i="1"/>
  <c r="F9" i="1"/>
  <c r="M9" i="1" s="1"/>
  <c r="E9" i="1"/>
  <c r="K36" i="1"/>
  <c r="L37" i="1" s="1"/>
  <c r="C75" i="1" l="1"/>
  <c r="E11" i="1"/>
  <c r="O9" i="1"/>
  <c r="D10" i="1"/>
  <c r="K9" i="1" s="1"/>
  <c r="E10" i="1"/>
  <c r="L9" i="1" s="1"/>
  <c r="D11" i="1"/>
  <c r="J36" i="1"/>
  <c r="K37" i="1" s="1"/>
  <c r="I36" i="1"/>
  <c r="H10" i="1"/>
  <c r="N9" i="1"/>
  <c r="D74" i="1"/>
  <c r="D75" i="1" s="1"/>
  <c r="D76" i="1" s="1"/>
  <c r="L10" i="1" l="1"/>
  <c r="C11" i="1"/>
  <c r="C76" i="1"/>
  <c r="E75" i="1" s="1"/>
  <c r="E74" i="1" s="1"/>
  <c r="E73" i="1" s="1"/>
  <c r="E72" i="1" s="1"/>
  <c r="K10" i="1"/>
  <c r="F11" i="1"/>
  <c r="C12" i="1"/>
  <c r="H11" i="1"/>
  <c r="O10" i="1" s="1"/>
  <c r="G11" i="1"/>
  <c r="J37" i="1"/>
  <c r="I37" i="1"/>
  <c r="M11" i="1" l="1"/>
  <c r="M10" i="1"/>
  <c r="H12" i="1"/>
  <c r="G12" i="1"/>
  <c r="J11" i="1"/>
  <c r="E12" i="1"/>
  <c r="D12" i="1"/>
  <c r="J10" i="1"/>
  <c r="F12" i="1"/>
  <c r="D13" i="1" s="1"/>
  <c r="N10" i="1"/>
  <c r="C13" i="1" l="1"/>
  <c r="L11" i="1"/>
  <c r="K12" i="1"/>
  <c r="F13" i="1"/>
  <c r="K11" i="1"/>
  <c r="H13" i="1"/>
  <c r="G13" i="1"/>
  <c r="N12" i="1"/>
  <c r="O11" i="1"/>
  <c r="N11" i="1"/>
  <c r="E13" i="1"/>
  <c r="H14" i="1" l="1"/>
  <c r="O13" i="1" s="1"/>
  <c r="G14" i="1"/>
  <c r="N13" i="1"/>
  <c r="O12" i="1"/>
  <c r="M13" i="1"/>
  <c r="J13" i="1"/>
  <c r="D14" i="1"/>
  <c r="K13" i="1" s="1"/>
  <c r="E14" i="1"/>
  <c r="J12" i="1"/>
  <c r="M12" i="1"/>
  <c r="L13" i="1"/>
  <c r="C14" i="1"/>
  <c r="L12" i="1"/>
  <c r="F14" i="1"/>
</calcChain>
</file>

<file path=xl/sharedStrings.xml><?xml version="1.0" encoding="utf-8"?>
<sst xmlns="http://schemas.openxmlformats.org/spreadsheetml/2006/main" count="69" uniqueCount="43">
  <si>
    <t>a=</t>
  </si>
  <si>
    <t>b=</t>
  </si>
  <si>
    <t>h=</t>
  </si>
  <si>
    <t>k1</t>
  </si>
  <si>
    <t>T1=</t>
  </si>
  <si>
    <t>k2</t>
  </si>
  <si>
    <t>T2=</t>
  </si>
  <si>
    <t>k</t>
  </si>
  <si>
    <t>T11</t>
  </si>
  <si>
    <t>T21</t>
  </si>
  <si>
    <t>T12</t>
  </si>
  <si>
    <t>T22</t>
  </si>
  <si>
    <t>T13</t>
  </si>
  <si>
    <t>T23</t>
  </si>
  <si>
    <t>if</t>
  </si>
  <si>
    <t>{1=</t>
  </si>
  <si>
    <t>2н</t>
  </si>
  <si>
    <t>3в</t>
  </si>
  <si>
    <t>4л</t>
  </si>
  <si>
    <t>5п}</t>
  </si>
  <si>
    <t>\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</si>
  <si>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LAB2</t>
  </si>
  <si>
    <t>k =</t>
  </si>
  <si>
    <t>T(x, 0)=</t>
  </si>
  <si>
    <t xml:space="preserve">s = </t>
  </si>
  <si>
    <t>a^2=</t>
  </si>
  <si>
    <t xml:space="preserve">l = </t>
  </si>
  <si>
    <t xml:space="preserve">h = </t>
  </si>
  <si>
    <t>tau=</t>
  </si>
  <si>
    <t>m =</t>
  </si>
  <si>
    <t>p =</t>
  </si>
  <si>
    <t>lambda =</t>
  </si>
  <si>
    <t>c =</t>
  </si>
  <si>
    <t>sigma=</t>
  </si>
  <si>
    <t>c=</t>
  </si>
  <si>
    <t>I</t>
  </si>
  <si>
    <t>alpha</t>
  </si>
  <si>
    <t>beta</t>
  </si>
  <si>
    <t>T</t>
  </si>
  <si>
    <t>N=</t>
  </si>
  <si>
    <t>a_1=</t>
  </si>
  <si>
    <t>a_0=</t>
  </si>
  <si>
    <t>x*=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</si>
</sst>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0.0000"/>
  </numFmts>
  <fonts count="5" x14ac:knownFonts="1">
    <font>
      <sz val="11"/>
      <color theme="1"/>
      <name val="Aptos Narrow"/>
      <family val="2"/>
      <charset val="1"/>
    </font>
    <font>
      <b/>
      <sz val="11"/>
      <color rgb="FFFA7D00"/>
      <name val="Aptos Narrow"/>
      <family val="2"/>
      <charset val="1"/>
    </font>
    <font>
      <sz val="11"/>
      <color rgb="FF9C5700"/>
      <name val="Aptos Narrow"/>
      <family val="2"/>
      <charset val="1"/>
    </font>
    <font>
      <sz val="11"/>
      <color rgb="FF006100"/>
      <name val="Aptos Narrow"/>
      <family val="2"/>
      <charset val="1"/>
    </font>
    <font>
      <sz val="11"/>
      <color rgb="FF9C0006"/>
      <name val="Aptos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1" applyProtection="0"/>
    <xf numFmtId="0" fontId="2" fillId="3" borderId="0" applyBorder="0" applyProtection="0"/>
    <xf numFmtId="0" fontId="3" fillId="4" borderId="0" applyBorder="0" applyProtection="0"/>
    <xf numFmtId="0" fontId="4" fillId="5" borderId="0" applyBorder="0" applyProtection="0"/>
  </cellStyleXfs>
  <cellXfs count="18">
    <xf numFmtId="0" fontId="0" fillId="0" borderId="0" xfId="0"/>
    <xf numFmtId="0" fontId="2" fillId="3" borderId="0" xfId="2" applyBorder="1" applyAlignment="1" applyProtection="1">
      <alignment horizontal="center"/>
    </xf>
    <xf numFmtId="0" fontId="1" fillId="2" borderId="1" xfId="1" applyProtection="1"/>
    <xf numFmtId="0" fontId="2" fillId="3" borderId="1" xfId="2" applyBorder="1" applyProtection="1"/>
    <xf numFmtId="0" fontId="3" fillId="4" borderId="0" xfId="3" applyBorder="1" applyProtection="1"/>
    <xf numFmtId="0" fontId="3" fillId="4" borderId="2" xfId="3" applyBorder="1" applyProtection="1"/>
    <xf numFmtId="0" fontId="4" fillId="5" borderId="2" xfId="4" applyBorder="1" applyProtection="1"/>
    <xf numFmtId="0" fontId="2" fillId="3" borderId="2" xfId="2" applyBorder="1" applyProtection="1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</cellXfs>
  <cellStyles count="5">
    <cellStyle name="Excel Built-in Bad" xfId="4" xr:uid="{00000000-0005-0000-0000-000009000000}"/>
    <cellStyle name="Excel Built-in Calculation" xfId="1" xr:uid="{00000000-0005-0000-0000-000006000000}"/>
    <cellStyle name="Excel Built-in Good" xfId="3" xr:uid="{00000000-0005-0000-0000-000008000000}"/>
    <cellStyle name="Excel Built-in Neutral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420E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579D1C"/>
      <rgbColor rgb="FF800080"/>
      <rgbColor rgb="FF156082"/>
      <rgbColor rgb="FFB3B3B3"/>
      <rgbColor rgb="FF7F7F7F"/>
      <rgbColor rgb="FF9999FF"/>
      <rgbColor rgb="FFA02B93"/>
      <rgbColor rgb="FFFFFFCC"/>
      <rgbColor rgb="FFCCFFFF"/>
      <rgbColor rgb="FF660066"/>
      <rgbColor rgb="FFE97132"/>
      <rgbColor rgb="FF0066CC"/>
      <rgbColor rgb="FFD9D9D9"/>
      <rgbColor rgb="FF000080"/>
      <rgbColor rgb="FFFF00FF"/>
      <rgbColor rgb="FFFFFF00"/>
      <rgbColor rgb="FF00FFFF"/>
      <rgbColor rgb="FF800080"/>
      <rgbColor rgb="FF9C0006"/>
      <rgbColor rgb="FF196B24"/>
      <rgbColor rgb="FF0000FF"/>
      <rgbColor rgb="FF0F9ED5"/>
      <rgbColor rgb="FFCCFFFF"/>
      <rgbColor rgb="FFC6EFCE"/>
      <rgbColor rgb="FFFFEB9C"/>
      <rgbColor rgb="FF83CA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A7D00"/>
      <rgbColor rgb="FF595959"/>
      <rgbColor rgb="FF969696"/>
      <rgbColor rgb="FF004586"/>
      <rgbColor rgb="FF4EA72E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 з часом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Sheet1!$H$34:$M$34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9-481E-920B-DE19AFAA839E}"/>
            </c:ext>
          </c:extLst>
        </c:ser>
        <c:ser>
          <c:idx val="1"/>
          <c:order val="1"/>
          <c:tx>
            <c:v>0.06844</c:v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Sheet1!$H$35:$M$35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12.320000000000002</c:v>
                </c:pt>
                <c:pt idx="2">
                  <c:v>31.04</c:v>
                </c:pt>
                <c:pt idx="3">
                  <c:v>62.239999999999995</c:v>
                </c:pt>
                <c:pt idx="4">
                  <c:v>105.92000000000002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9-481E-920B-DE19AFAA839E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0.136889839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Sheet1!$H$36:$M$36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14.053333333333335</c:v>
                </c:pt>
                <c:pt idx="2">
                  <c:v>33.11999999999999</c:v>
                </c:pt>
                <c:pt idx="3">
                  <c:v>64.319999999999993</c:v>
                </c:pt>
                <c:pt idx="4">
                  <c:v>107.65333333333334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9-481E-920B-DE19AFAA839E}"/>
            </c:ext>
          </c:extLst>
        </c:ser>
        <c:ser>
          <c:idx val="3"/>
          <c:order val="3"/>
          <c:tx>
            <c:strRef>
              <c:f>Sheet1!$G$37</c:f>
              <c:strCache>
                <c:ptCount val="1"/>
                <c:pt idx="0">
                  <c:v>0.205334758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Sheet1!$H$37:$M$37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15.555555555555554</c:v>
                </c:pt>
                <c:pt idx="2">
                  <c:v>35.142222222222216</c:v>
                </c:pt>
                <c:pt idx="3">
                  <c:v>66.342222222222205</c:v>
                </c:pt>
                <c:pt idx="4">
                  <c:v>109.15555555555557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9-481E-920B-DE19AFAA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4731072"/>
        <c:axId val="62385398"/>
      </c:lineChart>
      <c:catAx>
        <c:axId val="647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62385398"/>
        <c:crosses val="autoZero"/>
        <c:auto val="1"/>
        <c:lblAlgn val="ctr"/>
        <c:lblOffset val="100"/>
        <c:noMultiLvlLbl val="0"/>
      </c:catAx>
      <c:valAx>
        <c:axId val="623853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647310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температури вздовж довжини пластини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0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Sheet1!$H$34:$H$37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6-4137-960B-E3AF14E26B1C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0.10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Sheet1!$I$34:$I$37</c:f>
              <c:numCache>
                <c:formatCode>#,##0.00</c:formatCode>
                <c:ptCount val="4"/>
                <c:pt idx="0">
                  <c:v>10.240000000000002</c:v>
                </c:pt>
                <c:pt idx="1">
                  <c:v>12.320000000000002</c:v>
                </c:pt>
                <c:pt idx="2">
                  <c:v>14.053333333333335</c:v>
                </c:pt>
                <c:pt idx="3">
                  <c:v>15.555555555555554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6-4137-960B-E3AF14E26B1C}"/>
            </c:ext>
          </c:extLst>
        </c:ser>
        <c:ser>
          <c:idx val="2"/>
          <c:order val="2"/>
          <c:tx>
            <c:strRef>
              <c:f>Sheet1!$J$33</c:f>
              <c:strCache>
                <c:ptCount val="1"/>
                <c:pt idx="0">
                  <c:v>0.20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Sheet1!$J$34:$J$37</c:f>
              <c:numCache>
                <c:formatCode>#,##0.00</c:formatCode>
                <c:ptCount val="4"/>
                <c:pt idx="0">
                  <c:v>28.960000000000004</c:v>
                </c:pt>
                <c:pt idx="1">
                  <c:v>31.04</c:v>
                </c:pt>
                <c:pt idx="2">
                  <c:v>33.11999999999999</c:v>
                </c:pt>
                <c:pt idx="3">
                  <c:v>35.142222222222216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6-4137-960B-E3AF14E26B1C}"/>
            </c:ext>
          </c:extLst>
        </c:ser>
        <c:ser>
          <c:idx val="3"/>
          <c:order val="3"/>
          <c:tx>
            <c:strRef>
              <c:f>Sheet1!$K$33</c:f>
              <c:strCache>
                <c:ptCount val="1"/>
                <c:pt idx="0">
                  <c:v>0.30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Sheet1!$K$34:$K$37</c:f>
              <c:numCache>
                <c:formatCode>#,##0.00</c:formatCode>
                <c:ptCount val="4"/>
                <c:pt idx="0">
                  <c:v>60.16</c:v>
                </c:pt>
                <c:pt idx="1">
                  <c:v>62.239999999999995</c:v>
                </c:pt>
                <c:pt idx="2">
                  <c:v>64.319999999999993</c:v>
                </c:pt>
                <c:pt idx="3">
                  <c:v>66.342222222222205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6-4137-960B-E3AF14E26B1C}"/>
            </c:ext>
          </c:extLst>
        </c:ser>
        <c:ser>
          <c:idx val="4"/>
          <c:order val="4"/>
          <c:tx>
            <c:strRef>
              <c:f>Sheet1!$L$33</c:f>
              <c:strCache>
                <c:ptCount val="1"/>
                <c:pt idx="0">
                  <c:v>0.40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Sheet1!$L$34:$L$37</c:f>
              <c:numCache>
                <c:formatCode>#,##0.00</c:formatCode>
                <c:ptCount val="4"/>
                <c:pt idx="0">
                  <c:v>103.84000000000002</c:v>
                </c:pt>
                <c:pt idx="1">
                  <c:v>105.92000000000002</c:v>
                </c:pt>
                <c:pt idx="2">
                  <c:v>107.65333333333334</c:v>
                </c:pt>
                <c:pt idx="3">
                  <c:v>109.15555555555557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6-4137-960B-E3AF14E26B1C}"/>
            </c:ext>
          </c:extLst>
        </c:ser>
        <c:ser>
          <c:idx val="5"/>
          <c:order val="5"/>
          <c:tx>
            <c:strRef>
              <c:f>Sheet1!$M$33</c:f>
              <c:strCache>
                <c:ptCount val="1"/>
                <c:pt idx="0">
                  <c:v>0.5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Sheet1!$M$34:$M$37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E6-4137-960B-E3AF14E2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231567"/>
        <c:axId val="51728878"/>
      </c:lineChart>
      <c:catAx>
        <c:axId val="7231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1728878"/>
        <c:crosses val="autoZero"/>
        <c:auto val="1"/>
        <c:lblAlgn val="ctr"/>
        <c:lblOffset val="100"/>
        <c:noMultiLvlLbl val="0"/>
      </c:catAx>
      <c:valAx>
        <c:axId val="517288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2315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Sheet1!$H$63:$H$66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3-454F-9CE0-36A90FD61A04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Sheet1!$I$63:$I$66</c:f>
              <c:numCache>
                <c:formatCode>General</c:formatCode>
                <c:ptCount val="4"/>
                <c:pt idx="0">
                  <c:v>10.240000000000002</c:v>
                </c:pt>
                <c:pt idx="1">
                  <c:v>12.06</c:v>
                </c:pt>
                <c:pt idx="2">
                  <c:v>13.67</c:v>
                </c:pt>
                <c:pt idx="3">
                  <c:v>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3-454F-9CE0-36A90FD61A04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Sheet1!$J$63:$J$66</c:f>
              <c:numCache>
                <c:formatCode>General</c:formatCode>
                <c:ptCount val="4"/>
                <c:pt idx="0">
                  <c:v>28.960000000000004</c:v>
                </c:pt>
                <c:pt idx="1">
                  <c:v>31</c:v>
                </c:pt>
                <c:pt idx="2">
                  <c:v>32.979999999999997</c:v>
                </c:pt>
                <c:pt idx="3">
                  <c:v>34.880000000000003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3-454F-9CE0-36A90FD61A04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Sheet1!$K$63:$K$66</c:f>
              <c:numCache>
                <c:formatCode>General</c:formatCode>
                <c:ptCount val="4"/>
                <c:pt idx="0">
                  <c:v>60.16</c:v>
                </c:pt>
                <c:pt idx="1">
                  <c:v>62.2</c:v>
                </c:pt>
                <c:pt idx="2">
                  <c:v>64.180000000000007</c:v>
                </c:pt>
                <c:pt idx="3">
                  <c:v>66.08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3-454F-9CE0-36A90FD61A04}"/>
            </c:ext>
          </c:extLst>
        </c:ser>
        <c:ser>
          <c:idx val="4"/>
          <c:order val="4"/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Sheet1!$L$63:$L$66</c:f>
              <c:numCache>
                <c:formatCode>General</c:formatCode>
                <c:ptCount val="4"/>
                <c:pt idx="0">
                  <c:v>103.84000000000002</c:v>
                </c:pt>
                <c:pt idx="1">
                  <c:v>105.66</c:v>
                </c:pt>
                <c:pt idx="2">
                  <c:v>107.27</c:v>
                </c:pt>
                <c:pt idx="3">
                  <c:v>108.71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3-454F-9CE0-36A90FD61A04}"/>
            </c:ext>
          </c:extLst>
        </c:ser>
        <c:ser>
          <c:idx val="5"/>
          <c:order val="5"/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Sheet1!$M$63:$M$66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3-454F-9CE0-36A90FD6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6463481"/>
        <c:axId val="7223283"/>
      </c:lineChart>
      <c:catAx>
        <c:axId val="864634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23283"/>
        <c:crosses val="autoZero"/>
        <c:auto val="1"/>
        <c:lblAlgn val="ctr"/>
        <c:lblOffset val="100"/>
        <c:noMultiLvlLbl val="0"/>
      </c:catAx>
      <c:valAx>
        <c:axId val="72232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64634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Sheet1!$H$63:$M$63</c:f>
              <c:numCache>
                <c:formatCode>General</c:formatCode>
                <c:ptCount val="6"/>
                <c:pt idx="0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3-4179-856B-ABD042A31211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Sheet1!$H$64:$M$64</c:f>
              <c:numCache>
                <c:formatCode>General</c:formatCode>
                <c:ptCount val="6"/>
                <c:pt idx="0">
                  <c:v>4</c:v>
                </c:pt>
                <c:pt idx="1">
                  <c:v>12.06</c:v>
                </c:pt>
                <c:pt idx="2">
                  <c:v>31</c:v>
                </c:pt>
                <c:pt idx="3">
                  <c:v>62.2</c:v>
                </c:pt>
                <c:pt idx="4">
                  <c:v>105.66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3-4179-856B-ABD042A31211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Sheet1!$H$65:$M$65</c:f>
              <c:numCache>
                <c:formatCode>General</c:formatCode>
                <c:ptCount val="6"/>
                <c:pt idx="0">
                  <c:v>4</c:v>
                </c:pt>
                <c:pt idx="1">
                  <c:v>13.67</c:v>
                </c:pt>
                <c:pt idx="2">
                  <c:v>32.979999999999997</c:v>
                </c:pt>
                <c:pt idx="3">
                  <c:v>64.180000000000007</c:v>
                </c:pt>
                <c:pt idx="4">
                  <c:v>107.27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3-4179-856B-ABD042A31211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Sheet1!$H$66:$M$66</c:f>
              <c:numCache>
                <c:formatCode>General</c:formatCode>
                <c:ptCount val="6"/>
                <c:pt idx="0">
                  <c:v>4</c:v>
                </c:pt>
                <c:pt idx="1">
                  <c:v>15.11</c:v>
                </c:pt>
                <c:pt idx="2">
                  <c:v>34.880000000000003</c:v>
                </c:pt>
                <c:pt idx="3">
                  <c:v>66.08</c:v>
                </c:pt>
                <c:pt idx="4">
                  <c:v>108.71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3-4179-856B-ABD042A31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022161"/>
        <c:axId val="34411067"/>
      </c:lineChart>
      <c:catAx>
        <c:axId val="50022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4411067"/>
        <c:crosses val="autoZero"/>
        <c:auto val="1"/>
        <c:lblAlgn val="ctr"/>
        <c:lblOffset val="100"/>
        <c:noMultiLvlLbl val="0"/>
      </c:catAx>
      <c:valAx>
        <c:axId val="344110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0221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591120</xdr:colOff>
      <xdr:row>39</xdr:row>
      <xdr:rowOff>11160</xdr:rowOff>
    </xdr:from>
    <xdr:to>
      <xdr:col>8</xdr:col>
      <xdr:colOff>275400</xdr:colOff>
      <xdr:row>53</xdr:row>
      <xdr:rowOff>87120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338400</xdr:colOff>
      <xdr:row>39</xdr:row>
      <xdr:rowOff>4680</xdr:rowOff>
    </xdr:from>
    <xdr:to>
      <xdr:col>16</xdr:col>
      <xdr:colOff>22680</xdr:colOff>
      <xdr:row>53</xdr:row>
      <xdr:rowOff>80640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357840</xdr:colOff>
      <xdr:row>68</xdr:row>
      <xdr:rowOff>7200</xdr:rowOff>
    </xdr:from>
    <xdr:to>
      <xdr:col>13</xdr:col>
      <xdr:colOff>294840</xdr:colOff>
      <xdr:row>85</xdr:row>
      <xdr:rowOff>7200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681120</xdr:colOff>
      <xdr:row>68</xdr:row>
      <xdr:rowOff>0</xdr:rowOff>
    </xdr:from>
    <xdr:to>
      <xdr:col>22</xdr:col>
      <xdr:colOff>252000</xdr:colOff>
      <xdr:row>84</xdr:row>
      <xdr:rowOff>190440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89</xdr:row>
      <xdr:rowOff>175845</xdr:rowOff>
    </xdr:from>
    <xdr:to>
      <xdr:col>5</xdr:col>
      <xdr:colOff>324443</xdr:colOff>
      <xdr:row>93</xdr:row>
      <xdr:rowOff>153864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F94135-71BD-4004-989E-CF19A5DCF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130345"/>
          <a:ext cx="3445712" cy="740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tabSelected="1" topLeftCell="A89" zoomScale="130" zoomScaleNormal="130" workbookViewId="0">
      <selection activeCell="J98" sqref="J98"/>
    </sheetView>
  </sheetViews>
  <sheetFormatPr defaultColWidth="8.5703125" defaultRowHeight="15" x14ac:dyDescent="0.25"/>
  <cols>
    <col min="3" max="3" width="8.140625" customWidth="1"/>
    <col min="4" max="4" width="13" customWidth="1"/>
    <col min="6" max="6" width="10.140625" customWidth="1"/>
    <col min="7" max="7" width="11.140625" customWidth="1"/>
  </cols>
  <sheetData>
    <row r="1" spans="2:15" x14ac:dyDescent="0.25">
      <c r="B1" t="s">
        <v>0</v>
      </c>
      <c r="C1">
        <v>3</v>
      </c>
    </row>
    <row r="2" spans="2:15" x14ac:dyDescent="0.25">
      <c r="B2" t="s">
        <v>1</v>
      </c>
      <c r="C2">
        <v>3</v>
      </c>
      <c r="F2" s="2"/>
      <c r="G2" s="2">
        <v>210</v>
      </c>
      <c r="H2" s="2">
        <v>210</v>
      </c>
      <c r="I2" s="2"/>
    </row>
    <row r="3" spans="2:15" x14ac:dyDescent="0.25">
      <c r="B3" t="s">
        <v>2</v>
      </c>
      <c r="C3">
        <v>1</v>
      </c>
      <c r="F3" s="2">
        <f>$L$3*3+$L$4</f>
        <v>159.5</v>
      </c>
      <c r="G3" s="3">
        <v>13</v>
      </c>
      <c r="H3" s="3">
        <v>23</v>
      </c>
      <c r="I3" s="2">
        <v>159.5</v>
      </c>
      <c r="L3">
        <f>($G$2-$G$6)/4</f>
        <v>50.5</v>
      </c>
      <c r="M3" t="s">
        <v>3</v>
      </c>
    </row>
    <row r="4" spans="2:15" x14ac:dyDescent="0.25">
      <c r="B4" t="s">
        <v>4</v>
      </c>
      <c r="C4">
        <v>8</v>
      </c>
      <c r="F4" s="2">
        <f>$L$3*2+$L$4</f>
        <v>109</v>
      </c>
      <c r="G4" s="3">
        <v>12</v>
      </c>
      <c r="H4" s="3">
        <v>22</v>
      </c>
      <c r="I4" s="2">
        <v>109</v>
      </c>
      <c r="L4">
        <f>C4</f>
        <v>8</v>
      </c>
      <c r="M4" t="s">
        <v>5</v>
      </c>
    </row>
    <row r="5" spans="2:15" x14ac:dyDescent="0.25">
      <c r="B5" t="s">
        <v>6</v>
      </c>
      <c r="C5">
        <f>7*30</f>
        <v>210</v>
      </c>
      <c r="F5" s="2">
        <f>$L$3*1+$L$4</f>
        <v>58.5</v>
      </c>
      <c r="G5" s="3">
        <v>11</v>
      </c>
      <c r="H5" s="3">
        <v>21</v>
      </c>
      <c r="I5" s="2">
        <v>58.5</v>
      </c>
    </row>
    <row r="6" spans="2:15" x14ac:dyDescent="0.25">
      <c r="F6" s="2"/>
      <c r="G6" s="2">
        <v>8</v>
      </c>
      <c r="H6" s="2">
        <v>8</v>
      </c>
      <c r="I6" s="2"/>
    </row>
    <row r="8" spans="2:15" x14ac:dyDescent="0.25"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</row>
    <row r="9" spans="2:15" x14ac:dyDescent="0.25">
      <c r="B9">
        <v>0</v>
      </c>
      <c r="C9">
        <f>($F$5+$G$2+$I$5+$G$6)/4</f>
        <v>83.75</v>
      </c>
      <c r="D9">
        <f>($F$5+$G$2+$I$5+$G$6)/4</f>
        <v>83.75</v>
      </c>
      <c r="E9">
        <f>($G$6+$F$4+$G$2+$I$4)/4</f>
        <v>109</v>
      </c>
      <c r="F9">
        <f>($G$6+$F$4+$G$2+$I$4)/4</f>
        <v>109</v>
      </c>
      <c r="G9">
        <f>($G$6+$F$3+$G$2+$I$3)/4</f>
        <v>134.25</v>
      </c>
      <c r="H9">
        <f>($G$6+$F$3+$G$2+$I$3)/4</f>
        <v>134.25</v>
      </c>
      <c r="J9">
        <f t="shared" ref="J9:M13" si="0">C9-C10</f>
        <v>18.9375</v>
      </c>
      <c r="K9">
        <f t="shared" si="0"/>
        <v>18.9375</v>
      </c>
      <c r="L9">
        <f t="shared" si="0"/>
        <v>0</v>
      </c>
      <c r="M9">
        <f t="shared" si="0"/>
        <v>0</v>
      </c>
      <c r="N9">
        <f t="shared" ref="N9:O13" si="1">(G9-G10)*-1</f>
        <v>18.9375</v>
      </c>
      <c r="O9">
        <f t="shared" si="1"/>
        <v>18.9375</v>
      </c>
    </row>
    <row r="10" spans="2:15" x14ac:dyDescent="0.25">
      <c r="B10">
        <v>1</v>
      </c>
      <c r="C10">
        <f>($F$5+$G$6+E9+D9)/4</f>
        <v>64.8125</v>
      </c>
      <c r="D10">
        <f>($F$5+$G$6+C9+F9)/4</f>
        <v>64.8125</v>
      </c>
      <c r="E10">
        <f>($F$4+C9+G9+F9)/4</f>
        <v>109</v>
      </c>
      <c r="F10">
        <f>($F$4+D9+H9+E9)/4</f>
        <v>109</v>
      </c>
      <c r="G10">
        <f>($G$2+$F$3+H9+E9)/4</f>
        <v>153.1875</v>
      </c>
      <c r="H10">
        <f>($G$2+$F$3+H9+F9)/4</f>
        <v>153.1875</v>
      </c>
      <c r="J10">
        <f t="shared" si="0"/>
        <v>4.734375</v>
      </c>
      <c r="K10">
        <f t="shared" si="0"/>
        <v>4.734375</v>
      </c>
      <c r="L10">
        <f t="shared" si="0"/>
        <v>0</v>
      </c>
      <c r="M10">
        <f t="shared" si="0"/>
        <v>0</v>
      </c>
      <c r="N10">
        <f t="shared" si="1"/>
        <v>4.734375</v>
      </c>
      <c r="O10">
        <f t="shared" si="1"/>
        <v>4.734375</v>
      </c>
    </row>
    <row r="11" spans="2:15" x14ac:dyDescent="0.25">
      <c r="B11">
        <v>2</v>
      </c>
      <c r="C11">
        <f>($F$5+$G$6+E10+D10)/4</f>
        <v>60.078125</v>
      </c>
      <c r="D11">
        <f>($F$5+$G$6+C10+F10)/4</f>
        <v>60.078125</v>
      </c>
      <c r="E11">
        <f>($F$4+C10+G10+F10)/4</f>
        <v>109</v>
      </c>
      <c r="F11">
        <f>($F$4+D10+H10+E10)/4</f>
        <v>109</v>
      </c>
      <c r="G11">
        <f>($G$2+$F$3+H10+E10)/4</f>
        <v>157.921875</v>
      </c>
      <c r="H11">
        <f>($G$2+$F$3+H10+F10)/4</f>
        <v>157.921875</v>
      </c>
      <c r="J11">
        <f t="shared" si="0"/>
        <v>1.18359375</v>
      </c>
      <c r="K11">
        <f t="shared" si="0"/>
        <v>1.18359375</v>
      </c>
      <c r="L11">
        <f t="shared" si="0"/>
        <v>0</v>
      </c>
      <c r="M11">
        <f t="shared" si="0"/>
        <v>0</v>
      </c>
      <c r="N11">
        <f t="shared" si="1"/>
        <v>1.18359375</v>
      </c>
      <c r="O11">
        <f t="shared" si="1"/>
        <v>1.18359375</v>
      </c>
    </row>
    <row r="12" spans="2:15" x14ac:dyDescent="0.25">
      <c r="B12">
        <v>3</v>
      </c>
      <c r="C12">
        <f>($F$5+$G$6+E11+D11)/4</f>
        <v>58.89453125</v>
      </c>
      <c r="D12">
        <f>($F$5+$G$6+C11+F11)/4</f>
        <v>58.89453125</v>
      </c>
      <c r="E12">
        <f>($F$4+C11+G11+F11)/4</f>
        <v>109</v>
      </c>
      <c r="F12">
        <f>($F$4+D11+H11+E11)/4</f>
        <v>109</v>
      </c>
      <c r="G12">
        <f>($G$2+$F$3+H11+E11)/4</f>
        <v>159.10546875</v>
      </c>
      <c r="H12">
        <f>($G$2+$F$3+H11+F11)/4</f>
        <v>159.10546875</v>
      </c>
      <c r="J12">
        <f t="shared" si="0"/>
        <v>0.2958984375</v>
      </c>
      <c r="K12">
        <f t="shared" si="0"/>
        <v>0.2958984375</v>
      </c>
      <c r="L12">
        <f t="shared" si="0"/>
        <v>0</v>
      </c>
      <c r="M12">
        <f t="shared" si="0"/>
        <v>0</v>
      </c>
      <c r="N12">
        <f t="shared" si="1"/>
        <v>0.2958984375</v>
      </c>
      <c r="O12">
        <f t="shared" si="1"/>
        <v>0.2958984375</v>
      </c>
    </row>
    <row r="13" spans="2:15" x14ac:dyDescent="0.25">
      <c r="B13" s="4">
        <v>4</v>
      </c>
      <c r="C13">
        <f>($F$5+$G$6+E12+D12)/4</f>
        <v>58.5986328125</v>
      </c>
      <c r="D13">
        <f>($F$5+$G$6+C12+F12)/4</f>
        <v>58.5986328125</v>
      </c>
      <c r="E13">
        <f>($F$4+C12+G12+F12)/4</f>
        <v>109</v>
      </c>
      <c r="F13">
        <f>($F$4+D12+H12+E12)/4</f>
        <v>109</v>
      </c>
      <c r="G13">
        <f>($G$2+$F$3+H12+E12)/4</f>
        <v>159.4013671875</v>
      </c>
      <c r="H13">
        <f>($G$2+$F$3+H12+F12)/4</f>
        <v>159.4013671875</v>
      </c>
      <c r="J13">
        <f t="shared" si="0"/>
        <v>7.3974609375E-2</v>
      </c>
      <c r="K13">
        <f t="shared" si="0"/>
        <v>7.3974609375E-2</v>
      </c>
      <c r="L13">
        <f t="shared" si="0"/>
        <v>0</v>
      </c>
      <c r="M13">
        <f t="shared" si="0"/>
        <v>0</v>
      </c>
      <c r="N13" s="4">
        <f t="shared" si="1"/>
        <v>7.3974609375E-2</v>
      </c>
      <c r="O13" s="4">
        <f t="shared" si="1"/>
        <v>7.3974609375E-2</v>
      </c>
    </row>
    <row r="14" spans="2:15" x14ac:dyDescent="0.25">
      <c r="B14" s="4">
        <v>5</v>
      </c>
      <c r="C14">
        <f>($F$5+$G$6+E13+D13)/4</f>
        <v>58.524658203125</v>
      </c>
      <c r="D14">
        <f>($F$5+$G$6+C13+F13)/4</f>
        <v>58.524658203125</v>
      </c>
      <c r="E14">
        <f>($F$4+C13+G13+F13)/4</f>
        <v>109</v>
      </c>
      <c r="F14">
        <f>($F$4+D13+H13+E13)/4</f>
        <v>109</v>
      </c>
      <c r="G14">
        <f>($G$2+$F$3+H13+E13)/4</f>
        <v>159.475341796875</v>
      </c>
      <c r="H14">
        <f>($G$2+$F$3+H13+F13)/4</f>
        <v>159.475341796875</v>
      </c>
    </row>
    <row r="16" spans="2:15" x14ac:dyDescent="0.25">
      <c r="H16" t="s">
        <v>14</v>
      </c>
    </row>
    <row r="17" spans="1:20" x14ac:dyDescent="0.25">
      <c r="C17" s="5"/>
      <c r="D17" s="5">
        <v>210</v>
      </c>
      <c r="E17" s="5">
        <v>210</v>
      </c>
      <c r="F17" s="5"/>
      <c r="H17" t="s">
        <v>15</v>
      </c>
      <c r="I17" t="s">
        <v>16</v>
      </c>
      <c r="J17" t="s">
        <v>17</v>
      </c>
      <c r="K17" t="s">
        <v>18</v>
      </c>
      <c r="L17" t="s">
        <v>19</v>
      </c>
    </row>
    <row r="18" spans="1:20" x14ac:dyDescent="0.25">
      <c r="C18" s="6">
        <f>$L$3*4+$L$4</f>
        <v>210</v>
      </c>
      <c r="D18" s="6"/>
      <c r="E18" s="6"/>
      <c r="F18" s="6">
        <f>$L$3*4+$L$4</f>
        <v>210</v>
      </c>
    </row>
    <row r="19" spans="1:20" x14ac:dyDescent="0.25">
      <c r="C19" s="5">
        <f>$L$3*3+$L$4</f>
        <v>159.5</v>
      </c>
      <c r="D19" s="7">
        <v>13</v>
      </c>
      <c r="E19" s="7">
        <v>23</v>
      </c>
      <c r="F19" s="5">
        <v>159.5</v>
      </c>
    </row>
    <row r="20" spans="1:20" x14ac:dyDescent="0.25">
      <c r="C20" s="5">
        <f>$L$3*2+$L$4</f>
        <v>109</v>
      </c>
      <c r="D20" s="7">
        <v>12</v>
      </c>
      <c r="E20" s="7">
        <v>22</v>
      </c>
      <c r="F20" s="5">
        <v>109</v>
      </c>
    </row>
    <row r="21" spans="1:20" x14ac:dyDescent="0.25">
      <c r="C21" s="5">
        <f>$L$3*1+$L$4</f>
        <v>58.5</v>
      </c>
      <c r="D21" s="7">
        <v>11</v>
      </c>
      <c r="E21" s="7">
        <v>21</v>
      </c>
      <c r="F21" s="5">
        <v>58.5</v>
      </c>
    </row>
    <row r="22" spans="1:20" x14ac:dyDescent="0.25">
      <c r="C22" s="5"/>
      <c r="D22" s="5">
        <v>8</v>
      </c>
      <c r="E22" s="5">
        <v>8</v>
      </c>
      <c r="F22" s="5"/>
    </row>
    <row r="24" spans="1:20" x14ac:dyDescent="0.25">
      <c r="A24" s="1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6" spans="1:20" x14ac:dyDescent="0.25">
      <c r="A26" t="s">
        <v>21</v>
      </c>
      <c r="F26">
        <f>F30*F32/C32^2</f>
        <v>0.16666666666666666</v>
      </c>
      <c r="H26">
        <f>(1-2*$F$26)*I34+$F$26*(H34+J34)</f>
        <v>12.320000000000004</v>
      </c>
      <c r="I26">
        <f t="shared" ref="I26:K26" si="2">(1-2*$F$26)*J34+$F$26*(I34+K34)</f>
        <v>31.040000000000006</v>
      </c>
      <c r="J26">
        <f t="shared" si="2"/>
        <v>62.24</v>
      </c>
      <c r="K26">
        <f t="shared" si="2"/>
        <v>105.92000000000002</v>
      </c>
    </row>
    <row r="27" spans="1:20" x14ac:dyDescent="0.25">
      <c r="H27">
        <f t="shared" ref="H27:H28" si="3">(1-2*$F$26)*I35+$F$26*(H35+J35)</f>
        <v>14.053333333333336</v>
      </c>
      <c r="I27">
        <f t="shared" ref="I27:I28" si="4">(1-2*$F$26)*J35+$F$26*(I35+K35)</f>
        <v>33.120000000000005</v>
      </c>
      <c r="J27">
        <f t="shared" ref="J27:J28" si="5">(1-2*$F$26)*K35+$F$26*(J35+L35)</f>
        <v>64.319999999999993</v>
      </c>
      <c r="K27">
        <f t="shared" ref="K27:K28" si="6">(1-2*$F$26)*L35+$F$26*(K35+M35)</f>
        <v>107.65333333333336</v>
      </c>
    </row>
    <row r="28" spans="1:20" x14ac:dyDescent="0.25">
      <c r="H28">
        <f t="shared" si="3"/>
        <v>15.555555555555557</v>
      </c>
      <c r="I28">
        <f t="shared" si="4"/>
        <v>35.142222222222216</v>
      </c>
      <c r="J28">
        <f t="shared" si="5"/>
        <v>66.342222222222219</v>
      </c>
      <c r="K28">
        <f>(1-2*$F$26)*L36+$F$26*(K36+M36)</f>
        <v>109.15555555555557</v>
      </c>
    </row>
    <row r="29" spans="1:20" x14ac:dyDescent="0.25">
      <c r="B29" t="s">
        <v>22</v>
      </c>
      <c r="C29">
        <v>4</v>
      </c>
      <c r="E29" t="s">
        <v>23</v>
      </c>
      <c r="F29">
        <f>(C38-C37)/C31^2*1^2+C37</f>
        <v>628</v>
      </c>
      <c r="N29" s="8"/>
    </row>
    <row r="30" spans="1:20" x14ac:dyDescent="0.25">
      <c r="B30" t="s">
        <v>24</v>
      </c>
      <c r="C30">
        <v>1</v>
      </c>
      <c r="E30" t="s">
        <v>25</v>
      </c>
      <c r="F30">
        <f>C35/(C36*C34)</f>
        <v>2.4350480419022512E-2</v>
      </c>
    </row>
    <row r="31" spans="1:20" x14ac:dyDescent="0.25">
      <c r="B31" t="s">
        <v>26</v>
      </c>
      <c r="C31">
        <v>0.5</v>
      </c>
    </row>
    <row r="32" spans="1:20" x14ac:dyDescent="0.25">
      <c r="B32" t="s">
        <v>27</v>
      </c>
      <c r="C32">
        <v>0.1</v>
      </c>
      <c r="E32" t="s">
        <v>28</v>
      </c>
      <c r="F32">
        <f>1/6*C32^2/F30</f>
        <v>6.8444919278252622E-2</v>
      </c>
      <c r="H32">
        <v>0</v>
      </c>
      <c r="I32">
        <v>1</v>
      </c>
      <c r="J32">
        <v>2</v>
      </c>
      <c r="K32">
        <v>3</v>
      </c>
      <c r="L32">
        <v>4</v>
      </c>
      <c r="M32">
        <v>5</v>
      </c>
      <c r="O32">
        <v>10.24</v>
      </c>
      <c r="P32">
        <v>28.96</v>
      </c>
      <c r="Q32">
        <v>60.16</v>
      </c>
      <c r="R32">
        <v>103.84</v>
      </c>
    </row>
    <row r="33" spans="2:18" x14ac:dyDescent="0.25">
      <c r="B33" t="s">
        <v>29</v>
      </c>
      <c r="C33">
        <v>3</v>
      </c>
      <c r="H33">
        <v>0</v>
      </c>
      <c r="I33" s="9">
        <v>0.1</v>
      </c>
      <c r="J33" s="9">
        <v>0.2</v>
      </c>
      <c r="K33" s="9">
        <v>0.3</v>
      </c>
      <c r="L33" s="9">
        <v>0.4</v>
      </c>
      <c r="M33">
        <v>0.5</v>
      </c>
      <c r="O33">
        <v>12.06</v>
      </c>
      <c r="P33">
        <v>31</v>
      </c>
      <c r="Q33">
        <v>62.2</v>
      </c>
      <c r="R33">
        <v>105.66</v>
      </c>
    </row>
    <row r="34" spans="2:18" x14ac:dyDescent="0.25">
      <c r="B34" t="s">
        <v>30</v>
      </c>
      <c r="C34">
        <v>11350</v>
      </c>
      <c r="F34">
        <v>0</v>
      </c>
      <c r="G34">
        <v>0</v>
      </c>
      <c r="H34">
        <f>$C$37</f>
        <v>4</v>
      </c>
      <c r="I34" s="9">
        <f>($C$38-$C$37)/$C$31^2*I33^2+$C$37</f>
        <v>10.240000000000002</v>
      </c>
      <c r="J34" s="9">
        <f>($C$38-$C$37)/$C$31^2*J33^2+$C$37</f>
        <v>28.960000000000004</v>
      </c>
      <c r="K34" s="9">
        <f>($C$38-$C$37)/$C$31^2*K33^2+$C$37</f>
        <v>60.16</v>
      </c>
      <c r="L34" s="9">
        <f>($C$38-$C$37)/$C$31^2*L33^2+$C$37</f>
        <v>103.84000000000002</v>
      </c>
      <c r="M34">
        <f>$C$38</f>
        <v>160</v>
      </c>
      <c r="O34">
        <v>13.67</v>
      </c>
      <c r="P34">
        <v>32.979999999999997</v>
      </c>
      <c r="Q34">
        <v>64.180000000000007</v>
      </c>
      <c r="R34">
        <v>107.27</v>
      </c>
    </row>
    <row r="35" spans="2:18" x14ac:dyDescent="0.25">
      <c r="B35" t="s">
        <v>31</v>
      </c>
      <c r="C35">
        <v>35.1</v>
      </c>
      <c r="F35">
        <v>1</v>
      </c>
      <c r="G35">
        <f>F35*$F$32</f>
        <v>6.8444919278252622E-2</v>
      </c>
      <c r="H35">
        <f>$C$37</f>
        <v>4</v>
      </c>
      <c r="I35" s="9">
        <f>1/6*(H34+4*I34+J34)</f>
        <v>12.320000000000002</v>
      </c>
      <c r="J35" s="9">
        <f>1/6*(I34+4*J34+K34)</f>
        <v>31.04</v>
      </c>
      <c r="K35" s="9">
        <f>1/6*(J34+4*K34+L34)</f>
        <v>62.239999999999995</v>
      </c>
      <c r="L35" s="9">
        <f t="shared" ref="I35:L37" si="7">1/6*(K34+4*L34+M34)</f>
        <v>105.92000000000002</v>
      </c>
      <c r="M35">
        <f>$C$38</f>
        <v>160</v>
      </c>
      <c r="O35">
        <v>15.11</v>
      </c>
      <c r="P35">
        <v>34.880000000000003</v>
      </c>
      <c r="Q35">
        <v>66.08</v>
      </c>
      <c r="R35">
        <v>108.71</v>
      </c>
    </row>
    <row r="36" spans="2:18" x14ac:dyDescent="0.25">
      <c r="B36" t="s">
        <v>32</v>
      </c>
      <c r="C36">
        <v>0.127</v>
      </c>
      <c r="F36">
        <v>2</v>
      </c>
      <c r="G36">
        <f>F36*$F$32</f>
        <v>0.13688983855650524</v>
      </c>
      <c r="H36">
        <f>$C$37</f>
        <v>4</v>
      </c>
      <c r="I36" s="9">
        <f t="shared" si="7"/>
        <v>14.053333333333335</v>
      </c>
      <c r="J36" s="9">
        <f t="shared" si="7"/>
        <v>33.11999999999999</v>
      </c>
      <c r="K36" s="9">
        <f t="shared" si="7"/>
        <v>64.319999999999993</v>
      </c>
      <c r="L36" s="9">
        <f t="shared" si="7"/>
        <v>107.65333333333334</v>
      </c>
      <c r="M36">
        <f>$C$38</f>
        <v>160</v>
      </c>
    </row>
    <row r="37" spans="2:18" x14ac:dyDescent="0.25">
      <c r="B37" t="s">
        <v>4</v>
      </c>
      <c r="C37">
        <v>4</v>
      </c>
      <c r="F37">
        <v>3</v>
      </c>
      <c r="G37">
        <f>F37*$F$32</f>
        <v>0.20533475783475785</v>
      </c>
      <c r="H37">
        <f>$C$37</f>
        <v>4</v>
      </c>
      <c r="I37" s="9">
        <f t="shared" si="7"/>
        <v>15.555555555555554</v>
      </c>
      <c r="J37" s="9">
        <f t="shared" si="7"/>
        <v>35.142222222222216</v>
      </c>
      <c r="K37" s="9">
        <f t="shared" si="7"/>
        <v>66.342222222222205</v>
      </c>
      <c r="L37" s="9">
        <f t="shared" si="7"/>
        <v>109.15555555555557</v>
      </c>
      <c r="M37">
        <f>$C$38</f>
        <v>160</v>
      </c>
    </row>
    <row r="38" spans="2:18" x14ac:dyDescent="0.25">
      <c r="B38" t="s">
        <v>6</v>
      </c>
      <c r="C38">
        <f>40*4</f>
        <v>160</v>
      </c>
    </row>
    <row r="56" spans="1:20" x14ac:dyDescent="0.25">
      <c r="A56" s="1" t="s">
        <v>20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8" spans="1:20" x14ac:dyDescent="0.25">
      <c r="B58" t="s">
        <v>22</v>
      </c>
      <c r="C58">
        <v>4</v>
      </c>
    </row>
    <row r="59" spans="1:20" x14ac:dyDescent="0.25">
      <c r="B59" t="s">
        <v>24</v>
      </c>
      <c r="C59">
        <v>1</v>
      </c>
      <c r="D59" s="10" t="s">
        <v>33</v>
      </c>
      <c r="E59" s="11">
        <f>1/6</f>
        <v>0.16666666666666666</v>
      </c>
    </row>
    <row r="60" spans="1:20" x14ac:dyDescent="0.25">
      <c r="B60" t="s">
        <v>26</v>
      </c>
      <c r="C60">
        <v>0.5</v>
      </c>
      <c r="D60" s="10" t="s">
        <v>0</v>
      </c>
      <c r="E60" s="11">
        <f>E59</f>
        <v>0.16666666666666666</v>
      </c>
    </row>
    <row r="61" spans="1:20" x14ac:dyDescent="0.25">
      <c r="B61" t="s">
        <v>27</v>
      </c>
      <c r="C61">
        <v>0.1</v>
      </c>
      <c r="D61" s="10" t="s">
        <v>1</v>
      </c>
      <c r="E61" s="11">
        <f>E60</f>
        <v>0.16666666666666666</v>
      </c>
      <c r="F61" s="12"/>
      <c r="G61" s="12"/>
      <c r="H61" s="12">
        <v>0</v>
      </c>
      <c r="I61" s="12">
        <v>1</v>
      </c>
      <c r="J61" s="12">
        <v>2</v>
      </c>
      <c r="K61" s="12">
        <v>3</v>
      </c>
      <c r="L61" s="12">
        <v>4</v>
      </c>
      <c r="M61" s="12">
        <v>5</v>
      </c>
    </row>
    <row r="62" spans="1:20" x14ac:dyDescent="0.25">
      <c r="B62" t="s">
        <v>29</v>
      </c>
      <c r="C62">
        <v>3</v>
      </c>
      <c r="D62" s="10" t="s">
        <v>34</v>
      </c>
      <c r="E62" s="11">
        <f>1+2*E61</f>
        <v>1.3333333333333333</v>
      </c>
      <c r="F62" s="12"/>
      <c r="G62" s="12"/>
      <c r="H62" s="12">
        <v>0</v>
      </c>
      <c r="I62" s="12">
        <v>0.1</v>
      </c>
      <c r="J62" s="12">
        <v>0.2</v>
      </c>
      <c r="K62" s="12">
        <v>0.3</v>
      </c>
      <c r="L62" s="12">
        <v>0.4</v>
      </c>
      <c r="M62" s="12">
        <v>0.5</v>
      </c>
    </row>
    <row r="63" spans="1:20" x14ac:dyDescent="0.25">
      <c r="B63" t="s">
        <v>30</v>
      </c>
      <c r="C63">
        <v>11350</v>
      </c>
      <c r="F63" s="12">
        <v>0</v>
      </c>
      <c r="G63" s="12">
        <v>0</v>
      </c>
      <c r="H63" s="12">
        <v>4</v>
      </c>
      <c r="I63" s="12">
        <f>($C$38-$C$37)/$C$31^2*I62^2+$C$37</f>
        <v>10.240000000000002</v>
      </c>
      <c r="J63" s="12">
        <f>($C$38-$C$37)/$C$31^2*J62^2+$C$37</f>
        <v>28.960000000000004</v>
      </c>
      <c r="K63" s="12">
        <f>($C$38-$C$37)/$C$31^2*K62^2+$C$37</f>
        <v>60.16</v>
      </c>
      <c r="L63" s="12">
        <f>($C$38-$C$37)/$C$31^2*L62^2+$C$37</f>
        <v>103.84000000000002</v>
      </c>
      <c r="M63" s="12">
        <f>$C$38</f>
        <v>160</v>
      </c>
    </row>
    <row r="64" spans="1:20" x14ac:dyDescent="0.25">
      <c r="B64" t="s">
        <v>31</v>
      </c>
      <c r="C64">
        <v>35.1</v>
      </c>
      <c r="F64" s="12">
        <v>1</v>
      </c>
      <c r="G64" s="12">
        <f>F64*$F$32</f>
        <v>6.8444919278252622E-2</v>
      </c>
      <c r="H64" s="12">
        <v>4</v>
      </c>
      <c r="I64" s="12">
        <v>12.06</v>
      </c>
      <c r="J64" s="12">
        <v>31</v>
      </c>
      <c r="K64" s="12">
        <v>62.2</v>
      </c>
      <c r="L64" s="12">
        <v>105.66</v>
      </c>
      <c r="M64" s="12">
        <f>$C$38</f>
        <v>160</v>
      </c>
    </row>
    <row r="65" spans="2:13" x14ac:dyDescent="0.25">
      <c r="B65" t="s">
        <v>32</v>
      </c>
      <c r="C65">
        <v>0.127</v>
      </c>
      <c r="F65" s="12">
        <v>2</v>
      </c>
      <c r="G65" s="12">
        <f>F65*$F$32</f>
        <v>0.13688983855650524</v>
      </c>
      <c r="H65" s="12">
        <v>4</v>
      </c>
      <c r="I65" s="12">
        <v>13.67</v>
      </c>
      <c r="J65" s="12">
        <v>32.979999999999997</v>
      </c>
      <c r="K65" s="12">
        <v>64.180000000000007</v>
      </c>
      <c r="L65" s="12">
        <v>107.27</v>
      </c>
      <c r="M65" s="12">
        <f>$C$38</f>
        <v>160</v>
      </c>
    </row>
    <row r="66" spans="2:13" x14ac:dyDescent="0.25">
      <c r="B66" t="s">
        <v>4</v>
      </c>
      <c r="C66">
        <v>4</v>
      </c>
      <c r="F66" s="12">
        <v>3</v>
      </c>
      <c r="G66" s="12">
        <f>F66*$F$32</f>
        <v>0.20533475783475785</v>
      </c>
      <c r="H66" s="12">
        <v>4</v>
      </c>
      <c r="I66" s="12">
        <v>15.11</v>
      </c>
      <c r="J66" s="12">
        <v>34.880000000000003</v>
      </c>
      <c r="K66" s="12">
        <v>66.08</v>
      </c>
      <c r="L66" s="12">
        <v>108.71</v>
      </c>
      <c r="M66" s="12">
        <f>$C$38</f>
        <v>160</v>
      </c>
    </row>
    <row r="67" spans="2:13" x14ac:dyDescent="0.25">
      <c r="B67" t="s">
        <v>6</v>
      </c>
      <c r="C67">
        <f>40*4</f>
        <v>160</v>
      </c>
    </row>
    <row r="71" spans="2:13" x14ac:dyDescent="0.25">
      <c r="B71" s="12" t="s">
        <v>35</v>
      </c>
      <c r="C71" s="12" t="s">
        <v>36</v>
      </c>
      <c r="D71" s="12" t="s">
        <v>37</v>
      </c>
      <c r="E71" s="12" t="s">
        <v>38</v>
      </c>
    </row>
    <row r="72" spans="2:13" x14ac:dyDescent="0.25">
      <c r="B72" s="12">
        <v>1</v>
      </c>
      <c r="C72" s="13">
        <v>0</v>
      </c>
      <c r="D72" s="13">
        <f>H63</f>
        <v>4</v>
      </c>
      <c r="E72" s="13">
        <f>C73*E73+D73</f>
        <v>15.113090909090907</v>
      </c>
    </row>
    <row r="73" spans="2:13" x14ac:dyDescent="0.25">
      <c r="B73" s="12">
        <v>2</v>
      </c>
      <c r="C73" s="13">
        <f>$E$61/($E$62-$E$60*C72)</f>
        <v>0.125</v>
      </c>
      <c r="D73" s="13">
        <f>($E$60*D72+I65)/($E$62-$E$60*C72)</f>
        <v>10.7525</v>
      </c>
      <c r="E73" s="13">
        <f>C74*E74+D74</f>
        <v>34.884727272727268</v>
      </c>
    </row>
    <row r="74" spans="2:13" x14ac:dyDescent="0.25">
      <c r="B74" s="12">
        <v>3</v>
      </c>
      <c r="C74" s="13">
        <f>$E$61/($E$62-$E$60*C73)</f>
        <v>0.12698412698412698</v>
      </c>
      <c r="D74" s="13">
        <f>($E$60*D73+J65)/($E$62-$E$60*C73)</f>
        <v>26.493015873015867</v>
      </c>
      <c r="E74" s="13">
        <f>C75*E75+D75</f>
        <v>66.084727272727278</v>
      </c>
    </row>
    <row r="75" spans="2:13" x14ac:dyDescent="0.25">
      <c r="B75" s="12">
        <v>4</v>
      </c>
      <c r="C75" s="13">
        <f>$E$61/($E$62-$E$60*C74)</f>
        <v>0.12701612903225806</v>
      </c>
      <c r="D75" s="13">
        <f>($E$60*D74+K65)/($E$62-$E$60*C74)</f>
        <v>52.276411290322585</v>
      </c>
      <c r="E75" s="13">
        <f>C76*E76+D76</f>
        <v>108.71309090909092</v>
      </c>
    </row>
    <row r="76" spans="2:13" x14ac:dyDescent="0.25">
      <c r="B76" s="12">
        <v>5</v>
      </c>
      <c r="C76" s="13">
        <f>$E$61/($E$62-$E$60*C75)</f>
        <v>0.1270166453265045</v>
      </c>
      <c r="D76" s="13">
        <f>($E$60*D75+L65)/($E$62-$E$60*C75)</f>
        <v>88.390427656850207</v>
      </c>
      <c r="E76" s="13">
        <f>M63</f>
        <v>160</v>
      </c>
    </row>
    <row r="89" spans="1:20" x14ac:dyDescent="0.25">
      <c r="A89" s="1" t="s">
        <v>20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6" spans="1:20" x14ac:dyDescent="0.25">
      <c r="B96" s="14" t="s">
        <v>22</v>
      </c>
      <c r="C96" s="15">
        <v>4</v>
      </c>
      <c r="E96" s="14" t="s">
        <v>39</v>
      </c>
      <c r="F96" s="15">
        <v>4</v>
      </c>
    </row>
    <row r="97" spans="2:6" x14ac:dyDescent="0.25">
      <c r="B97" s="14" t="s">
        <v>24</v>
      </c>
      <c r="C97" s="15">
        <v>1</v>
      </c>
      <c r="E97" s="14" t="s">
        <v>40</v>
      </c>
      <c r="F97" s="16">
        <f>1/4</f>
        <v>0.25</v>
      </c>
    </row>
    <row r="98" spans="2:6" x14ac:dyDescent="0.25">
      <c r="B98" s="14" t="s">
        <v>26</v>
      </c>
      <c r="C98" s="15">
        <v>0.5</v>
      </c>
      <c r="E98" s="14" t="s">
        <v>41</v>
      </c>
      <c r="F98" s="17">
        <f>F97^2</f>
        <v>6.25E-2</v>
      </c>
    </row>
    <row r="99" spans="2:6" x14ac:dyDescent="0.25">
      <c r="B99" s="14" t="s">
        <v>27</v>
      </c>
      <c r="C99" s="15">
        <v>0.1</v>
      </c>
      <c r="E99" s="14" t="s">
        <v>42</v>
      </c>
      <c r="F99" s="16">
        <f>1/4</f>
        <v>0.25</v>
      </c>
    </row>
    <row r="100" spans="2:6" x14ac:dyDescent="0.25">
      <c r="B100" s="14" t="s">
        <v>29</v>
      </c>
      <c r="C100" s="15">
        <v>3</v>
      </c>
    </row>
    <row r="101" spans="2:6" x14ac:dyDescent="0.25">
      <c r="B101" s="14" t="s">
        <v>30</v>
      </c>
      <c r="C101" s="15">
        <v>11350</v>
      </c>
    </row>
    <row r="102" spans="2:6" x14ac:dyDescent="0.25">
      <c r="B102" s="14" t="s">
        <v>31</v>
      </c>
      <c r="C102" s="15">
        <v>35.1</v>
      </c>
    </row>
    <row r="103" spans="2:6" x14ac:dyDescent="0.25">
      <c r="B103" s="14" t="s">
        <v>32</v>
      </c>
      <c r="C103" s="15">
        <v>0.127</v>
      </c>
    </row>
    <row r="104" spans="2:6" x14ac:dyDescent="0.25">
      <c r="B104" s="14" t="s">
        <v>4</v>
      </c>
      <c r="C104" s="15">
        <v>4</v>
      </c>
    </row>
    <row r="105" spans="2:6" x14ac:dyDescent="0.25">
      <c r="B105" s="14" t="s">
        <v>6</v>
      </c>
      <c r="C105" s="15">
        <f>40*4</f>
        <v>160</v>
      </c>
    </row>
  </sheetData>
  <mergeCells count="3">
    <mergeCell ref="A24:T24"/>
    <mergeCell ref="A56:T56"/>
    <mergeCell ref="A89:T89"/>
  </mergeCells>
  <pageMargins left="0.7" right="0.7" top="0.75" bottom="0.75" header="0.511811023622047" footer="0.511811023622047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Night Phoenix</dc:creator>
  <dc:description/>
  <cp:lastModifiedBy>Night Phoenix</cp:lastModifiedBy>
  <cp:revision>3</cp:revision>
  <dcterms:created xsi:type="dcterms:W3CDTF">2025-02-25T10:17:13Z</dcterms:created>
  <dcterms:modified xsi:type="dcterms:W3CDTF">2025-03-15T07:45:18Z</dcterms:modified>
  <dc:language>en-GB</dc:language>
</cp:coreProperties>
</file>