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niharika/NUS/Month-2-Decision making under uncertainity/project 2/Naive bayes/"/>
    </mc:Choice>
  </mc:AlternateContent>
  <xr:revisionPtr revIDLastSave="0" documentId="13_ncr:1_{2FE6BE0D-B85A-BC4B-A0B0-81F784277033}" xr6:coauthVersionLast="47" xr6:coauthVersionMax="47" xr10:uidLastSave="{00000000-0000-0000-0000-000000000000}"/>
  <bookViews>
    <workbookView xWindow="3760" yWindow="500" windowWidth="28800" windowHeight="15880" activeTab="2" xr2:uid="{00000000-000D-0000-FFFF-FFFF00000000}"/>
  </bookViews>
  <sheets>
    <sheet name="Data Dictionary" sheetId="1" r:id="rId1"/>
    <sheet name="Dataset" sheetId="2" r:id="rId2"/>
    <sheet name="Solution" sheetId="3" r:id="rId3"/>
  </sheets>
  <definedNames>
    <definedName name="_xlnm._FilterDatabase" localSheetId="1" hidden="1">Dataset!$A$1:$K$304</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ijhk6oXHGPuScDtN3Z2FViBDXBAQ=="/>
    </ext>
  </extLst>
</workbook>
</file>

<file path=xl/calcChain.xml><?xml version="1.0" encoding="utf-8"?>
<calcChain xmlns="http://schemas.openxmlformats.org/spreadsheetml/2006/main">
  <c r="N9" i="2" l="1"/>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 i="2"/>
  <c r="N4" i="2"/>
  <c r="N5" i="2"/>
  <c r="N6" i="2"/>
  <c r="N7" i="2"/>
  <c r="N8" i="2"/>
  <c r="N2"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2" i="2"/>
  <c r="G53" i="3"/>
  <c r="G34" i="3"/>
  <c r="G10" i="3"/>
  <c r="G33" i="3"/>
  <c r="G9" i="3"/>
  <c r="G32" i="3"/>
  <c r="G11" i="3"/>
  <c r="G31" i="3"/>
  <c r="G57" i="3"/>
  <c r="G21" i="3"/>
  <c r="G52" i="3"/>
  <c r="F63" i="3"/>
  <c r="G56" i="3"/>
  <c r="F64" i="3"/>
  <c r="G8" i="3"/>
  <c r="G22" i="3"/>
  <c r="G20" i="3"/>
  <c r="G43" i="3"/>
  <c r="G54" i="3"/>
  <c r="G42" i="3"/>
  <c r="G19" i="3"/>
  <c r="G45" i="3"/>
  <c r="G44" i="3"/>
  <c r="G55" i="3"/>
  <c r="K25" i="3" l="1"/>
  <c r="K11" i="3"/>
  <c r="K26" i="3" l="1"/>
  <c r="K29" i="3" s="1"/>
  <c r="K12" i="3"/>
  <c r="K14" i="3" s="1"/>
</calcChain>
</file>

<file path=xl/sharedStrings.xml><?xml version="1.0" encoding="utf-8"?>
<sst xmlns="http://schemas.openxmlformats.org/spreadsheetml/2006/main" count="166" uniqueCount="119">
  <si>
    <t>Column Name</t>
  </si>
  <si>
    <t>Description</t>
  </si>
  <si>
    <t>age</t>
  </si>
  <si>
    <t>Age of the patient.</t>
  </si>
  <si>
    <t>sex</t>
  </si>
  <si>
    <t>sex of the patient. (1=male, 0=female)</t>
  </si>
  <si>
    <t>exng</t>
  </si>
  <si>
    <t>Exercise induced angina (1 =True ;0 =False).</t>
  </si>
  <si>
    <t>ca</t>
  </si>
  <si>
    <t>Number of major vessels.</t>
  </si>
  <si>
    <t>cp</t>
  </si>
  <si>
    <t>Chest pain type</t>
  </si>
  <si>
    <t>Value 0: asymptomatic</t>
  </si>
  <si>
    <t>Value 1: atypical angina</t>
  </si>
  <si>
    <t>Value 2: non-anginal pain</t>
  </si>
  <si>
    <t>Value 3: typical angina</t>
  </si>
  <si>
    <t>rest_bp</t>
  </si>
  <si>
    <t>resting blood pressure (in mm Hg).</t>
  </si>
  <si>
    <t>chol</t>
  </si>
  <si>
    <t>cholesterol in mg/dl fetched via BMI sensor.</t>
  </si>
  <si>
    <t>fbs</t>
  </si>
  <si>
    <t>Fasting blood sugar &gt; 120 mg/dl (1 = true; 0 = false).</t>
  </si>
  <si>
    <t>restecg</t>
  </si>
  <si>
    <t>Resting electrocardiographic results</t>
  </si>
  <si>
    <t>Value 0: normal</t>
  </si>
  <si>
    <t>Value 1: having ST-T wave abnormality (T wave inversions and/or ST elevation or depression of &gt; 0.05 mV)</t>
  </si>
  <si>
    <t>Value 2: showing probable or definite left ventricular hypertrophy by Estes' criteria</t>
  </si>
  <si>
    <t>max_hr</t>
  </si>
  <si>
    <t>Maximum heart rate achieved.</t>
  </si>
  <si>
    <t>target</t>
  </si>
  <si>
    <t>0= patient did not have a heart attack 1= patient had a heart attack.</t>
  </si>
  <si>
    <t>age_group</t>
  </si>
  <si>
    <t>low</t>
  </si>
  <si>
    <t>ideal</t>
  </si>
  <si>
    <t>high</t>
  </si>
  <si>
    <t>bp_level</t>
  </si>
  <si>
    <t>chol_level</t>
  </si>
  <si>
    <t>good</t>
  </si>
  <si>
    <t>borderline</t>
  </si>
  <si>
    <t>Column Labels</t>
  </si>
  <si>
    <t>Adult</t>
  </si>
  <si>
    <t>Seniors</t>
  </si>
  <si>
    <t>Grand Total</t>
  </si>
  <si>
    <t>Row Labels</t>
  </si>
  <si>
    <t>Count of sex</t>
  </si>
  <si>
    <t>p(adult|t=1)</t>
  </si>
  <si>
    <t>p(adult|t=0)</t>
  </si>
  <si>
    <t>p(Seniors|t=1)</t>
  </si>
  <si>
    <t>p(Seniors|t=0)</t>
  </si>
  <si>
    <t>Count of age</t>
  </si>
  <si>
    <t>gender of the patient. (1=male, 0=female)</t>
  </si>
  <si>
    <t>p(female|t=1)</t>
  </si>
  <si>
    <t>p(male|t=1)</t>
  </si>
  <si>
    <t>p(female|t=0)</t>
  </si>
  <si>
    <t>p(male|t=0)</t>
  </si>
  <si>
    <t>p(high|t=1)</t>
  </si>
  <si>
    <t>p(high|t=0)</t>
  </si>
  <si>
    <t>p(ideal|t=1)</t>
  </si>
  <si>
    <t>p(ideal|t=0)</t>
  </si>
  <si>
    <t>has exercise induced angina (i.e., 1)</t>
  </si>
  <si>
    <t>p(exzn=1|t=1)</t>
  </si>
  <si>
    <t>p(exzn=0|t=1)</t>
  </si>
  <si>
    <t>p(exzn=1|t=0)</t>
  </si>
  <si>
    <t>p(exzn=0|t=0)</t>
  </si>
  <si>
    <t>p(borderline|t=1)</t>
  </si>
  <si>
    <t>p(good|t=1)</t>
  </si>
  <si>
    <t>p(borderline|t=0)</t>
  </si>
  <si>
    <t>p(good|t=0)</t>
  </si>
  <si>
    <t>p(t=1)</t>
  </si>
  <si>
    <t>p(t=0)</t>
  </si>
  <si>
    <t>NUMERATOR</t>
  </si>
  <si>
    <t>p(adult|t=1)*p(female|t=1)*p(ideal|t=1)*p(exzn=1|t=1)*p(borderline|t=1)*p(t=1)</t>
  </si>
  <si>
    <t>p(adult|t=1)*p(female|t=1)*p(ideal|t=1)*p(exzn=1|t=1)*p(borderline|t=1)*p(t=1)   +   p(adult|t=0)*p(female|t=0)*p(ideal|t=0)*p(exzn=1|t=0)*p(borderline|t=0)*p(t=0)</t>
  </si>
  <si>
    <t>Probability that Fiona will have a heart attack</t>
  </si>
  <si>
    <t>p(Seniors|t=1)*p(male|t=1)*p(high|t=1)*p(exzn=1|t=1)*p(high|t=1)*p(t=1)</t>
  </si>
  <si>
    <t>p(Seniors|t=1)*p(male|t=1)*p(high|t=1)*p(exzn=1|t=1)*p(high|t=1)*p(t=1)  +  p(Seniors|t=0)*p(male|t=0)*p(high|t=0)*p(exzn=1|t=0)*p(high|t=1)*p(t=0)</t>
  </si>
  <si>
    <t>Probability that Dev will have a heart attack</t>
  </si>
  <si>
    <r>
      <t xml:space="preserve">All the given conditions, the Dev has </t>
    </r>
    <r>
      <rPr>
        <b/>
        <sz val="11"/>
        <color theme="1"/>
        <rFont val="Calibri"/>
        <family val="2"/>
        <scheme val="minor"/>
      </rPr>
      <t>8.08%</t>
    </r>
    <r>
      <rPr>
        <sz val="11"/>
        <color theme="1"/>
        <rFont val="Calibri"/>
        <family val="2"/>
        <scheme val="minor"/>
      </rPr>
      <t xml:space="preserve"> probability of having a heart disease.</t>
    </r>
  </si>
  <si>
    <r>
      <t xml:space="preserve">All the given conditions, the fiona has </t>
    </r>
    <r>
      <rPr>
        <b/>
        <sz val="11"/>
        <color theme="1"/>
        <rFont val="Calibri"/>
        <family val="2"/>
        <scheme val="minor"/>
      </rPr>
      <t>55.1%</t>
    </r>
    <r>
      <rPr>
        <sz val="11"/>
        <color theme="1"/>
        <rFont val="Calibri"/>
        <family val="2"/>
        <scheme val="minor"/>
      </rPr>
      <t xml:space="preserve">  probability of having a heart disease.</t>
    </r>
  </si>
  <si>
    <t>Context	
Heart disease is a broad term used for diseases and conditions affecting the heart and	
circulatory system. They are also referred to as cardiovascular diseases. Since the heart	
is amongst the most vital organs of the body, its diseases affecting it have an adverse	
impact on other organs and parts of the body as well. There are several different types	
and forms of heart disease. The most common ones cause narrowing or blockage of the	
coronary arteries, malfunctioning in the valves of the heart, enlargement in the size of	
the heart, and several others leading to heart failure and heart attack.	
In this problem, we are going to predict the chance of having a heart attack given the factors asscociated with it.</t>
  </si>
  <si>
    <t>Context:</t>
  </si>
  <si>
    <r>
      <t>·</t>
    </r>
    <r>
      <rPr>
        <sz val="7"/>
        <color theme="1"/>
        <rFont val="Times New Roman"/>
        <family val="1"/>
      </rPr>
      <t xml:space="preserve">       </t>
    </r>
    <r>
      <rPr>
        <b/>
        <sz val="10.5"/>
        <color theme="1"/>
        <rFont val="Arial"/>
        <family val="2"/>
      </rPr>
      <t xml:space="preserve">patients under the age of 14 are to be grouped as children, </t>
    </r>
  </si>
  <si>
    <r>
      <t>·</t>
    </r>
    <r>
      <rPr>
        <sz val="7"/>
        <color theme="1"/>
        <rFont val="Times New Roman"/>
        <family val="1"/>
      </rPr>
      <t xml:space="preserve">       </t>
    </r>
    <r>
      <rPr>
        <b/>
        <sz val="10.5"/>
        <color theme="1"/>
        <rFont val="Arial"/>
        <family val="2"/>
      </rPr>
      <t>patients greater than or equal to the age 14 and less than 25 are to be grouped as Youth,</t>
    </r>
  </si>
  <si>
    <r>
      <t>·</t>
    </r>
    <r>
      <rPr>
        <sz val="7"/>
        <color theme="1"/>
        <rFont val="Times New Roman"/>
        <family val="1"/>
      </rPr>
      <t xml:space="preserve">       </t>
    </r>
    <r>
      <rPr>
        <b/>
        <sz val="10.5"/>
        <color theme="1"/>
        <rFont val="Arial"/>
        <family val="2"/>
      </rPr>
      <t>patients greater than or equal to the age 25 and less than 64 are to be grouped as Adults, and</t>
    </r>
  </si>
  <si>
    <r>
      <t>·</t>
    </r>
    <r>
      <rPr>
        <sz val="7"/>
        <color theme="1"/>
        <rFont val="Times New Roman"/>
        <family val="1"/>
      </rPr>
      <t xml:space="preserve">       </t>
    </r>
    <r>
      <rPr>
        <b/>
        <sz val="10.5"/>
        <color theme="1"/>
        <rFont val="Arial"/>
        <family val="2"/>
      </rPr>
      <t>patients of the age of 64 and above are to be grouped as Seniors.</t>
    </r>
  </si>
  <si>
    <t>Generate a new categorical feature (age_group) from the age column where –</t>
  </si>
  <si>
    <t xml:space="preserve">Step 1. </t>
  </si>
  <si>
    <t>Steps:-</t>
  </si>
  <si>
    <t xml:space="preserve">Step 2. </t>
  </si>
  <si>
    <r>
      <t>Generate a categorical feature (chol_level) from the chol column using VLOOKUP, where</t>
    </r>
    <r>
      <rPr>
        <sz val="7.5"/>
        <color theme="1"/>
        <rFont val="Arial"/>
        <family val="2"/>
      </rPr>
      <t>:-</t>
    </r>
  </si>
  <si>
    <t>0 – 90</t>
  </si>
  <si>
    <t>Low</t>
  </si>
  <si>
    <t>91 - 140</t>
  </si>
  <si>
    <t xml:space="preserve">Ideal </t>
  </si>
  <si>
    <t>&gt;140</t>
  </si>
  <si>
    <t>High</t>
  </si>
  <si>
    <t xml:space="preserve">Generate a categorical feature (bp_level) from the rest_bp column using VLOOKUP, where </t>
  </si>
  <si>
    <t>0 - 200</t>
  </si>
  <si>
    <r>
      <t>Good</t>
    </r>
    <r>
      <rPr>
        <b/>
        <i/>
        <sz val="7.5"/>
        <color theme="1"/>
        <rFont val="Arial"/>
        <family val="2"/>
      </rPr>
      <t xml:space="preserve"> </t>
    </r>
  </si>
  <si>
    <t>201 - 240</t>
  </si>
  <si>
    <r>
      <t>Borderline</t>
    </r>
    <r>
      <rPr>
        <b/>
        <i/>
        <sz val="7.5"/>
        <color theme="1"/>
        <rFont val="Arial"/>
        <family val="2"/>
      </rPr>
      <t xml:space="preserve"> </t>
    </r>
  </si>
  <si>
    <t>&gt;240</t>
  </si>
  <si>
    <r>
      <t>High</t>
    </r>
    <r>
      <rPr>
        <b/>
        <i/>
        <sz val="7.5"/>
        <color theme="1"/>
        <rFont val="Arial"/>
        <family val="2"/>
      </rPr>
      <t xml:space="preserve"> </t>
    </r>
  </si>
  <si>
    <r>
      <t>Name:</t>
    </r>
    <r>
      <rPr>
        <b/>
        <sz val="12"/>
        <color theme="1"/>
        <rFont val="Times New Roman"/>
        <family val="1"/>
      </rPr>
      <t xml:space="preserve"> </t>
    </r>
    <r>
      <rPr>
        <b/>
        <sz val="12"/>
        <color theme="1"/>
        <rFont val="Calibri"/>
        <family val="2"/>
      </rPr>
      <t>Fiona</t>
    </r>
  </si>
  <si>
    <r>
      <t>age:</t>
    </r>
    <r>
      <rPr>
        <b/>
        <sz val="12"/>
        <color theme="1"/>
        <rFont val="Times New Roman"/>
        <family val="1"/>
      </rPr>
      <t xml:space="preserve"> </t>
    </r>
    <r>
      <rPr>
        <b/>
        <sz val="12"/>
        <color theme="1"/>
        <rFont val="Calibri"/>
        <family val="2"/>
      </rPr>
      <t>34</t>
    </r>
  </si>
  <si>
    <r>
      <t>sex:</t>
    </r>
    <r>
      <rPr>
        <b/>
        <sz val="12"/>
        <color theme="1"/>
        <rFont val="Times New Roman"/>
        <family val="1"/>
      </rPr>
      <t xml:space="preserve"> </t>
    </r>
    <r>
      <rPr>
        <b/>
        <sz val="12"/>
        <color theme="1"/>
        <rFont val="Calibri"/>
        <family val="2"/>
      </rPr>
      <t>Female (i.e., 0)</t>
    </r>
  </si>
  <si>
    <r>
      <t>bp_level:</t>
    </r>
    <r>
      <rPr>
        <b/>
        <sz val="12"/>
        <color theme="1"/>
        <rFont val="Times New Roman"/>
        <family val="1"/>
      </rPr>
      <t xml:space="preserve"> </t>
    </r>
    <r>
      <rPr>
        <b/>
        <sz val="12"/>
        <color theme="1"/>
        <rFont val="Calibri"/>
        <family val="2"/>
      </rPr>
      <t>ideal</t>
    </r>
  </si>
  <si>
    <r>
      <t>exng:</t>
    </r>
    <r>
      <rPr>
        <b/>
        <sz val="12"/>
        <color theme="1"/>
        <rFont val="Times New Roman"/>
        <family val="1"/>
      </rPr>
      <t xml:space="preserve"> </t>
    </r>
    <r>
      <rPr>
        <b/>
        <sz val="12"/>
        <color theme="1"/>
        <rFont val="Calibri"/>
        <family val="2"/>
      </rPr>
      <t>has exercise induced angina (i.e., 1)</t>
    </r>
  </si>
  <si>
    <r>
      <t>chol_level:</t>
    </r>
    <r>
      <rPr>
        <b/>
        <sz val="12"/>
        <color theme="1"/>
        <rFont val="Times New Roman"/>
        <family val="1"/>
      </rPr>
      <t xml:space="preserve"> </t>
    </r>
    <r>
      <rPr>
        <b/>
        <sz val="12"/>
        <color theme="1"/>
        <rFont val="Calibri"/>
        <family val="2"/>
      </rPr>
      <t>borderline</t>
    </r>
  </si>
  <si>
    <t>DINOMINATOR</t>
  </si>
  <si>
    <t>Given below is a snap shot of Fiona’s health report. What is the probability that she will have a heart attack?</t>
  </si>
  <si>
    <t>Problem 1-</t>
  </si>
  <si>
    <t>Given below is a snap shot of Dev’s health report. What is the probability that he will have a heart attack?</t>
  </si>
  <si>
    <r>
      <t>Name:</t>
    </r>
    <r>
      <rPr>
        <b/>
        <sz val="12"/>
        <color theme="1"/>
        <rFont val="Times New Roman"/>
        <family val="1"/>
      </rPr>
      <t xml:space="preserve"> </t>
    </r>
    <r>
      <rPr>
        <b/>
        <sz val="12"/>
        <color theme="1"/>
        <rFont val="Calibri"/>
        <family val="2"/>
      </rPr>
      <t>Dev</t>
    </r>
  </si>
  <si>
    <r>
      <t>age:</t>
    </r>
    <r>
      <rPr>
        <b/>
        <sz val="12"/>
        <color theme="1"/>
        <rFont val="Times New Roman"/>
        <family val="1"/>
      </rPr>
      <t xml:space="preserve"> 72</t>
    </r>
  </si>
  <si>
    <r>
      <t>sex:</t>
    </r>
    <r>
      <rPr>
        <b/>
        <sz val="12"/>
        <color theme="1"/>
        <rFont val="Times New Roman"/>
        <family val="1"/>
      </rPr>
      <t xml:space="preserve"> </t>
    </r>
    <r>
      <rPr>
        <b/>
        <sz val="12"/>
        <color theme="1"/>
        <rFont val="Calibri"/>
        <family val="2"/>
      </rPr>
      <t>Male (i.e., 1)</t>
    </r>
  </si>
  <si>
    <r>
      <t>bp_level:</t>
    </r>
    <r>
      <rPr>
        <b/>
        <sz val="12"/>
        <color theme="1"/>
        <rFont val="Times New Roman"/>
        <family val="1"/>
      </rPr>
      <t xml:space="preserve"> </t>
    </r>
    <r>
      <rPr>
        <b/>
        <sz val="12"/>
        <color theme="1"/>
        <rFont val="Calibri"/>
        <family val="2"/>
      </rPr>
      <t>high</t>
    </r>
  </si>
  <si>
    <r>
      <t>chol_level:</t>
    </r>
    <r>
      <rPr>
        <b/>
        <sz val="12"/>
        <color theme="1"/>
        <rFont val="Times New Roman"/>
        <family val="1"/>
      </rPr>
      <t xml:space="preserve"> </t>
    </r>
    <r>
      <rPr>
        <b/>
        <sz val="12"/>
        <color theme="1"/>
        <rFont val="Calibri"/>
        <family val="2"/>
      </rPr>
      <t>high</t>
    </r>
  </si>
  <si>
    <t>Problem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</si>
</sst>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scheme val="minor"/>
    </font>
    <font>
      <b/>
      <sz val="11"/>
      <color rgb="FFFFFFFF"/>
      <name val="Calibri"/>
      <family val="2"/>
    </font>
    <font>
      <b/>
      <sz val="11"/>
      <color rgb="FF000000"/>
      <name val="Calibri"/>
      <family val="2"/>
    </font>
    <font>
      <sz val="11"/>
      <color rgb="FF000000"/>
      <name val="Calibri"/>
      <family val="2"/>
    </font>
    <font>
      <sz val="11"/>
      <name val="Calibri"/>
      <family val="2"/>
    </font>
    <font>
      <sz val="11"/>
      <color theme="1"/>
      <name val="Calibri"/>
      <family val="2"/>
    </font>
    <font>
      <sz val="11"/>
      <color theme="1"/>
      <name val="Calibri"/>
      <family val="2"/>
      <scheme val="minor"/>
    </font>
    <font>
      <b/>
      <sz val="11"/>
      <color theme="1"/>
      <name val="Calibri"/>
      <family val="2"/>
      <scheme val="minor"/>
    </font>
    <font>
      <b/>
      <sz val="16"/>
      <color theme="1"/>
      <name val="Calibri"/>
      <family val="2"/>
      <scheme val="minor"/>
    </font>
    <font>
      <b/>
      <sz val="18"/>
      <color theme="1"/>
      <name val="Calibri"/>
      <family val="2"/>
      <scheme val="minor"/>
    </font>
    <font>
      <b/>
      <sz val="12"/>
      <color theme="1"/>
      <name val="Times New Roman"/>
      <family val="1"/>
    </font>
    <font>
      <b/>
      <sz val="10.5"/>
      <color theme="1"/>
      <name val="Arial"/>
      <family val="2"/>
    </font>
    <font>
      <sz val="10.5"/>
      <color theme="1"/>
      <name val="Symbol"/>
      <charset val="2"/>
    </font>
    <font>
      <sz val="7"/>
      <color theme="1"/>
      <name val="Times New Roman"/>
      <family val="1"/>
    </font>
    <font>
      <sz val="7.5"/>
      <color theme="1"/>
      <name val="Arial"/>
      <family val="2"/>
    </font>
    <font>
      <b/>
      <sz val="12"/>
      <color theme="1"/>
      <name val="Calibri"/>
      <family val="2"/>
    </font>
    <font>
      <b/>
      <i/>
      <sz val="7.5"/>
      <color theme="1"/>
      <name val="Arial"/>
      <family val="2"/>
    </font>
    <font>
      <sz val="11"/>
      <color theme="3"/>
      <name val="Calibri"/>
      <family val="2"/>
    </font>
  </fonts>
  <fills count="9">
    <fill>
      <patternFill patternType="none"/>
    </fill>
    <fill>
      <patternFill patternType="gray125"/>
    </fill>
    <fill>
      <patternFill patternType="solid">
        <fgColor rgb="FF4472C4"/>
        <bgColor rgb="FF4472C4"/>
      </patternFill>
    </fill>
    <fill>
      <patternFill patternType="solid">
        <fgColor rgb="FFD9E2F3"/>
        <bgColor rgb="FFD9E2F3"/>
      </patternFill>
    </fill>
    <fill>
      <patternFill patternType="solid">
        <fgColor theme="4"/>
        <bgColor theme="4"/>
      </patternFill>
    </fill>
    <fill>
      <patternFill patternType="solid">
        <fgColor rgb="FFDEEAF6"/>
        <bgColor rgb="FFDEEAF6"/>
      </patternFill>
    </fill>
    <fill>
      <patternFill patternType="solid">
        <fgColor rgb="FF00B050"/>
        <bgColor indexed="64"/>
      </patternFill>
    </fill>
    <fill>
      <patternFill patternType="solid">
        <fgColor rgb="FFFFFF00"/>
        <bgColor indexed="64"/>
      </patternFill>
    </fill>
    <fill>
      <patternFill patternType="solid">
        <fgColor rgb="FFFFFF00"/>
        <bgColor theme="4"/>
      </patternFill>
    </fill>
  </fills>
  <borders count="16">
    <border>
      <left/>
      <right/>
      <top/>
      <bottom/>
      <diagonal/>
    </border>
    <border>
      <left style="thin">
        <color rgb="FF4472C4"/>
      </left>
      <right/>
      <top style="thin">
        <color rgb="FF4472C4"/>
      </top>
      <bottom style="thin">
        <color rgb="FF4472C4"/>
      </bottom>
      <diagonal/>
    </border>
    <border>
      <left/>
      <right style="thin">
        <color rgb="FF4472C4"/>
      </right>
      <top style="thin">
        <color rgb="FF4472C4"/>
      </top>
      <bottom style="thin">
        <color rgb="FF4472C4"/>
      </bottom>
      <diagonal/>
    </border>
    <border>
      <left style="thin">
        <color rgb="FF000000"/>
      </left>
      <right style="thin">
        <color rgb="FF000000"/>
      </right>
      <top style="thin">
        <color rgb="FF4472C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46">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3" borderId="3" xfId="0" applyFont="1" applyFill="1" applyBorder="1" applyAlignment="1">
      <alignment horizontal="center" vertical="center"/>
    </xf>
    <xf numFmtId="0" fontId="3" fillId="3" borderId="3" xfId="0" applyFont="1" applyFill="1" applyBorder="1" applyAlignment="1">
      <alignment vertical="center"/>
    </xf>
    <xf numFmtId="0" fontId="2" fillId="0" borderId="4" xfId="0" applyFont="1" applyBorder="1" applyAlignment="1">
      <alignment horizontal="center" vertical="center"/>
    </xf>
    <xf numFmtId="0" fontId="3" fillId="0" borderId="4" xfId="0" applyFont="1" applyBorder="1" applyAlignment="1">
      <alignment vertical="center"/>
    </xf>
    <xf numFmtId="0" fontId="2" fillId="3" borderId="4" xfId="0" applyFont="1" applyFill="1" applyBorder="1" applyAlignment="1">
      <alignment horizontal="center" vertical="center"/>
    </xf>
    <xf numFmtId="0" fontId="3" fillId="3" borderId="4" xfId="0" applyFont="1" applyFill="1" applyBorder="1" applyAlignment="1">
      <alignment vertical="center"/>
    </xf>
    <xf numFmtId="0" fontId="3" fillId="3" borderId="6" xfId="0" applyFont="1" applyFill="1" applyBorder="1" applyAlignment="1">
      <alignment vertical="center"/>
    </xf>
    <xf numFmtId="0" fontId="3" fillId="3" borderId="8" xfId="0" applyFont="1" applyFill="1" applyBorder="1" applyAlignment="1">
      <alignment horizontal="left" vertical="center"/>
    </xf>
    <xf numFmtId="0" fontId="3" fillId="3" borderId="10" xfId="0" applyFont="1" applyFill="1" applyBorder="1" applyAlignment="1">
      <alignment horizontal="left" vertical="center"/>
    </xf>
    <xf numFmtId="0" fontId="5" fillId="4" borderId="11" xfId="0" applyFont="1" applyFill="1" applyBorder="1" applyAlignment="1">
      <alignment horizontal="center" vertical="center"/>
    </xf>
    <xf numFmtId="0" fontId="5" fillId="5" borderId="11" xfId="0" applyFont="1" applyFill="1" applyBorder="1" applyAlignment="1">
      <alignment horizontal="center" vertical="center"/>
    </xf>
    <xf numFmtId="0" fontId="6" fillId="0" borderId="0" xfId="0" applyFont="1"/>
    <xf numFmtId="0" fontId="0" fillId="0" borderId="0" xfId="0" pivotButton="1"/>
    <xf numFmtId="0" fontId="0" fillId="0" borderId="0" xfId="0" applyAlignment="1">
      <alignment horizontal="left"/>
    </xf>
    <xf numFmtId="10" fontId="0" fillId="0" borderId="0" xfId="0" applyNumberFormat="1"/>
    <xf numFmtId="0" fontId="7" fillId="0" borderId="0" xfId="0" applyFont="1"/>
    <xf numFmtId="0" fontId="2" fillId="3" borderId="5" xfId="0" applyFont="1" applyFill="1" applyBorder="1" applyAlignment="1">
      <alignment horizontal="center" vertical="center"/>
    </xf>
    <xf numFmtId="0" fontId="4" fillId="0" borderId="7" xfId="0" applyFont="1" applyBorder="1"/>
    <xf numFmtId="0" fontId="4" fillId="0" borderId="9" xfId="0" applyFont="1" applyBorder="1"/>
    <xf numFmtId="0" fontId="8" fillId="0" borderId="0" xfId="0" applyFont="1"/>
    <xf numFmtId="0" fontId="8" fillId="0" borderId="0" xfId="0" applyFont="1" applyAlignment="1">
      <alignment horizontal="center"/>
    </xf>
    <xf numFmtId="0" fontId="8" fillId="0" borderId="0" xfId="0" applyFont="1" applyAlignment="1"/>
    <xf numFmtId="0" fontId="8" fillId="0" borderId="0" xfId="0" applyFont="1" applyAlignment="1">
      <alignment horizontal="left" wrapText="1"/>
    </xf>
    <xf numFmtId="0" fontId="8" fillId="0" borderId="0" xfId="0" applyFont="1" applyAlignment="1">
      <alignment horizontal="left"/>
    </xf>
    <xf numFmtId="0" fontId="9" fillId="0" borderId="0" xfId="0" applyFont="1"/>
    <xf numFmtId="0" fontId="11" fillId="0" borderId="0" xfId="0" applyFont="1" applyAlignment="1">
      <alignment vertical="center"/>
    </xf>
    <xf numFmtId="0" fontId="12" fillId="0" borderId="0" xfId="0" applyFont="1" applyAlignment="1">
      <alignment horizontal="left" vertical="center" indent="6"/>
    </xf>
    <xf numFmtId="0" fontId="11" fillId="0" borderId="0" xfId="0" applyFont="1"/>
    <xf numFmtId="0" fontId="10"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15" fillId="0" borderId="12" xfId="0" applyFont="1" applyBorder="1" applyAlignment="1">
      <alignment horizontal="center" vertical="center" wrapText="1"/>
    </xf>
    <xf numFmtId="0" fontId="15" fillId="0" borderId="13" xfId="0" applyFont="1" applyBorder="1" applyAlignment="1">
      <alignment horizontal="center" vertical="center" wrapText="1"/>
    </xf>
    <xf numFmtId="0" fontId="15" fillId="0" borderId="14" xfId="0" applyFont="1" applyBorder="1" applyAlignment="1">
      <alignment horizontal="center" vertical="center" wrapText="1"/>
    </xf>
    <xf numFmtId="0" fontId="15" fillId="0" borderId="15" xfId="0" applyFont="1" applyBorder="1" applyAlignment="1">
      <alignment horizontal="center" vertical="center" wrapText="1"/>
    </xf>
    <xf numFmtId="0" fontId="15" fillId="0" borderId="12" xfId="0" applyFont="1" applyBorder="1" applyAlignment="1">
      <alignment vertical="center" wrapText="1"/>
    </xf>
    <xf numFmtId="0" fontId="15" fillId="0" borderId="14" xfId="0" applyFont="1" applyBorder="1" applyAlignment="1">
      <alignment vertical="center" wrapText="1"/>
    </xf>
    <xf numFmtId="0" fontId="15" fillId="0" borderId="11" xfId="0" applyFont="1" applyBorder="1" applyAlignment="1">
      <alignment vertical="center" wrapText="1"/>
    </xf>
    <xf numFmtId="0" fontId="7" fillId="6" borderId="0" xfId="0" applyFont="1" applyFill="1"/>
    <xf numFmtId="0" fontId="6" fillId="6" borderId="0" xfId="0" applyFont="1" applyFill="1"/>
    <xf numFmtId="0" fontId="7" fillId="7" borderId="0" xfId="0" applyFont="1" applyFill="1"/>
    <xf numFmtId="0" fontId="17" fillId="8" borderId="11" xfId="0" applyFont="1" applyFill="1" applyBorder="1" applyAlignment="1">
      <alignment horizontal="center" vertical="center"/>
    </xf>
  </cellXfs>
  <cellStyles count="1">
    <cellStyle name="Normal" xfId="0" builtinId="0"/>
  </cellStyles>
  <dxfs count="12">
    <dxf>
      <font>
        <b val="0"/>
        <i val="0"/>
        <strike val="0"/>
        <condense val="0"/>
        <extend val="0"/>
        <outline val="0"/>
        <shadow val="0"/>
        <u val="none"/>
        <vertAlign val="baseline"/>
        <sz val="11"/>
        <color theme="1"/>
        <name val="Calibri"/>
        <scheme val="none"/>
      </font>
      <fill>
        <patternFill patternType="solid">
          <fgColor rgb="FFDEEAF6"/>
          <bgColor rgb="FFDEEAF6"/>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EEAF6"/>
          <bgColor rgb="FFDEEAF6"/>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EEAF6"/>
          <bgColor rgb="FFDEEAF6"/>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EEAF6"/>
          <bgColor rgb="FFDEEAF6"/>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EEAF6"/>
          <bgColor rgb="FFDEEAF6"/>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EEAF6"/>
          <bgColor rgb="FFDEEAF6"/>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EEAF6"/>
          <bgColor rgb="FFDEEAF6"/>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EEAF6"/>
          <bgColor rgb="FFDEEAF6"/>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EEAF6"/>
          <bgColor rgb="FFDEEAF6"/>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EEAF6"/>
          <bgColor rgb="FFDEEAF6"/>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EEAF6"/>
          <bgColor rgb="FFDEEAF6"/>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theme="4"/>
          <bgColor theme="4"/>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69.771421527781" createdVersion="8" refreshedVersion="8" minRefreshableVersion="3" recordCount="303" xr:uid="{7933BE0F-07B3-6844-B0E0-974E89755327}">
  <cacheSource type="worksheet">
    <worksheetSource name="Table1"/>
  </cacheSource>
  <cacheFields count="14">
    <cacheField name="age" numFmtId="0">
      <sharedItems containsSemiMixedTypes="0" containsString="0" containsNumber="1" containsInteger="1" minValue="29" maxValue="77" count="41">
        <n v="63"/>
        <n v="37"/>
        <n v="41"/>
        <n v="56"/>
        <n v="57"/>
        <n v="44"/>
        <n v="52"/>
        <n v="54"/>
        <n v="48"/>
        <n v="49"/>
        <n v="64"/>
        <n v="58"/>
        <n v="50"/>
        <n v="66"/>
        <n v="43"/>
        <n v="69"/>
        <n v="59"/>
        <n v="42"/>
        <n v="61"/>
        <n v="40"/>
        <n v="71"/>
        <n v="51"/>
        <n v="65"/>
        <n v="53"/>
        <n v="46"/>
        <n v="45"/>
        <n v="39"/>
        <n v="47"/>
        <n v="62"/>
        <n v="34"/>
        <n v="35"/>
        <n v="29"/>
        <n v="55"/>
        <n v="60"/>
        <n v="67"/>
        <n v="68"/>
        <n v="74"/>
        <n v="76"/>
        <n v="70"/>
        <n v="38"/>
        <n v="77"/>
      </sharedItems>
    </cacheField>
    <cacheField name="sex" numFmtId="0">
      <sharedItems containsSemiMixedTypes="0" containsString="0" containsNumber="1" containsInteger="1" minValue="0" maxValue="1" count="2">
        <n v="1"/>
        <n v="0"/>
      </sharedItems>
    </cacheField>
    <cacheField name="exng" numFmtId="0">
      <sharedItems containsSemiMixedTypes="0" containsString="0" containsNumber="1" containsInteger="1" minValue="0" maxValue="1" count="2">
        <n v="0"/>
        <n v="1"/>
      </sharedItems>
    </cacheField>
    <cacheField name="ca" numFmtId="0">
      <sharedItems containsSemiMixedTypes="0" containsString="0" containsNumber="1" containsInteger="1" minValue="0" maxValue="4"/>
    </cacheField>
    <cacheField name="cp" numFmtId="0">
      <sharedItems containsSemiMixedTypes="0" containsString="0" containsNumber="1" containsInteger="1" minValue="0" maxValue="3"/>
    </cacheField>
    <cacheField name="rest_bp" numFmtId="0">
      <sharedItems containsSemiMixedTypes="0" containsString="0" containsNumber="1" containsInteger="1" minValue="94" maxValue="200"/>
    </cacheField>
    <cacheField name="chol" numFmtId="0">
      <sharedItems containsSemiMixedTypes="0" containsString="0" containsNumber="1" containsInteger="1" minValue="126" maxValue="564"/>
    </cacheField>
    <cacheField name="fbs" numFmtId="0">
      <sharedItems containsSemiMixedTypes="0" containsString="0" containsNumber="1" containsInteger="1" minValue="0" maxValue="1"/>
    </cacheField>
    <cacheField name="restecg" numFmtId="0">
      <sharedItems containsSemiMixedTypes="0" containsString="0" containsNumber="1" containsInteger="1" minValue="0" maxValue="2"/>
    </cacheField>
    <cacheField name="max_hr" numFmtId="0">
      <sharedItems containsSemiMixedTypes="0" containsString="0" containsNumber="1" containsInteger="1" minValue="71" maxValue="202"/>
    </cacheField>
    <cacheField name="target" numFmtId="0">
      <sharedItems containsSemiMixedTypes="0" containsString="0" containsNumber="1" containsInteger="1" minValue="0" maxValue="1" count="2">
        <n v="1"/>
        <n v="0"/>
      </sharedItems>
    </cacheField>
    <cacheField name="age_group" numFmtId="0">
      <sharedItems count="2">
        <s v="Adult"/>
        <s v="Seniors"/>
      </sharedItems>
    </cacheField>
    <cacheField name="bp_level" numFmtId="0">
      <sharedItems count="2">
        <s v="high"/>
        <s v="ideal"/>
      </sharedItems>
    </cacheField>
    <cacheField name="chol_level" numFmtId="0">
      <sharedItems count="3">
        <s v="borderline"/>
        <s v="high"/>
        <s v="goo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3">
  <r>
    <x v="0"/>
    <x v="0"/>
    <x v="0"/>
    <n v="0"/>
    <n v="3"/>
    <n v="145"/>
    <n v="233"/>
    <n v="1"/>
    <n v="0"/>
    <n v="150"/>
    <x v="0"/>
    <x v="0"/>
    <x v="0"/>
    <x v="0"/>
  </r>
  <r>
    <x v="1"/>
    <x v="0"/>
    <x v="0"/>
    <n v="0"/>
    <n v="2"/>
    <n v="130"/>
    <n v="250"/>
    <n v="0"/>
    <n v="1"/>
    <n v="187"/>
    <x v="0"/>
    <x v="0"/>
    <x v="1"/>
    <x v="1"/>
  </r>
  <r>
    <x v="2"/>
    <x v="1"/>
    <x v="0"/>
    <n v="0"/>
    <n v="1"/>
    <n v="130"/>
    <n v="204"/>
    <n v="0"/>
    <n v="0"/>
    <n v="172"/>
    <x v="0"/>
    <x v="0"/>
    <x v="1"/>
    <x v="0"/>
  </r>
  <r>
    <x v="3"/>
    <x v="0"/>
    <x v="0"/>
    <n v="0"/>
    <n v="1"/>
    <n v="120"/>
    <n v="236"/>
    <n v="0"/>
    <n v="1"/>
    <n v="178"/>
    <x v="0"/>
    <x v="0"/>
    <x v="1"/>
    <x v="0"/>
  </r>
  <r>
    <x v="4"/>
    <x v="1"/>
    <x v="1"/>
    <n v="0"/>
    <n v="0"/>
    <n v="120"/>
    <n v="354"/>
    <n v="0"/>
    <n v="1"/>
    <n v="163"/>
    <x v="0"/>
    <x v="0"/>
    <x v="1"/>
    <x v="1"/>
  </r>
  <r>
    <x v="4"/>
    <x v="0"/>
    <x v="0"/>
    <n v="0"/>
    <n v="0"/>
    <n v="140"/>
    <n v="192"/>
    <n v="0"/>
    <n v="1"/>
    <n v="148"/>
    <x v="0"/>
    <x v="0"/>
    <x v="1"/>
    <x v="2"/>
  </r>
  <r>
    <x v="3"/>
    <x v="1"/>
    <x v="0"/>
    <n v="0"/>
    <n v="1"/>
    <n v="140"/>
    <n v="294"/>
    <n v="0"/>
    <n v="0"/>
    <n v="153"/>
    <x v="0"/>
    <x v="0"/>
    <x v="1"/>
    <x v="1"/>
  </r>
  <r>
    <x v="5"/>
    <x v="0"/>
    <x v="0"/>
    <n v="0"/>
    <n v="1"/>
    <n v="120"/>
    <n v="263"/>
    <n v="0"/>
    <n v="1"/>
    <n v="173"/>
    <x v="0"/>
    <x v="0"/>
    <x v="1"/>
    <x v="1"/>
  </r>
  <r>
    <x v="6"/>
    <x v="0"/>
    <x v="0"/>
    <n v="0"/>
    <n v="2"/>
    <n v="172"/>
    <n v="199"/>
    <n v="1"/>
    <n v="1"/>
    <n v="162"/>
    <x v="0"/>
    <x v="0"/>
    <x v="0"/>
    <x v="2"/>
  </r>
  <r>
    <x v="4"/>
    <x v="0"/>
    <x v="0"/>
    <n v="0"/>
    <n v="2"/>
    <n v="150"/>
    <n v="168"/>
    <n v="0"/>
    <n v="1"/>
    <n v="174"/>
    <x v="0"/>
    <x v="0"/>
    <x v="0"/>
    <x v="2"/>
  </r>
  <r>
    <x v="7"/>
    <x v="0"/>
    <x v="0"/>
    <n v="0"/>
    <n v="0"/>
    <n v="140"/>
    <n v="239"/>
    <n v="0"/>
    <n v="1"/>
    <n v="160"/>
    <x v="0"/>
    <x v="0"/>
    <x v="1"/>
    <x v="0"/>
  </r>
  <r>
    <x v="8"/>
    <x v="1"/>
    <x v="0"/>
    <n v="0"/>
    <n v="2"/>
    <n v="130"/>
    <n v="275"/>
    <n v="0"/>
    <n v="1"/>
    <n v="139"/>
    <x v="0"/>
    <x v="0"/>
    <x v="1"/>
    <x v="1"/>
  </r>
  <r>
    <x v="9"/>
    <x v="0"/>
    <x v="0"/>
    <n v="0"/>
    <n v="1"/>
    <n v="130"/>
    <n v="266"/>
    <n v="0"/>
    <n v="1"/>
    <n v="171"/>
    <x v="0"/>
    <x v="0"/>
    <x v="1"/>
    <x v="1"/>
  </r>
  <r>
    <x v="10"/>
    <x v="0"/>
    <x v="1"/>
    <n v="0"/>
    <n v="3"/>
    <n v="110"/>
    <n v="211"/>
    <n v="0"/>
    <n v="0"/>
    <n v="144"/>
    <x v="0"/>
    <x v="1"/>
    <x v="1"/>
    <x v="0"/>
  </r>
  <r>
    <x v="11"/>
    <x v="1"/>
    <x v="0"/>
    <n v="0"/>
    <n v="3"/>
    <n v="150"/>
    <n v="283"/>
    <n v="1"/>
    <n v="0"/>
    <n v="162"/>
    <x v="0"/>
    <x v="0"/>
    <x v="0"/>
    <x v="1"/>
  </r>
  <r>
    <x v="12"/>
    <x v="1"/>
    <x v="0"/>
    <n v="0"/>
    <n v="2"/>
    <n v="120"/>
    <n v="219"/>
    <n v="0"/>
    <n v="1"/>
    <n v="158"/>
    <x v="0"/>
    <x v="0"/>
    <x v="1"/>
    <x v="0"/>
  </r>
  <r>
    <x v="11"/>
    <x v="1"/>
    <x v="0"/>
    <n v="0"/>
    <n v="2"/>
    <n v="120"/>
    <n v="340"/>
    <n v="0"/>
    <n v="1"/>
    <n v="172"/>
    <x v="0"/>
    <x v="0"/>
    <x v="1"/>
    <x v="1"/>
  </r>
  <r>
    <x v="13"/>
    <x v="1"/>
    <x v="0"/>
    <n v="0"/>
    <n v="3"/>
    <n v="150"/>
    <n v="226"/>
    <n v="0"/>
    <n v="1"/>
    <n v="114"/>
    <x v="0"/>
    <x v="1"/>
    <x v="0"/>
    <x v="0"/>
  </r>
  <r>
    <x v="14"/>
    <x v="0"/>
    <x v="0"/>
    <n v="0"/>
    <n v="0"/>
    <n v="150"/>
    <n v="247"/>
    <n v="0"/>
    <n v="1"/>
    <n v="171"/>
    <x v="0"/>
    <x v="0"/>
    <x v="0"/>
    <x v="1"/>
  </r>
  <r>
    <x v="15"/>
    <x v="1"/>
    <x v="0"/>
    <n v="2"/>
    <n v="3"/>
    <n v="140"/>
    <n v="239"/>
    <n v="0"/>
    <n v="1"/>
    <n v="151"/>
    <x v="0"/>
    <x v="1"/>
    <x v="1"/>
    <x v="0"/>
  </r>
  <r>
    <x v="16"/>
    <x v="0"/>
    <x v="0"/>
    <n v="0"/>
    <n v="0"/>
    <n v="135"/>
    <n v="234"/>
    <n v="0"/>
    <n v="1"/>
    <n v="161"/>
    <x v="0"/>
    <x v="0"/>
    <x v="1"/>
    <x v="0"/>
  </r>
  <r>
    <x v="5"/>
    <x v="0"/>
    <x v="1"/>
    <n v="0"/>
    <n v="2"/>
    <n v="130"/>
    <n v="233"/>
    <n v="0"/>
    <n v="1"/>
    <n v="179"/>
    <x v="0"/>
    <x v="0"/>
    <x v="1"/>
    <x v="0"/>
  </r>
  <r>
    <x v="17"/>
    <x v="0"/>
    <x v="0"/>
    <n v="0"/>
    <n v="0"/>
    <n v="140"/>
    <n v="226"/>
    <n v="0"/>
    <n v="1"/>
    <n v="178"/>
    <x v="0"/>
    <x v="0"/>
    <x v="1"/>
    <x v="0"/>
  </r>
  <r>
    <x v="18"/>
    <x v="0"/>
    <x v="1"/>
    <n v="0"/>
    <n v="2"/>
    <n v="150"/>
    <n v="243"/>
    <n v="1"/>
    <n v="1"/>
    <n v="137"/>
    <x v="0"/>
    <x v="0"/>
    <x v="0"/>
    <x v="1"/>
  </r>
  <r>
    <x v="19"/>
    <x v="0"/>
    <x v="1"/>
    <n v="0"/>
    <n v="3"/>
    <n v="140"/>
    <n v="199"/>
    <n v="0"/>
    <n v="1"/>
    <n v="178"/>
    <x v="0"/>
    <x v="0"/>
    <x v="1"/>
    <x v="2"/>
  </r>
  <r>
    <x v="20"/>
    <x v="1"/>
    <x v="0"/>
    <n v="2"/>
    <n v="1"/>
    <n v="160"/>
    <n v="302"/>
    <n v="0"/>
    <n v="1"/>
    <n v="162"/>
    <x v="0"/>
    <x v="1"/>
    <x v="0"/>
    <x v="1"/>
  </r>
  <r>
    <x v="16"/>
    <x v="0"/>
    <x v="0"/>
    <n v="0"/>
    <n v="2"/>
    <n v="150"/>
    <n v="212"/>
    <n v="1"/>
    <n v="1"/>
    <n v="157"/>
    <x v="0"/>
    <x v="0"/>
    <x v="0"/>
    <x v="0"/>
  </r>
  <r>
    <x v="21"/>
    <x v="0"/>
    <x v="0"/>
    <n v="0"/>
    <n v="2"/>
    <n v="110"/>
    <n v="175"/>
    <n v="0"/>
    <n v="1"/>
    <n v="123"/>
    <x v="0"/>
    <x v="0"/>
    <x v="1"/>
    <x v="2"/>
  </r>
  <r>
    <x v="22"/>
    <x v="1"/>
    <x v="0"/>
    <n v="1"/>
    <n v="2"/>
    <n v="140"/>
    <n v="417"/>
    <n v="1"/>
    <n v="0"/>
    <n v="157"/>
    <x v="0"/>
    <x v="1"/>
    <x v="1"/>
    <x v="1"/>
  </r>
  <r>
    <x v="23"/>
    <x v="0"/>
    <x v="0"/>
    <n v="0"/>
    <n v="2"/>
    <n v="130"/>
    <n v="197"/>
    <n v="1"/>
    <n v="0"/>
    <n v="152"/>
    <x v="0"/>
    <x v="0"/>
    <x v="1"/>
    <x v="2"/>
  </r>
  <r>
    <x v="2"/>
    <x v="1"/>
    <x v="0"/>
    <n v="1"/>
    <n v="1"/>
    <n v="105"/>
    <n v="198"/>
    <n v="0"/>
    <n v="1"/>
    <n v="168"/>
    <x v="0"/>
    <x v="0"/>
    <x v="1"/>
    <x v="2"/>
  </r>
  <r>
    <x v="22"/>
    <x v="0"/>
    <x v="0"/>
    <n v="0"/>
    <n v="0"/>
    <n v="120"/>
    <n v="177"/>
    <n v="0"/>
    <n v="1"/>
    <n v="140"/>
    <x v="0"/>
    <x v="1"/>
    <x v="1"/>
    <x v="2"/>
  </r>
  <r>
    <x v="5"/>
    <x v="0"/>
    <x v="0"/>
    <n v="0"/>
    <n v="1"/>
    <n v="130"/>
    <n v="219"/>
    <n v="0"/>
    <n v="0"/>
    <n v="188"/>
    <x v="0"/>
    <x v="0"/>
    <x v="1"/>
    <x v="0"/>
  </r>
  <r>
    <x v="7"/>
    <x v="0"/>
    <x v="0"/>
    <n v="1"/>
    <n v="2"/>
    <n v="125"/>
    <n v="273"/>
    <n v="0"/>
    <n v="0"/>
    <n v="152"/>
    <x v="0"/>
    <x v="0"/>
    <x v="1"/>
    <x v="1"/>
  </r>
  <r>
    <x v="21"/>
    <x v="0"/>
    <x v="1"/>
    <n v="1"/>
    <n v="3"/>
    <n v="125"/>
    <n v="213"/>
    <n v="0"/>
    <n v="0"/>
    <n v="125"/>
    <x v="0"/>
    <x v="0"/>
    <x v="1"/>
    <x v="0"/>
  </r>
  <r>
    <x v="24"/>
    <x v="1"/>
    <x v="1"/>
    <n v="0"/>
    <n v="2"/>
    <n v="142"/>
    <n v="177"/>
    <n v="0"/>
    <n v="0"/>
    <n v="160"/>
    <x v="0"/>
    <x v="0"/>
    <x v="0"/>
    <x v="2"/>
  </r>
  <r>
    <x v="7"/>
    <x v="1"/>
    <x v="0"/>
    <n v="0"/>
    <n v="2"/>
    <n v="135"/>
    <n v="304"/>
    <n v="1"/>
    <n v="1"/>
    <n v="170"/>
    <x v="0"/>
    <x v="0"/>
    <x v="1"/>
    <x v="1"/>
  </r>
  <r>
    <x v="7"/>
    <x v="0"/>
    <x v="0"/>
    <n v="0"/>
    <n v="2"/>
    <n v="150"/>
    <n v="232"/>
    <n v="0"/>
    <n v="0"/>
    <n v="165"/>
    <x v="0"/>
    <x v="0"/>
    <x v="0"/>
    <x v="0"/>
  </r>
  <r>
    <x v="22"/>
    <x v="1"/>
    <x v="0"/>
    <n v="0"/>
    <n v="2"/>
    <n v="155"/>
    <n v="269"/>
    <n v="0"/>
    <n v="1"/>
    <n v="148"/>
    <x v="0"/>
    <x v="1"/>
    <x v="0"/>
    <x v="1"/>
  </r>
  <r>
    <x v="22"/>
    <x v="1"/>
    <x v="0"/>
    <n v="0"/>
    <n v="2"/>
    <n v="160"/>
    <n v="360"/>
    <n v="0"/>
    <n v="0"/>
    <n v="151"/>
    <x v="0"/>
    <x v="1"/>
    <x v="0"/>
    <x v="1"/>
  </r>
  <r>
    <x v="21"/>
    <x v="1"/>
    <x v="0"/>
    <n v="1"/>
    <n v="2"/>
    <n v="140"/>
    <n v="308"/>
    <n v="0"/>
    <n v="0"/>
    <n v="142"/>
    <x v="0"/>
    <x v="0"/>
    <x v="1"/>
    <x v="1"/>
  </r>
  <r>
    <x v="8"/>
    <x v="0"/>
    <x v="0"/>
    <n v="0"/>
    <n v="1"/>
    <n v="130"/>
    <n v="245"/>
    <n v="0"/>
    <n v="0"/>
    <n v="180"/>
    <x v="0"/>
    <x v="0"/>
    <x v="1"/>
    <x v="1"/>
  </r>
  <r>
    <x v="25"/>
    <x v="0"/>
    <x v="1"/>
    <n v="0"/>
    <n v="0"/>
    <n v="104"/>
    <n v="208"/>
    <n v="0"/>
    <n v="0"/>
    <n v="148"/>
    <x v="0"/>
    <x v="0"/>
    <x v="1"/>
    <x v="0"/>
  </r>
  <r>
    <x v="23"/>
    <x v="1"/>
    <x v="0"/>
    <n v="0"/>
    <n v="0"/>
    <n v="130"/>
    <n v="264"/>
    <n v="0"/>
    <n v="0"/>
    <n v="143"/>
    <x v="0"/>
    <x v="0"/>
    <x v="1"/>
    <x v="1"/>
  </r>
  <r>
    <x v="26"/>
    <x v="0"/>
    <x v="0"/>
    <n v="0"/>
    <n v="2"/>
    <n v="140"/>
    <n v="321"/>
    <n v="0"/>
    <n v="0"/>
    <n v="182"/>
    <x v="0"/>
    <x v="0"/>
    <x v="1"/>
    <x v="1"/>
  </r>
  <r>
    <x v="6"/>
    <x v="0"/>
    <x v="0"/>
    <n v="0"/>
    <n v="1"/>
    <n v="120"/>
    <n v="325"/>
    <n v="0"/>
    <n v="1"/>
    <n v="172"/>
    <x v="0"/>
    <x v="0"/>
    <x v="1"/>
    <x v="1"/>
  </r>
  <r>
    <x v="5"/>
    <x v="0"/>
    <x v="0"/>
    <n v="0"/>
    <n v="2"/>
    <n v="140"/>
    <n v="235"/>
    <n v="0"/>
    <n v="0"/>
    <n v="180"/>
    <x v="0"/>
    <x v="0"/>
    <x v="1"/>
    <x v="0"/>
  </r>
  <r>
    <x v="27"/>
    <x v="0"/>
    <x v="0"/>
    <n v="0"/>
    <n v="2"/>
    <n v="138"/>
    <n v="257"/>
    <n v="0"/>
    <n v="0"/>
    <n v="156"/>
    <x v="0"/>
    <x v="0"/>
    <x v="1"/>
    <x v="1"/>
  </r>
  <r>
    <x v="23"/>
    <x v="1"/>
    <x v="0"/>
    <n v="0"/>
    <n v="2"/>
    <n v="128"/>
    <n v="216"/>
    <n v="0"/>
    <n v="0"/>
    <n v="115"/>
    <x v="0"/>
    <x v="0"/>
    <x v="1"/>
    <x v="0"/>
  </r>
  <r>
    <x v="23"/>
    <x v="1"/>
    <x v="0"/>
    <n v="0"/>
    <n v="0"/>
    <n v="138"/>
    <n v="234"/>
    <n v="0"/>
    <n v="0"/>
    <n v="160"/>
    <x v="0"/>
    <x v="0"/>
    <x v="1"/>
    <x v="0"/>
  </r>
  <r>
    <x v="21"/>
    <x v="1"/>
    <x v="0"/>
    <n v="0"/>
    <n v="2"/>
    <n v="130"/>
    <n v="256"/>
    <n v="0"/>
    <n v="0"/>
    <n v="149"/>
    <x v="0"/>
    <x v="0"/>
    <x v="1"/>
    <x v="1"/>
  </r>
  <r>
    <x v="13"/>
    <x v="0"/>
    <x v="0"/>
    <n v="0"/>
    <n v="0"/>
    <n v="120"/>
    <n v="302"/>
    <n v="0"/>
    <n v="0"/>
    <n v="151"/>
    <x v="0"/>
    <x v="1"/>
    <x v="1"/>
    <x v="1"/>
  </r>
  <r>
    <x v="28"/>
    <x v="0"/>
    <x v="0"/>
    <n v="3"/>
    <n v="2"/>
    <n v="130"/>
    <n v="231"/>
    <n v="0"/>
    <n v="1"/>
    <n v="146"/>
    <x v="0"/>
    <x v="0"/>
    <x v="1"/>
    <x v="0"/>
  </r>
  <r>
    <x v="5"/>
    <x v="1"/>
    <x v="0"/>
    <n v="0"/>
    <n v="2"/>
    <n v="108"/>
    <n v="141"/>
    <n v="0"/>
    <n v="1"/>
    <n v="175"/>
    <x v="0"/>
    <x v="0"/>
    <x v="1"/>
    <x v="2"/>
  </r>
  <r>
    <x v="0"/>
    <x v="1"/>
    <x v="0"/>
    <n v="0"/>
    <n v="2"/>
    <n v="135"/>
    <n v="252"/>
    <n v="0"/>
    <n v="0"/>
    <n v="172"/>
    <x v="0"/>
    <x v="0"/>
    <x v="1"/>
    <x v="1"/>
  </r>
  <r>
    <x v="6"/>
    <x v="0"/>
    <x v="0"/>
    <n v="1"/>
    <n v="1"/>
    <n v="134"/>
    <n v="201"/>
    <n v="0"/>
    <n v="1"/>
    <n v="158"/>
    <x v="0"/>
    <x v="0"/>
    <x v="1"/>
    <x v="0"/>
  </r>
  <r>
    <x v="8"/>
    <x v="0"/>
    <x v="0"/>
    <n v="0"/>
    <n v="0"/>
    <n v="122"/>
    <n v="222"/>
    <n v="0"/>
    <n v="0"/>
    <n v="186"/>
    <x v="0"/>
    <x v="0"/>
    <x v="1"/>
    <x v="0"/>
  </r>
  <r>
    <x v="25"/>
    <x v="0"/>
    <x v="0"/>
    <n v="0"/>
    <n v="0"/>
    <n v="115"/>
    <n v="260"/>
    <n v="0"/>
    <n v="0"/>
    <n v="185"/>
    <x v="0"/>
    <x v="0"/>
    <x v="1"/>
    <x v="1"/>
  </r>
  <r>
    <x v="29"/>
    <x v="0"/>
    <x v="0"/>
    <n v="0"/>
    <n v="3"/>
    <n v="118"/>
    <n v="182"/>
    <n v="0"/>
    <n v="0"/>
    <n v="174"/>
    <x v="0"/>
    <x v="0"/>
    <x v="1"/>
    <x v="2"/>
  </r>
  <r>
    <x v="4"/>
    <x v="1"/>
    <x v="0"/>
    <n v="1"/>
    <n v="0"/>
    <n v="128"/>
    <n v="303"/>
    <n v="0"/>
    <n v="0"/>
    <n v="159"/>
    <x v="0"/>
    <x v="0"/>
    <x v="1"/>
    <x v="1"/>
  </r>
  <r>
    <x v="20"/>
    <x v="1"/>
    <x v="0"/>
    <n v="1"/>
    <n v="2"/>
    <n v="110"/>
    <n v="265"/>
    <n v="1"/>
    <n v="0"/>
    <n v="130"/>
    <x v="0"/>
    <x v="1"/>
    <x v="1"/>
    <x v="1"/>
  </r>
  <r>
    <x v="7"/>
    <x v="0"/>
    <x v="0"/>
    <n v="0"/>
    <n v="1"/>
    <n v="108"/>
    <n v="309"/>
    <n v="0"/>
    <n v="1"/>
    <n v="156"/>
    <x v="0"/>
    <x v="0"/>
    <x v="1"/>
    <x v="1"/>
  </r>
  <r>
    <x v="6"/>
    <x v="0"/>
    <x v="0"/>
    <n v="0"/>
    <n v="3"/>
    <n v="118"/>
    <n v="186"/>
    <n v="0"/>
    <n v="0"/>
    <n v="190"/>
    <x v="0"/>
    <x v="0"/>
    <x v="1"/>
    <x v="2"/>
  </r>
  <r>
    <x v="2"/>
    <x v="0"/>
    <x v="0"/>
    <n v="0"/>
    <n v="1"/>
    <n v="135"/>
    <n v="203"/>
    <n v="0"/>
    <n v="1"/>
    <n v="132"/>
    <x v="0"/>
    <x v="0"/>
    <x v="1"/>
    <x v="0"/>
  </r>
  <r>
    <x v="11"/>
    <x v="0"/>
    <x v="0"/>
    <n v="0"/>
    <n v="2"/>
    <n v="140"/>
    <n v="211"/>
    <n v="1"/>
    <n v="0"/>
    <n v="165"/>
    <x v="0"/>
    <x v="0"/>
    <x v="1"/>
    <x v="0"/>
  </r>
  <r>
    <x v="30"/>
    <x v="1"/>
    <x v="0"/>
    <n v="0"/>
    <n v="0"/>
    <n v="138"/>
    <n v="183"/>
    <n v="0"/>
    <n v="1"/>
    <n v="182"/>
    <x v="0"/>
    <x v="0"/>
    <x v="1"/>
    <x v="2"/>
  </r>
  <r>
    <x v="21"/>
    <x v="0"/>
    <x v="1"/>
    <n v="0"/>
    <n v="2"/>
    <n v="100"/>
    <n v="222"/>
    <n v="0"/>
    <n v="1"/>
    <n v="143"/>
    <x v="0"/>
    <x v="0"/>
    <x v="1"/>
    <x v="0"/>
  </r>
  <r>
    <x v="25"/>
    <x v="1"/>
    <x v="0"/>
    <n v="0"/>
    <n v="1"/>
    <n v="130"/>
    <n v="234"/>
    <n v="0"/>
    <n v="0"/>
    <n v="175"/>
    <x v="0"/>
    <x v="0"/>
    <x v="1"/>
    <x v="0"/>
  </r>
  <r>
    <x v="5"/>
    <x v="0"/>
    <x v="0"/>
    <n v="0"/>
    <n v="1"/>
    <n v="120"/>
    <n v="220"/>
    <n v="0"/>
    <n v="1"/>
    <n v="170"/>
    <x v="0"/>
    <x v="0"/>
    <x v="1"/>
    <x v="0"/>
  </r>
  <r>
    <x v="28"/>
    <x v="1"/>
    <x v="0"/>
    <n v="0"/>
    <n v="0"/>
    <n v="124"/>
    <n v="209"/>
    <n v="0"/>
    <n v="1"/>
    <n v="163"/>
    <x v="0"/>
    <x v="0"/>
    <x v="1"/>
    <x v="0"/>
  </r>
  <r>
    <x v="7"/>
    <x v="0"/>
    <x v="0"/>
    <n v="0"/>
    <n v="2"/>
    <n v="120"/>
    <n v="258"/>
    <n v="0"/>
    <n v="0"/>
    <n v="147"/>
    <x v="0"/>
    <x v="0"/>
    <x v="1"/>
    <x v="1"/>
  </r>
  <r>
    <x v="21"/>
    <x v="0"/>
    <x v="1"/>
    <n v="1"/>
    <n v="2"/>
    <n v="94"/>
    <n v="227"/>
    <n v="0"/>
    <n v="1"/>
    <n v="154"/>
    <x v="0"/>
    <x v="0"/>
    <x v="1"/>
    <x v="0"/>
  </r>
  <r>
    <x v="31"/>
    <x v="0"/>
    <x v="0"/>
    <n v="0"/>
    <n v="1"/>
    <n v="130"/>
    <n v="204"/>
    <n v="0"/>
    <n v="0"/>
    <n v="202"/>
    <x v="0"/>
    <x v="0"/>
    <x v="1"/>
    <x v="0"/>
  </r>
  <r>
    <x v="21"/>
    <x v="0"/>
    <x v="1"/>
    <n v="0"/>
    <n v="0"/>
    <n v="140"/>
    <n v="261"/>
    <n v="0"/>
    <n v="0"/>
    <n v="186"/>
    <x v="0"/>
    <x v="0"/>
    <x v="1"/>
    <x v="1"/>
  </r>
  <r>
    <x v="14"/>
    <x v="1"/>
    <x v="0"/>
    <n v="0"/>
    <n v="2"/>
    <n v="122"/>
    <n v="213"/>
    <n v="0"/>
    <n v="1"/>
    <n v="165"/>
    <x v="0"/>
    <x v="0"/>
    <x v="1"/>
    <x v="0"/>
  </r>
  <r>
    <x v="32"/>
    <x v="1"/>
    <x v="0"/>
    <n v="0"/>
    <n v="1"/>
    <n v="135"/>
    <n v="250"/>
    <n v="0"/>
    <n v="0"/>
    <n v="161"/>
    <x v="0"/>
    <x v="0"/>
    <x v="1"/>
    <x v="1"/>
  </r>
  <r>
    <x v="21"/>
    <x v="0"/>
    <x v="0"/>
    <n v="0"/>
    <n v="2"/>
    <n v="125"/>
    <n v="245"/>
    <n v="1"/>
    <n v="0"/>
    <n v="166"/>
    <x v="0"/>
    <x v="0"/>
    <x v="1"/>
    <x v="1"/>
  </r>
  <r>
    <x v="16"/>
    <x v="0"/>
    <x v="1"/>
    <n v="0"/>
    <n v="1"/>
    <n v="140"/>
    <n v="221"/>
    <n v="0"/>
    <n v="1"/>
    <n v="164"/>
    <x v="0"/>
    <x v="0"/>
    <x v="1"/>
    <x v="0"/>
  </r>
  <r>
    <x v="6"/>
    <x v="0"/>
    <x v="0"/>
    <n v="0"/>
    <n v="1"/>
    <n v="128"/>
    <n v="205"/>
    <n v="1"/>
    <n v="1"/>
    <n v="184"/>
    <x v="0"/>
    <x v="0"/>
    <x v="1"/>
    <x v="0"/>
  </r>
  <r>
    <x v="11"/>
    <x v="0"/>
    <x v="1"/>
    <n v="0"/>
    <n v="2"/>
    <n v="105"/>
    <n v="240"/>
    <n v="0"/>
    <n v="0"/>
    <n v="154"/>
    <x v="0"/>
    <x v="0"/>
    <x v="1"/>
    <x v="0"/>
  </r>
  <r>
    <x v="2"/>
    <x v="0"/>
    <x v="0"/>
    <n v="0"/>
    <n v="2"/>
    <n v="112"/>
    <n v="250"/>
    <n v="0"/>
    <n v="1"/>
    <n v="179"/>
    <x v="0"/>
    <x v="0"/>
    <x v="1"/>
    <x v="1"/>
  </r>
  <r>
    <x v="25"/>
    <x v="0"/>
    <x v="0"/>
    <n v="0"/>
    <n v="1"/>
    <n v="128"/>
    <n v="308"/>
    <n v="0"/>
    <n v="0"/>
    <n v="170"/>
    <x v="0"/>
    <x v="0"/>
    <x v="1"/>
    <x v="1"/>
  </r>
  <r>
    <x v="33"/>
    <x v="1"/>
    <x v="0"/>
    <n v="1"/>
    <n v="2"/>
    <n v="102"/>
    <n v="318"/>
    <n v="0"/>
    <n v="1"/>
    <n v="160"/>
    <x v="0"/>
    <x v="0"/>
    <x v="1"/>
    <x v="1"/>
  </r>
  <r>
    <x v="6"/>
    <x v="0"/>
    <x v="0"/>
    <n v="0"/>
    <n v="3"/>
    <n v="152"/>
    <n v="298"/>
    <n v="1"/>
    <n v="1"/>
    <n v="178"/>
    <x v="0"/>
    <x v="0"/>
    <x v="0"/>
    <x v="1"/>
  </r>
  <r>
    <x v="17"/>
    <x v="1"/>
    <x v="0"/>
    <n v="0"/>
    <n v="0"/>
    <n v="102"/>
    <n v="265"/>
    <n v="0"/>
    <n v="0"/>
    <n v="122"/>
    <x v="0"/>
    <x v="0"/>
    <x v="1"/>
    <x v="1"/>
  </r>
  <r>
    <x v="34"/>
    <x v="1"/>
    <x v="0"/>
    <n v="0"/>
    <n v="2"/>
    <n v="115"/>
    <n v="564"/>
    <n v="0"/>
    <n v="0"/>
    <n v="160"/>
    <x v="0"/>
    <x v="1"/>
    <x v="1"/>
    <x v="1"/>
  </r>
  <r>
    <x v="35"/>
    <x v="0"/>
    <x v="0"/>
    <n v="1"/>
    <n v="2"/>
    <n v="118"/>
    <n v="277"/>
    <n v="0"/>
    <n v="1"/>
    <n v="151"/>
    <x v="0"/>
    <x v="1"/>
    <x v="1"/>
    <x v="1"/>
  </r>
  <r>
    <x v="24"/>
    <x v="0"/>
    <x v="0"/>
    <n v="0"/>
    <n v="1"/>
    <n v="101"/>
    <n v="197"/>
    <n v="1"/>
    <n v="1"/>
    <n v="156"/>
    <x v="0"/>
    <x v="0"/>
    <x v="1"/>
    <x v="2"/>
  </r>
  <r>
    <x v="7"/>
    <x v="1"/>
    <x v="0"/>
    <n v="0"/>
    <n v="2"/>
    <n v="110"/>
    <n v="214"/>
    <n v="0"/>
    <n v="1"/>
    <n v="158"/>
    <x v="0"/>
    <x v="0"/>
    <x v="1"/>
    <x v="0"/>
  </r>
  <r>
    <x v="11"/>
    <x v="1"/>
    <x v="0"/>
    <n v="0"/>
    <n v="0"/>
    <n v="100"/>
    <n v="248"/>
    <n v="0"/>
    <n v="0"/>
    <n v="122"/>
    <x v="0"/>
    <x v="0"/>
    <x v="1"/>
    <x v="1"/>
  </r>
  <r>
    <x v="8"/>
    <x v="0"/>
    <x v="0"/>
    <n v="2"/>
    <n v="2"/>
    <n v="124"/>
    <n v="255"/>
    <n v="1"/>
    <n v="1"/>
    <n v="175"/>
    <x v="0"/>
    <x v="0"/>
    <x v="1"/>
    <x v="1"/>
  </r>
  <r>
    <x v="4"/>
    <x v="0"/>
    <x v="1"/>
    <n v="0"/>
    <n v="0"/>
    <n v="132"/>
    <n v="207"/>
    <n v="0"/>
    <n v="1"/>
    <n v="168"/>
    <x v="0"/>
    <x v="0"/>
    <x v="1"/>
    <x v="0"/>
  </r>
  <r>
    <x v="6"/>
    <x v="0"/>
    <x v="0"/>
    <n v="4"/>
    <n v="2"/>
    <n v="138"/>
    <n v="223"/>
    <n v="0"/>
    <n v="1"/>
    <n v="169"/>
    <x v="0"/>
    <x v="0"/>
    <x v="1"/>
    <x v="0"/>
  </r>
  <r>
    <x v="7"/>
    <x v="1"/>
    <x v="1"/>
    <n v="1"/>
    <n v="1"/>
    <n v="132"/>
    <n v="288"/>
    <n v="1"/>
    <n v="0"/>
    <n v="159"/>
    <x v="0"/>
    <x v="0"/>
    <x v="1"/>
    <x v="1"/>
  </r>
  <r>
    <x v="25"/>
    <x v="1"/>
    <x v="0"/>
    <n v="0"/>
    <n v="1"/>
    <n v="112"/>
    <n v="160"/>
    <n v="0"/>
    <n v="1"/>
    <n v="138"/>
    <x v="0"/>
    <x v="0"/>
    <x v="1"/>
    <x v="2"/>
  </r>
  <r>
    <x v="23"/>
    <x v="0"/>
    <x v="1"/>
    <n v="0"/>
    <n v="0"/>
    <n v="142"/>
    <n v="226"/>
    <n v="0"/>
    <n v="0"/>
    <n v="111"/>
    <x v="0"/>
    <x v="0"/>
    <x v="0"/>
    <x v="0"/>
  </r>
  <r>
    <x v="28"/>
    <x v="1"/>
    <x v="0"/>
    <n v="0"/>
    <n v="0"/>
    <n v="140"/>
    <n v="394"/>
    <n v="0"/>
    <n v="0"/>
    <n v="157"/>
    <x v="0"/>
    <x v="0"/>
    <x v="1"/>
    <x v="1"/>
  </r>
  <r>
    <x v="6"/>
    <x v="0"/>
    <x v="0"/>
    <n v="3"/>
    <n v="0"/>
    <n v="108"/>
    <n v="233"/>
    <n v="1"/>
    <n v="1"/>
    <n v="147"/>
    <x v="0"/>
    <x v="0"/>
    <x v="1"/>
    <x v="0"/>
  </r>
  <r>
    <x v="14"/>
    <x v="0"/>
    <x v="0"/>
    <n v="1"/>
    <n v="2"/>
    <n v="130"/>
    <n v="315"/>
    <n v="0"/>
    <n v="1"/>
    <n v="162"/>
    <x v="0"/>
    <x v="0"/>
    <x v="1"/>
    <x v="1"/>
  </r>
  <r>
    <x v="23"/>
    <x v="0"/>
    <x v="0"/>
    <n v="3"/>
    <n v="2"/>
    <n v="130"/>
    <n v="246"/>
    <n v="1"/>
    <n v="0"/>
    <n v="173"/>
    <x v="0"/>
    <x v="0"/>
    <x v="1"/>
    <x v="1"/>
  </r>
  <r>
    <x v="17"/>
    <x v="0"/>
    <x v="0"/>
    <n v="2"/>
    <n v="3"/>
    <n v="148"/>
    <n v="244"/>
    <n v="0"/>
    <n v="0"/>
    <n v="178"/>
    <x v="0"/>
    <x v="0"/>
    <x v="0"/>
    <x v="1"/>
  </r>
  <r>
    <x v="16"/>
    <x v="0"/>
    <x v="0"/>
    <n v="0"/>
    <n v="3"/>
    <n v="178"/>
    <n v="270"/>
    <n v="0"/>
    <n v="0"/>
    <n v="145"/>
    <x v="0"/>
    <x v="0"/>
    <x v="0"/>
    <x v="1"/>
  </r>
  <r>
    <x v="0"/>
    <x v="1"/>
    <x v="0"/>
    <n v="2"/>
    <n v="1"/>
    <n v="140"/>
    <n v="195"/>
    <n v="0"/>
    <n v="1"/>
    <n v="179"/>
    <x v="0"/>
    <x v="0"/>
    <x v="1"/>
    <x v="2"/>
  </r>
  <r>
    <x v="17"/>
    <x v="0"/>
    <x v="0"/>
    <n v="0"/>
    <n v="2"/>
    <n v="120"/>
    <n v="240"/>
    <n v="1"/>
    <n v="1"/>
    <n v="194"/>
    <x v="0"/>
    <x v="0"/>
    <x v="1"/>
    <x v="0"/>
  </r>
  <r>
    <x v="12"/>
    <x v="0"/>
    <x v="0"/>
    <n v="0"/>
    <n v="2"/>
    <n v="129"/>
    <n v="196"/>
    <n v="0"/>
    <n v="1"/>
    <n v="163"/>
    <x v="0"/>
    <x v="0"/>
    <x v="1"/>
    <x v="2"/>
  </r>
  <r>
    <x v="35"/>
    <x v="1"/>
    <x v="0"/>
    <n v="0"/>
    <n v="2"/>
    <n v="120"/>
    <n v="211"/>
    <n v="0"/>
    <n v="0"/>
    <n v="115"/>
    <x v="0"/>
    <x v="1"/>
    <x v="1"/>
    <x v="0"/>
  </r>
  <r>
    <x v="15"/>
    <x v="0"/>
    <x v="0"/>
    <n v="1"/>
    <n v="3"/>
    <n v="160"/>
    <n v="234"/>
    <n v="1"/>
    <n v="0"/>
    <n v="131"/>
    <x v="0"/>
    <x v="1"/>
    <x v="0"/>
    <x v="0"/>
  </r>
  <r>
    <x v="25"/>
    <x v="1"/>
    <x v="1"/>
    <n v="0"/>
    <n v="0"/>
    <n v="138"/>
    <n v="236"/>
    <n v="0"/>
    <n v="0"/>
    <n v="152"/>
    <x v="0"/>
    <x v="0"/>
    <x v="1"/>
    <x v="0"/>
  </r>
  <r>
    <x v="12"/>
    <x v="1"/>
    <x v="0"/>
    <n v="0"/>
    <n v="1"/>
    <n v="120"/>
    <n v="244"/>
    <n v="0"/>
    <n v="1"/>
    <n v="162"/>
    <x v="0"/>
    <x v="0"/>
    <x v="1"/>
    <x v="1"/>
  </r>
  <r>
    <x v="12"/>
    <x v="1"/>
    <x v="0"/>
    <n v="0"/>
    <n v="0"/>
    <n v="110"/>
    <n v="254"/>
    <n v="0"/>
    <n v="0"/>
    <n v="159"/>
    <x v="0"/>
    <x v="0"/>
    <x v="1"/>
    <x v="1"/>
  </r>
  <r>
    <x v="10"/>
    <x v="1"/>
    <x v="1"/>
    <n v="0"/>
    <n v="0"/>
    <n v="180"/>
    <n v="325"/>
    <n v="0"/>
    <n v="1"/>
    <n v="154"/>
    <x v="0"/>
    <x v="1"/>
    <x v="0"/>
    <x v="1"/>
  </r>
  <r>
    <x v="4"/>
    <x v="0"/>
    <x v="0"/>
    <n v="1"/>
    <n v="2"/>
    <n v="150"/>
    <n v="126"/>
    <n v="1"/>
    <n v="1"/>
    <n v="173"/>
    <x v="0"/>
    <x v="0"/>
    <x v="0"/>
    <x v="2"/>
  </r>
  <r>
    <x v="10"/>
    <x v="1"/>
    <x v="0"/>
    <n v="0"/>
    <n v="2"/>
    <n v="140"/>
    <n v="313"/>
    <n v="0"/>
    <n v="1"/>
    <n v="133"/>
    <x v="0"/>
    <x v="1"/>
    <x v="1"/>
    <x v="1"/>
  </r>
  <r>
    <x v="14"/>
    <x v="0"/>
    <x v="0"/>
    <n v="0"/>
    <n v="0"/>
    <n v="110"/>
    <n v="211"/>
    <n v="0"/>
    <n v="1"/>
    <n v="161"/>
    <x v="0"/>
    <x v="0"/>
    <x v="1"/>
    <x v="0"/>
  </r>
  <r>
    <x v="32"/>
    <x v="0"/>
    <x v="0"/>
    <n v="0"/>
    <n v="1"/>
    <n v="130"/>
    <n v="262"/>
    <n v="0"/>
    <n v="1"/>
    <n v="155"/>
    <x v="0"/>
    <x v="0"/>
    <x v="1"/>
    <x v="1"/>
  </r>
  <r>
    <x v="1"/>
    <x v="1"/>
    <x v="0"/>
    <n v="0"/>
    <n v="2"/>
    <n v="120"/>
    <n v="215"/>
    <n v="0"/>
    <n v="1"/>
    <n v="170"/>
    <x v="0"/>
    <x v="0"/>
    <x v="1"/>
    <x v="0"/>
  </r>
  <r>
    <x v="2"/>
    <x v="0"/>
    <x v="0"/>
    <n v="0"/>
    <n v="2"/>
    <n v="130"/>
    <n v="214"/>
    <n v="0"/>
    <n v="0"/>
    <n v="168"/>
    <x v="0"/>
    <x v="0"/>
    <x v="1"/>
    <x v="0"/>
  </r>
  <r>
    <x v="3"/>
    <x v="0"/>
    <x v="0"/>
    <n v="0"/>
    <n v="3"/>
    <n v="120"/>
    <n v="193"/>
    <n v="0"/>
    <n v="0"/>
    <n v="162"/>
    <x v="0"/>
    <x v="0"/>
    <x v="1"/>
    <x v="2"/>
  </r>
  <r>
    <x v="24"/>
    <x v="1"/>
    <x v="0"/>
    <n v="0"/>
    <n v="1"/>
    <n v="105"/>
    <n v="204"/>
    <n v="0"/>
    <n v="1"/>
    <n v="172"/>
    <x v="0"/>
    <x v="0"/>
    <x v="1"/>
    <x v="0"/>
  </r>
  <r>
    <x v="24"/>
    <x v="1"/>
    <x v="1"/>
    <n v="0"/>
    <n v="0"/>
    <n v="138"/>
    <n v="243"/>
    <n v="0"/>
    <n v="0"/>
    <n v="152"/>
    <x v="0"/>
    <x v="0"/>
    <x v="1"/>
    <x v="1"/>
  </r>
  <r>
    <x v="10"/>
    <x v="1"/>
    <x v="0"/>
    <n v="2"/>
    <n v="0"/>
    <n v="130"/>
    <n v="303"/>
    <n v="0"/>
    <n v="1"/>
    <n v="122"/>
    <x v="0"/>
    <x v="1"/>
    <x v="1"/>
    <x v="1"/>
  </r>
  <r>
    <x v="16"/>
    <x v="0"/>
    <x v="0"/>
    <n v="0"/>
    <n v="0"/>
    <n v="138"/>
    <n v="271"/>
    <n v="0"/>
    <n v="0"/>
    <n v="182"/>
    <x v="0"/>
    <x v="0"/>
    <x v="1"/>
    <x v="1"/>
  </r>
  <r>
    <x v="2"/>
    <x v="1"/>
    <x v="1"/>
    <n v="0"/>
    <n v="2"/>
    <n v="112"/>
    <n v="268"/>
    <n v="0"/>
    <n v="0"/>
    <n v="172"/>
    <x v="0"/>
    <x v="0"/>
    <x v="1"/>
    <x v="1"/>
  </r>
  <r>
    <x v="7"/>
    <x v="1"/>
    <x v="0"/>
    <n v="0"/>
    <n v="2"/>
    <n v="108"/>
    <n v="267"/>
    <n v="0"/>
    <n v="0"/>
    <n v="167"/>
    <x v="0"/>
    <x v="0"/>
    <x v="1"/>
    <x v="1"/>
  </r>
  <r>
    <x v="26"/>
    <x v="1"/>
    <x v="0"/>
    <n v="0"/>
    <n v="2"/>
    <n v="94"/>
    <n v="199"/>
    <n v="0"/>
    <n v="1"/>
    <n v="179"/>
    <x v="0"/>
    <x v="0"/>
    <x v="1"/>
    <x v="2"/>
  </r>
  <r>
    <x v="29"/>
    <x v="1"/>
    <x v="0"/>
    <n v="0"/>
    <n v="1"/>
    <n v="118"/>
    <n v="210"/>
    <n v="0"/>
    <n v="1"/>
    <n v="192"/>
    <x v="0"/>
    <x v="0"/>
    <x v="1"/>
    <x v="0"/>
  </r>
  <r>
    <x v="27"/>
    <x v="0"/>
    <x v="0"/>
    <n v="0"/>
    <n v="0"/>
    <n v="112"/>
    <n v="204"/>
    <n v="0"/>
    <n v="1"/>
    <n v="143"/>
    <x v="0"/>
    <x v="0"/>
    <x v="1"/>
    <x v="0"/>
  </r>
  <r>
    <x v="34"/>
    <x v="1"/>
    <x v="0"/>
    <n v="1"/>
    <n v="2"/>
    <n v="152"/>
    <n v="277"/>
    <n v="0"/>
    <n v="1"/>
    <n v="172"/>
    <x v="0"/>
    <x v="1"/>
    <x v="0"/>
    <x v="1"/>
  </r>
  <r>
    <x v="6"/>
    <x v="1"/>
    <x v="0"/>
    <n v="0"/>
    <n v="2"/>
    <n v="136"/>
    <n v="196"/>
    <n v="0"/>
    <n v="0"/>
    <n v="169"/>
    <x v="0"/>
    <x v="0"/>
    <x v="1"/>
    <x v="2"/>
  </r>
  <r>
    <x v="36"/>
    <x v="1"/>
    <x v="1"/>
    <n v="1"/>
    <n v="1"/>
    <n v="120"/>
    <n v="269"/>
    <n v="0"/>
    <n v="0"/>
    <n v="121"/>
    <x v="0"/>
    <x v="1"/>
    <x v="1"/>
    <x v="1"/>
  </r>
  <r>
    <x v="7"/>
    <x v="1"/>
    <x v="0"/>
    <n v="1"/>
    <n v="2"/>
    <n v="160"/>
    <n v="201"/>
    <n v="0"/>
    <n v="1"/>
    <n v="163"/>
    <x v="0"/>
    <x v="0"/>
    <x v="0"/>
    <x v="0"/>
  </r>
  <r>
    <x v="9"/>
    <x v="1"/>
    <x v="0"/>
    <n v="0"/>
    <n v="1"/>
    <n v="134"/>
    <n v="271"/>
    <n v="0"/>
    <n v="1"/>
    <n v="162"/>
    <x v="0"/>
    <x v="0"/>
    <x v="1"/>
    <x v="1"/>
  </r>
  <r>
    <x v="17"/>
    <x v="0"/>
    <x v="0"/>
    <n v="0"/>
    <n v="1"/>
    <n v="120"/>
    <n v="295"/>
    <n v="0"/>
    <n v="1"/>
    <n v="162"/>
    <x v="0"/>
    <x v="0"/>
    <x v="1"/>
    <x v="1"/>
  </r>
  <r>
    <x v="2"/>
    <x v="0"/>
    <x v="0"/>
    <n v="0"/>
    <n v="1"/>
    <n v="110"/>
    <n v="235"/>
    <n v="0"/>
    <n v="1"/>
    <n v="153"/>
    <x v="0"/>
    <x v="0"/>
    <x v="1"/>
    <x v="0"/>
  </r>
  <r>
    <x v="2"/>
    <x v="1"/>
    <x v="0"/>
    <n v="0"/>
    <n v="1"/>
    <n v="126"/>
    <n v="306"/>
    <n v="0"/>
    <n v="1"/>
    <n v="163"/>
    <x v="0"/>
    <x v="0"/>
    <x v="1"/>
    <x v="1"/>
  </r>
  <r>
    <x v="9"/>
    <x v="1"/>
    <x v="0"/>
    <n v="0"/>
    <n v="0"/>
    <n v="130"/>
    <n v="269"/>
    <n v="0"/>
    <n v="1"/>
    <n v="163"/>
    <x v="0"/>
    <x v="0"/>
    <x v="1"/>
    <x v="1"/>
  </r>
  <r>
    <x v="33"/>
    <x v="1"/>
    <x v="0"/>
    <n v="0"/>
    <n v="2"/>
    <n v="120"/>
    <n v="178"/>
    <n v="1"/>
    <n v="1"/>
    <n v="96"/>
    <x v="0"/>
    <x v="0"/>
    <x v="1"/>
    <x v="2"/>
  </r>
  <r>
    <x v="28"/>
    <x v="0"/>
    <x v="0"/>
    <n v="0"/>
    <n v="1"/>
    <n v="128"/>
    <n v="208"/>
    <n v="1"/>
    <n v="0"/>
    <n v="140"/>
    <x v="0"/>
    <x v="0"/>
    <x v="1"/>
    <x v="0"/>
  </r>
  <r>
    <x v="4"/>
    <x v="0"/>
    <x v="1"/>
    <n v="0"/>
    <n v="0"/>
    <n v="110"/>
    <n v="201"/>
    <n v="0"/>
    <n v="1"/>
    <n v="126"/>
    <x v="0"/>
    <x v="0"/>
    <x v="1"/>
    <x v="0"/>
  </r>
  <r>
    <x v="10"/>
    <x v="0"/>
    <x v="1"/>
    <n v="1"/>
    <n v="0"/>
    <n v="128"/>
    <n v="263"/>
    <n v="0"/>
    <n v="1"/>
    <n v="105"/>
    <x v="0"/>
    <x v="1"/>
    <x v="1"/>
    <x v="1"/>
  </r>
  <r>
    <x v="21"/>
    <x v="1"/>
    <x v="0"/>
    <n v="0"/>
    <n v="2"/>
    <n v="120"/>
    <n v="295"/>
    <n v="0"/>
    <n v="0"/>
    <n v="157"/>
    <x v="0"/>
    <x v="0"/>
    <x v="1"/>
    <x v="1"/>
  </r>
  <r>
    <x v="14"/>
    <x v="0"/>
    <x v="0"/>
    <n v="0"/>
    <n v="0"/>
    <n v="115"/>
    <n v="303"/>
    <n v="0"/>
    <n v="1"/>
    <n v="181"/>
    <x v="0"/>
    <x v="0"/>
    <x v="1"/>
    <x v="1"/>
  </r>
  <r>
    <x v="17"/>
    <x v="1"/>
    <x v="0"/>
    <n v="0"/>
    <n v="2"/>
    <n v="120"/>
    <n v="209"/>
    <n v="0"/>
    <n v="1"/>
    <n v="173"/>
    <x v="0"/>
    <x v="0"/>
    <x v="1"/>
    <x v="0"/>
  </r>
  <r>
    <x v="34"/>
    <x v="1"/>
    <x v="0"/>
    <n v="2"/>
    <n v="0"/>
    <n v="106"/>
    <n v="223"/>
    <n v="0"/>
    <n v="1"/>
    <n v="142"/>
    <x v="0"/>
    <x v="1"/>
    <x v="1"/>
    <x v="0"/>
  </r>
  <r>
    <x v="37"/>
    <x v="1"/>
    <x v="0"/>
    <n v="0"/>
    <n v="2"/>
    <n v="140"/>
    <n v="197"/>
    <n v="0"/>
    <n v="2"/>
    <n v="116"/>
    <x v="0"/>
    <x v="1"/>
    <x v="1"/>
    <x v="2"/>
  </r>
  <r>
    <x v="38"/>
    <x v="0"/>
    <x v="0"/>
    <n v="0"/>
    <n v="1"/>
    <n v="156"/>
    <n v="245"/>
    <n v="0"/>
    <n v="0"/>
    <n v="143"/>
    <x v="0"/>
    <x v="1"/>
    <x v="0"/>
    <x v="1"/>
  </r>
  <r>
    <x v="5"/>
    <x v="1"/>
    <x v="0"/>
    <n v="1"/>
    <n v="2"/>
    <n v="118"/>
    <n v="242"/>
    <n v="0"/>
    <n v="1"/>
    <n v="149"/>
    <x v="0"/>
    <x v="0"/>
    <x v="1"/>
    <x v="1"/>
  </r>
  <r>
    <x v="33"/>
    <x v="1"/>
    <x v="0"/>
    <n v="0"/>
    <n v="3"/>
    <n v="150"/>
    <n v="240"/>
    <n v="0"/>
    <n v="1"/>
    <n v="171"/>
    <x v="0"/>
    <x v="0"/>
    <x v="0"/>
    <x v="0"/>
  </r>
  <r>
    <x v="5"/>
    <x v="0"/>
    <x v="0"/>
    <n v="0"/>
    <n v="2"/>
    <n v="120"/>
    <n v="226"/>
    <n v="0"/>
    <n v="1"/>
    <n v="169"/>
    <x v="0"/>
    <x v="0"/>
    <x v="1"/>
    <x v="0"/>
  </r>
  <r>
    <x v="17"/>
    <x v="0"/>
    <x v="0"/>
    <n v="0"/>
    <n v="2"/>
    <n v="130"/>
    <n v="180"/>
    <n v="0"/>
    <n v="1"/>
    <n v="150"/>
    <x v="0"/>
    <x v="0"/>
    <x v="1"/>
    <x v="2"/>
  </r>
  <r>
    <x v="13"/>
    <x v="0"/>
    <x v="0"/>
    <n v="0"/>
    <n v="0"/>
    <n v="160"/>
    <n v="228"/>
    <n v="0"/>
    <n v="0"/>
    <n v="138"/>
    <x v="0"/>
    <x v="1"/>
    <x v="0"/>
    <x v="0"/>
  </r>
  <r>
    <x v="20"/>
    <x v="1"/>
    <x v="0"/>
    <n v="0"/>
    <n v="0"/>
    <n v="112"/>
    <n v="149"/>
    <n v="0"/>
    <n v="1"/>
    <n v="125"/>
    <x v="0"/>
    <x v="1"/>
    <x v="1"/>
    <x v="2"/>
  </r>
  <r>
    <x v="10"/>
    <x v="0"/>
    <x v="0"/>
    <n v="0"/>
    <n v="3"/>
    <n v="170"/>
    <n v="227"/>
    <n v="0"/>
    <n v="0"/>
    <n v="155"/>
    <x v="0"/>
    <x v="1"/>
    <x v="0"/>
    <x v="0"/>
  </r>
  <r>
    <x v="13"/>
    <x v="1"/>
    <x v="0"/>
    <n v="1"/>
    <n v="2"/>
    <n v="146"/>
    <n v="278"/>
    <n v="0"/>
    <n v="0"/>
    <n v="152"/>
    <x v="0"/>
    <x v="1"/>
    <x v="0"/>
    <x v="1"/>
  </r>
  <r>
    <x v="26"/>
    <x v="1"/>
    <x v="0"/>
    <n v="0"/>
    <n v="2"/>
    <n v="138"/>
    <n v="220"/>
    <n v="0"/>
    <n v="1"/>
    <n v="152"/>
    <x v="0"/>
    <x v="0"/>
    <x v="1"/>
    <x v="0"/>
  </r>
  <r>
    <x v="11"/>
    <x v="1"/>
    <x v="0"/>
    <n v="0"/>
    <n v="0"/>
    <n v="130"/>
    <n v="197"/>
    <n v="0"/>
    <n v="1"/>
    <n v="131"/>
    <x v="0"/>
    <x v="0"/>
    <x v="1"/>
    <x v="2"/>
  </r>
  <r>
    <x v="27"/>
    <x v="0"/>
    <x v="0"/>
    <n v="0"/>
    <n v="2"/>
    <n v="130"/>
    <n v="253"/>
    <n v="0"/>
    <n v="1"/>
    <n v="179"/>
    <x v="0"/>
    <x v="0"/>
    <x v="1"/>
    <x v="1"/>
  </r>
  <r>
    <x v="30"/>
    <x v="0"/>
    <x v="0"/>
    <n v="0"/>
    <n v="1"/>
    <n v="122"/>
    <n v="192"/>
    <n v="0"/>
    <n v="1"/>
    <n v="174"/>
    <x v="0"/>
    <x v="0"/>
    <x v="1"/>
    <x v="2"/>
  </r>
  <r>
    <x v="11"/>
    <x v="0"/>
    <x v="0"/>
    <n v="4"/>
    <n v="1"/>
    <n v="125"/>
    <n v="220"/>
    <n v="0"/>
    <n v="1"/>
    <n v="144"/>
    <x v="0"/>
    <x v="0"/>
    <x v="1"/>
    <x v="0"/>
  </r>
  <r>
    <x v="3"/>
    <x v="0"/>
    <x v="0"/>
    <n v="0"/>
    <n v="1"/>
    <n v="130"/>
    <n v="221"/>
    <n v="0"/>
    <n v="0"/>
    <n v="163"/>
    <x v="0"/>
    <x v="0"/>
    <x v="1"/>
    <x v="0"/>
  </r>
  <r>
    <x v="3"/>
    <x v="0"/>
    <x v="0"/>
    <n v="0"/>
    <n v="1"/>
    <n v="120"/>
    <n v="240"/>
    <n v="0"/>
    <n v="1"/>
    <n v="169"/>
    <x v="0"/>
    <x v="0"/>
    <x v="1"/>
    <x v="0"/>
  </r>
  <r>
    <x v="32"/>
    <x v="1"/>
    <x v="0"/>
    <n v="0"/>
    <n v="1"/>
    <n v="132"/>
    <n v="342"/>
    <n v="0"/>
    <n v="1"/>
    <n v="166"/>
    <x v="0"/>
    <x v="0"/>
    <x v="1"/>
    <x v="1"/>
  </r>
  <r>
    <x v="2"/>
    <x v="0"/>
    <x v="0"/>
    <n v="0"/>
    <n v="1"/>
    <n v="120"/>
    <n v="157"/>
    <n v="0"/>
    <n v="1"/>
    <n v="182"/>
    <x v="0"/>
    <x v="0"/>
    <x v="1"/>
    <x v="2"/>
  </r>
  <r>
    <x v="39"/>
    <x v="0"/>
    <x v="0"/>
    <n v="4"/>
    <n v="2"/>
    <n v="138"/>
    <n v="175"/>
    <n v="0"/>
    <n v="1"/>
    <n v="173"/>
    <x v="0"/>
    <x v="0"/>
    <x v="1"/>
    <x v="2"/>
  </r>
  <r>
    <x v="39"/>
    <x v="0"/>
    <x v="0"/>
    <n v="4"/>
    <n v="2"/>
    <n v="138"/>
    <n v="175"/>
    <n v="0"/>
    <n v="1"/>
    <n v="173"/>
    <x v="0"/>
    <x v="0"/>
    <x v="1"/>
    <x v="2"/>
  </r>
  <r>
    <x v="34"/>
    <x v="0"/>
    <x v="1"/>
    <n v="3"/>
    <n v="0"/>
    <n v="160"/>
    <n v="286"/>
    <n v="0"/>
    <n v="0"/>
    <n v="108"/>
    <x v="1"/>
    <x v="1"/>
    <x v="0"/>
    <x v="1"/>
  </r>
  <r>
    <x v="34"/>
    <x v="0"/>
    <x v="1"/>
    <n v="2"/>
    <n v="0"/>
    <n v="120"/>
    <n v="229"/>
    <n v="0"/>
    <n v="0"/>
    <n v="129"/>
    <x v="1"/>
    <x v="1"/>
    <x v="1"/>
    <x v="0"/>
  </r>
  <r>
    <x v="28"/>
    <x v="1"/>
    <x v="0"/>
    <n v="2"/>
    <n v="0"/>
    <n v="140"/>
    <n v="268"/>
    <n v="0"/>
    <n v="0"/>
    <n v="160"/>
    <x v="1"/>
    <x v="0"/>
    <x v="1"/>
    <x v="1"/>
  </r>
  <r>
    <x v="0"/>
    <x v="0"/>
    <x v="0"/>
    <n v="1"/>
    <n v="0"/>
    <n v="130"/>
    <n v="254"/>
    <n v="0"/>
    <n v="0"/>
    <n v="147"/>
    <x v="1"/>
    <x v="0"/>
    <x v="1"/>
    <x v="1"/>
  </r>
  <r>
    <x v="23"/>
    <x v="0"/>
    <x v="1"/>
    <n v="0"/>
    <n v="0"/>
    <n v="140"/>
    <n v="203"/>
    <n v="1"/>
    <n v="0"/>
    <n v="155"/>
    <x v="1"/>
    <x v="0"/>
    <x v="1"/>
    <x v="0"/>
  </r>
  <r>
    <x v="3"/>
    <x v="0"/>
    <x v="1"/>
    <n v="1"/>
    <n v="2"/>
    <n v="130"/>
    <n v="256"/>
    <n v="1"/>
    <n v="0"/>
    <n v="142"/>
    <x v="1"/>
    <x v="0"/>
    <x v="1"/>
    <x v="1"/>
  </r>
  <r>
    <x v="8"/>
    <x v="0"/>
    <x v="0"/>
    <n v="0"/>
    <n v="1"/>
    <n v="110"/>
    <n v="229"/>
    <n v="0"/>
    <n v="1"/>
    <n v="168"/>
    <x v="1"/>
    <x v="0"/>
    <x v="1"/>
    <x v="0"/>
  </r>
  <r>
    <x v="11"/>
    <x v="0"/>
    <x v="0"/>
    <n v="0"/>
    <n v="1"/>
    <n v="120"/>
    <n v="284"/>
    <n v="0"/>
    <n v="0"/>
    <n v="160"/>
    <x v="1"/>
    <x v="0"/>
    <x v="1"/>
    <x v="1"/>
  </r>
  <r>
    <x v="11"/>
    <x v="0"/>
    <x v="0"/>
    <n v="2"/>
    <n v="2"/>
    <n v="132"/>
    <n v="224"/>
    <n v="0"/>
    <n v="0"/>
    <n v="173"/>
    <x v="1"/>
    <x v="0"/>
    <x v="1"/>
    <x v="0"/>
  </r>
  <r>
    <x v="33"/>
    <x v="0"/>
    <x v="1"/>
    <n v="2"/>
    <n v="0"/>
    <n v="130"/>
    <n v="206"/>
    <n v="0"/>
    <n v="0"/>
    <n v="132"/>
    <x v="1"/>
    <x v="0"/>
    <x v="1"/>
    <x v="0"/>
  </r>
  <r>
    <x v="19"/>
    <x v="0"/>
    <x v="1"/>
    <n v="0"/>
    <n v="0"/>
    <n v="110"/>
    <n v="167"/>
    <n v="0"/>
    <n v="0"/>
    <n v="114"/>
    <x v="1"/>
    <x v="0"/>
    <x v="1"/>
    <x v="2"/>
  </r>
  <r>
    <x v="33"/>
    <x v="0"/>
    <x v="1"/>
    <n v="2"/>
    <n v="0"/>
    <n v="117"/>
    <n v="230"/>
    <n v="1"/>
    <n v="1"/>
    <n v="160"/>
    <x v="1"/>
    <x v="0"/>
    <x v="1"/>
    <x v="0"/>
  </r>
  <r>
    <x v="10"/>
    <x v="0"/>
    <x v="0"/>
    <n v="0"/>
    <n v="2"/>
    <n v="140"/>
    <n v="335"/>
    <n v="0"/>
    <n v="1"/>
    <n v="158"/>
    <x v="1"/>
    <x v="1"/>
    <x v="1"/>
    <x v="1"/>
  </r>
  <r>
    <x v="14"/>
    <x v="0"/>
    <x v="1"/>
    <n v="0"/>
    <n v="0"/>
    <n v="120"/>
    <n v="177"/>
    <n v="0"/>
    <n v="0"/>
    <n v="120"/>
    <x v="1"/>
    <x v="0"/>
    <x v="1"/>
    <x v="2"/>
  </r>
  <r>
    <x v="4"/>
    <x v="0"/>
    <x v="1"/>
    <n v="1"/>
    <n v="0"/>
    <n v="150"/>
    <n v="276"/>
    <n v="0"/>
    <n v="0"/>
    <n v="112"/>
    <x v="1"/>
    <x v="0"/>
    <x v="0"/>
    <x v="1"/>
  </r>
  <r>
    <x v="32"/>
    <x v="0"/>
    <x v="1"/>
    <n v="1"/>
    <n v="0"/>
    <n v="132"/>
    <n v="353"/>
    <n v="0"/>
    <n v="1"/>
    <n v="132"/>
    <x v="1"/>
    <x v="0"/>
    <x v="1"/>
    <x v="1"/>
  </r>
  <r>
    <x v="22"/>
    <x v="1"/>
    <x v="0"/>
    <n v="3"/>
    <n v="0"/>
    <n v="150"/>
    <n v="225"/>
    <n v="0"/>
    <n v="0"/>
    <n v="114"/>
    <x v="1"/>
    <x v="1"/>
    <x v="0"/>
    <x v="0"/>
  </r>
  <r>
    <x v="18"/>
    <x v="1"/>
    <x v="0"/>
    <n v="0"/>
    <n v="0"/>
    <n v="130"/>
    <n v="330"/>
    <n v="0"/>
    <n v="0"/>
    <n v="169"/>
    <x v="1"/>
    <x v="0"/>
    <x v="1"/>
    <x v="1"/>
  </r>
  <r>
    <x v="11"/>
    <x v="0"/>
    <x v="0"/>
    <n v="1"/>
    <n v="2"/>
    <n v="112"/>
    <n v="230"/>
    <n v="0"/>
    <n v="0"/>
    <n v="165"/>
    <x v="1"/>
    <x v="0"/>
    <x v="1"/>
    <x v="0"/>
  </r>
  <r>
    <x v="12"/>
    <x v="0"/>
    <x v="0"/>
    <n v="0"/>
    <n v="0"/>
    <n v="150"/>
    <n v="243"/>
    <n v="0"/>
    <n v="0"/>
    <n v="128"/>
    <x v="1"/>
    <x v="0"/>
    <x v="0"/>
    <x v="1"/>
  </r>
  <r>
    <x v="5"/>
    <x v="0"/>
    <x v="0"/>
    <n v="1"/>
    <n v="0"/>
    <n v="112"/>
    <n v="290"/>
    <n v="0"/>
    <n v="0"/>
    <n v="153"/>
    <x v="1"/>
    <x v="0"/>
    <x v="1"/>
    <x v="1"/>
  </r>
  <r>
    <x v="33"/>
    <x v="0"/>
    <x v="1"/>
    <n v="1"/>
    <n v="0"/>
    <n v="130"/>
    <n v="253"/>
    <n v="0"/>
    <n v="1"/>
    <n v="144"/>
    <x v="1"/>
    <x v="0"/>
    <x v="1"/>
    <x v="1"/>
  </r>
  <r>
    <x v="7"/>
    <x v="0"/>
    <x v="1"/>
    <n v="1"/>
    <n v="0"/>
    <n v="124"/>
    <n v="266"/>
    <n v="0"/>
    <n v="0"/>
    <n v="109"/>
    <x v="1"/>
    <x v="0"/>
    <x v="1"/>
    <x v="1"/>
  </r>
  <r>
    <x v="12"/>
    <x v="0"/>
    <x v="0"/>
    <n v="1"/>
    <n v="2"/>
    <n v="140"/>
    <n v="233"/>
    <n v="0"/>
    <n v="1"/>
    <n v="163"/>
    <x v="1"/>
    <x v="0"/>
    <x v="1"/>
    <x v="0"/>
  </r>
  <r>
    <x v="2"/>
    <x v="0"/>
    <x v="0"/>
    <n v="0"/>
    <n v="0"/>
    <n v="110"/>
    <n v="172"/>
    <n v="0"/>
    <n v="0"/>
    <n v="158"/>
    <x v="1"/>
    <x v="0"/>
    <x v="1"/>
    <x v="2"/>
  </r>
  <r>
    <x v="21"/>
    <x v="1"/>
    <x v="1"/>
    <n v="0"/>
    <n v="0"/>
    <n v="130"/>
    <n v="305"/>
    <n v="0"/>
    <n v="1"/>
    <n v="142"/>
    <x v="1"/>
    <x v="0"/>
    <x v="1"/>
    <x v="1"/>
  </r>
  <r>
    <x v="11"/>
    <x v="0"/>
    <x v="1"/>
    <n v="3"/>
    <n v="0"/>
    <n v="128"/>
    <n v="216"/>
    <n v="0"/>
    <n v="0"/>
    <n v="131"/>
    <x v="1"/>
    <x v="0"/>
    <x v="1"/>
    <x v="0"/>
  </r>
  <r>
    <x v="7"/>
    <x v="0"/>
    <x v="0"/>
    <n v="1"/>
    <n v="0"/>
    <n v="120"/>
    <n v="188"/>
    <n v="0"/>
    <n v="1"/>
    <n v="113"/>
    <x v="1"/>
    <x v="0"/>
    <x v="1"/>
    <x v="2"/>
  </r>
  <r>
    <x v="33"/>
    <x v="0"/>
    <x v="1"/>
    <n v="2"/>
    <n v="0"/>
    <n v="145"/>
    <n v="282"/>
    <n v="0"/>
    <n v="0"/>
    <n v="142"/>
    <x v="1"/>
    <x v="0"/>
    <x v="0"/>
    <x v="1"/>
  </r>
  <r>
    <x v="33"/>
    <x v="0"/>
    <x v="0"/>
    <n v="0"/>
    <n v="2"/>
    <n v="140"/>
    <n v="185"/>
    <n v="0"/>
    <n v="0"/>
    <n v="155"/>
    <x v="1"/>
    <x v="0"/>
    <x v="1"/>
    <x v="2"/>
  </r>
  <r>
    <x v="16"/>
    <x v="0"/>
    <x v="1"/>
    <n v="0"/>
    <n v="0"/>
    <n v="170"/>
    <n v="326"/>
    <n v="0"/>
    <n v="0"/>
    <n v="140"/>
    <x v="1"/>
    <x v="0"/>
    <x v="0"/>
    <x v="1"/>
  </r>
  <r>
    <x v="24"/>
    <x v="0"/>
    <x v="0"/>
    <n v="0"/>
    <n v="2"/>
    <n v="150"/>
    <n v="231"/>
    <n v="0"/>
    <n v="1"/>
    <n v="147"/>
    <x v="1"/>
    <x v="0"/>
    <x v="0"/>
    <x v="0"/>
  </r>
  <r>
    <x v="34"/>
    <x v="0"/>
    <x v="0"/>
    <n v="2"/>
    <n v="0"/>
    <n v="125"/>
    <n v="254"/>
    <n v="1"/>
    <n v="1"/>
    <n v="163"/>
    <x v="1"/>
    <x v="1"/>
    <x v="1"/>
    <x v="1"/>
  </r>
  <r>
    <x v="28"/>
    <x v="0"/>
    <x v="1"/>
    <n v="2"/>
    <n v="0"/>
    <n v="120"/>
    <n v="267"/>
    <n v="0"/>
    <n v="1"/>
    <n v="99"/>
    <x v="1"/>
    <x v="0"/>
    <x v="1"/>
    <x v="1"/>
  </r>
  <r>
    <x v="22"/>
    <x v="0"/>
    <x v="0"/>
    <n v="2"/>
    <n v="0"/>
    <n v="110"/>
    <n v="248"/>
    <n v="0"/>
    <n v="0"/>
    <n v="158"/>
    <x v="1"/>
    <x v="1"/>
    <x v="1"/>
    <x v="1"/>
  </r>
  <r>
    <x v="5"/>
    <x v="0"/>
    <x v="0"/>
    <n v="1"/>
    <n v="0"/>
    <n v="110"/>
    <n v="197"/>
    <n v="0"/>
    <n v="0"/>
    <n v="177"/>
    <x v="1"/>
    <x v="0"/>
    <x v="1"/>
    <x v="2"/>
  </r>
  <r>
    <x v="33"/>
    <x v="0"/>
    <x v="1"/>
    <n v="1"/>
    <n v="0"/>
    <n v="125"/>
    <n v="258"/>
    <n v="0"/>
    <n v="0"/>
    <n v="141"/>
    <x v="1"/>
    <x v="0"/>
    <x v="1"/>
    <x v="1"/>
  </r>
  <r>
    <x v="11"/>
    <x v="0"/>
    <x v="1"/>
    <n v="0"/>
    <n v="0"/>
    <n v="150"/>
    <n v="270"/>
    <n v="0"/>
    <n v="0"/>
    <n v="111"/>
    <x v="1"/>
    <x v="0"/>
    <x v="0"/>
    <x v="1"/>
  </r>
  <r>
    <x v="35"/>
    <x v="0"/>
    <x v="1"/>
    <n v="0"/>
    <n v="2"/>
    <n v="180"/>
    <n v="274"/>
    <n v="1"/>
    <n v="0"/>
    <n v="150"/>
    <x v="1"/>
    <x v="1"/>
    <x v="0"/>
    <x v="1"/>
  </r>
  <r>
    <x v="28"/>
    <x v="1"/>
    <x v="0"/>
    <n v="3"/>
    <n v="0"/>
    <n v="160"/>
    <n v="164"/>
    <n v="0"/>
    <n v="0"/>
    <n v="145"/>
    <x v="1"/>
    <x v="0"/>
    <x v="0"/>
    <x v="2"/>
  </r>
  <r>
    <x v="6"/>
    <x v="0"/>
    <x v="1"/>
    <n v="1"/>
    <n v="0"/>
    <n v="128"/>
    <n v="255"/>
    <n v="0"/>
    <n v="1"/>
    <n v="161"/>
    <x v="1"/>
    <x v="0"/>
    <x v="1"/>
    <x v="1"/>
  </r>
  <r>
    <x v="16"/>
    <x v="0"/>
    <x v="1"/>
    <n v="1"/>
    <n v="0"/>
    <n v="110"/>
    <n v="239"/>
    <n v="0"/>
    <n v="0"/>
    <n v="142"/>
    <x v="1"/>
    <x v="0"/>
    <x v="1"/>
    <x v="0"/>
  </r>
  <r>
    <x v="33"/>
    <x v="1"/>
    <x v="0"/>
    <n v="2"/>
    <n v="0"/>
    <n v="150"/>
    <n v="258"/>
    <n v="0"/>
    <n v="0"/>
    <n v="157"/>
    <x v="1"/>
    <x v="0"/>
    <x v="0"/>
    <x v="1"/>
  </r>
  <r>
    <x v="9"/>
    <x v="0"/>
    <x v="0"/>
    <n v="3"/>
    <n v="2"/>
    <n v="120"/>
    <n v="188"/>
    <n v="0"/>
    <n v="1"/>
    <n v="139"/>
    <x v="1"/>
    <x v="0"/>
    <x v="1"/>
    <x v="2"/>
  </r>
  <r>
    <x v="16"/>
    <x v="0"/>
    <x v="1"/>
    <n v="1"/>
    <n v="0"/>
    <n v="140"/>
    <n v="177"/>
    <n v="0"/>
    <n v="1"/>
    <n v="162"/>
    <x v="1"/>
    <x v="0"/>
    <x v="1"/>
    <x v="2"/>
  </r>
  <r>
    <x v="4"/>
    <x v="0"/>
    <x v="0"/>
    <n v="1"/>
    <n v="2"/>
    <n v="128"/>
    <n v="229"/>
    <n v="0"/>
    <n v="0"/>
    <n v="150"/>
    <x v="1"/>
    <x v="0"/>
    <x v="1"/>
    <x v="0"/>
  </r>
  <r>
    <x v="18"/>
    <x v="0"/>
    <x v="1"/>
    <n v="1"/>
    <n v="0"/>
    <n v="120"/>
    <n v="260"/>
    <n v="0"/>
    <n v="1"/>
    <n v="140"/>
    <x v="1"/>
    <x v="0"/>
    <x v="1"/>
    <x v="1"/>
  </r>
  <r>
    <x v="26"/>
    <x v="0"/>
    <x v="0"/>
    <n v="0"/>
    <n v="0"/>
    <n v="118"/>
    <n v="219"/>
    <n v="0"/>
    <n v="1"/>
    <n v="140"/>
    <x v="1"/>
    <x v="0"/>
    <x v="1"/>
    <x v="0"/>
  </r>
  <r>
    <x v="18"/>
    <x v="1"/>
    <x v="1"/>
    <n v="0"/>
    <n v="0"/>
    <n v="145"/>
    <n v="307"/>
    <n v="0"/>
    <n v="0"/>
    <n v="146"/>
    <x v="1"/>
    <x v="0"/>
    <x v="0"/>
    <x v="1"/>
  </r>
  <r>
    <x v="3"/>
    <x v="0"/>
    <x v="1"/>
    <n v="1"/>
    <n v="0"/>
    <n v="125"/>
    <n v="249"/>
    <n v="1"/>
    <n v="0"/>
    <n v="144"/>
    <x v="1"/>
    <x v="0"/>
    <x v="1"/>
    <x v="1"/>
  </r>
  <r>
    <x v="14"/>
    <x v="1"/>
    <x v="1"/>
    <n v="0"/>
    <n v="0"/>
    <n v="132"/>
    <n v="341"/>
    <n v="1"/>
    <n v="0"/>
    <n v="136"/>
    <x v="1"/>
    <x v="0"/>
    <x v="1"/>
    <x v="1"/>
  </r>
  <r>
    <x v="28"/>
    <x v="1"/>
    <x v="0"/>
    <n v="1"/>
    <n v="2"/>
    <n v="130"/>
    <n v="263"/>
    <n v="0"/>
    <n v="1"/>
    <n v="97"/>
    <x v="1"/>
    <x v="0"/>
    <x v="1"/>
    <x v="1"/>
  </r>
  <r>
    <x v="0"/>
    <x v="0"/>
    <x v="1"/>
    <n v="3"/>
    <n v="0"/>
    <n v="130"/>
    <n v="330"/>
    <n v="1"/>
    <n v="0"/>
    <n v="132"/>
    <x v="1"/>
    <x v="0"/>
    <x v="1"/>
    <x v="1"/>
  </r>
  <r>
    <x v="22"/>
    <x v="0"/>
    <x v="0"/>
    <n v="1"/>
    <n v="0"/>
    <n v="135"/>
    <n v="254"/>
    <n v="0"/>
    <n v="0"/>
    <n v="127"/>
    <x v="1"/>
    <x v="1"/>
    <x v="1"/>
    <x v="1"/>
  </r>
  <r>
    <x v="8"/>
    <x v="0"/>
    <x v="1"/>
    <n v="2"/>
    <n v="0"/>
    <n v="130"/>
    <n v="256"/>
    <n v="1"/>
    <n v="0"/>
    <n v="150"/>
    <x v="1"/>
    <x v="0"/>
    <x v="1"/>
    <x v="1"/>
  </r>
  <r>
    <x v="0"/>
    <x v="1"/>
    <x v="0"/>
    <n v="3"/>
    <n v="0"/>
    <n v="150"/>
    <n v="407"/>
    <n v="0"/>
    <n v="0"/>
    <n v="154"/>
    <x v="1"/>
    <x v="0"/>
    <x v="0"/>
    <x v="1"/>
  </r>
  <r>
    <x v="32"/>
    <x v="0"/>
    <x v="1"/>
    <n v="0"/>
    <n v="0"/>
    <n v="140"/>
    <n v="217"/>
    <n v="0"/>
    <n v="1"/>
    <n v="111"/>
    <x v="1"/>
    <x v="0"/>
    <x v="1"/>
    <x v="0"/>
  </r>
  <r>
    <x v="22"/>
    <x v="0"/>
    <x v="0"/>
    <n v="1"/>
    <n v="3"/>
    <n v="138"/>
    <n v="282"/>
    <n v="1"/>
    <n v="0"/>
    <n v="174"/>
    <x v="1"/>
    <x v="1"/>
    <x v="1"/>
    <x v="1"/>
  </r>
  <r>
    <x v="3"/>
    <x v="1"/>
    <x v="1"/>
    <n v="2"/>
    <n v="0"/>
    <n v="200"/>
    <n v="288"/>
    <n v="1"/>
    <n v="0"/>
    <n v="133"/>
    <x v="1"/>
    <x v="0"/>
    <x v="0"/>
    <x v="1"/>
  </r>
  <r>
    <x v="7"/>
    <x v="0"/>
    <x v="1"/>
    <n v="1"/>
    <n v="0"/>
    <n v="110"/>
    <n v="239"/>
    <n v="0"/>
    <n v="1"/>
    <n v="126"/>
    <x v="1"/>
    <x v="0"/>
    <x v="1"/>
    <x v="0"/>
  </r>
  <r>
    <x v="38"/>
    <x v="0"/>
    <x v="1"/>
    <n v="0"/>
    <n v="0"/>
    <n v="145"/>
    <n v="174"/>
    <n v="0"/>
    <n v="1"/>
    <n v="125"/>
    <x v="1"/>
    <x v="1"/>
    <x v="0"/>
    <x v="2"/>
  </r>
  <r>
    <x v="28"/>
    <x v="0"/>
    <x v="0"/>
    <n v="1"/>
    <n v="1"/>
    <n v="120"/>
    <n v="281"/>
    <n v="0"/>
    <n v="0"/>
    <n v="103"/>
    <x v="1"/>
    <x v="0"/>
    <x v="1"/>
    <x v="1"/>
  </r>
  <r>
    <x v="30"/>
    <x v="0"/>
    <x v="1"/>
    <n v="0"/>
    <n v="0"/>
    <n v="120"/>
    <n v="198"/>
    <n v="0"/>
    <n v="1"/>
    <n v="130"/>
    <x v="1"/>
    <x v="0"/>
    <x v="1"/>
    <x v="2"/>
  </r>
  <r>
    <x v="16"/>
    <x v="0"/>
    <x v="0"/>
    <n v="0"/>
    <n v="3"/>
    <n v="170"/>
    <n v="288"/>
    <n v="0"/>
    <n v="0"/>
    <n v="159"/>
    <x v="1"/>
    <x v="0"/>
    <x v="0"/>
    <x v="1"/>
  </r>
  <r>
    <x v="10"/>
    <x v="0"/>
    <x v="1"/>
    <n v="0"/>
    <n v="2"/>
    <n v="125"/>
    <n v="309"/>
    <n v="0"/>
    <n v="1"/>
    <n v="131"/>
    <x v="1"/>
    <x v="1"/>
    <x v="1"/>
    <x v="1"/>
  </r>
  <r>
    <x v="27"/>
    <x v="0"/>
    <x v="0"/>
    <n v="0"/>
    <n v="2"/>
    <n v="108"/>
    <n v="243"/>
    <n v="0"/>
    <n v="1"/>
    <n v="152"/>
    <x v="1"/>
    <x v="0"/>
    <x v="1"/>
    <x v="1"/>
  </r>
  <r>
    <x v="4"/>
    <x v="0"/>
    <x v="0"/>
    <n v="3"/>
    <n v="0"/>
    <n v="165"/>
    <n v="289"/>
    <n v="1"/>
    <n v="0"/>
    <n v="124"/>
    <x v="1"/>
    <x v="0"/>
    <x v="0"/>
    <x v="1"/>
  </r>
  <r>
    <x v="32"/>
    <x v="0"/>
    <x v="1"/>
    <n v="1"/>
    <n v="0"/>
    <n v="160"/>
    <n v="289"/>
    <n v="0"/>
    <n v="0"/>
    <n v="145"/>
    <x v="1"/>
    <x v="0"/>
    <x v="0"/>
    <x v="1"/>
  </r>
  <r>
    <x v="10"/>
    <x v="0"/>
    <x v="1"/>
    <n v="1"/>
    <n v="0"/>
    <n v="120"/>
    <n v="246"/>
    <n v="0"/>
    <n v="0"/>
    <n v="96"/>
    <x v="1"/>
    <x v="1"/>
    <x v="1"/>
    <x v="1"/>
  </r>
  <r>
    <x v="38"/>
    <x v="0"/>
    <x v="0"/>
    <n v="3"/>
    <n v="0"/>
    <n v="130"/>
    <n v="322"/>
    <n v="0"/>
    <n v="0"/>
    <n v="109"/>
    <x v="1"/>
    <x v="1"/>
    <x v="1"/>
    <x v="1"/>
  </r>
  <r>
    <x v="21"/>
    <x v="0"/>
    <x v="1"/>
    <n v="0"/>
    <n v="0"/>
    <n v="140"/>
    <n v="299"/>
    <n v="0"/>
    <n v="1"/>
    <n v="173"/>
    <x v="1"/>
    <x v="0"/>
    <x v="1"/>
    <x v="1"/>
  </r>
  <r>
    <x v="11"/>
    <x v="0"/>
    <x v="0"/>
    <n v="2"/>
    <n v="0"/>
    <n v="125"/>
    <n v="300"/>
    <n v="0"/>
    <n v="0"/>
    <n v="171"/>
    <x v="1"/>
    <x v="0"/>
    <x v="1"/>
    <x v="1"/>
  </r>
  <r>
    <x v="33"/>
    <x v="0"/>
    <x v="0"/>
    <n v="2"/>
    <n v="0"/>
    <n v="140"/>
    <n v="293"/>
    <n v="0"/>
    <n v="0"/>
    <n v="170"/>
    <x v="1"/>
    <x v="0"/>
    <x v="1"/>
    <x v="1"/>
  </r>
  <r>
    <x v="40"/>
    <x v="0"/>
    <x v="1"/>
    <n v="3"/>
    <n v="0"/>
    <n v="125"/>
    <n v="304"/>
    <n v="0"/>
    <n v="0"/>
    <n v="162"/>
    <x v="1"/>
    <x v="1"/>
    <x v="1"/>
    <x v="1"/>
  </r>
  <r>
    <x v="30"/>
    <x v="0"/>
    <x v="1"/>
    <n v="0"/>
    <n v="0"/>
    <n v="126"/>
    <n v="282"/>
    <n v="0"/>
    <n v="0"/>
    <n v="156"/>
    <x v="1"/>
    <x v="0"/>
    <x v="1"/>
    <x v="1"/>
  </r>
  <r>
    <x v="38"/>
    <x v="0"/>
    <x v="1"/>
    <n v="1"/>
    <n v="2"/>
    <n v="160"/>
    <n v="269"/>
    <n v="0"/>
    <n v="1"/>
    <n v="112"/>
    <x v="1"/>
    <x v="1"/>
    <x v="0"/>
    <x v="1"/>
  </r>
  <r>
    <x v="16"/>
    <x v="1"/>
    <x v="1"/>
    <n v="0"/>
    <n v="0"/>
    <n v="174"/>
    <n v="249"/>
    <n v="0"/>
    <n v="1"/>
    <n v="143"/>
    <x v="1"/>
    <x v="0"/>
    <x v="0"/>
    <x v="1"/>
  </r>
  <r>
    <x v="10"/>
    <x v="0"/>
    <x v="0"/>
    <n v="2"/>
    <n v="0"/>
    <n v="145"/>
    <n v="212"/>
    <n v="0"/>
    <n v="0"/>
    <n v="132"/>
    <x v="1"/>
    <x v="1"/>
    <x v="0"/>
    <x v="0"/>
  </r>
  <r>
    <x v="4"/>
    <x v="0"/>
    <x v="1"/>
    <n v="1"/>
    <n v="0"/>
    <n v="152"/>
    <n v="274"/>
    <n v="0"/>
    <n v="1"/>
    <n v="88"/>
    <x v="1"/>
    <x v="0"/>
    <x v="0"/>
    <x v="1"/>
  </r>
  <r>
    <x v="3"/>
    <x v="0"/>
    <x v="1"/>
    <n v="1"/>
    <n v="0"/>
    <n v="132"/>
    <n v="184"/>
    <n v="0"/>
    <n v="0"/>
    <n v="105"/>
    <x v="1"/>
    <x v="0"/>
    <x v="1"/>
    <x v="2"/>
  </r>
  <r>
    <x v="8"/>
    <x v="0"/>
    <x v="0"/>
    <n v="0"/>
    <n v="0"/>
    <n v="124"/>
    <n v="274"/>
    <n v="0"/>
    <n v="0"/>
    <n v="166"/>
    <x v="1"/>
    <x v="0"/>
    <x v="1"/>
    <x v="1"/>
  </r>
  <r>
    <x v="3"/>
    <x v="1"/>
    <x v="1"/>
    <n v="2"/>
    <n v="0"/>
    <n v="134"/>
    <n v="409"/>
    <n v="0"/>
    <n v="0"/>
    <n v="150"/>
    <x v="1"/>
    <x v="0"/>
    <x v="1"/>
    <x v="1"/>
  </r>
  <r>
    <x v="13"/>
    <x v="0"/>
    <x v="1"/>
    <n v="3"/>
    <n v="1"/>
    <n v="160"/>
    <n v="246"/>
    <n v="0"/>
    <n v="1"/>
    <n v="120"/>
    <x v="1"/>
    <x v="1"/>
    <x v="0"/>
    <x v="1"/>
  </r>
  <r>
    <x v="7"/>
    <x v="0"/>
    <x v="0"/>
    <n v="1"/>
    <n v="1"/>
    <n v="192"/>
    <n v="283"/>
    <n v="0"/>
    <n v="0"/>
    <n v="195"/>
    <x v="1"/>
    <x v="0"/>
    <x v="0"/>
    <x v="1"/>
  </r>
  <r>
    <x v="15"/>
    <x v="0"/>
    <x v="0"/>
    <n v="3"/>
    <n v="2"/>
    <n v="140"/>
    <n v="254"/>
    <n v="0"/>
    <n v="0"/>
    <n v="146"/>
    <x v="1"/>
    <x v="1"/>
    <x v="1"/>
    <x v="1"/>
  </r>
  <r>
    <x v="21"/>
    <x v="0"/>
    <x v="1"/>
    <n v="3"/>
    <n v="0"/>
    <n v="140"/>
    <n v="298"/>
    <n v="0"/>
    <n v="1"/>
    <n v="122"/>
    <x v="1"/>
    <x v="0"/>
    <x v="1"/>
    <x v="1"/>
  </r>
  <r>
    <x v="14"/>
    <x v="0"/>
    <x v="1"/>
    <n v="4"/>
    <n v="0"/>
    <n v="132"/>
    <n v="247"/>
    <n v="1"/>
    <n v="0"/>
    <n v="143"/>
    <x v="1"/>
    <x v="0"/>
    <x v="1"/>
    <x v="1"/>
  </r>
  <r>
    <x v="28"/>
    <x v="1"/>
    <x v="0"/>
    <n v="3"/>
    <n v="0"/>
    <n v="138"/>
    <n v="294"/>
    <n v="1"/>
    <n v="1"/>
    <n v="106"/>
    <x v="1"/>
    <x v="0"/>
    <x v="1"/>
    <x v="1"/>
  </r>
  <r>
    <x v="34"/>
    <x v="0"/>
    <x v="1"/>
    <n v="2"/>
    <n v="0"/>
    <n v="100"/>
    <n v="299"/>
    <n v="0"/>
    <n v="0"/>
    <n v="125"/>
    <x v="1"/>
    <x v="1"/>
    <x v="1"/>
    <x v="1"/>
  </r>
  <r>
    <x v="16"/>
    <x v="0"/>
    <x v="0"/>
    <n v="0"/>
    <n v="3"/>
    <n v="160"/>
    <n v="273"/>
    <n v="0"/>
    <n v="0"/>
    <n v="125"/>
    <x v="1"/>
    <x v="0"/>
    <x v="0"/>
    <x v="1"/>
  </r>
  <r>
    <x v="25"/>
    <x v="0"/>
    <x v="1"/>
    <n v="3"/>
    <n v="0"/>
    <n v="142"/>
    <n v="309"/>
    <n v="0"/>
    <n v="0"/>
    <n v="147"/>
    <x v="1"/>
    <x v="0"/>
    <x v="0"/>
    <x v="1"/>
  </r>
  <r>
    <x v="11"/>
    <x v="0"/>
    <x v="1"/>
    <n v="2"/>
    <n v="0"/>
    <n v="128"/>
    <n v="259"/>
    <n v="0"/>
    <n v="0"/>
    <n v="130"/>
    <x v="1"/>
    <x v="0"/>
    <x v="1"/>
    <x v="1"/>
  </r>
  <r>
    <x v="12"/>
    <x v="0"/>
    <x v="1"/>
    <n v="0"/>
    <n v="0"/>
    <n v="144"/>
    <n v="200"/>
    <n v="0"/>
    <n v="0"/>
    <n v="126"/>
    <x v="1"/>
    <x v="0"/>
    <x v="0"/>
    <x v="2"/>
  </r>
  <r>
    <x v="28"/>
    <x v="1"/>
    <x v="1"/>
    <n v="0"/>
    <n v="0"/>
    <n v="150"/>
    <n v="244"/>
    <n v="0"/>
    <n v="1"/>
    <n v="154"/>
    <x v="1"/>
    <x v="0"/>
    <x v="0"/>
    <x v="1"/>
  </r>
  <r>
    <x v="39"/>
    <x v="0"/>
    <x v="1"/>
    <n v="0"/>
    <n v="3"/>
    <n v="120"/>
    <n v="231"/>
    <n v="0"/>
    <n v="1"/>
    <n v="182"/>
    <x v="1"/>
    <x v="0"/>
    <x v="1"/>
    <x v="0"/>
  </r>
  <r>
    <x v="13"/>
    <x v="1"/>
    <x v="1"/>
    <n v="2"/>
    <n v="0"/>
    <n v="178"/>
    <n v="228"/>
    <n v="1"/>
    <n v="1"/>
    <n v="165"/>
    <x v="1"/>
    <x v="1"/>
    <x v="0"/>
    <x v="0"/>
  </r>
  <r>
    <x v="6"/>
    <x v="0"/>
    <x v="0"/>
    <n v="1"/>
    <n v="0"/>
    <n v="112"/>
    <n v="230"/>
    <n v="0"/>
    <n v="1"/>
    <n v="160"/>
    <x v="1"/>
    <x v="0"/>
    <x v="1"/>
    <x v="0"/>
  </r>
  <r>
    <x v="23"/>
    <x v="0"/>
    <x v="1"/>
    <n v="2"/>
    <n v="0"/>
    <n v="123"/>
    <n v="282"/>
    <n v="0"/>
    <n v="1"/>
    <n v="95"/>
    <x v="1"/>
    <x v="0"/>
    <x v="1"/>
    <x v="1"/>
  </r>
  <r>
    <x v="0"/>
    <x v="1"/>
    <x v="1"/>
    <n v="2"/>
    <n v="0"/>
    <n v="108"/>
    <n v="269"/>
    <n v="0"/>
    <n v="1"/>
    <n v="169"/>
    <x v="1"/>
    <x v="0"/>
    <x v="1"/>
    <x v="1"/>
  </r>
  <r>
    <x v="7"/>
    <x v="0"/>
    <x v="1"/>
    <n v="1"/>
    <n v="0"/>
    <n v="110"/>
    <n v="206"/>
    <n v="0"/>
    <n v="0"/>
    <n v="108"/>
    <x v="1"/>
    <x v="0"/>
    <x v="1"/>
    <x v="0"/>
  </r>
  <r>
    <x v="13"/>
    <x v="0"/>
    <x v="1"/>
    <n v="1"/>
    <n v="0"/>
    <n v="112"/>
    <n v="212"/>
    <n v="0"/>
    <n v="0"/>
    <n v="132"/>
    <x v="1"/>
    <x v="1"/>
    <x v="1"/>
    <x v="0"/>
  </r>
  <r>
    <x v="32"/>
    <x v="1"/>
    <x v="1"/>
    <n v="0"/>
    <n v="0"/>
    <n v="180"/>
    <n v="327"/>
    <n v="0"/>
    <n v="2"/>
    <n v="117"/>
    <x v="1"/>
    <x v="0"/>
    <x v="0"/>
    <x v="1"/>
  </r>
  <r>
    <x v="9"/>
    <x v="0"/>
    <x v="0"/>
    <n v="3"/>
    <n v="2"/>
    <n v="118"/>
    <n v="149"/>
    <n v="0"/>
    <n v="0"/>
    <n v="126"/>
    <x v="1"/>
    <x v="0"/>
    <x v="1"/>
    <x v="2"/>
  </r>
  <r>
    <x v="7"/>
    <x v="0"/>
    <x v="1"/>
    <n v="2"/>
    <n v="0"/>
    <n v="122"/>
    <n v="286"/>
    <n v="0"/>
    <n v="0"/>
    <n v="116"/>
    <x v="1"/>
    <x v="0"/>
    <x v="1"/>
    <x v="1"/>
  </r>
  <r>
    <x v="3"/>
    <x v="0"/>
    <x v="1"/>
    <n v="0"/>
    <n v="0"/>
    <n v="130"/>
    <n v="283"/>
    <n v="1"/>
    <n v="0"/>
    <n v="103"/>
    <x v="1"/>
    <x v="0"/>
    <x v="1"/>
    <x v="1"/>
  </r>
  <r>
    <x v="24"/>
    <x v="0"/>
    <x v="0"/>
    <n v="0"/>
    <n v="0"/>
    <n v="120"/>
    <n v="249"/>
    <n v="0"/>
    <n v="0"/>
    <n v="144"/>
    <x v="1"/>
    <x v="0"/>
    <x v="1"/>
    <x v="1"/>
  </r>
  <r>
    <x v="18"/>
    <x v="0"/>
    <x v="0"/>
    <n v="2"/>
    <n v="3"/>
    <n v="134"/>
    <n v="234"/>
    <n v="0"/>
    <n v="1"/>
    <n v="145"/>
    <x v="1"/>
    <x v="0"/>
    <x v="1"/>
    <x v="0"/>
  </r>
  <r>
    <x v="34"/>
    <x v="0"/>
    <x v="0"/>
    <n v="0"/>
    <n v="0"/>
    <n v="120"/>
    <n v="237"/>
    <n v="0"/>
    <n v="1"/>
    <n v="71"/>
    <x v="1"/>
    <x v="1"/>
    <x v="1"/>
    <x v="0"/>
  </r>
  <r>
    <x v="11"/>
    <x v="0"/>
    <x v="0"/>
    <n v="1"/>
    <n v="0"/>
    <n v="100"/>
    <n v="234"/>
    <n v="0"/>
    <n v="1"/>
    <n v="156"/>
    <x v="1"/>
    <x v="0"/>
    <x v="1"/>
    <x v="0"/>
  </r>
  <r>
    <x v="27"/>
    <x v="0"/>
    <x v="1"/>
    <n v="1"/>
    <n v="0"/>
    <n v="110"/>
    <n v="275"/>
    <n v="0"/>
    <n v="0"/>
    <n v="118"/>
    <x v="1"/>
    <x v="0"/>
    <x v="1"/>
    <x v="1"/>
  </r>
  <r>
    <x v="6"/>
    <x v="0"/>
    <x v="0"/>
    <n v="2"/>
    <n v="0"/>
    <n v="125"/>
    <n v="212"/>
    <n v="0"/>
    <n v="1"/>
    <n v="168"/>
    <x v="1"/>
    <x v="0"/>
    <x v="1"/>
    <x v="0"/>
  </r>
  <r>
    <x v="11"/>
    <x v="0"/>
    <x v="0"/>
    <n v="1"/>
    <n v="0"/>
    <n v="146"/>
    <n v="218"/>
    <n v="0"/>
    <n v="1"/>
    <n v="105"/>
    <x v="1"/>
    <x v="0"/>
    <x v="0"/>
    <x v="0"/>
  </r>
  <r>
    <x v="4"/>
    <x v="0"/>
    <x v="0"/>
    <n v="0"/>
    <n v="1"/>
    <n v="124"/>
    <n v="261"/>
    <n v="0"/>
    <n v="1"/>
    <n v="141"/>
    <x v="1"/>
    <x v="0"/>
    <x v="1"/>
    <x v="1"/>
  </r>
  <r>
    <x v="11"/>
    <x v="1"/>
    <x v="0"/>
    <n v="2"/>
    <n v="1"/>
    <n v="136"/>
    <n v="319"/>
    <n v="1"/>
    <n v="0"/>
    <n v="152"/>
    <x v="1"/>
    <x v="0"/>
    <x v="1"/>
    <x v="1"/>
  </r>
  <r>
    <x v="18"/>
    <x v="0"/>
    <x v="1"/>
    <n v="1"/>
    <n v="0"/>
    <n v="138"/>
    <n v="166"/>
    <n v="0"/>
    <n v="0"/>
    <n v="125"/>
    <x v="1"/>
    <x v="0"/>
    <x v="1"/>
    <x v="2"/>
  </r>
  <r>
    <x v="17"/>
    <x v="0"/>
    <x v="1"/>
    <n v="0"/>
    <n v="0"/>
    <n v="136"/>
    <n v="315"/>
    <n v="0"/>
    <n v="1"/>
    <n v="125"/>
    <x v="1"/>
    <x v="0"/>
    <x v="1"/>
    <x v="1"/>
  </r>
  <r>
    <x v="6"/>
    <x v="0"/>
    <x v="1"/>
    <n v="0"/>
    <n v="0"/>
    <n v="128"/>
    <n v="204"/>
    <n v="1"/>
    <n v="1"/>
    <n v="156"/>
    <x v="1"/>
    <x v="0"/>
    <x v="1"/>
    <x v="0"/>
  </r>
  <r>
    <x v="16"/>
    <x v="0"/>
    <x v="0"/>
    <n v="1"/>
    <n v="2"/>
    <n v="126"/>
    <n v="218"/>
    <n v="1"/>
    <n v="1"/>
    <n v="134"/>
    <x v="1"/>
    <x v="0"/>
    <x v="1"/>
    <x v="0"/>
  </r>
  <r>
    <x v="19"/>
    <x v="0"/>
    <x v="0"/>
    <n v="0"/>
    <n v="0"/>
    <n v="152"/>
    <n v="223"/>
    <n v="0"/>
    <n v="1"/>
    <n v="181"/>
    <x v="1"/>
    <x v="0"/>
    <x v="0"/>
    <x v="0"/>
  </r>
  <r>
    <x v="18"/>
    <x v="0"/>
    <x v="1"/>
    <n v="1"/>
    <n v="0"/>
    <n v="140"/>
    <n v="207"/>
    <n v="0"/>
    <n v="0"/>
    <n v="138"/>
    <x v="1"/>
    <x v="0"/>
    <x v="1"/>
    <x v="0"/>
  </r>
  <r>
    <x v="24"/>
    <x v="0"/>
    <x v="1"/>
    <n v="2"/>
    <n v="0"/>
    <n v="140"/>
    <n v="311"/>
    <n v="0"/>
    <n v="1"/>
    <n v="120"/>
    <x v="1"/>
    <x v="0"/>
    <x v="1"/>
    <x v="1"/>
  </r>
  <r>
    <x v="16"/>
    <x v="0"/>
    <x v="0"/>
    <n v="2"/>
    <n v="3"/>
    <n v="134"/>
    <n v="204"/>
    <n v="0"/>
    <n v="1"/>
    <n v="162"/>
    <x v="1"/>
    <x v="0"/>
    <x v="1"/>
    <x v="0"/>
  </r>
  <r>
    <x v="4"/>
    <x v="0"/>
    <x v="0"/>
    <n v="1"/>
    <n v="1"/>
    <n v="154"/>
    <n v="232"/>
    <n v="0"/>
    <n v="0"/>
    <n v="164"/>
    <x v="1"/>
    <x v="0"/>
    <x v="0"/>
    <x v="0"/>
  </r>
  <r>
    <x v="4"/>
    <x v="0"/>
    <x v="1"/>
    <n v="1"/>
    <n v="0"/>
    <n v="110"/>
    <n v="335"/>
    <n v="0"/>
    <n v="1"/>
    <n v="143"/>
    <x v="1"/>
    <x v="0"/>
    <x v="1"/>
    <x v="1"/>
  </r>
  <r>
    <x v="32"/>
    <x v="1"/>
    <x v="1"/>
    <n v="1"/>
    <n v="0"/>
    <n v="128"/>
    <n v="205"/>
    <n v="0"/>
    <n v="2"/>
    <n v="130"/>
    <x v="1"/>
    <x v="0"/>
    <x v="1"/>
    <x v="0"/>
  </r>
  <r>
    <x v="18"/>
    <x v="0"/>
    <x v="0"/>
    <n v="1"/>
    <n v="0"/>
    <n v="148"/>
    <n v="203"/>
    <n v="0"/>
    <n v="1"/>
    <n v="161"/>
    <x v="1"/>
    <x v="0"/>
    <x v="0"/>
    <x v="0"/>
  </r>
  <r>
    <x v="11"/>
    <x v="0"/>
    <x v="0"/>
    <n v="3"/>
    <n v="0"/>
    <n v="114"/>
    <n v="318"/>
    <n v="0"/>
    <n v="2"/>
    <n v="140"/>
    <x v="1"/>
    <x v="0"/>
    <x v="1"/>
    <x v="1"/>
  </r>
  <r>
    <x v="11"/>
    <x v="1"/>
    <x v="1"/>
    <n v="2"/>
    <n v="0"/>
    <n v="170"/>
    <n v="225"/>
    <n v="1"/>
    <n v="0"/>
    <n v="146"/>
    <x v="1"/>
    <x v="0"/>
    <x v="0"/>
    <x v="0"/>
  </r>
  <r>
    <x v="34"/>
    <x v="0"/>
    <x v="0"/>
    <n v="0"/>
    <n v="2"/>
    <n v="152"/>
    <n v="212"/>
    <n v="0"/>
    <n v="0"/>
    <n v="150"/>
    <x v="1"/>
    <x v="1"/>
    <x v="0"/>
    <x v="0"/>
  </r>
  <r>
    <x v="5"/>
    <x v="0"/>
    <x v="1"/>
    <n v="0"/>
    <n v="0"/>
    <n v="120"/>
    <n v="169"/>
    <n v="0"/>
    <n v="1"/>
    <n v="144"/>
    <x v="1"/>
    <x v="0"/>
    <x v="1"/>
    <x v="2"/>
  </r>
  <r>
    <x v="0"/>
    <x v="0"/>
    <x v="1"/>
    <n v="2"/>
    <n v="0"/>
    <n v="140"/>
    <n v="187"/>
    <n v="0"/>
    <n v="0"/>
    <n v="144"/>
    <x v="1"/>
    <x v="0"/>
    <x v="1"/>
    <x v="2"/>
  </r>
  <r>
    <x v="0"/>
    <x v="1"/>
    <x v="1"/>
    <n v="0"/>
    <n v="0"/>
    <n v="124"/>
    <n v="197"/>
    <n v="0"/>
    <n v="1"/>
    <n v="136"/>
    <x v="1"/>
    <x v="0"/>
    <x v="1"/>
    <x v="2"/>
  </r>
  <r>
    <x v="16"/>
    <x v="0"/>
    <x v="0"/>
    <n v="2"/>
    <n v="0"/>
    <n v="164"/>
    <n v="176"/>
    <n v="1"/>
    <n v="0"/>
    <n v="90"/>
    <x v="1"/>
    <x v="0"/>
    <x v="0"/>
    <x v="2"/>
  </r>
  <r>
    <x v="4"/>
    <x v="1"/>
    <x v="1"/>
    <n v="0"/>
    <n v="0"/>
    <n v="140"/>
    <n v="241"/>
    <n v="0"/>
    <n v="1"/>
    <n v="123"/>
    <x v="1"/>
    <x v="0"/>
    <x v="1"/>
    <x v="1"/>
  </r>
  <r>
    <x v="25"/>
    <x v="0"/>
    <x v="0"/>
    <n v="0"/>
    <n v="3"/>
    <n v="110"/>
    <n v="264"/>
    <n v="0"/>
    <n v="1"/>
    <n v="132"/>
    <x v="1"/>
    <x v="0"/>
    <x v="1"/>
    <x v="1"/>
  </r>
  <r>
    <x v="35"/>
    <x v="0"/>
    <x v="0"/>
    <n v="2"/>
    <n v="0"/>
    <n v="144"/>
    <n v="193"/>
    <n v="1"/>
    <n v="1"/>
    <n v="141"/>
    <x v="1"/>
    <x v="1"/>
    <x v="0"/>
    <x v="2"/>
  </r>
  <r>
    <x v="4"/>
    <x v="0"/>
    <x v="1"/>
    <n v="1"/>
    <n v="0"/>
    <n v="130"/>
    <n v="131"/>
    <n v="0"/>
    <n v="1"/>
    <n v="115"/>
    <x v="1"/>
    <x v="0"/>
    <x v="1"/>
    <x v="2"/>
  </r>
  <r>
    <x v="4"/>
    <x v="1"/>
    <x v="0"/>
    <n v="1"/>
    <n v="1"/>
    <n v="130"/>
    <n v="236"/>
    <n v="0"/>
    <n v="0"/>
    <n v="174"/>
    <x v="1"/>
    <x v="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FF6135-69AB-6847-87DD-C956F137CBD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0:D44" firstHeaderRow="1" firstDataRow="2" firstDataCol="1"/>
  <pivotFields count="14">
    <pivotField dataField="1" showAll="0">
      <items count="42">
        <item x="31"/>
        <item x="29"/>
        <item x="30"/>
        <item x="1"/>
        <item x="39"/>
        <item x="26"/>
        <item x="19"/>
        <item x="2"/>
        <item x="17"/>
        <item x="14"/>
        <item x="5"/>
        <item x="25"/>
        <item x="24"/>
        <item x="27"/>
        <item x="8"/>
        <item x="9"/>
        <item x="12"/>
        <item x="21"/>
        <item x="6"/>
        <item x="23"/>
        <item x="7"/>
        <item x="32"/>
        <item x="3"/>
        <item x="4"/>
        <item x="11"/>
        <item x="16"/>
        <item x="33"/>
        <item x="18"/>
        <item x="28"/>
        <item x="0"/>
        <item x="10"/>
        <item x="22"/>
        <item x="13"/>
        <item x="34"/>
        <item x="35"/>
        <item x="15"/>
        <item x="38"/>
        <item x="20"/>
        <item x="36"/>
        <item x="37"/>
        <item x="40"/>
        <item t="default"/>
      </items>
    </pivotField>
    <pivotField showAll="0"/>
    <pivotField axis="axisRow" showAll="0">
      <items count="3">
        <item x="0"/>
        <item x="1"/>
        <item t="default"/>
      </items>
    </pivotField>
    <pivotField showAll="0"/>
    <pivotField showAll="0"/>
    <pivotField showAll="0"/>
    <pivotField showAll="0"/>
    <pivotField showAll="0"/>
    <pivotField showAll="0"/>
    <pivotField showAll="0"/>
    <pivotField axis="axisCol" showAll="0">
      <items count="3">
        <item x="1"/>
        <item x="0"/>
        <item t="default"/>
      </items>
    </pivotField>
    <pivotField showAll="0"/>
    <pivotField showAll="0"/>
    <pivotField showAll="0"/>
  </pivotFields>
  <rowFields count="1">
    <field x="2"/>
  </rowFields>
  <rowItems count="3">
    <i>
      <x/>
    </i>
    <i>
      <x v="1"/>
    </i>
    <i t="grand">
      <x/>
    </i>
  </rowItems>
  <colFields count="1">
    <field x="10"/>
  </colFields>
  <colItems count="3">
    <i>
      <x/>
    </i>
    <i>
      <x v="1"/>
    </i>
    <i t="grand">
      <x/>
    </i>
  </colItems>
  <dataFields count="1">
    <dataField name="Count of age"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952887-784A-E641-A071-32F2041930B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0:D34" firstHeaderRow="1" firstDataRow="2" firstDataCol="1"/>
  <pivotFields count="14">
    <pivotField dataField="1" showAll="0">
      <items count="42">
        <item x="31"/>
        <item x="29"/>
        <item x="30"/>
        <item x="1"/>
        <item x="39"/>
        <item x="26"/>
        <item x="19"/>
        <item x="2"/>
        <item x="17"/>
        <item x="14"/>
        <item x="5"/>
        <item x="25"/>
        <item x="24"/>
        <item x="27"/>
        <item x="8"/>
        <item x="9"/>
        <item x="12"/>
        <item x="21"/>
        <item x="6"/>
        <item x="23"/>
        <item x="7"/>
        <item x="32"/>
        <item x="3"/>
        <item x="4"/>
        <item x="11"/>
        <item x="16"/>
        <item x="33"/>
        <item x="18"/>
        <item x="28"/>
        <item x="0"/>
        <item x="10"/>
        <item x="22"/>
        <item x="13"/>
        <item x="34"/>
        <item x="35"/>
        <item x="15"/>
        <item x="38"/>
        <item x="20"/>
        <item x="36"/>
        <item x="37"/>
        <item x="40"/>
        <item t="default"/>
      </items>
    </pivotField>
    <pivotField showAll="0"/>
    <pivotField showAll="0"/>
    <pivotField showAll="0"/>
    <pivotField showAll="0"/>
    <pivotField showAll="0"/>
    <pivotField showAll="0"/>
    <pivotField showAll="0"/>
    <pivotField showAll="0"/>
    <pivotField showAll="0"/>
    <pivotField axis="axisCol" showAll="0">
      <items count="3">
        <item x="1"/>
        <item x="0"/>
        <item t="default"/>
      </items>
    </pivotField>
    <pivotField showAll="0"/>
    <pivotField axis="axisRow" showAll="0">
      <items count="3">
        <item x="0"/>
        <item x="1"/>
        <item t="default"/>
      </items>
    </pivotField>
    <pivotField showAll="0"/>
  </pivotFields>
  <rowFields count="1">
    <field x="12"/>
  </rowFields>
  <rowItems count="3">
    <i>
      <x/>
    </i>
    <i>
      <x v="1"/>
    </i>
    <i t="grand">
      <x/>
    </i>
  </rowItems>
  <colFields count="1">
    <field x="10"/>
  </colFields>
  <colItems count="3">
    <i>
      <x/>
    </i>
    <i>
      <x v="1"/>
    </i>
    <i t="grand">
      <x/>
    </i>
  </colItems>
  <dataFields count="1">
    <dataField name="Count of age"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F9EF67-D801-F14D-B5D7-16B01B99B02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D21" firstHeaderRow="1" firstDataRow="2" firstDataCol="1"/>
  <pivotFields count="14">
    <pivotField dataField="1" showAll="0">
      <items count="42">
        <item x="31"/>
        <item x="29"/>
        <item x="30"/>
        <item x="1"/>
        <item x="39"/>
        <item x="26"/>
        <item x="19"/>
        <item x="2"/>
        <item x="17"/>
        <item x="14"/>
        <item x="5"/>
        <item x="25"/>
        <item x="24"/>
        <item x="27"/>
        <item x="8"/>
        <item x="9"/>
        <item x="12"/>
        <item x="21"/>
        <item x="6"/>
        <item x="23"/>
        <item x="7"/>
        <item x="32"/>
        <item x="3"/>
        <item x="4"/>
        <item x="11"/>
        <item x="16"/>
        <item x="33"/>
        <item x="18"/>
        <item x="28"/>
        <item x="0"/>
        <item x="10"/>
        <item x="22"/>
        <item x="13"/>
        <item x="34"/>
        <item x="35"/>
        <item x="15"/>
        <item x="38"/>
        <item x="20"/>
        <item x="36"/>
        <item x="37"/>
        <item x="40"/>
        <item t="default"/>
      </items>
    </pivotField>
    <pivotField axis="axisRow" showAll="0">
      <items count="3">
        <item x="1"/>
        <item x="0"/>
        <item t="default"/>
      </items>
    </pivotField>
    <pivotField showAll="0"/>
    <pivotField showAll="0"/>
    <pivotField showAll="0"/>
    <pivotField showAll="0"/>
    <pivotField showAll="0"/>
    <pivotField showAll="0"/>
    <pivotField showAll="0"/>
    <pivotField showAll="0"/>
    <pivotField axis="axisCol" showAll="0">
      <items count="3">
        <item x="1"/>
        <item x="0"/>
        <item t="default"/>
      </items>
    </pivotField>
    <pivotField showAll="0"/>
    <pivotField showAll="0"/>
    <pivotField showAll="0"/>
  </pivotFields>
  <rowFields count="1">
    <field x="1"/>
  </rowFields>
  <rowItems count="3">
    <i>
      <x/>
    </i>
    <i>
      <x v="1"/>
    </i>
    <i t="grand">
      <x/>
    </i>
  </rowItems>
  <colFields count="1">
    <field x="10"/>
  </colFields>
  <colItems count="3">
    <i>
      <x/>
    </i>
    <i>
      <x v="1"/>
    </i>
    <i t="grand">
      <x/>
    </i>
  </colItems>
  <dataFields count="1">
    <dataField name="Count of age"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C9C52E-EAF9-E542-B464-80506FD6023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D10" firstHeaderRow="1" firstDataRow="2" firstDataCol="1"/>
  <pivotFields count="14">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axis="axisCol" showAll="0">
      <items count="3">
        <item x="1"/>
        <item x="0"/>
        <item t="default"/>
      </items>
    </pivotField>
    <pivotField axis="axisRow" showAll="0">
      <items count="3">
        <item x="0"/>
        <item x="1"/>
        <item t="default"/>
      </items>
    </pivotField>
    <pivotField showAll="0"/>
    <pivotField showAll="0"/>
  </pivotFields>
  <rowFields count="1">
    <field x="11"/>
  </rowFields>
  <rowItems count="3">
    <i>
      <x/>
    </i>
    <i>
      <x v="1"/>
    </i>
    <i t="grand">
      <x/>
    </i>
  </rowItems>
  <colFields count="1">
    <field x="10"/>
  </colFields>
  <colItems count="3">
    <i>
      <x/>
    </i>
    <i>
      <x v="1"/>
    </i>
    <i t="grand">
      <x/>
    </i>
  </colItems>
  <dataFields count="1">
    <dataField name="Count of sex" fld="1"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BC8399D-CE62-974E-9EE9-ADAAB9C919E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2:B65" firstHeaderRow="1" firstDataRow="1" firstDataCol="1"/>
  <pivotFields count="14">
    <pivotField dataField="1" showAll="0">
      <items count="42">
        <item x="31"/>
        <item x="29"/>
        <item x="30"/>
        <item x="1"/>
        <item x="39"/>
        <item x="26"/>
        <item x="19"/>
        <item x="2"/>
        <item x="17"/>
        <item x="14"/>
        <item x="5"/>
        <item x="25"/>
        <item x="24"/>
        <item x="27"/>
        <item x="8"/>
        <item x="9"/>
        <item x="12"/>
        <item x="21"/>
        <item x="6"/>
        <item x="23"/>
        <item x="7"/>
        <item x="32"/>
        <item x="3"/>
        <item x="4"/>
        <item x="11"/>
        <item x="16"/>
        <item x="33"/>
        <item x="18"/>
        <item x="28"/>
        <item x="0"/>
        <item x="10"/>
        <item x="22"/>
        <item x="13"/>
        <item x="34"/>
        <item x="35"/>
        <item x="15"/>
        <item x="38"/>
        <item x="20"/>
        <item x="36"/>
        <item x="37"/>
        <item x="40"/>
        <item t="default"/>
      </items>
    </pivotField>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showAll="0"/>
    <pivotField showAll="0"/>
    <pivotField showAll="0"/>
  </pivotFields>
  <rowFields count="1">
    <field x="10"/>
  </rowFields>
  <rowItems count="3">
    <i>
      <x/>
    </i>
    <i>
      <x v="1"/>
    </i>
    <i t="grand">
      <x/>
    </i>
  </rowItems>
  <colItems count="1">
    <i/>
  </colItems>
  <dataFields count="1">
    <dataField name="Count of age"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EB6A452-5F0D-1041-A626-7BDA465B7E8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0:D55" firstHeaderRow="1" firstDataRow="2" firstDataCol="1"/>
  <pivotFields count="14">
    <pivotField dataField="1" showAll="0">
      <items count="42">
        <item x="31"/>
        <item x="29"/>
        <item x="30"/>
        <item x="1"/>
        <item x="39"/>
        <item x="26"/>
        <item x="19"/>
        <item x="2"/>
        <item x="17"/>
        <item x="14"/>
        <item x="5"/>
        <item x="25"/>
        <item x="24"/>
        <item x="27"/>
        <item x="8"/>
        <item x="9"/>
        <item x="12"/>
        <item x="21"/>
        <item x="6"/>
        <item x="23"/>
        <item x="7"/>
        <item x="32"/>
        <item x="3"/>
        <item x="4"/>
        <item x="11"/>
        <item x="16"/>
        <item x="33"/>
        <item x="18"/>
        <item x="28"/>
        <item x="0"/>
        <item x="10"/>
        <item x="22"/>
        <item x="13"/>
        <item x="34"/>
        <item x="35"/>
        <item x="15"/>
        <item x="38"/>
        <item x="20"/>
        <item x="36"/>
        <item x="37"/>
        <item x="40"/>
        <item t="default"/>
      </items>
    </pivotField>
    <pivotField showAll="0"/>
    <pivotField showAll="0"/>
    <pivotField showAll="0"/>
    <pivotField showAll="0"/>
    <pivotField showAll="0"/>
    <pivotField showAll="0"/>
    <pivotField showAll="0"/>
    <pivotField showAll="0"/>
    <pivotField showAll="0"/>
    <pivotField axis="axisCol" showAll="0">
      <items count="3">
        <item x="1"/>
        <item x="0"/>
        <item t="default"/>
      </items>
    </pivotField>
    <pivotField showAll="0"/>
    <pivotField showAll="0"/>
    <pivotField axis="axisRow" showAll="0">
      <items count="4">
        <item x="0"/>
        <item x="2"/>
        <item x="1"/>
        <item t="default"/>
      </items>
    </pivotField>
  </pivotFields>
  <rowFields count="1">
    <field x="13"/>
  </rowFields>
  <rowItems count="4">
    <i>
      <x/>
    </i>
    <i>
      <x v="1"/>
    </i>
    <i>
      <x v="2"/>
    </i>
    <i t="grand">
      <x/>
    </i>
  </rowItems>
  <colFields count="1">
    <field x="10"/>
  </colFields>
  <colItems count="3">
    <i>
      <x/>
    </i>
    <i>
      <x v="1"/>
    </i>
    <i t="grand">
      <x/>
    </i>
  </colItems>
  <dataFields count="1">
    <dataField name="Count of age"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CE6BD7-EE62-A142-BE21-FA094C6CA3D5}" name="Table1" displayName="Table1" ref="A1:N304" totalsRowShown="0" headerRowDxfId="11">
  <autoFilter ref="A1:N304" xr:uid="{72CE6BD7-EE62-A142-BE21-FA094C6CA3D5}"/>
  <tableColumns count="14">
    <tableColumn id="1" xr3:uid="{0F12A64B-6665-634B-8A5F-79AFC30B9280}" name="age" dataDxfId="10"/>
    <tableColumn id="2" xr3:uid="{AB080B74-DC07-D846-9415-C2164E575967}" name="sex" dataDxfId="9"/>
    <tableColumn id="3" xr3:uid="{C94AC6EB-003B-4347-8C3C-B6CC02B02EC0}" name="exng" dataDxfId="8"/>
    <tableColumn id="4" xr3:uid="{B532417F-2AFB-884D-98F9-9C03A8EDB5B8}" name="ca" dataDxfId="7"/>
    <tableColumn id="5" xr3:uid="{87D22DC2-3507-274E-84C3-D1D1E0687686}" name="cp" dataDxfId="6"/>
    <tableColumn id="6" xr3:uid="{5ED9A36F-0FDB-8748-A86C-F2C509BE476D}" name="rest_bp" dataDxfId="5"/>
    <tableColumn id="7" xr3:uid="{D4B9A9EF-920D-194C-87DF-C7B2B0799AF8}" name="chol" dataDxfId="4"/>
    <tableColumn id="8" xr3:uid="{266C999B-F771-9B48-84D2-C083188A5BCB}" name="fbs" dataDxfId="3"/>
    <tableColumn id="9" xr3:uid="{047D744C-0AFB-F644-B130-B395EE96AD5F}" name="restecg" dataDxfId="2"/>
    <tableColumn id="10" xr3:uid="{DEA270F6-DBE9-5848-B7E4-FC77F88FB9A6}" name="max_hr" dataDxfId="1"/>
    <tableColumn id="11" xr3:uid="{77822A18-900C-AC4B-8376-74453ADC7886}" name="target" dataDxfId="0"/>
    <tableColumn id="12" xr3:uid="{4A38D8A0-9B7E-1A4A-8AE7-FD27D5BD6344}" name="age_group">
      <calculatedColumnFormula>IF(AND(A2&gt;=0,A2&lt;14),"children",IF(AND(A2&gt;=14,A2&lt;25),"youth",IF(AND(A2&gt;=25,A2&lt;64),"Adult","Seniors")))</calculatedColumnFormula>
    </tableColumn>
    <tableColumn id="13" xr3:uid="{324F3CB1-C8EE-4446-A150-498D4B326D40}" name="bp_level">
      <calculatedColumnFormula>VLOOKUP(F2,$O$6:$P$8,2,TRUE)</calculatedColumnFormula>
    </tableColumn>
    <tableColumn id="14" xr3:uid="{B81C532E-126A-EC4F-9C0C-F0E4AAD04497}" name="chol_level">
      <calculatedColumnFormula>VLOOKUP(G2,$O$11:$P$13,2,TRUE)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1003"/>
  <sheetViews>
    <sheetView workbookViewId="0">
      <selection activeCell="G18" sqref="G18"/>
    </sheetView>
  </sheetViews>
  <sheetFormatPr baseColWidth="10" defaultColWidth="14.5" defaultRowHeight="15" customHeight="1" x14ac:dyDescent="0.2"/>
  <cols>
    <col min="1" max="1" width="15.6640625" customWidth="1"/>
    <col min="2" max="2" width="104.6640625" customWidth="1"/>
    <col min="3" max="26" width="8.6640625" customWidth="1"/>
  </cols>
  <sheetData>
    <row r="2" spans="1:2" ht="24" x14ac:dyDescent="0.3">
      <c r="A2" s="27" t="s">
        <v>80</v>
      </c>
    </row>
    <row r="3" spans="1:2" x14ac:dyDescent="0.2">
      <c r="A3" s="25" t="s">
        <v>79</v>
      </c>
      <c r="B3" s="26"/>
    </row>
    <row r="4" spans="1:2" x14ac:dyDescent="0.2">
      <c r="A4" s="26"/>
      <c r="B4" s="26"/>
    </row>
    <row r="5" spans="1:2" x14ac:dyDescent="0.2">
      <c r="A5" s="26"/>
      <c r="B5" s="26"/>
    </row>
    <row r="6" spans="1:2" x14ac:dyDescent="0.2">
      <c r="A6" s="26"/>
      <c r="B6" s="26"/>
    </row>
    <row r="7" spans="1:2" x14ac:dyDescent="0.2">
      <c r="A7" s="26"/>
      <c r="B7" s="26"/>
    </row>
    <row r="8" spans="1:2" x14ac:dyDescent="0.2">
      <c r="A8" s="26"/>
      <c r="B8" s="26"/>
    </row>
    <row r="9" spans="1:2" x14ac:dyDescent="0.2">
      <c r="A9" s="26"/>
      <c r="B9" s="26"/>
    </row>
    <row r="10" spans="1:2" x14ac:dyDescent="0.2">
      <c r="A10" s="26"/>
      <c r="B10" s="26"/>
    </row>
    <row r="11" spans="1:2" x14ac:dyDescent="0.2">
      <c r="A11" s="26"/>
      <c r="B11" s="26"/>
    </row>
    <row r="12" spans="1:2" x14ac:dyDescent="0.2">
      <c r="A12" s="26"/>
      <c r="B12" s="26"/>
    </row>
    <row r="13" spans="1:2" ht="14.25" customHeight="1" x14ac:dyDescent="0.25">
      <c r="A13" s="22"/>
      <c r="B13" s="22"/>
    </row>
    <row r="14" spans="1:2" ht="14.25" customHeight="1" x14ac:dyDescent="0.2">
      <c r="A14" s="1" t="s">
        <v>0</v>
      </c>
      <c r="B14" s="2" t="s">
        <v>1</v>
      </c>
    </row>
    <row r="15" spans="1:2" ht="14.25" customHeight="1" x14ac:dyDescent="0.2">
      <c r="A15" s="3" t="s">
        <v>2</v>
      </c>
      <c r="B15" s="4" t="s">
        <v>3</v>
      </c>
    </row>
    <row r="16" spans="1:2" ht="14.25" customHeight="1" x14ac:dyDescent="0.2">
      <c r="A16" s="5" t="s">
        <v>4</v>
      </c>
      <c r="B16" s="6" t="s">
        <v>5</v>
      </c>
    </row>
    <row r="17" spans="1:8" ht="14.25" customHeight="1" x14ac:dyDescent="0.2">
      <c r="A17" s="7" t="s">
        <v>6</v>
      </c>
      <c r="B17" s="8" t="s">
        <v>7</v>
      </c>
    </row>
    <row r="18" spans="1:8" ht="14.25" customHeight="1" x14ac:dyDescent="0.2">
      <c r="A18" s="5" t="s">
        <v>8</v>
      </c>
      <c r="B18" s="6" t="s">
        <v>9</v>
      </c>
    </row>
    <row r="19" spans="1:8" ht="14.25" customHeight="1" x14ac:dyDescent="0.25">
      <c r="A19" s="19" t="s">
        <v>10</v>
      </c>
      <c r="B19" s="9" t="s">
        <v>11</v>
      </c>
      <c r="G19" s="23"/>
      <c r="H19" s="23"/>
    </row>
    <row r="20" spans="1:8" ht="14.25" customHeight="1" x14ac:dyDescent="0.25">
      <c r="A20" s="20"/>
      <c r="B20" s="10" t="s">
        <v>12</v>
      </c>
      <c r="G20" s="24"/>
      <c r="H20" s="24"/>
    </row>
    <row r="21" spans="1:8" ht="14.25" customHeight="1" x14ac:dyDescent="0.25">
      <c r="A21" s="20"/>
      <c r="B21" s="10" t="s">
        <v>13</v>
      </c>
      <c r="G21" s="24"/>
      <c r="H21" s="24"/>
    </row>
    <row r="22" spans="1:8" ht="14.25" customHeight="1" x14ac:dyDescent="0.25">
      <c r="A22" s="20"/>
      <c r="B22" s="10" t="s">
        <v>14</v>
      </c>
      <c r="G22" s="24"/>
      <c r="H22" s="24"/>
    </row>
    <row r="23" spans="1:8" ht="14.25" customHeight="1" x14ac:dyDescent="0.25">
      <c r="A23" s="21"/>
      <c r="B23" s="11" t="s">
        <v>15</v>
      </c>
      <c r="G23" s="24"/>
      <c r="H23" s="24"/>
    </row>
    <row r="24" spans="1:8" ht="14.25" customHeight="1" x14ac:dyDescent="0.25">
      <c r="A24" s="5" t="s">
        <v>16</v>
      </c>
      <c r="B24" s="6" t="s">
        <v>17</v>
      </c>
      <c r="G24" s="24"/>
      <c r="H24" s="24"/>
    </row>
    <row r="25" spans="1:8" ht="14.25" customHeight="1" x14ac:dyDescent="0.25">
      <c r="A25" s="7" t="s">
        <v>18</v>
      </c>
      <c r="B25" s="8" t="s">
        <v>19</v>
      </c>
      <c r="G25" s="24"/>
      <c r="H25" s="24"/>
    </row>
    <row r="26" spans="1:8" ht="21" customHeight="1" x14ac:dyDescent="0.25">
      <c r="A26" s="5" t="s">
        <v>20</v>
      </c>
      <c r="B26" s="6" t="s">
        <v>21</v>
      </c>
      <c r="G26" s="24"/>
      <c r="H26" s="24"/>
    </row>
    <row r="27" spans="1:8" ht="21" customHeight="1" x14ac:dyDescent="0.25">
      <c r="A27" s="19" t="s">
        <v>22</v>
      </c>
      <c r="B27" s="9" t="s">
        <v>23</v>
      </c>
      <c r="G27" s="24"/>
      <c r="H27" s="24"/>
    </row>
    <row r="28" spans="1:8" ht="21" customHeight="1" x14ac:dyDescent="0.25">
      <c r="A28" s="20"/>
      <c r="B28" s="10" t="s">
        <v>24</v>
      </c>
      <c r="G28" s="24"/>
      <c r="H28" s="24"/>
    </row>
    <row r="29" spans="1:8" ht="14.25" customHeight="1" x14ac:dyDescent="0.2">
      <c r="A29" s="20"/>
      <c r="B29" s="10" t="s">
        <v>25</v>
      </c>
    </row>
    <row r="30" spans="1:8" ht="14.25" customHeight="1" x14ac:dyDescent="0.2">
      <c r="A30" s="21"/>
      <c r="B30" s="11" t="s">
        <v>26</v>
      </c>
    </row>
    <row r="31" spans="1:8" ht="14.25" customHeight="1" x14ac:dyDescent="0.2">
      <c r="A31" s="5" t="s">
        <v>27</v>
      </c>
      <c r="B31" s="6" t="s">
        <v>28</v>
      </c>
    </row>
    <row r="32" spans="1:8" ht="14.25" customHeight="1" x14ac:dyDescent="0.2">
      <c r="A32" s="7" t="s">
        <v>29</v>
      </c>
      <c r="B32" s="8" t="s">
        <v>30</v>
      </c>
    </row>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row r="1001" ht="14.25" customHeight="1" x14ac:dyDescent="0.2"/>
    <row r="1002" ht="14.25" customHeight="1" x14ac:dyDescent="0.2"/>
    <row r="1003" ht="14.25" customHeight="1" x14ac:dyDescent="0.2"/>
  </sheetData>
  <mergeCells count="4">
    <mergeCell ref="G19:H19"/>
    <mergeCell ref="A3:B12"/>
    <mergeCell ref="A19:A23"/>
    <mergeCell ref="A27:A30"/>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000"/>
  <sheetViews>
    <sheetView topLeftCell="D1" workbookViewId="0">
      <selection activeCell="P7" sqref="P7"/>
    </sheetView>
  </sheetViews>
  <sheetFormatPr baseColWidth="10" defaultColWidth="14.5" defaultRowHeight="15" customHeight="1" x14ac:dyDescent="0.2"/>
  <cols>
    <col min="1" max="5" width="8.6640625" customWidth="1"/>
    <col min="6" max="6" width="9.33203125" customWidth="1"/>
    <col min="7" max="8" width="8.6640625" customWidth="1"/>
    <col min="9" max="10" width="9.1640625" customWidth="1"/>
    <col min="11" max="11" width="8.6640625" customWidth="1"/>
    <col min="12" max="12" width="14.1640625" bestFit="1" customWidth="1"/>
    <col min="13" max="13" width="12.83203125" bestFit="1" customWidth="1"/>
    <col min="14" max="14" width="14.1640625" bestFit="1" customWidth="1"/>
    <col min="15" max="26" width="8.6640625" customWidth="1"/>
  </cols>
  <sheetData>
    <row r="1" spans="1:16" ht="14.25" customHeight="1" x14ac:dyDescent="0.2">
      <c r="A1" s="12" t="s">
        <v>2</v>
      </c>
      <c r="B1" s="12" t="s">
        <v>4</v>
      </c>
      <c r="C1" s="12" t="s">
        <v>6</v>
      </c>
      <c r="D1" s="12" t="s">
        <v>8</v>
      </c>
      <c r="E1" s="12" t="s">
        <v>10</v>
      </c>
      <c r="F1" s="12" t="s">
        <v>16</v>
      </c>
      <c r="G1" s="12" t="s">
        <v>18</v>
      </c>
      <c r="H1" s="12" t="s">
        <v>20</v>
      </c>
      <c r="I1" s="12" t="s">
        <v>22</v>
      </c>
      <c r="J1" s="12" t="s">
        <v>27</v>
      </c>
      <c r="K1" s="12" t="s">
        <v>29</v>
      </c>
      <c r="L1" s="45" t="s">
        <v>31</v>
      </c>
      <c r="M1" s="45" t="s">
        <v>35</v>
      </c>
      <c r="N1" s="45" t="s">
        <v>36</v>
      </c>
    </row>
    <row r="2" spans="1:16" ht="14.25" customHeight="1" x14ac:dyDescent="0.2">
      <c r="A2" s="13">
        <v>63</v>
      </c>
      <c r="B2" s="13">
        <v>1</v>
      </c>
      <c r="C2" s="13">
        <v>0</v>
      </c>
      <c r="D2" s="13">
        <v>0</v>
      </c>
      <c r="E2" s="13">
        <v>3</v>
      </c>
      <c r="F2" s="13">
        <v>145</v>
      </c>
      <c r="G2" s="13">
        <v>233</v>
      </c>
      <c r="H2" s="13">
        <v>1</v>
      </c>
      <c r="I2" s="13">
        <v>0</v>
      </c>
      <c r="J2" s="13">
        <v>150</v>
      </c>
      <c r="K2" s="13">
        <v>1</v>
      </c>
      <c r="L2" t="str">
        <f>IF(AND(A2&gt;=0,A2&lt;14),"children",IF(AND(A2&gt;=14,A2&lt;25),"youth",IF(AND(A2&gt;=25,A2&lt;64),"Adult","Seniors")))</f>
        <v>Adult</v>
      </c>
      <c r="M2" t="str">
        <f>VLOOKUP(F2,$O$6:$P$8,2,TRUE)</f>
        <v>high</v>
      </c>
      <c r="N2" t="str">
        <f>VLOOKUP(G2,$O$11:$P$13,2,TRUE)</f>
        <v>borderline</v>
      </c>
    </row>
    <row r="3" spans="1:16" ht="14.25" customHeight="1" x14ac:dyDescent="0.2">
      <c r="A3" s="13">
        <v>37</v>
      </c>
      <c r="B3" s="13">
        <v>1</v>
      </c>
      <c r="C3" s="13">
        <v>0</v>
      </c>
      <c r="D3" s="13">
        <v>0</v>
      </c>
      <c r="E3" s="13">
        <v>2</v>
      </c>
      <c r="F3" s="13">
        <v>130</v>
      </c>
      <c r="G3" s="13">
        <v>250</v>
      </c>
      <c r="H3" s="13">
        <v>0</v>
      </c>
      <c r="I3" s="13">
        <v>1</v>
      </c>
      <c r="J3" s="13">
        <v>187</v>
      </c>
      <c r="K3" s="13">
        <v>1</v>
      </c>
      <c r="L3" t="str">
        <f t="shared" ref="L3:L66" si="0">IF(AND(A3&gt;=0,A3&lt;14),"children",IF(AND(A3&gt;=14,A3&lt;25),"youth",IF(AND(A3&gt;=25,A3&lt;64),"Adult","Seniors")))</f>
        <v>Adult</v>
      </c>
      <c r="M3" t="str">
        <f t="shared" ref="M3:M66" si="1">VLOOKUP(F3,$O$6:$P$8,2,TRUE)</f>
        <v>ideal</v>
      </c>
      <c r="N3" t="str">
        <f t="shared" ref="N3:N66" si="2">VLOOKUP(G3,$O$11:$P$13,2,TRUE)</f>
        <v>high</v>
      </c>
    </row>
    <row r="4" spans="1:16" ht="14.25" customHeight="1" x14ac:dyDescent="0.2">
      <c r="A4" s="13">
        <v>41</v>
      </c>
      <c r="B4" s="13">
        <v>0</v>
      </c>
      <c r="C4" s="13">
        <v>0</v>
      </c>
      <c r="D4" s="13">
        <v>0</v>
      </c>
      <c r="E4" s="13">
        <v>1</v>
      </c>
      <c r="F4" s="13">
        <v>130</v>
      </c>
      <c r="G4" s="13">
        <v>204</v>
      </c>
      <c r="H4" s="13">
        <v>0</v>
      </c>
      <c r="I4" s="13">
        <v>0</v>
      </c>
      <c r="J4" s="13">
        <v>172</v>
      </c>
      <c r="K4" s="13">
        <v>1</v>
      </c>
      <c r="L4" t="str">
        <f t="shared" si="0"/>
        <v>Adult</v>
      </c>
      <c r="M4" t="str">
        <f t="shared" si="1"/>
        <v>ideal</v>
      </c>
      <c r="N4" t="str">
        <f t="shared" si="2"/>
        <v>borderline</v>
      </c>
    </row>
    <row r="5" spans="1:16" ht="14.25" customHeight="1" x14ac:dyDescent="0.2">
      <c r="A5" s="13">
        <v>56</v>
      </c>
      <c r="B5" s="13">
        <v>1</v>
      </c>
      <c r="C5" s="13">
        <v>0</v>
      </c>
      <c r="D5" s="13">
        <v>0</v>
      </c>
      <c r="E5" s="13">
        <v>1</v>
      </c>
      <c r="F5" s="13">
        <v>120</v>
      </c>
      <c r="G5" s="13">
        <v>236</v>
      </c>
      <c r="H5" s="13">
        <v>0</v>
      </c>
      <c r="I5" s="13">
        <v>1</v>
      </c>
      <c r="J5" s="13">
        <v>178</v>
      </c>
      <c r="K5" s="13">
        <v>1</v>
      </c>
      <c r="L5" t="str">
        <f t="shared" si="0"/>
        <v>Adult</v>
      </c>
      <c r="M5" t="str">
        <f t="shared" si="1"/>
        <v>ideal</v>
      </c>
      <c r="N5" t="str">
        <f t="shared" si="2"/>
        <v>borderline</v>
      </c>
    </row>
    <row r="6" spans="1:16" ht="14.25" customHeight="1" x14ac:dyDescent="0.2">
      <c r="A6" s="13">
        <v>57</v>
      </c>
      <c r="B6" s="13">
        <v>0</v>
      </c>
      <c r="C6" s="13">
        <v>1</v>
      </c>
      <c r="D6" s="13">
        <v>0</v>
      </c>
      <c r="E6" s="13">
        <v>0</v>
      </c>
      <c r="F6" s="13">
        <v>120</v>
      </c>
      <c r="G6" s="13">
        <v>354</v>
      </c>
      <c r="H6" s="13">
        <v>0</v>
      </c>
      <c r="I6" s="13">
        <v>1</v>
      </c>
      <c r="J6" s="13">
        <v>163</v>
      </c>
      <c r="K6" s="13">
        <v>1</v>
      </c>
      <c r="L6" t="str">
        <f t="shared" si="0"/>
        <v>Adult</v>
      </c>
      <c r="M6" t="str">
        <f t="shared" si="1"/>
        <v>ideal</v>
      </c>
      <c r="N6" t="str">
        <f t="shared" si="2"/>
        <v>high</v>
      </c>
      <c r="O6">
        <v>0</v>
      </c>
      <c r="P6" s="14" t="s">
        <v>32</v>
      </c>
    </row>
    <row r="7" spans="1:16" ht="14.25" customHeight="1" x14ac:dyDescent="0.2">
      <c r="A7" s="13">
        <v>57</v>
      </c>
      <c r="B7" s="13">
        <v>1</v>
      </c>
      <c r="C7" s="13">
        <v>0</v>
      </c>
      <c r="D7" s="13">
        <v>0</v>
      </c>
      <c r="E7" s="13">
        <v>0</v>
      </c>
      <c r="F7" s="13">
        <v>140</v>
      </c>
      <c r="G7" s="13">
        <v>192</v>
      </c>
      <c r="H7" s="13">
        <v>0</v>
      </c>
      <c r="I7" s="13">
        <v>1</v>
      </c>
      <c r="J7" s="13">
        <v>148</v>
      </c>
      <c r="K7" s="13">
        <v>1</v>
      </c>
      <c r="L7" t="str">
        <f t="shared" si="0"/>
        <v>Adult</v>
      </c>
      <c r="M7" t="str">
        <f t="shared" si="1"/>
        <v>ideal</v>
      </c>
      <c r="N7" t="str">
        <f t="shared" si="2"/>
        <v>good</v>
      </c>
      <c r="O7">
        <v>91</v>
      </c>
      <c r="P7" s="14" t="s">
        <v>33</v>
      </c>
    </row>
    <row r="8" spans="1:16" ht="14.25" customHeight="1" x14ac:dyDescent="0.2">
      <c r="A8" s="13">
        <v>56</v>
      </c>
      <c r="B8" s="13">
        <v>0</v>
      </c>
      <c r="C8" s="13">
        <v>0</v>
      </c>
      <c r="D8" s="13">
        <v>0</v>
      </c>
      <c r="E8" s="13">
        <v>1</v>
      </c>
      <c r="F8" s="13">
        <v>140</v>
      </c>
      <c r="G8" s="13">
        <v>294</v>
      </c>
      <c r="H8" s="13">
        <v>0</v>
      </c>
      <c r="I8" s="13">
        <v>0</v>
      </c>
      <c r="J8" s="13">
        <v>153</v>
      </c>
      <c r="K8" s="13">
        <v>1</v>
      </c>
      <c r="L8" t="str">
        <f t="shared" si="0"/>
        <v>Adult</v>
      </c>
      <c r="M8" t="str">
        <f t="shared" si="1"/>
        <v>ideal</v>
      </c>
      <c r="N8" t="str">
        <f t="shared" si="2"/>
        <v>high</v>
      </c>
      <c r="O8">
        <v>141</v>
      </c>
      <c r="P8" s="14" t="s">
        <v>34</v>
      </c>
    </row>
    <row r="9" spans="1:16" ht="14.25" customHeight="1" x14ac:dyDescent="0.2">
      <c r="A9" s="13">
        <v>44</v>
      </c>
      <c r="B9" s="13">
        <v>1</v>
      </c>
      <c r="C9" s="13">
        <v>0</v>
      </c>
      <c r="D9" s="13">
        <v>0</v>
      </c>
      <c r="E9" s="13">
        <v>1</v>
      </c>
      <c r="F9" s="13">
        <v>120</v>
      </c>
      <c r="G9" s="13">
        <v>263</v>
      </c>
      <c r="H9" s="13">
        <v>0</v>
      </c>
      <c r="I9" s="13">
        <v>1</v>
      </c>
      <c r="J9" s="13">
        <v>173</v>
      </c>
      <c r="K9" s="13">
        <v>1</v>
      </c>
      <c r="L9" t="str">
        <f t="shared" si="0"/>
        <v>Adult</v>
      </c>
      <c r="M9" t="str">
        <f t="shared" si="1"/>
        <v>ideal</v>
      </c>
      <c r="N9" t="str">
        <f t="shared" si="2"/>
        <v>high</v>
      </c>
    </row>
    <row r="10" spans="1:16" ht="14.25" customHeight="1" x14ac:dyDescent="0.2">
      <c r="A10" s="13">
        <v>52</v>
      </c>
      <c r="B10" s="13">
        <v>1</v>
      </c>
      <c r="C10" s="13">
        <v>0</v>
      </c>
      <c r="D10" s="13">
        <v>0</v>
      </c>
      <c r="E10" s="13">
        <v>2</v>
      </c>
      <c r="F10" s="13">
        <v>172</v>
      </c>
      <c r="G10" s="13">
        <v>199</v>
      </c>
      <c r="H10" s="13">
        <v>1</v>
      </c>
      <c r="I10" s="13">
        <v>1</v>
      </c>
      <c r="J10" s="13">
        <v>162</v>
      </c>
      <c r="K10" s="13">
        <v>1</v>
      </c>
      <c r="L10" t="str">
        <f t="shared" si="0"/>
        <v>Adult</v>
      </c>
      <c r="M10" t="str">
        <f t="shared" si="1"/>
        <v>high</v>
      </c>
      <c r="N10" t="str">
        <f t="shared" si="2"/>
        <v>good</v>
      </c>
    </row>
    <row r="11" spans="1:16" ht="14.25" customHeight="1" x14ac:dyDescent="0.2">
      <c r="A11" s="13">
        <v>57</v>
      </c>
      <c r="B11" s="13">
        <v>1</v>
      </c>
      <c r="C11" s="13">
        <v>0</v>
      </c>
      <c r="D11" s="13">
        <v>0</v>
      </c>
      <c r="E11" s="13">
        <v>2</v>
      </c>
      <c r="F11" s="13">
        <v>150</v>
      </c>
      <c r="G11" s="13">
        <v>168</v>
      </c>
      <c r="H11" s="13">
        <v>0</v>
      </c>
      <c r="I11" s="13">
        <v>1</v>
      </c>
      <c r="J11" s="13">
        <v>174</v>
      </c>
      <c r="K11" s="13">
        <v>1</v>
      </c>
      <c r="L11" t="str">
        <f t="shared" si="0"/>
        <v>Adult</v>
      </c>
      <c r="M11" t="str">
        <f t="shared" si="1"/>
        <v>high</v>
      </c>
      <c r="N11" t="str">
        <f t="shared" si="2"/>
        <v>good</v>
      </c>
      <c r="O11">
        <v>0</v>
      </c>
      <c r="P11" s="14" t="s">
        <v>37</v>
      </c>
    </row>
    <row r="12" spans="1:16" ht="14.25" customHeight="1" x14ac:dyDescent="0.2">
      <c r="A12" s="13">
        <v>54</v>
      </c>
      <c r="B12" s="13">
        <v>1</v>
      </c>
      <c r="C12" s="13">
        <v>0</v>
      </c>
      <c r="D12" s="13">
        <v>0</v>
      </c>
      <c r="E12" s="13">
        <v>0</v>
      </c>
      <c r="F12" s="13">
        <v>140</v>
      </c>
      <c r="G12" s="13">
        <v>239</v>
      </c>
      <c r="H12" s="13">
        <v>0</v>
      </c>
      <c r="I12" s="13">
        <v>1</v>
      </c>
      <c r="J12" s="13">
        <v>160</v>
      </c>
      <c r="K12" s="13">
        <v>1</v>
      </c>
      <c r="L12" t="str">
        <f t="shared" si="0"/>
        <v>Adult</v>
      </c>
      <c r="M12" t="str">
        <f t="shared" si="1"/>
        <v>ideal</v>
      </c>
      <c r="N12" t="str">
        <f t="shared" si="2"/>
        <v>borderline</v>
      </c>
      <c r="O12">
        <v>201</v>
      </c>
      <c r="P12" s="14" t="s">
        <v>38</v>
      </c>
    </row>
    <row r="13" spans="1:16" ht="14.25" customHeight="1" x14ac:dyDescent="0.2">
      <c r="A13" s="13">
        <v>48</v>
      </c>
      <c r="B13" s="13">
        <v>0</v>
      </c>
      <c r="C13" s="13">
        <v>0</v>
      </c>
      <c r="D13" s="13">
        <v>0</v>
      </c>
      <c r="E13" s="13">
        <v>2</v>
      </c>
      <c r="F13" s="13">
        <v>130</v>
      </c>
      <c r="G13" s="13">
        <v>275</v>
      </c>
      <c r="H13" s="13">
        <v>0</v>
      </c>
      <c r="I13" s="13">
        <v>1</v>
      </c>
      <c r="J13" s="13">
        <v>139</v>
      </c>
      <c r="K13" s="13">
        <v>1</v>
      </c>
      <c r="L13" t="str">
        <f t="shared" si="0"/>
        <v>Adult</v>
      </c>
      <c r="M13" t="str">
        <f t="shared" si="1"/>
        <v>ideal</v>
      </c>
      <c r="N13" t="str">
        <f t="shared" si="2"/>
        <v>high</v>
      </c>
      <c r="O13">
        <v>241</v>
      </c>
      <c r="P13" s="14" t="s">
        <v>34</v>
      </c>
    </row>
    <row r="14" spans="1:16" ht="14.25" customHeight="1" x14ac:dyDescent="0.2">
      <c r="A14" s="13">
        <v>49</v>
      </c>
      <c r="B14" s="13">
        <v>1</v>
      </c>
      <c r="C14" s="13">
        <v>0</v>
      </c>
      <c r="D14" s="13">
        <v>0</v>
      </c>
      <c r="E14" s="13">
        <v>1</v>
      </c>
      <c r="F14" s="13">
        <v>130</v>
      </c>
      <c r="G14" s="13">
        <v>266</v>
      </c>
      <c r="H14" s="13">
        <v>0</v>
      </c>
      <c r="I14" s="13">
        <v>1</v>
      </c>
      <c r="J14" s="13">
        <v>171</v>
      </c>
      <c r="K14" s="13">
        <v>1</v>
      </c>
      <c r="L14" t="str">
        <f t="shared" si="0"/>
        <v>Adult</v>
      </c>
      <c r="M14" t="str">
        <f t="shared" si="1"/>
        <v>ideal</v>
      </c>
      <c r="N14" t="str">
        <f t="shared" si="2"/>
        <v>high</v>
      </c>
    </row>
    <row r="15" spans="1:16" ht="14.25" customHeight="1" x14ac:dyDescent="0.2">
      <c r="A15" s="13">
        <v>64</v>
      </c>
      <c r="B15" s="13">
        <v>1</v>
      </c>
      <c r="C15" s="13">
        <v>1</v>
      </c>
      <c r="D15" s="13">
        <v>0</v>
      </c>
      <c r="E15" s="13">
        <v>3</v>
      </c>
      <c r="F15" s="13">
        <v>110</v>
      </c>
      <c r="G15" s="13">
        <v>211</v>
      </c>
      <c r="H15" s="13">
        <v>0</v>
      </c>
      <c r="I15" s="13">
        <v>0</v>
      </c>
      <c r="J15" s="13">
        <v>144</v>
      </c>
      <c r="K15" s="13">
        <v>1</v>
      </c>
      <c r="L15" t="str">
        <f t="shared" si="0"/>
        <v>Seniors</v>
      </c>
      <c r="M15" t="str">
        <f t="shared" si="1"/>
        <v>ideal</v>
      </c>
      <c r="N15" t="str">
        <f t="shared" si="2"/>
        <v>borderline</v>
      </c>
    </row>
    <row r="16" spans="1:16" ht="14.25" customHeight="1" x14ac:dyDescent="0.2">
      <c r="A16" s="13">
        <v>58</v>
      </c>
      <c r="B16" s="13">
        <v>0</v>
      </c>
      <c r="C16" s="13">
        <v>0</v>
      </c>
      <c r="D16" s="13">
        <v>0</v>
      </c>
      <c r="E16" s="13">
        <v>3</v>
      </c>
      <c r="F16" s="13">
        <v>150</v>
      </c>
      <c r="G16" s="13">
        <v>283</v>
      </c>
      <c r="H16" s="13">
        <v>1</v>
      </c>
      <c r="I16" s="13">
        <v>0</v>
      </c>
      <c r="J16" s="13">
        <v>162</v>
      </c>
      <c r="K16" s="13">
        <v>1</v>
      </c>
      <c r="L16" t="str">
        <f t="shared" si="0"/>
        <v>Adult</v>
      </c>
      <c r="M16" t="str">
        <f t="shared" si="1"/>
        <v>high</v>
      </c>
      <c r="N16" t="str">
        <f t="shared" si="2"/>
        <v>high</v>
      </c>
      <c r="P16" s="18" t="s">
        <v>87</v>
      </c>
    </row>
    <row r="17" spans="1:21" ht="14.25" customHeight="1" x14ac:dyDescent="0.2">
      <c r="A17" s="13">
        <v>50</v>
      </c>
      <c r="B17" s="13">
        <v>0</v>
      </c>
      <c r="C17" s="13">
        <v>0</v>
      </c>
      <c r="D17" s="13">
        <v>0</v>
      </c>
      <c r="E17" s="13">
        <v>2</v>
      </c>
      <c r="F17" s="13">
        <v>120</v>
      </c>
      <c r="G17" s="13">
        <v>219</v>
      </c>
      <c r="H17" s="13">
        <v>0</v>
      </c>
      <c r="I17" s="13">
        <v>1</v>
      </c>
      <c r="J17" s="13">
        <v>158</v>
      </c>
      <c r="K17" s="13">
        <v>1</v>
      </c>
      <c r="L17" t="str">
        <f t="shared" si="0"/>
        <v>Adult</v>
      </c>
      <c r="M17" t="str">
        <f t="shared" si="1"/>
        <v>ideal</v>
      </c>
      <c r="N17" t="str">
        <f t="shared" si="2"/>
        <v>borderline</v>
      </c>
    </row>
    <row r="18" spans="1:21" ht="14.25" customHeight="1" x14ac:dyDescent="0.2">
      <c r="A18" s="13">
        <v>58</v>
      </c>
      <c r="B18" s="13">
        <v>0</v>
      </c>
      <c r="C18" s="13">
        <v>0</v>
      </c>
      <c r="D18" s="13">
        <v>0</v>
      </c>
      <c r="E18" s="13">
        <v>2</v>
      </c>
      <c r="F18" s="13">
        <v>120</v>
      </c>
      <c r="G18" s="13">
        <v>340</v>
      </c>
      <c r="H18" s="13">
        <v>0</v>
      </c>
      <c r="I18" s="13">
        <v>1</v>
      </c>
      <c r="J18" s="13">
        <v>172</v>
      </c>
      <c r="K18" s="13">
        <v>1</v>
      </c>
      <c r="L18" t="str">
        <f t="shared" si="0"/>
        <v>Adult</v>
      </c>
      <c r="M18" t="str">
        <f t="shared" si="1"/>
        <v>ideal</v>
      </c>
      <c r="N18" t="str">
        <f t="shared" si="2"/>
        <v>high</v>
      </c>
      <c r="P18" s="18" t="s">
        <v>86</v>
      </c>
      <c r="Q18" s="18" t="s">
        <v>85</v>
      </c>
    </row>
    <row r="19" spans="1:21" ht="14.25" customHeight="1" x14ac:dyDescent="0.2">
      <c r="A19" s="13">
        <v>66</v>
      </c>
      <c r="B19" s="13">
        <v>0</v>
      </c>
      <c r="C19" s="13">
        <v>0</v>
      </c>
      <c r="D19" s="13">
        <v>0</v>
      </c>
      <c r="E19" s="13">
        <v>3</v>
      </c>
      <c r="F19" s="13">
        <v>150</v>
      </c>
      <c r="G19" s="13">
        <v>226</v>
      </c>
      <c r="H19" s="13">
        <v>0</v>
      </c>
      <c r="I19" s="13">
        <v>1</v>
      </c>
      <c r="J19" s="13">
        <v>114</v>
      </c>
      <c r="K19" s="13">
        <v>1</v>
      </c>
      <c r="L19" t="str">
        <f t="shared" si="0"/>
        <v>Seniors</v>
      </c>
      <c r="M19" t="str">
        <f t="shared" si="1"/>
        <v>high</v>
      </c>
      <c r="N19" t="str">
        <f t="shared" si="2"/>
        <v>borderline</v>
      </c>
      <c r="P19" s="29" t="s">
        <v>81</v>
      </c>
    </row>
    <row r="20" spans="1:21" ht="14.25" customHeight="1" x14ac:dyDescent="0.2">
      <c r="A20" s="13">
        <v>43</v>
      </c>
      <c r="B20" s="13">
        <v>1</v>
      </c>
      <c r="C20" s="13">
        <v>0</v>
      </c>
      <c r="D20" s="13">
        <v>0</v>
      </c>
      <c r="E20" s="13">
        <v>0</v>
      </c>
      <c r="F20" s="13">
        <v>150</v>
      </c>
      <c r="G20" s="13">
        <v>247</v>
      </c>
      <c r="H20" s="13">
        <v>0</v>
      </c>
      <c r="I20" s="13">
        <v>1</v>
      </c>
      <c r="J20" s="13">
        <v>171</v>
      </c>
      <c r="K20" s="13">
        <v>1</v>
      </c>
      <c r="L20" t="str">
        <f t="shared" si="0"/>
        <v>Adult</v>
      </c>
      <c r="M20" t="str">
        <f t="shared" si="1"/>
        <v>high</v>
      </c>
      <c r="N20" t="str">
        <f t="shared" si="2"/>
        <v>high</v>
      </c>
      <c r="P20" s="29" t="s">
        <v>81</v>
      </c>
    </row>
    <row r="21" spans="1:21" ht="14.25" customHeight="1" x14ac:dyDescent="0.2">
      <c r="A21" s="13">
        <v>69</v>
      </c>
      <c r="B21" s="13">
        <v>0</v>
      </c>
      <c r="C21" s="13">
        <v>0</v>
      </c>
      <c r="D21" s="13">
        <v>2</v>
      </c>
      <c r="E21" s="13">
        <v>3</v>
      </c>
      <c r="F21" s="13">
        <v>140</v>
      </c>
      <c r="G21" s="13">
        <v>239</v>
      </c>
      <c r="H21" s="13">
        <v>0</v>
      </c>
      <c r="I21" s="13">
        <v>1</v>
      </c>
      <c r="J21" s="13">
        <v>151</v>
      </c>
      <c r="K21" s="13">
        <v>1</v>
      </c>
      <c r="L21" t="str">
        <f t="shared" si="0"/>
        <v>Seniors</v>
      </c>
      <c r="M21" t="str">
        <f t="shared" si="1"/>
        <v>ideal</v>
      </c>
      <c r="N21" t="str">
        <f t="shared" si="2"/>
        <v>borderline</v>
      </c>
      <c r="P21" s="29" t="s">
        <v>82</v>
      </c>
    </row>
    <row r="22" spans="1:21" ht="14.25" customHeight="1" x14ac:dyDescent="0.2">
      <c r="A22" s="13">
        <v>59</v>
      </c>
      <c r="B22" s="13">
        <v>1</v>
      </c>
      <c r="C22" s="13">
        <v>0</v>
      </c>
      <c r="D22" s="13">
        <v>0</v>
      </c>
      <c r="E22" s="13">
        <v>0</v>
      </c>
      <c r="F22" s="13">
        <v>135</v>
      </c>
      <c r="G22" s="13">
        <v>234</v>
      </c>
      <c r="H22" s="13">
        <v>0</v>
      </c>
      <c r="I22" s="13">
        <v>1</v>
      </c>
      <c r="J22" s="13">
        <v>161</v>
      </c>
      <c r="K22" s="13">
        <v>1</v>
      </c>
      <c r="L22" t="str">
        <f t="shared" si="0"/>
        <v>Adult</v>
      </c>
      <c r="M22" t="str">
        <f t="shared" si="1"/>
        <v>ideal</v>
      </c>
      <c r="N22" t="str">
        <f t="shared" si="2"/>
        <v>borderline</v>
      </c>
      <c r="P22" s="29" t="s">
        <v>83</v>
      </c>
    </row>
    <row r="23" spans="1:21" ht="14.25" customHeight="1" x14ac:dyDescent="0.2">
      <c r="A23" s="13">
        <v>44</v>
      </c>
      <c r="B23" s="13">
        <v>1</v>
      </c>
      <c r="C23" s="13">
        <v>1</v>
      </c>
      <c r="D23" s="13">
        <v>0</v>
      </c>
      <c r="E23" s="13">
        <v>2</v>
      </c>
      <c r="F23" s="13">
        <v>130</v>
      </c>
      <c r="G23" s="13">
        <v>233</v>
      </c>
      <c r="H23" s="13">
        <v>0</v>
      </c>
      <c r="I23" s="13">
        <v>1</v>
      </c>
      <c r="J23" s="13">
        <v>179</v>
      </c>
      <c r="K23" s="13">
        <v>1</v>
      </c>
      <c r="L23" t="str">
        <f t="shared" si="0"/>
        <v>Adult</v>
      </c>
      <c r="M23" t="str">
        <f t="shared" si="1"/>
        <v>ideal</v>
      </c>
      <c r="N23" t="str">
        <f t="shared" si="2"/>
        <v>borderline</v>
      </c>
      <c r="P23" s="29" t="s">
        <v>84</v>
      </c>
    </row>
    <row r="24" spans="1:21" ht="14.25" customHeight="1" x14ac:dyDescent="0.2">
      <c r="A24" s="13">
        <v>42</v>
      </c>
      <c r="B24" s="13">
        <v>1</v>
      </c>
      <c r="C24" s="13">
        <v>0</v>
      </c>
      <c r="D24" s="13">
        <v>0</v>
      </c>
      <c r="E24" s="13">
        <v>0</v>
      </c>
      <c r="F24" s="13">
        <v>140</v>
      </c>
      <c r="G24" s="13">
        <v>226</v>
      </c>
      <c r="H24" s="13">
        <v>0</v>
      </c>
      <c r="I24" s="13">
        <v>1</v>
      </c>
      <c r="J24" s="13">
        <v>178</v>
      </c>
      <c r="K24" s="13">
        <v>1</v>
      </c>
      <c r="L24" t="str">
        <f t="shared" si="0"/>
        <v>Adult</v>
      </c>
      <c r="M24" t="str">
        <f t="shared" si="1"/>
        <v>ideal</v>
      </c>
      <c r="N24" t="str">
        <f t="shared" si="2"/>
        <v>borderline</v>
      </c>
    </row>
    <row r="25" spans="1:21" ht="14.25" customHeight="1" x14ac:dyDescent="0.2">
      <c r="A25" s="13">
        <v>61</v>
      </c>
      <c r="B25" s="13">
        <v>1</v>
      </c>
      <c r="C25" s="13">
        <v>1</v>
      </c>
      <c r="D25" s="13">
        <v>0</v>
      </c>
      <c r="E25" s="13">
        <v>2</v>
      </c>
      <c r="F25" s="13">
        <v>150</v>
      </c>
      <c r="G25" s="13">
        <v>243</v>
      </c>
      <c r="H25" s="13">
        <v>1</v>
      </c>
      <c r="I25" s="13">
        <v>1</v>
      </c>
      <c r="J25" s="13">
        <v>137</v>
      </c>
      <c r="K25" s="13">
        <v>1</v>
      </c>
      <c r="L25" t="str">
        <f t="shared" si="0"/>
        <v>Adult</v>
      </c>
      <c r="M25" t="str">
        <f t="shared" si="1"/>
        <v>high</v>
      </c>
      <c r="N25" t="str">
        <f t="shared" si="2"/>
        <v>high</v>
      </c>
    </row>
    <row r="26" spans="1:21" ht="14.25" customHeight="1" x14ac:dyDescent="0.2">
      <c r="A26" s="13">
        <v>40</v>
      </c>
      <c r="B26" s="13">
        <v>1</v>
      </c>
      <c r="C26" s="13">
        <v>1</v>
      </c>
      <c r="D26" s="13">
        <v>0</v>
      </c>
      <c r="E26" s="13">
        <v>3</v>
      </c>
      <c r="F26" s="13">
        <v>140</v>
      </c>
      <c r="G26" s="13">
        <v>199</v>
      </c>
      <c r="H26" s="13">
        <v>0</v>
      </c>
      <c r="I26" s="13">
        <v>1</v>
      </c>
      <c r="J26" s="13">
        <v>178</v>
      </c>
      <c r="K26" s="13">
        <v>1</v>
      </c>
      <c r="L26" t="str">
        <f t="shared" si="0"/>
        <v>Adult</v>
      </c>
      <c r="M26" t="str">
        <f t="shared" si="1"/>
        <v>ideal</v>
      </c>
      <c r="N26" t="str">
        <f t="shared" si="2"/>
        <v>good</v>
      </c>
      <c r="P26" s="18" t="s">
        <v>88</v>
      </c>
      <c r="Q26" s="28" t="s">
        <v>96</v>
      </c>
    </row>
    <row r="27" spans="1:21" ht="14.25" customHeight="1" thickBot="1" x14ac:dyDescent="0.25">
      <c r="A27" s="13">
        <v>71</v>
      </c>
      <c r="B27" s="13">
        <v>0</v>
      </c>
      <c r="C27" s="13">
        <v>0</v>
      </c>
      <c r="D27" s="13">
        <v>2</v>
      </c>
      <c r="E27" s="13">
        <v>1</v>
      </c>
      <c r="F27" s="13">
        <v>160</v>
      </c>
      <c r="G27" s="13">
        <v>302</v>
      </c>
      <c r="H27" s="13">
        <v>0</v>
      </c>
      <c r="I27" s="13">
        <v>1</v>
      </c>
      <c r="J27" s="13">
        <v>162</v>
      </c>
      <c r="K27" s="13">
        <v>1</v>
      </c>
      <c r="L27" t="str">
        <f t="shared" si="0"/>
        <v>Seniors</v>
      </c>
      <c r="M27" t="str">
        <f t="shared" si="1"/>
        <v>high</v>
      </c>
      <c r="N27" t="str">
        <f t="shared" si="2"/>
        <v>high</v>
      </c>
    </row>
    <row r="28" spans="1:21" ht="14.25" customHeight="1" thickBot="1" x14ac:dyDescent="0.25">
      <c r="A28" s="13">
        <v>59</v>
      </c>
      <c r="B28" s="13">
        <v>1</v>
      </c>
      <c r="C28" s="13">
        <v>0</v>
      </c>
      <c r="D28" s="13">
        <v>0</v>
      </c>
      <c r="E28" s="13">
        <v>2</v>
      </c>
      <c r="F28" s="13">
        <v>150</v>
      </c>
      <c r="G28" s="13">
        <v>212</v>
      </c>
      <c r="H28" s="13">
        <v>1</v>
      </c>
      <c r="I28" s="13">
        <v>1</v>
      </c>
      <c r="J28" s="13">
        <v>157</v>
      </c>
      <c r="K28" s="13">
        <v>1</v>
      </c>
      <c r="L28" t="str">
        <f t="shared" si="0"/>
        <v>Adult</v>
      </c>
      <c r="M28" t="str">
        <f t="shared" si="1"/>
        <v>high</v>
      </c>
      <c r="N28" t="str">
        <f t="shared" si="2"/>
        <v>borderline</v>
      </c>
      <c r="T28" s="31" t="s">
        <v>90</v>
      </c>
      <c r="U28" s="32" t="s">
        <v>91</v>
      </c>
    </row>
    <row r="29" spans="1:21" ht="14.25" customHeight="1" thickBot="1" x14ac:dyDescent="0.25">
      <c r="A29" s="13">
        <v>51</v>
      </c>
      <c r="B29" s="13">
        <v>1</v>
      </c>
      <c r="C29" s="13">
        <v>0</v>
      </c>
      <c r="D29" s="13">
        <v>0</v>
      </c>
      <c r="E29" s="13">
        <v>2</v>
      </c>
      <c r="F29" s="13">
        <v>110</v>
      </c>
      <c r="G29" s="13">
        <v>175</v>
      </c>
      <c r="H29" s="13">
        <v>0</v>
      </c>
      <c r="I29" s="13">
        <v>1</v>
      </c>
      <c r="J29" s="13">
        <v>123</v>
      </c>
      <c r="K29" s="13">
        <v>1</v>
      </c>
      <c r="L29" t="str">
        <f t="shared" si="0"/>
        <v>Adult</v>
      </c>
      <c r="M29" t="str">
        <f t="shared" si="1"/>
        <v>ideal</v>
      </c>
      <c r="N29" t="str">
        <f t="shared" si="2"/>
        <v>good</v>
      </c>
      <c r="T29" s="33" t="s">
        <v>92</v>
      </c>
      <c r="U29" s="34" t="s">
        <v>93</v>
      </c>
    </row>
    <row r="30" spans="1:21" ht="14.25" customHeight="1" thickBot="1" x14ac:dyDescent="0.25">
      <c r="A30" s="13">
        <v>65</v>
      </c>
      <c r="B30" s="13">
        <v>0</v>
      </c>
      <c r="C30" s="13">
        <v>0</v>
      </c>
      <c r="D30" s="13">
        <v>1</v>
      </c>
      <c r="E30" s="13">
        <v>2</v>
      </c>
      <c r="F30" s="13">
        <v>140</v>
      </c>
      <c r="G30" s="13">
        <v>417</v>
      </c>
      <c r="H30" s="13">
        <v>1</v>
      </c>
      <c r="I30" s="13">
        <v>0</v>
      </c>
      <c r="J30" s="13">
        <v>157</v>
      </c>
      <c r="K30" s="13">
        <v>1</v>
      </c>
      <c r="L30" t="str">
        <f t="shared" si="0"/>
        <v>Seniors</v>
      </c>
      <c r="M30" t="str">
        <f t="shared" si="1"/>
        <v>ideal</v>
      </c>
      <c r="N30" t="str">
        <f t="shared" si="2"/>
        <v>high</v>
      </c>
      <c r="T30" s="33" t="s">
        <v>94</v>
      </c>
      <c r="U30" s="34" t="s">
        <v>95</v>
      </c>
    </row>
    <row r="31" spans="1:21" ht="14.25" customHeight="1" x14ac:dyDescent="0.2">
      <c r="A31" s="13">
        <v>53</v>
      </c>
      <c r="B31" s="13">
        <v>1</v>
      </c>
      <c r="C31" s="13">
        <v>0</v>
      </c>
      <c r="D31" s="13">
        <v>0</v>
      </c>
      <c r="E31" s="13">
        <v>2</v>
      </c>
      <c r="F31" s="13">
        <v>130</v>
      </c>
      <c r="G31" s="13">
        <v>197</v>
      </c>
      <c r="H31" s="13">
        <v>1</v>
      </c>
      <c r="I31" s="13">
        <v>0</v>
      </c>
      <c r="J31" s="13">
        <v>152</v>
      </c>
      <c r="K31" s="13">
        <v>1</v>
      </c>
      <c r="L31" t="str">
        <f t="shared" si="0"/>
        <v>Adult</v>
      </c>
      <c r="M31" t="str">
        <f t="shared" si="1"/>
        <v>ideal</v>
      </c>
      <c r="N31" t="str">
        <f t="shared" si="2"/>
        <v>good</v>
      </c>
    </row>
    <row r="32" spans="1:21" ht="14.25" customHeight="1" x14ac:dyDescent="0.2">
      <c r="A32" s="13">
        <v>41</v>
      </c>
      <c r="B32" s="13">
        <v>0</v>
      </c>
      <c r="C32" s="13">
        <v>0</v>
      </c>
      <c r="D32" s="13">
        <v>1</v>
      </c>
      <c r="E32" s="13">
        <v>1</v>
      </c>
      <c r="F32" s="13">
        <v>105</v>
      </c>
      <c r="G32" s="13">
        <v>198</v>
      </c>
      <c r="H32" s="13">
        <v>0</v>
      </c>
      <c r="I32" s="13">
        <v>1</v>
      </c>
      <c r="J32" s="13">
        <v>168</v>
      </c>
      <c r="K32" s="13">
        <v>1</v>
      </c>
      <c r="L32" t="str">
        <f t="shared" si="0"/>
        <v>Adult</v>
      </c>
      <c r="M32" t="str">
        <f t="shared" si="1"/>
        <v>ideal</v>
      </c>
      <c r="N32" t="str">
        <f t="shared" si="2"/>
        <v>good</v>
      </c>
    </row>
    <row r="33" spans="1:21" ht="14.25" customHeight="1" x14ac:dyDescent="0.2">
      <c r="A33" s="13">
        <v>65</v>
      </c>
      <c r="B33" s="13">
        <v>1</v>
      </c>
      <c r="C33" s="13">
        <v>0</v>
      </c>
      <c r="D33" s="13">
        <v>0</v>
      </c>
      <c r="E33" s="13">
        <v>0</v>
      </c>
      <c r="F33" s="13">
        <v>120</v>
      </c>
      <c r="G33" s="13">
        <v>177</v>
      </c>
      <c r="H33" s="13">
        <v>0</v>
      </c>
      <c r="I33" s="13">
        <v>1</v>
      </c>
      <c r="J33" s="13">
        <v>140</v>
      </c>
      <c r="K33" s="13">
        <v>1</v>
      </c>
      <c r="L33" t="str">
        <f t="shared" si="0"/>
        <v>Seniors</v>
      </c>
      <c r="M33" t="str">
        <f t="shared" si="1"/>
        <v>ideal</v>
      </c>
      <c r="N33" t="str">
        <f t="shared" si="2"/>
        <v>good</v>
      </c>
      <c r="P33" s="18" t="s">
        <v>88</v>
      </c>
      <c r="Q33" s="30" t="s">
        <v>89</v>
      </c>
    </row>
    <row r="34" spans="1:21" ht="14.25" customHeight="1" thickBot="1" x14ac:dyDescent="0.25">
      <c r="A34" s="13">
        <v>44</v>
      </c>
      <c r="B34" s="13">
        <v>1</v>
      </c>
      <c r="C34" s="13">
        <v>0</v>
      </c>
      <c r="D34" s="13">
        <v>0</v>
      </c>
      <c r="E34" s="13">
        <v>1</v>
      </c>
      <c r="F34" s="13">
        <v>130</v>
      </c>
      <c r="G34" s="13">
        <v>219</v>
      </c>
      <c r="H34" s="13">
        <v>0</v>
      </c>
      <c r="I34" s="13">
        <v>0</v>
      </c>
      <c r="J34" s="13">
        <v>188</v>
      </c>
      <c r="K34" s="13">
        <v>1</v>
      </c>
      <c r="L34" t="str">
        <f t="shared" si="0"/>
        <v>Adult</v>
      </c>
      <c r="M34" t="str">
        <f t="shared" si="1"/>
        <v>ideal</v>
      </c>
      <c r="N34" t="str">
        <f t="shared" si="2"/>
        <v>borderline</v>
      </c>
    </row>
    <row r="35" spans="1:21" ht="14.25" customHeight="1" thickBot="1" x14ac:dyDescent="0.25">
      <c r="A35" s="13">
        <v>54</v>
      </c>
      <c r="B35" s="13">
        <v>1</v>
      </c>
      <c r="C35" s="13">
        <v>0</v>
      </c>
      <c r="D35" s="13">
        <v>1</v>
      </c>
      <c r="E35" s="13">
        <v>2</v>
      </c>
      <c r="F35" s="13">
        <v>125</v>
      </c>
      <c r="G35" s="13">
        <v>273</v>
      </c>
      <c r="H35" s="13">
        <v>0</v>
      </c>
      <c r="I35" s="13">
        <v>0</v>
      </c>
      <c r="J35" s="13">
        <v>152</v>
      </c>
      <c r="K35" s="13">
        <v>1</v>
      </c>
      <c r="L35" t="str">
        <f t="shared" si="0"/>
        <v>Adult</v>
      </c>
      <c r="M35" t="str">
        <f t="shared" si="1"/>
        <v>ideal</v>
      </c>
      <c r="N35" t="str">
        <f t="shared" si="2"/>
        <v>high</v>
      </c>
      <c r="T35" s="35" t="s">
        <v>97</v>
      </c>
      <c r="U35" s="36" t="s">
        <v>98</v>
      </c>
    </row>
    <row r="36" spans="1:21" ht="14.25" customHeight="1" thickBot="1" x14ac:dyDescent="0.25">
      <c r="A36" s="13">
        <v>51</v>
      </c>
      <c r="B36" s="13">
        <v>1</v>
      </c>
      <c r="C36" s="13">
        <v>1</v>
      </c>
      <c r="D36" s="13">
        <v>1</v>
      </c>
      <c r="E36" s="13">
        <v>3</v>
      </c>
      <c r="F36" s="13">
        <v>125</v>
      </c>
      <c r="G36" s="13">
        <v>213</v>
      </c>
      <c r="H36" s="13">
        <v>0</v>
      </c>
      <c r="I36" s="13">
        <v>0</v>
      </c>
      <c r="J36" s="13">
        <v>125</v>
      </c>
      <c r="K36" s="13">
        <v>1</v>
      </c>
      <c r="L36" t="str">
        <f t="shared" si="0"/>
        <v>Adult</v>
      </c>
      <c r="M36" t="str">
        <f t="shared" si="1"/>
        <v>ideal</v>
      </c>
      <c r="N36" t="str">
        <f t="shared" si="2"/>
        <v>borderline</v>
      </c>
      <c r="T36" s="37" t="s">
        <v>99</v>
      </c>
      <c r="U36" s="38" t="s">
        <v>100</v>
      </c>
    </row>
    <row r="37" spans="1:21" ht="14.25" customHeight="1" thickBot="1" x14ac:dyDescent="0.25">
      <c r="A37" s="13">
        <v>46</v>
      </c>
      <c r="B37" s="13">
        <v>0</v>
      </c>
      <c r="C37" s="13">
        <v>1</v>
      </c>
      <c r="D37" s="13">
        <v>0</v>
      </c>
      <c r="E37" s="13">
        <v>2</v>
      </c>
      <c r="F37" s="13">
        <v>142</v>
      </c>
      <c r="G37" s="13">
        <v>177</v>
      </c>
      <c r="H37" s="13">
        <v>0</v>
      </c>
      <c r="I37" s="13">
        <v>0</v>
      </c>
      <c r="J37" s="13">
        <v>160</v>
      </c>
      <c r="K37" s="13">
        <v>1</v>
      </c>
      <c r="L37" t="str">
        <f t="shared" si="0"/>
        <v>Adult</v>
      </c>
      <c r="M37" t="str">
        <f t="shared" si="1"/>
        <v>high</v>
      </c>
      <c r="N37" t="str">
        <f t="shared" si="2"/>
        <v>good</v>
      </c>
      <c r="T37" s="37" t="s">
        <v>101</v>
      </c>
      <c r="U37" s="38" t="s">
        <v>102</v>
      </c>
    </row>
    <row r="38" spans="1:21" ht="14.25" customHeight="1" x14ac:dyDescent="0.2">
      <c r="A38" s="13">
        <v>54</v>
      </c>
      <c r="B38" s="13">
        <v>0</v>
      </c>
      <c r="C38" s="13">
        <v>0</v>
      </c>
      <c r="D38" s="13">
        <v>0</v>
      </c>
      <c r="E38" s="13">
        <v>2</v>
      </c>
      <c r="F38" s="13">
        <v>135</v>
      </c>
      <c r="G38" s="13">
        <v>304</v>
      </c>
      <c r="H38" s="13">
        <v>1</v>
      </c>
      <c r="I38" s="13">
        <v>1</v>
      </c>
      <c r="J38" s="13">
        <v>170</v>
      </c>
      <c r="K38" s="13">
        <v>1</v>
      </c>
      <c r="L38" t="str">
        <f t="shared" si="0"/>
        <v>Adult</v>
      </c>
      <c r="M38" t="str">
        <f t="shared" si="1"/>
        <v>ideal</v>
      </c>
      <c r="N38" t="str">
        <f t="shared" si="2"/>
        <v>high</v>
      </c>
    </row>
    <row r="39" spans="1:21" ht="14.25" customHeight="1" x14ac:dyDescent="0.2">
      <c r="A39" s="13">
        <v>54</v>
      </c>
      <c r="B39" s="13">
        <v>1</v>
      </c>
      <c r="C39" s="13">
        <v>0</v>
      </c>
      <c r="D39" s="13">
        <v>0</v>
      </c>
      <c r="E39" s="13">
        <v>2</v>
      </c>
      <c r="F39" s="13">
        <v>150</v>
      </c>
      <c r="G39" s="13">
        <v>232</v>
      </c>
      <c r="H39" s="13">
        <v>0</v>
      </c>
      <c r="I39" s="13">
        <v>0</v>
      </c>
      <c r="J39" s="13">
        <v>165</v>
      </c>
      <c r="K39" s="13">
        <v>1</v>
      </c>
      <c r="L39" t="str">
        <f t="shared" si="0"/>
        <v>Adult</v>
      </c>
      <c r="M39" t="str">
        <f t="shared" si="1"/>
        <v>high</v>
      </c>
      <c r="N39" t="str">
        <f t="shared" si="2"/>
        <v>borderline</v>
      </c>
    </row>
    <row r="40" spans="1:21" ht="14.25" customHeight="1" x14ac:dyDescent="0.2">
      <c r="A40" s="13">
        <v>65</v>
      </c>
      <c r="B40" s="13">
        <v>0</v>
      </c>
      <c r="C40" s="13">
        <v>0</v>
      </c>
      <c r="D40" s="13">
        <v>0</v>
      </c>
      <c r="E40" s="13">
        <v>2</v>
      </c>
      <c r="F40" s="13">
        <v>155</v>
      </c>
      <c r="G40" s="13">
        <v>269</v>
      </c>
      <c r="H40" s="13">
        <v>0</v>
      </c>
      <c r="I40" s="13">
        <v>1</v>
      </c>
      <c r="J40" s="13">
        <v>148</v>
      </c>
      <c r="K40" s="13">
        <v>1</v>
      </c>
      <c r="L40" t="str">
        <f t="shared" si="0"/>
        <v>Seniors</v>
      </c>
      <c r="M40" t="str">
        <f t="shared" si="1"/>
        <v>high</v>
      </c>
      <c r="N40" t="str">
        <f t="shared" si="2"/>
        <v>high</v>
      </c>
    </row>
    <row r="41" spans="1:21" ht="14.25" customHeight="1" x14ac:dyDescent="0.2">
      <c r="A41" s="13">
        <v>65</v>
      </c>
      <c r="B41" s="13">
        <v>0</v>
      </c>
      <c r="C41" s="13">
        <v>0</v>
      </c>
      <c r="D41" s="13">
        <v>0</v>
      </c>
      <c r="E41" s="13">
        <v>2</v>
      </c>
      <c r="F41" s="13">
        <v>160</v>
      </c>
      <c r="G41" s="13">
        <v>360</v>
      </c>
      <c r="H41" s="13">
        <v>0</v>
      </c>
      <c r="I41" s="13">
        <v>0</v>
      </c>
      <c r="J41" s="13">
        <v>151</v>
      </c>
      <c r="K41" s="13">
        <v>1</v>
      </c>
      <c r="L41" t="str">
        <f t="shared" si="0"/>
        <v>Seniors</v>
      </c>
      <c r="M41" t="str">
        <f t="shared" si="1"/>
        <v>high</v>
      </c>
      <c r="N41" t="str">
        <f t="shared" si="2"/>
        <v>high</v>
      </c>
    </row>
    <row r="42" spans="1:21" ht="14.25" customHeight="1" x14ac:dyDescent="0.2">
      <c r="A42" s="13">
        <v>51</v>
      </c>
      <c r="B42" s="13">
        <v>0</v>
      </c>
      <c r="C42" s="13">
        <v>0</v>
      </c>
      <c r="D42" s="13">
        <v>1</v>
      </c>
      <c r="E42" s="13">
        <v>2</v>
      </c>
      <c r="F42" s="13">
        <v>140</v>
      </c>
      <c r="G42" s="13">
        <v>308</v>
      </c>
      <c r="H42" s="13">
        <v>0</v>
      </c>
      <c r="I42" s="13">
        <v>0</v>
      </c>
      <c r="J42" s="13">
        <v>142</v>
      </c>
      <c r="K42" s="13">
        <v>1</v>
      </c>
      <c r="L42" t="str">
        <f t="shared" si="0"/>
        <v>Adult</v>
      </c>
      <c r="M42" t="str">
        <f t="shared" si="1"/>
        <v>ideal</v>
      </c>
      <c r="N42" t="str">
        <f t="shared" si="2"/>
        <v>high</v>
      </c>
    </row>
    <row r="43" spans="1:21" ht="14.25" customHeight="1" x14ac:dyDescent="0.2">
      <c r="A43" s="13">
        <v>48</v>
      </c>
      <c r="B43" s="13">
        <v>1</v>
      </c>
      <c r="C43" s="13">
        <v>0</v>
      </c>
      <c r="D43" s="13">
        <v>0</v>
      </c>
      <c r="E43" s="13">
        <v>1</v>
      </c>
      <c r="F43" s="13">
        <v>130</v>
      </c>
      <c r="G43" s="13">
        <v>245</v>
      </c>
      <c r="H43" s="13">
        <v>0</v>
      </c>
      <c r="I43" s="13">
        <v>0</v>
      </c>
      <c r="J43" s="13">
        <v>180</v>
      </c>
      <c r="K43" s="13">
        <v>1</v>
      </c>
      <c r="L43" t="str">
        <f t="shared" si="0"/>
        <v>Adult</v>
      </c>
      <c r="M43" t="str">
        <f t="shared" si="1"/>
        <v>ideal</v>
      </c>
      <c r="N43" t="str">
        <f t="shared" si="2"/>
        <v>high</v>
      </c>
    </row>
    <row r="44" spans="1:21" ht="14.25" customHeight="1" x14ac:dyDescent="0.2">
      <c r="A44" s="13">
        <v>45</v>
      </c>
      <c r="B44" s="13">
        <v>1</v>
      </c>
      <c r="C44" s="13">
        <v>1</v>
      </c>
      <c r="D44" s="13">
        <v>0</v>
      </c>
      <c r="E44" s="13">
        <v>0</v>
      </c>
      <c r="F44" s="13">
        <v>104</v>
      </c>
      <c r="G44" s="13">
        <v>208</v>
      </c>
      <c r="H44" s="13">
        <v>0</v>
      </c>
      <c r="I44" s="13">
        <v>0</v>
      </c>
      <c r="J44" s="13">
        <v>148</v>
      </c>
      <c r="K44" s="13">
        <v>1</v>
      </c>
      <c r="L44" t="str">
        <f t="shared" si="0"/>
        <v>Adult</v>
      </c>
      <c r="M44" t="str">
        <f t="shared" si="1"/>
        <v>ideal</v>
      </c>
      <c r="N44" t="str">
        <f t="shared" si="2"/>
        <v>borderline</v>
      </c>
    </row>
    <row r="45" spans="1:21" ht="14.25" customHeight="1" x14ac:dyDescent="0.2">
      <c r="A45" s="13">
        <v>53</v>
      </c>
      <c r="B45" s="13">
        <v>0</v>
      </c>
      <c r="C45" s="13">
        <v>0</v>
      </c>
      <c r="D45" s="13">
        <v>0</v>
      </c>
      <c r="E45" s="13">
        <v>0</v>
      </c>
      <c r="F45" s="13">
        <v>130</v>
      </c>
      <c r="G45" s="13">
        <v>264</v>
      </c>
      <c r="H45" s="13">
        <v>0</v>
      </c>
      <c r="I45" s="13">
        <v>0</v>
      </c>
      <c r="J45" s="13">
        <v>143</v>
      </c>
      <c r="K45" s="13">
        <v>1</v>
      </c>
      <c r="L45" t="str">
        <f t="shared" si="0"/>
        <v>Adult</v>
      </c>
      <c r="M45" t="str">
        <f t="shared" si="1"/>
        <v>ideal</v>
      </c>
      <c r="N45" t="str">
        <f t="shared" si="2"/>
        <v>high</v>
      </c>
    </row>
    <row r="46" spans="1:21" ht="14.25" customHeight="1" x14ac:dyDescent="0.2">
      <c r="A46" s="13">
        <v>39</v>
      </c>
      <c r="B46" s="13">
        <v>1</v>
      </c>
      <c r="C46" s="13">
        <v>0</v>
      </c>
      <c r="D46" s="13">
        <v>0</v>
      </c>
      <c r="E46" s="13">
        <v>2</v>
      </c>
      <c r="F46" s="13">
        <v>140</v>
      </c>
      <c r="G46" s="13">
        <v>321</v>
      </c>
      <c r="H46" s="13">
        <v>0</v>
      </c>
      <c r="I46" s="13">
        <v>0</v>
      </c>
      <c r="J46" s="13">
        <v>182</v>
      </c>
      <c r="K46" s="13">
        <v>1</v>
      </c>
      <c r="L46" t="str">
        <f t="shared" si="0"/>
        <v>Adult</v>
      </c>
      <c r="M46" t="str">
        <f t="shared" si="1"/>
        <v>ideal</v>
      </c>
      <c r="N46" t="str">
        <f t="shared" si="2"/>
        <v>high</v>
      </c>
    </row>
    <row r="47" spans="1:21" ht="14.25" customHeight="1" x14ac:dyDescent="0.2">
      <c r="A47" s="13">
        <v>52</v>
      </c>
      <c r="B47" s="13">
        <v>1</v>
      </c>
      <c r="C47" s="13">
        <v>0</v>
      </c>
      <c r="D47" s="13">
        <v>0</v>
      </c>
      <c r="E47" s="13">
        <v>1</v>
      </c>
      <c r="F47" s="13">
        <v>120</v>
      </c>
      <c r="G47" s="13">
        <v>325</v>
      </c>
      <c r="H47" s="13">
        <v>0</v>
      </c>
      <c r="I47" s="13">
        <v>1</v>
      </c>
      <c r="J47" s="13">
        <v>172</v>
      </c>
      <c r="K47" s="13">
        <v>1</v>
      </c>
      <c r="L47" t="str">
        <f t="shared" si="0"/>
        <v>Adult</v>
      </c>
      <c r="M47" t="str">
        <f t="shared" si="1"/>
        <v>ideal</v>
      </c>
      <c r="N47" t="str">
        <f t="shared" si="2"/>
        <v>high</v>
      </c>
    </row>
    <row r="48" spans="1:21" ht="14.25" customHeight="1" x14ac:dyDescent="0.2">
      <c r="A48" s="13">
        <v>44</v>
      </c>
      <c r="B48" s="13">
        <v>1</v>
      </c>
      <c r="C48" s="13">
        <v>0</v>
      </c>
      <c r="D48" s="13">
        <v>0</v>
      </c>
      <c r="E48" s="13">
        <v>2</v>
      </c>
      <c r="F48" s="13">
        <v>140</v>
      </c>
      <c r="G48" s="13">
        <v>235</v>
      </c>
      <c r="H48" s="13">
        <v>0</v>
      </c>
      <c r="I48" s="13">
        <v>0</v>
      </c>
      <c r="J48" s="13">
        <v>180</v>
      </c>
      <c r="K48" s="13">
        <v>1</v>
      </c>
      <c r="L48" t="str">
        <f t="shared" si="0"/>
        <v>Adult</v>
      </c>
      <c r="M48" t="str">
        <f t="shared" si="1"/>
        <v>ideal</v>
      </c>
      <c r="N48" t="str">
        <f t="shared" si="2"/>
        <v>borderline</v>
      </c>
    </row>
    <row r="49" spans="1:14" ht="14.25" customHeight="1" x14ac:dyDescent="0.2">
      <c r="A49" s="13">
        <v>47</v>
      </c>
      <c r="B49" s="13">
        <v>1</v>
      </c>
      <c r="C49" s="13">
        <v>0</v>
      </c>
      <c r="D49" s="13">
        <v>0</v>
      </c>
      <c r="E49" s="13">
        <v>2</v>
      </c>
      <c r="F49" s="13">
        <v>138</v>
      </c>
      <c r="G49" s="13">
        <v>257</v>
      </c>
      <c r="H49" s="13">
        <v>0</v>
      </c>
      <c r="I49" s="13">
        <v>0</v>
      </c>
      <c r="J49" s="13">
        <v>156</v>
      </c>
      <c r="K49" s="13">
        <v>1</v>
      </c>
      <c r="L49" t="str">
        <f t="shared" si="0"/>
        <v>Adult</v>
      </c>
      <c r="M49" t="str">
        <f t="shared" si="1"/>
        <v>ideal</v>
      </c>
      <c r="N49" t="str">
        <f t="shared" si="2"/>
        <v>high</v>
      </c>
    </row>
    <row r="50" spans="1:14" ht="14.25" customHeight="1" x14ac:dyDescent="0.2">
      <c r="A50" s="13">
        <v>53</v>
      </c>
      <c r="B50" s="13">
        <v>0</v>
      </c>
      <c r="C50" s="13">
        <v>0</v>
      </c>
      <c r="D50" s="13">
        <v>0</v>
      </c>
      <c r="E50" s="13">
        <v>2</v>
      </c>
      <c r="F50" s="13">
        <v>128</v>
      </c>
      <c r="G50" s="13">
        <v>216</v>
      </c>
      <c r="H50" s="13">
        <v>0</v>
      </c>
      <c r="I50" s="13">
        <v>0</v>
      </c>
      <c r="J50" s="13">
        <v>115</v>
      </c>
      <c r="K50" s="13">
        <v>1</v>
      </c>
      <c r="L50" t="str">
        <f t="shared" si="0"/>
        <v>Adult</v>
      </c>
      <c r="M50" t="str">
        <f t="shared" si="1"/>
        <v>ideal</v>
      </c>
      <c r="N50" t="str">
        <f t="shared" si="2"/>
        <v>borderline</v>
      </c>
    </row>
    <row r="51" spans="1:14" ht="14.25" customHeight="1" x14ac:dyDescent="0.2">
      <c r="A51" s="13">
        <v>53</v>
      </c>
      <c r="B51" s="13">
        <v>0</v>
      </c>
      <c r="C51" s="13">
        <v>0</v>
      </c>
      <c r="D51" s="13">
        <v>0</v>
      </c>
      <c r="E51" s="13">
        <v>0</v>
      </c>
      <c r="F51" s="13">
        <v>138</v>
      </c>
      <c r="G51" s="13">
        <v>234</v>
      </c>
      <c r="H51" s="13">
        <v>0</v>
      </c>
      <c r="I51" s="13">
        <v>0</v>
      </c>
      <c r="J51" s="13">
        <v>160</v>
      </c>
      <c r="K51" s="13">
        <v>1</v>
      </c>
      <c r="L51" t="str">
        <f t="shared" si="0"/>
        <v>Adult</v>
      </c>
      <c r="M51" t="str">
        <f t="shared" si="1"/>
        <v>ideal</v>
      </c>
      <c r="N51" t="str">
        <f t="shared" si="2"/>
        <v>borderline</v>
      </c>
    </row>
    <row r="52" spans="1:14" ht="14.25" customHeight="1" x14ac:dyDescent="0.2">
      <c r="A52" s="13">
        <v>51</v>
      </c>
      <c r="B52" s="13">
        <v>0</v>
      </c>
      <c r="C52" s="13">
        <v>0</v>
      </c>
      <c r="D52" s="13">
        <v>0</v>
      </c>
      <c r="E52" s="13">
        <v>2</v>
      </c>
      <c r="F52" s="13">
        <v>130</v>
      </c>
      <c r="G52" s="13">
        <v>256</v>
      </c>
      <c r="H52" s="13">
        <v>0</v>
      </c>
      <c r="I52" s="13">
        <v>0</v>
      </c>
      <c r="J52" s="13">
        <v>149</v>
      </c>
      <c r="K52" s="13">
        <v>1</v>
      </c>
      <c r="L52" t="str">
        <f t="shared" si="0"/>
        <v>Adult</v>
      </c>
      <c r="M52" t="str">
        <f t="shared" si="1"/>
        <v>ideal</v>
      </c>
      <c r="N52" t="str">
        <f t="shared" si="2"/>
        <v>high</v>
      </c>
    </row>
    <row r="53" spans="1:14" ht="14.25" customHeight="1" x14ac:dyDescent="0.2">
      <c r="A53" s="13">
        <v>66</v>
      </c>
      <c r="B53" s="13">
        <v>1</v>
      </c>
      <c r="C53" s="13">
        <v>0</v>
      </c>
      <c r="D53" s="13">
        <v>0</v>
      </c>
      <c r="E53" s="13">
        <v>0</v>
      </c>
      <c r="F53" s="13">
        <v>120</v>
      </c>
      <c r="G53" s="13">
        <v>302</v>
      </c>
      <c r="H53" s="13">
        <v>0</v>
      </c>
      <c r="I53" s="13">
        <v>0</v>
      </c>
      <c r="J53" s="13">
        <v>151</v>
      </c>
      <c r="K53" s="13">
        <v>1</v>
      </c>
      <c r="L53" t="str">
        <f t="shared" si="0"/>
        <v>Seniors</v>
      </c>
      <c r="M53" t="str">
        <f t="shared" si="1"/>
        <v>ideal</v>
      </c>
      <c r="N53" t="str">
        <f t="shared" si="2"/>
        <v>high</v>
      </c>
    </row>
    <row r="54" spans="1:14" ht="14.25" customHeight="1" x14ac:dyDescent="0.2">
      <c r="A54" s="13">
        <v>62</v>
      </c>
      <c r="B54" s="13">
        <v>1</v>
      </c>
      <c r="C54" s="13">
        <v>0</v>
      </c>
      <c r="D54" s="13">
        <v>3</v>
      </c>
      <c r="E54" s="13">
        <v>2</v>
      </c>
      <c r="F54" s="13">
        <v>130</v>
      </c>
      <c r="G54" s="13">
        <v>231</v>
      </c>
      <c r="H54" s="13">
        <v>0</v>
      </c>
      <c r="I54" s="13">
        <v>1</v>
      </c>
      <c r="J54" s="13">
        <v>146</v>
      </c>
      <c r="K54" s="13">
        <v>1</v>
      </c>
      <c r="L54" t="str">
        <f t="shared" si="0"/>
        <v>Adult</v>
      </c>
      <c r="M54" t="str">
        <f t="shared" si="1"/>
        <v>ideal</v>
      </c>
      <c r="N54" t="str">
        <f t="shared" si="2"/>
        <v>borderline</v>
      </c>
    </row>
    <row r="55" spans="1:14" ht="14.25" customHeight="1" x14ac:dyDescent="0.2">
      <c r="A55" s="13">
        <v>44</v>
      </c>
      <c r="B55" s="13">
        <v>0</v>
      </c>
      <c r="C55" s="13">
        <v>0</v>
      </c>
      <c r="D55" s="13">
        <v>0</v>
      </c>
      <c r="E55" s="13">
        <v>2</v>
      </c>
      <c r="F55" s="13">
        <v>108</v>
      </c>
      <c r="G55" s="13">
        <v>141</v>
      </c>
      <c r="H55" s="13">
        <v>0</v>
      </c>
      <c r="I55" s="13">
        <v>1</v>
      </c>
      <c r="J55" s="13">
        <v>175</v>
      </c>
      <c r="K55" s="13">
        <v>1</v>
      </c>
      <c r="L55" t="str">
        <f t="shared" si="0"/>
        <v>Adult</v>
      </c>
      <c r="M55" t="str">
        <f t="shared" si="1"/>
        <v>ideal</v>
      </c>
      <c r="N55" t="str">
        <f t="shared" si="2"/>
        <v>good</v>
      </c>
    </row>
    <row r="56" spans="1:14" ht="14.25" customHeight="1" x14ac:dyDescent="0.2">
      <c r="A56" s="13">
        <v>63</v>
      </c>
      <c r="B56" s="13">
        <v>0</v>
      </c>
      <c r="C56" s="13">
        <v>0</v>
      </c>
      <c r="D56" s="13">
        <v>0</v>
      </c>
      <c r="E56" s="13">
        <v>2</v>
      </c>
      <c r="F56" s="13">
        <v>135</v>
      </c>
      <c r="G56" s="13">
        <v>252</v>
      </c>
      <c r="H56" s="13">
        <v>0</v>
      </c>
      <c r="I56" s="13">
        <v>0</v>
      </c>
      <c r="J56" s="13">
        <v>172</v>
      </c>
      <c r="K56" s="13">
        <v>1</v>
      </c>
      <c r="L56" t="str">
        <f t="shared" si="0"/>
        <v>Adult</v>
      </c>
      <c r="M56" t="str">
        <f t="shared" si="1"/>
        <v>ideal</v>
      </c>
      <c r="N56" t="str">
        <f t="shared" si="2"/>
        <v>high</v>
      </c>
    </row>
    <row r="57" spans="1:14" ht="14.25" customHeight="1" x14ac:dyDescent="0.2">
      <c r="A57" s="13">
        <v>52</v>
      </c>
      <c r="B57" s="13">
        <v>1</v>
      </c>
      <c r="C57" s="13">
        <v>0</v>
      </c>
      <c r="D57" s="13">
        <v>1</v>
      </c>
      <c r="E57" s="13">
        <v>1</v>
      </c>
      <c r="F57" s="13">
        <v>134</v>
      </c>
      <c r="G57" s="13">
        <v>201</v>
      </c>
      <c r="H57" s="13">
        <v>0</v>
      </c>
      <c r="I57" s="13">
        <v>1</v>
      </c>
      <c r="J57" s="13">
        <v>158</v>
      </c>
      <c r="K57" s="13">
        <v>1</v>
      </c>
      <c r="L57" t="str">
        <f t="shared" si="0"/>
        <v>Adult</v>
      </c>
      <c r="M57" t="str">
        <f t="shared" si="1"/>
        <v>ideal</v>
      </c>
      <c r="N57" t="str">
        <f t="shared" si="2"/>
        <v>borderline</v>
      </c>
    </row>
    <row r="58" spans="1:14" ht="14.25" customHeight="1" x14ac:dyDescent="0.2">
      <c r="A58" s="13">
        <v>48</v>
      </c>
      <c r="B58" s="13">
        <v>1</v>
      </c>
      <c r="C58" s="13">
        <v>0</v>
      </c>
      <c r="D58" s="13">
        <v>0</v>
      </c>
      <c r="E58" s="13">
        <v>0</v>
      </c>
      <c r="F58" s="13">
        <v>122</v>
      </c>
      <c r="G58" s="13">
        <v>222</v>
      </c>
      <c r="H58" s="13">
        <v>0</v>
      </c>
      <c r="I58" s="13">
        <v>0</v>
      </c>
      <c r="J58" s="13">
        <v>186</v>
      </c>
      <c r="K58" s="13">
        <v>1</v>
      </c>
      <c r="L58" t="str">
        <f t="shared" si="0"/>
        <v>Adult</v>
      </c>
      <c r="M58" t="str">
        <f t="shared" si="1"/>
        <v>ideal</v>
      </c>
      <c r="N58" t="str">
        <f t="shared" si="2"/>
        <v>borderline</v>
      </c>
    </row>
    <row r="59" spans="1:14" ht="14.25" customHeight="1" x14ac:dyDescent="0.2">
      <c r="A59" s="13">
        <v>45</v>
      </c>
      <c r="B59" s="13">
        <v>1</v>
      </c>
      <c r="C59" s="13">
        <v>0</v>
      </c>
      <c r="D59" s="13">
        <v>0</v>
      </c>
      <c r="E59" s="13">
        <v>0</v>
      </c>
      <c r="F59" s="13">
        <v>115</v>
      </c>
      <c r="G59" s="13">
        <v>260</v>
      </c>
      <c r="H59" s="13">
        <v>0</v>
      </c>
      <c r="I59" s="13">
        <v>0</v>
      </c>
      <c r="J59" s="13">
        <v>185</v>
      </c>
      <c r="K59" s="13">
        <v>1</v>
      </c>
      <c r="L59" t="str">
        <f t="shared" si="0"/>
        <v>Adult</v>
      </c>
      <c r="M59" t="str">
        <f t="shared" si="1"/>
        <v>ideal</v>
      </c>
      <c r="N59" t="str">
        <f t="shared" si="2"/>
        <v>high</v>
      </c>
    </row>
    <row r="60" spans="1:14" ht="14.25" customHeight="1" x14ac:dyDescent="0.2">
      <c r="A60" s="13">
        <v>34</v>
      </c>
      <c r="B60" s="13">
        <v>1</v>
      </c>
      <c r="C60" s="13">
        <v>0</v>
      </c>
      <c r="D60" s="13">
        <v>0</v>
      </c>
      <c r="E60" s="13">
        <v>3</v>
      </c>
      <c r="F60" s="13">
        <v>118</v>
      </c>
      <c r="G60" s="13">
        <v>182</v>
      </c>
      <c r="H60" s="13">
        <v>0</v>
      </c>
      <c r="I60" s="13">
        <v>0</v>
      </c>
      <c r="J60" s="13">
        <v>174</v>
      </c>
      <c r="K60" s="13">
        <v>1</v>
      </c>
      <c r="L60" t="str">
        <f t="shared" si="0"/>
        <v>Adult</v>
      </c>
      <c r="M60" t="str">
        <f t="shared" si="1"/>
        <v>ideal</v>
      </c>
      <c r="N60" t="str">
        <f t="shared" si="2"/>
        <v>good</v>
      </c>
    </row>
    <row r="61" spans="1:14" ht="14.25" customHeight="1" x14ac:dyDescent="0.2">
      <c r="A61" s="13">
        <v>57</v>
      </c>
      <c r="B61" s="13">
        <v>0</v>
      </c>
      <c r="C61" s="13">
        <v>0</v>
      </c>
      <c r="D61" s="13">
        <v>1</v>
      </c>
      <c r="E61" s="13">
        <v>0</v>
      </c>
      <c r="F61" s="13">
        <v>128</v>
      </c>
      <c r="G61" s="13">
        <v>303</v>
      </c>
      <c r="H61" s="13">
        <v>0</v>
      </c>
      <c r="I61" s="13">
        <v>0</v>
      </c>
      <c r="J61" s="13">
        <v>159</v>
      </c>
      <c r="K61" s="13">
        <v>1</v>
      </c>
      <c r="L61" t="str">
        <f t="shared" si="0"/>
        <v>Adult</v>
      </c>
      <c r="M61" t="str">
        <f t="shared" si="1"/>
        <v>ideal</v>
      </c>
      <c r="N61" t="str">
        <f t="shared" si="2"/>
        <v>high</v>
      </c>
    </row>
    <row r="62" spans="1:14" ht="14.25" customHeight="1" x14ac:dyDescent="0.2">
      <c r="A62" s="13">
        <v>71</v>
      </c>
      <c r="B62" s="13">
        <v>0</v>
      </c>
      <c r="C62" s="13">
        <v>0</v>
      </c>
      <c r="D62" s="13">
        <v>1</v>
      </c>
      <c r="E62" s="13">
        <v>2</v>
      </c>
      <c r="F62" s="13">
        <v>110</v>
      </c>
      <c r="G62" s="13">
        <v>265</v>
      </c>
      <c r="H62" s="13">
        <v>1</v>
      </c>
      <c r="I62" s="13">
        <v>0</v>
      </c>
      <c r="J62" s="13">
        <v>130</v>
      </c>
      <c r="K62" s="13">
        <v>1</v>
      </c>
      <c r="L62" t="str">
        <f t="shared" si="0"/>
        <v>Seniors</v>
      </c>
      <c r="M62" t="str">
        <f t="shared" si="1"/>
        <v>ideal</v>
      </c>
      <c r="N62" t="str">
        <f t="shared" si="2"/>
        <v>high</v>
      </c>
    </row>
    <row r="63" spans="1:14" ht="14.25" customHeight="1" x14ac:dyDescent="0.2">
      <c r="A63" s="13">
        <v>54</v>
      </c>
      <c r="B63" s="13">
        <v>1</v>
      </c>
      <c r="C63" s="13">
        <v>0</v>
      </c>
      <c r="D63" s="13">
        <v>0</v>
      </c>
      <c r="E63" s="13">
        <v>1</v>
      </c>
      <c r="F63" s="13">
        <v>108</v>
      </c>
      <c r="G63" s="13">
        <v>309</v>
      </c>
      <c r="H63" s="13">
        <v>0</v>
      </c>
      <c r="I63" s="13">
        <v>1</v>
      </c>
      <c r="J63" s="13">
        <v>156</v>
      </c>
      <c r="K63" s="13">
        <v>1</v>
      </c>
      <c r="L63" t="str">
        <f t="shared" si="0"/>
        <v>Adult</v>
      </c>
      <c r="M63" t="str">
        <f t="shared" si="1"/>
        <v>ideal</v>
      </c>
      <c r="N63" t="str">
        <f t="shared" si="2"/>
        <v>high</v>
      </c>
    </row>
    <row r="64" spans="1:14" ht="14.25" customHeight="1" x14ac:dyDescent="0.2">
      <c r="A64" s="13">
        <v>52</v>
      </c>
      <c r="B64" s="13">
        <v>1</v>
      </c>
      <c r="C64" s="13">
        <v>0</v>
      </c>
      <c r="D64" s="13">
        <v>0</v>
      </c>
      <c r="E64" s="13">
        <v>3</v>
      </c>
      <c r="F64" s="13">
        <v>118</v>
      </c>
      <c r="G64" s="13">
        <v>186</v>
      </c>
      <c r="H64" s="13">
        <v>0</v>
      </c>
      <c r="I64" s="13">
        <v>0</v>
      </c>
      <c r="J64" s="13">
        <v>190</v>
      </c>
      <c r="K64" s="13">
        <v>1</v>
      </c>
      <c r="L64" t="str">
        <f t="shared" si="0"/>
        <v>Adult</v>
      </c>
      <c r="M64" t="str">
        <f t="shared" si="1"/>
        <v>ideal</v>
      </c>
      <c r="N64" t="str">
        <f t="shared" si="2"/>
        <v>good</v>
      </c>
    </row>
    <row r="65" spans="1:14" ht="14.25" customHeight="1" x14ac:dyDescent="0.2">
      <c r="A65" s="13">
        <v>41</v>
      </c>
      <c r="B65" s="13">
        <v>1</v>
      </c>
      <c r="C65" s="13">
        <v>0</v>
      </c>
      <c r="D65" s="13">
        <v>0</v>
      </c>
      <c r="E65" s="13">
        <v>1</v>
      </c>
      <c r="F65" s="13">
        <v>135</v>
      </c>
      <c r="G65" s="13">
        <v>203</v>
      </c>
      <c r="H65" s="13">
        <v>0</v>
      </c>
      <c r="I65" s="13">
        <v>1</v>
      </c>
      <c r="J65" s="13">
        <v>132</v>
      </c>
      <c r="K65" s="13">
        <v>1</v>
      </c>
      <c r="L65" t="str">
        <f t="shared" si="0"/>
        <v>Adult</v>
      </c>
      <c r="M65" t="str">
        <f t="shared" si="1"/>
        <v>ideal</v>
      </c>
      <c r="N65" t="str">
        <f t="shared" si="2"/>
        <v>borderline</v>
      </c>
    </row>
    <row r="66" spans="1:14" ht="14.25" customHeight="1" x14ac:dyDescent="0.2">
      <c r="A66" s="13">
        <v>58</v>
      </c>
      <c r="B66" s="13">
        <v>1</v>
      </c>
      <c r="C66" s="13">
        <v>0</v>
      </c>
      <c r="D66" s="13">
        <v>0</v>
      </c>
      <c r="E66" s="13">
        <v>2</v>
      </c>
      <c r="F66" s="13">
        <v>140</v>
      </c>
      <c r="G66" s="13">
        <v>211</v>
      </c>
      <c r="H66" s="13">
        <v>1</v>
      </c>
      <c r="I66" s="13">
        <v>0</v>
      </c>
      <c r="J66" s="13">
        <v>165</v>
      </c>
      <c r="K66" s="13">
        <v>1</v>
      </c>
      <c r="L66" t="str">
        <f t="shared" si="0"/>
        <v>Adult</v>
      </c>
      <c r="M66" t="str">
        <f t="shared" si="1"/>
        <v>ideal</v>
      </c>
      <c r="N66" t="str">
        <f t="shared" si="2"/>
        <v>borderline</v>
      </c>
    </row>
    <row r="67" spans="1:14" ht="14.25" customHeight="1" x14ac:dyDescent="0.2">
      <c r="A67" s="13">
        <v>35</v>
      </c>
      <c r="B67" s="13">
        <v>0</v>
      </c>
      <c r="C67" s="13">
        <v>0</v>
      </c>
      <c r="D67" s="13">
        <v>0</v>
      </c>
      <c r="E67" s="13">
        <v>0</v>
      </c>
      <c r="F67" s="13">
        <v>138</v>
      </c>
      <c r="G67" s="13">
        <v>183</v>
      </c>
      <c r="H67" s="13">
        <v>0</v>
      </c>
      <c r="I67" s="13">
        <v>1</v>
      </c>
      <c r="J67" s="13">
        <v>182</v>
      </c>
      <c r="K67" s="13">
        <v>1</v>
      </c>
      <c r="L67" t="str">
        <f t="shared" ref="L67:L130" si="3">IF(AND(A67&gt;=0,A67&lt;14),"children",IF(AND(A67&gt;=14,A67&lt;25),"youth",IF(AND(A67&gt;=25,A67&lt;64),"Adult","Seniors")))</f>
        <v>Adult</v>
      </c>
      <c r="M67" t="str">
        <f t="shared" ref="M67:M130" si="4">VLOOKUP(F67,$O$6:$P$8,2,TRUE)</f>
        <v>ideal</v>
      </c>
      <c r="N67" t="str">
        <f t="shared" ref="N67:N130" si="5">VLOOKUP(G67,$O$11:$P$13,2,TRUE)</f>
        <v>good</v>
      </c>
    </row>
    <row r="68" spans="1:14" ht="14.25" customHeight="1" x14ac:dyDescent="0.2">
      <c r="A68" s="13">
        <v>51</v>
      </c>
      <c r="B68" s="13">
        <v>1</v>
      </c>
      <c r="C68" s="13">
        <v>1</v>
      </c>
      <c r="D68" s="13">
        <v>0</v>
      </c>
      <c r="E68" s="13">
        <v>2</v>
      </c>
      <c r="F68" s="13">
        <v>100</v>
      </c>
      <c r="G68" s="13">
        <v>222</v>
      </c>
      <c r="H68" s="13">
        <v>0</v>
      </c>
      <c r="I68" s="13">
        <v>1</v>
      </c>
      <c r="J68" s="13">
        <v>143</v>
      </c>
      <c r="K68" s="13">
        <v>1</v>
      </c>
      <c r="L68" t="str">
        <f t="shared" si="3"/>
        <v>Adult</v>
      </c>
      <c r="M68" t="str">
        <f t="shared" si="4"/>
        <v>ideal</v>
      </c>
      <c r="N68" t="str">
        <f t="shared" si="5"/>
        <v>borderline</v>
      </c>
    </row>
    <row r="69" spans="1:14" ht="14.25" customHeight="1" x14ac:dyDescent="0.2">
      <c r="A69" s="13">
        <v>45</v>
      </c>
      <c r="B69" s="13">
        <v>0</v>
      </c>
      <c r="C69" s="13">
        <v>0</v>
      </c>
      <c r="D69" s="13">
        <v>0</v>
      </c>
      <c r="E69" s="13">
        <v>1</v>
      </c>
      <c r="F69" s="13">
        <v>130</v>
      </c>
      <c r="G69" s="13">
        <v>234</v>
      </c>
      <c r="H69" s="13">
        <v>0</v>
      </c>
      <c r="I69" s="13">
        <v>0</v>
      </c>
      <c r="J69" s="13">
        <v>175</v>
      </c>
      <c r="K69" s="13">
        <v>1</v>
      </c>
      <c r="L69" t="str">
        <f t="shared" si="3"/>
        <v>Adult</v>
      </c>
      <c r="M69" t="str">
        <f t="shared" si="4"/>
        <v>ideal</v>
      </c>
      <c r="N69" t="str">
        <f t="shared" si="5"/>
        <v>borderline</v>
      </c>
    </row>
    <row r="70" spans="1:14" ht="14.25" customHeight="1" x14ac:dyDescent="0.2">
      <c r="A70" s="13">
        <v>44</v>
      </c>
      <c r="B70" s="13">
        <v>1</v>
      </c>
      <c r="C70" s="13">
        <v>0</v>
      </c>
      <c r="D70" s="13">
        <v>0</v>
      </c>
      <c r="E70" s="13">
        <v>1</v>
      </c>
      <c r="F70" s="13">
        <v>120</v>
      </c>
      <c r="G70" s="13">
        <v>220</v>
      </c>
      <c r="H70" s="13">
        <v>0</v>
      </c>
      <c r="I70" s="13">
        <v>1</v>
      </c>
      <c r="J70" s="13">
        <v>170</v>
      </c>
      <c r="K70" s="13">
        <v>1</v>
      </c>
      <c r="L70" t="str">
        <f t="shared" si="3"/>
        <v>Adult</v>
      </c>
      <c r="M70" t="str">
        <f t="shared" si="4"/>
        <v>ideal</v>
      </c>
      <c r="N70" t="str">
        <f t="shared" si="5"/>
        <v>borderline</v>
      </c>
    </row>
    <row r="71" spans="1:14" ht="14.25" customHeight="1" x14ac:dyDescent="0.2">
      <c r="A71" s="13">
        <v>62</v>
      </c>
      <c r="B71" s="13">
        <v>0</v>
      </c>
      <c r="C71" s="13">
        <v>0</v>
      </c>
      <c r="D71" s="13">
        <v>0</v>
      </c>
      <c r="E71" s="13">
        <v>0</v>
      </c>
      <c r="F71" s="13">
        <v>124</v>
      </c>
      <c r="G71" s="13">
        <v>209</v>
      </c>
      <c r="H71" s="13">
        <v>0</v>
      </c>
      <c r="I71" s="13">
        <v>1</v>
      </c>
      <c r="J71" s="13">
        <v>163</v>
      </c>
      <c r="K71" s="13">
        <v>1</v>
      </c>
      <c r="L71" t="str">
        <f t="shared" si="3"/>
        <v>Adult</v>
      </c>
      <c r="M71" t="str">
        <f t="shared" si="4"/>
        <v>ideal</v>
      </c>
      <c r="N71" t="str">
        <f t="shared" si="5"/>
        <v>borderline</v>
      </c>
    </row>
    <row r="72" spans="1:14" ht="14.25" customHeight="1" x14ac:dyDescent="0.2">
      <c r="A72" s="13">
        <v>54</v>
      </c>
      <c r="B72" s="13">
        <v>1</v>
      </c>
      <c r="C72" s="13">
        <v>0</v>
      </c>
      <c r="D72" s="13">
        <v>0</v>
      </c>
      <c r="E72" s="13">
        <v>2</v>
      </c>
      <c r="F72" s="13">
        <v>120</v>
      </c>
      <c r="G72" s="13">
        <v>258</v>
      </c>
      <c r="H72" s="13">
        <v>0</v>
      </c>
      <c r="I72" s="13">
        <v>0</v>
      </c>
      <c r="J72" s="13">
        <v>147</v>
      </c>
      <c r="K72" s="13">
        <v>1</v>
      </c>
      <c r="L72" t="str">
        <f t="shared" si="3"/>
        <v>Adult</v>
      </c>
      <c r="M72" t="str">
        <f t="shared" si="4"/>
        <v>ideal</v>
      </c>
      <c r="N72" t="str">
        <f t="shared" si="5"/>
        <v>high</v>
      </c>
    </row>
    <row r="73" spans="1:14" ht="14.25" customHeight="1" x14ac:dyDescent="0.2">
      <c r="A73" s="13">
        <v>51</v>
      </c>
      <c r="B73" s="13">
        <v>1</v>
      </c>
      <c r="C73" s="13">
        <v>1</v>
      </c>
      <c r="D73" s="13">
        <v>1</v>
      </c>
      <c r="E73" s="13">
        <v>2</v>
      </c>
      <c r="F73" s="13">
        <v>94</v>
      </c>
      <c r="G73" s="13">
        <v>227</v>
      </c>
      <c r="H73" s="13">
        <v>0</v>
      </c>
      <c r="I73" s="13">
        <v>1</v>
      </c>
      <c r="J73" s="13">
        <v>154</v>
      </c>
      <c r="K73" s="13">
        <v>1</v>
      </c>
      <c r="L73" t="str">
        <f t="shared" si="3"/>
        <v>Adult</v>
      </c>
      <c r="M73" t="str">
        <f t="shared" si="4"/>
        <v>ideal</v>
      </c>
      <c r="N73" t="str">
        <f t="shared" si="5"/>
        <v>borderline</v>
      </c>
    </row>
    <row r="74" spans="1:14" ht="14.25" customHeight="1" x14ac:dyDescent="0.2">
      <c r="A74" s="13">
        <v>29</v>
      </c>
      <c r="B74" s="13">
        <v>1</v>
      </c>
      <c r="C74" s="13">
        <v>0</v>
      </c>
      <c r="D74" s="13">
        <v>0</v>
      </c>
      <c r="E74" s="13">
        <v>1</v>
      </c>
      <c r="F74" s="13">
        <v>130</v>
      </c>
      <c r="G74" s="13">
        <v>204</v>
      </c>
      <c r="H74" s="13">
        <v>0</v>
      </c>
      <c r="I74" s="13">
        <v>0</v>
      </c>
      <c r="J74" s="13">
        <v>202</v>
      </c>
      <c r="K74" s="13">
        <v>1</v>
      </c>
      <c r="L74" t="str">
        <f t="shared" si="3"/>
        <v>Adult</v>
      </c>
      <c r="M74" t="str">
        <f t="shared" si="4"/>
        <v>ideal</v>
      </c>
      <c r="N74" t="str">
        <f t="shared" si="5"/>
        <v>borderline</v>
      </c>
    </row>
    <row r="75" spans="1:14" ht="14.25" customHeight="1" x14ac:dyDescent="0.2">
      <c r="A75" s="13">
        <v>51</v>
      </c>
      <c r="B75" s="13">
        <v>1</v>
      </c>
      <c r="C75" s="13">
        <v>1</v>
      </c>
      <c r="D75" s="13">
        <v>0</v>
      </c>
      <c r="E75" s="13">
        <v>0</v>
      </c>
      <c r="F75" s="13">
        <v>140</v>
      </c>
      <c r="G75" s="13">
        <v>261</v>
      </c>
      <c r="H75" s="13">
        <v>0</v>
      </c>
      <c r="I75" s="13">
        <v>0</v>
      </c>
      <c r="J75" s="13">
        <v>186</v>
      </c>
      <c r="K75" s="13">
        <v>1</v>
      </c>
      <c r="L75" t="str">
        <f t="shared" si="3"/>
        <v>Adult</v>
      </c>
      <c r="M75" t="str">
        <f t="shared" si="4"/>
        <v>ideal</v>
      </c>
      <c r="N75" t="str">
        <f t="shared" si="5"/>
        <v>high</v>
      </c>
    </row>
    <row r="76" spans="1:14" ht="14.25" customHeight="1" x14ac:dyDescent="0.2">
      <c r="A76" s="13">
        <v>43</v>
      </c>
      <c r="B76" s="13">
        <v>0</v>
      </c>
      <c r="C76" s="13">
        <v>0</v>
      </c>
      <c r="D76" s="13">
        <v>0</v>
      </c>
      <c r="E76" s="13">
        <v>2</v>
      </c>
      <c r="F76" s="13">
        <v>122</v>
      </c>
      <c r="G76" s="13">
        <v>213</v>
      </c>
      <c r="H76" s="13">
        <v>0</v>
      </c>
      <c r="I76" s="13">
        <v>1</v>
      </c>
      <c r="J76" s="13">
        <v>165</v>
      </c>
      <c r="K76" s="13">
        <v>1</v>
      </c>
      <c r="L76" t="str">
        <f t="shared" si="3"/>
        <v>Adult</v>
      </c>
      <c r="M76" t="str">
        <f t="shared" si="4"/>
        <v>ideal</v>
      </c>
      <c r="N76" t="str">
        <f t="shared" si="5"/>
        <v>borderline</v>
      </c>
    </row>
    <row r="77" spans="1:14" ht="14.25" customHeight="1" x14ac:dyDescent="0.2">
      <c r="A77" s="13">
        <v>55</v>
      </c>
      <c r="B77" s="13">
        <v>0</v>
      </c>
      <c r="C77" s="13">
        <v>0</v>
      </c>
      <c r="D77" s="13">
        <v>0</v>
      </c>
      <c r="E77" s="13">
        <v>1</v>
      </c>
      <c r="F77" s="13">
        <v>135</v>
      </c>
      <c r="G77" s="13">
        <v>250</v>
      </c>
      <c r="H77" s="13">
        <v>0</v>
      </c>
      <c r="I77" s="13">
        <v>0</v>
      </c>
      <c r="J77" s="13">
        <v>161</v>
      </c>
      <c r="K77" s="13">
        <v>1</v>
      </c>
      <c r="L77" t="str">
        <f t="shared" si="3"/>
        <v>Adult</v>
      </c>
      <c r="M77" t="str">
        <f t="shared" si="4"/>
        <v>ideal</v>
      </c>
      <c r="N77" t="str">
        <f t="shared" si="5"/>
        <v>high</v>
      </c>
    </row>
    <row r="78" spans="1:14" ht="14.25" customHeight="1" x14ac:dyDescent="0.2">
      <c r="A78" s="13">
        <v>51</v>
      </c>
      <c r="B78" s="13">
        <v>1</v>
      </c>
      <c r="C78" s="13">
        <v>0</v>
      </c>
      <c r="D78" s="13">
        <v>0</v>
      </c>
      <c r="E78" s="13">
        <v>2</v>
      </c>
      <c r="F78" s="13">
        <v>125</v>
      </c>
      <c r="G78" s="13">
        <v>245</v>
      </c>
      <c r="H78" s="13">
        <v>1</v>
      </c>
      <c r="I78" s="13">
        <v>0</v>
      </c>
      <c r="J78" s="13">
        <v>166</v>
      </c>
      <c r="K78" s="13">
        <v>1</v>
      </c>
      <c r="L78" t="str">
        <f t="shared" si="3"/>
        <v>Adult</v>
      </c>
      <c r="M78" t="str">
        <f t="shared" si="4"/>
        <v>ideal</v>
      </c>
      <c r="N78" t="str">
        <f t="shared" si="5"/>
        <v>high</v>
      </c>
    </row>
    <row r="79" spans="1:14" ht="14.25" customHeight="1" x14ac:dyDescent="0.2">
      <c r="A79" s="13">
        <v>59</v>
      </c>
      <c r="B79" s="13">
        <v>1</v>
      </c>
      <c r="C79" s="13">
        <v>1</v>
      </c>
      <c r="D79" s="13">
        <v>0</v>
      </c>
      <c r="E79" s="13">
        <v>1</v>
      </c>
      <c r="F79" s="13">
        <v>140</v>
      </c>
      <c r="G79" s="13">
        <v>221</v>
      </c>
      <c r="H79" s="13">
        <v>0</v>
      </c>
      <c r="I79" s="13">
        <v>1</v>
      </c>
      <c r="J79" s="13">
        <v>164</v>
      </c>
      <c r="K79" s="13">
        <v>1</v>
      </c>
      <c r="L79" t="str">
        <f t="shared" si="3"/>
        <v>Adult</v>
      </c>
      <c r="M79" t="str">
        <f t="shared" si="4"/>
        <v>ideal</v>
      </c>
      <c r="N79" t="str">
        <f t="shared" si="5"/>
        <v>borderline</v>
      </c>
    </row>
    <row r="80" spans="1:14" ht="14.25" customHeight="1" x14ac:dyDescent="0.2">
      <c r="A80" s="13">
        <v>52</v>
      </c>
      <c r="B80" s="13">
        <v>1</v>
      </c>
      <c r="C80" s="13">
        <v>0</v>
      </c>
      <c r="D80" s="13">
        <v>0</v>
      </c>
      <c r="E80" s="13">
        <v>1</v>
      </c>
      <c r="F80" s="13">
        <v>128</v>
      </c>
      <c r="G80" s="13">
        <v>205</v>
      </c>
      <c r="H80" s="13">
        <v>1</v>
      </c>
      <c r="I80" s="13">
        <v>1</v>
      </c>
      <c r="J80" s="13">
        <v>184</v>
      </c>
      <c r="K80" s="13">
        <v>1</v>
      </c>
      <c r="L80" t="str">
        <f t="shared" si="3"/>
        <v>Adult</v>
      </c>
      <c r="M80" t="str">
        <f t="shared" si="4"/>
        <v>ideal</v>
      </c>
      <c r="N80" t="str">
        <f t="shared" si="5"/>
        <v>borderline</v>
      </c>
    </row>
    <row r="81" spans="1:14" ht="14.25" customHeight="1" x14ac:dyDescent="0.2">
      <c r="A81" s="13">
        <v>58</v>
      </c>
      <c r="B81" s="13">
        <v>1</v>
      </c>
      <c r="C81" s="13">
        <v>1</v>
      </c>
      <c r="D81" s="13">
        <v>0</v>
      </c>
      <c r="E81" s="13">
        <v>2</v>
      </c>
      <c r="F81" s="13">
        <v>105</v>
      </c>
      <c r="G81" s="13">
        <v>240</v>
      </c>
      <c r="H81" s="13">
        <v>0</v>
      </c>
      <c r="I81" s="13">
        <v>0</v>
      </c>
      <c r="J81" s="13">
        <v>154</v>
      </c>
      <c r="K81" s="13">
        <v>1</v>
      </c>
      <c r="L81" t="str">
        <f t="shared" si="3"/>
        <v>Adult</v>
      </c>
      <c r="M81" t="str">
        <f t="shared" si="4"/>
        <v>ideal</v>
      </c>
      <c r="N81" t="str">
        <f t="shared" si="5"/>
        <v>borderline</v>
      </c>
    </row>
    <row r="82" spans="1:14" ht="14.25" customHeight="1" x14ac:dyDescent="0.2">
      <c r="A82" s="13">
        <v>41</v>
      </c>
      <c r="B82" s="13">
        <v>1</v>
      </c>
      <c r="C82" s="13">
        <v>0</v>
      </c>
      <c r="D82" s="13">
        <v>0</v>
      </c>
      <c r="E82" s="13">
        <v>2</v>
      </c>
      <c r="F82" s="13">
        <v>112</v>
      </c>
      <c r="G82" s="13">
        <v>250</v>
      </c>
      <c r="H82" s="13">
        <v>0</v>
      </c>
      <c r="I82" s="13">
        <v>1</v>
      </c>
      <c r="J82" s="13">
        <v>179</v>
      </c>
      <c r="K82" s="13">
        <v>1</v>
      </c>
      <c r="L82" t="str">
        <f t="shared" si="3"/>
        <v>Adult</v>
      </c>
      <c r="M82" t="str">
        <f t="shared" si="4"/>
        <v>ideal</v>
      </c>
      <c r="N82" t="str">
        <f t="shared" si="5"/>
        <v>high</v>
      </c>
    </row>
    <row r="83" spans="1:14" ht="14.25" customHeight="1" x14ac:dyDescent="0.2">
      <c r="A83" s="13">
        <v>45</v>
      </c>
      <c r="B83" s="13">
        <v>1</v>
      </c>
      <c r="C83" s="13">
        <v>0</v>
      </c>
      <c r="D83" s="13">
        <v>0</v>
      </c>
      <c r="E83" s="13">
        <v>1</v>
      </c>
      <c r="F83" s="13">
        <v>128</v>
      </c>
      <c r="G83" s="13">
        <v>308</v>
      </c>
      <c r="H83" s="13">
        <v>0</v>
      </c>
      <c r="I83" s="13">
        <v>0</v>
      </c>
      <c r="J83" s="13">
        <v>170</v>
      </c>
      <c r="K83" s="13">
        <v>1</v>
      </c>
      <c r="L83" t="str">
        <f t="shared" si="3"/>
        <v>Adult</v>
      </c>
      <c r="M83" t="str">
        <f t="shared" si="4"/>
        <v>ideal</v>
      </c>
      <c r="N83" t="str">
        <f t="shared" si="5"/>
        <v>high</v>
      </c>
    </row>
    <row r="84" spans="1:14" ht="14.25" customHeight="1" x14ac:dyDescent="0.2">
      <c r="A84" s="13">
        <v>60</v>
      </c>
      <c r="B84" s="13">
        <v>0</v>
      </c>
      <c r="C84" s="13">
        <v>0</v>
      </c>
      <c r="D84" s="13">
        <v>1</v>
      </c>
      <c r="E84" s="13">
        <v>2</v>
      </c>
      <c r="F84" s="13">
        <v>102</v>
      </c>
      <c r="G84" s="13">
        <v>318</v>
      </c>
      <c r="H84" s="13">
        <v>0</v>
      </c>
      <c r="I84" s="13">
        <v>1</v>
      </c>
      <c r="J84" s="13">
        <v>160</v>
      </c>
      <c r="K84" s="13">
        <v>1</v>
      </c>
      <c r="L84" t="str">
        <f t="shared" si="3"/>
        <v>Adult</v>
      </c>
      <c r="M84" t="str">
        <f t="shared" si="4"/>
        <v>ideal</v>
      </c>
      <c r="N84" t="str">
        <f t="shared" si="5"/>
        <v>high</v>
      </c>
    </row>
    <row r="85" spans="1:14" ht="14.25" customHeight="1" x14ac:dyDescent="0.2">
      <c r="A85" s="13">
        <v>52</v>
      </c>
      <c r="B85" s="13">
        <v>1</v>
      </c>
      <c r="C85" s="13">
        <v>0</v>
      </c>
      <c r="D85" s="13">
        <v>0</v>
      </c>
      <c r="E85" s="13">
        <v>3</v>
      </c>
      <c r="F85" s="13">
        <v>152</v>
      </c>
      <c r="G85" s="13">
        <v>298</v>
      </c>
      <c r="H85" s="13">
        <v>1</v>
      </c>
      <c r="I85" s="13">
        <v>1</v>
      </c>
      <c r="J85" s="13">
        <v>178</v>
      </c>
      <c r="K85" s="13">
        <v>1</v>
      </c>
      <c r="L85" t="str">
        <f t="shared" si="3"/>
        <v>Adult</v>
      </c>
      <c r="M85" t="str">
        <f t="shared" si="4"/>
        <v>high</v>
      </c>
      <c r="N85" t="str">
        <f t="shared" si="5"/>
        <v>high</v>
      </c>
    </row>
    <row r="86" spans="1:14" ht="14.25" customHeight="1" x14ac:dyDescent="0.2">
      <c r="A86" s="13">
        <v>42</v>
      </c>
      <c r="B86" s="13">
        <v>0</v>
      </c>
      <c r="C86" s="13">
        <v>0</v>
      </c>
      <c r="D86" s="13">
        <v>0</v>
      </c>
      <c r="E86" s="13">
        <v>0</v>
      </c>
      <c r="F86" s="13">
        <v>102</v>
      </c>
      <c r="G86" s="13">
        <v>265</v>
      </c>
      <c r="H86" s="13">
        <v>0</v>
      </c>
      <c r="I86" s="13">
        <v>0</v>
      </c>
      <c r="J86" s="13">
        <v>122</v>
      </c>
      <c r="K86" s="13">
        <v>1</v>
      </c>
      <c r="L86" t="str">
        <f t="shared" si="3"/>
        <v>Adult</v>
      </c>
      <c r="M86" t="str">
        <f t="shared" si="4"/>
        <v>ideal</v>
      </c>
      <c r="N86" t="str">
        <f t="shared" si="5"/>
        <v>high</v>
      </c>
    </row>
    <row r="87" spans="1:14" ht="14.25" customHeight="1" x14ac:dyDescent="0.2">
      <c r="A87" s="13">
        <v>67</v>
      </c>
      <c r="B87" s="13">
        <v>0</v>
      </c>
      <c r="C87" s="13">
        <v>0</v>
      </c>
      <c r="D87" s="13">
        <v>0</v>
      </c>
      <c r="E87" s="13">
        <v>2</v>
      </c>
      <c r="F87" s="13">
        <v>115</v>
      </c>
      <c r="G87" s="13">
        <v>564</v>
      </c>
      <c r="H87" s="13">
        <v>0</v>
      </c>
      <c r="I87" s="13">
        <v>0</v>
      </c>
      <c r="J87" s="13">
        <v>160</v>
      </c>
      <c r="K87" s="13">
        <v>1</v>
      </c>
      <c r="L87" t="str">
        <f t="shared" si="3"/>
        <v>Seniors</v>
      </c>
      <c r="M87" t="str">
        <f t="shared" si="4"/>
        <v>ideal</v>
      </c>
      <c r="N87" t="str">
        <f t="shared" si="5"/>
        <v>high</v>
      </c>
    </row>
    <row r="88" spans="1:14" ht="14.25" customHeight="1" x14ac:dyDescent="0.2">
      <c r="A88" s="13">
        <v>68</v>
      </c>
      <c r="B88" s="13">
        <v>1</v>
      </c>
      <c r="C88" s="13">
        <v>0</v>
      </c>
      <c r="D88" s="13">
        <v>1</v>
      </c>
      <c r="E88" s="13">
        <v>2</v>
      </c>
      <c r="F88" s="13">
        <v>118</v>
      </c>
      <c r="G88" s="13">
        <v>277</v>
      </c>
      <c r="H88" s="13">
        <v>0</v>
      </c>
      <c r="I88" s="13">
        <v>1</v>
      </c>
      <c r="J88" s="13">
        <v>151</v>
      </c>
      <c r="K88" s="13">
        <v>1</v>
      </c>
      <c r="L88" t="str">
        <f t="shared" si="3"/>
        <v>Seniors</v>
      </c>
      <c r="M88" t="str">
        <f t="shared" si="4"/>
        <v>ideal</v>
      </c>
      <c r="N88" t="str">
        <f t="shared" si="5"/>
        <v>high</v>
      </c>
    </row>
    <row r="89" spans="1:14" ht="14.25" customHeight="1" x14ac:dyDescent="0.2">
      <c r="A89" s="13">
        <v>46</v>
      </c>
      <c r="B89" s="13">
        <v>1</v>
      </c>
      <c r="C89" s="13">
        <v>0</v>
      </c>
      <c r="D89" s="13">
        <v>0</v>
      </c>
      <c r="E89" s="13">
        <v>1</v>
      </c>
      <c r="F89" s="13">
        <v>101</v>
      </c>
      <c r="G89" s="13">
        <v>197</v>
      </c>
      <c r="H89" s="13">
        <v>1</v>
      </c>
      <c r="I89" s="13">
        <v>1</v>
      </c>
      <c r="J89" s="13">
        <v>156</v>
      </c>
      <c r="K89" s="13">
        <v>1</v>
      </c>
      <c r="L89" t="str">
        <f t="shared" si="3"/>
        <v>Adult</v>
      </c>
      <c r="M89" t="str">
        <f t="shared" si="4"/>
        <v>ideal</v>
      </c>
      <c r="N89" t="str">
        <f t="shared" si="5"/>
        <v>good</v>
      </c>
    </row>
    <row r="90" spans="1:14" ht="14.25" customHeight="1" x14ac:dyDescent="0.2">
      <c r="A90" s="13">
        <v>54</v>
      </c>
      <c r="B90" s="13">
        <v>0</v>
      </c>
      <c r="C90" s="13">
        <v>0</v>
      </c>
      <c r="D90" s="13">
        <v>0</v>
      </c>
      <c r="E90" s="13">
        <v>2</v>
      </c>
      <c r="F90" s="13">
        <v>110</v>
      </c>
      <c r="G90" s="13">
        <v>214</v>
      </c>
      <c r="H90" s="13">
        <v>0</v>
      </c>
      <c r="I90" s="13">
        <v>1</v>
      </c>
      <c r="J90" s="13">
        <v>158</v>
      </c>
      <c r="K90" s="13">
        <v>1</v>
      </c>
      <c r="L90" t="str">
        <f t="shared" si="3"/>
        <v>Adult</v>
      </c>
      <c r="M90" t="str">
        <f t="shared" si="4"/>
        <v>ideal</v>
      </c>
      <c r="N90" t="str">
        <f t="shared" si="5"/>
        <v>borderline</v>
      </c>
    </row>
    <row r="91" spans="1:14" ht="14.25" customHeight="1" x14ac:dyDescent="0.2">
      <c r="A91" s="13">
        <v>58</v>
      </c>
      <c r="B91" s="13">
        <v>0</v>
      </c>
      <c r="C91" s="13">
        <v>0</v>
      </c>
      <c r="D91" s="13">
        <v>0</v>
      </c>
      <c r="E91" s="13">
        <v>0</v>
      </c>
      <c r="F91" s="13">
        <v>100</v>
      </c>
      <c r="G91" s="13">
        <v>248</v>
      </c>
      <c r="H91" s="13">
        <v>0</v>
      </c>
      <c r="I91" s="13">
        <v>0</v>
      </c>
      <c r="J91" s="13">
        <v>122</v>
      </c>
      <c r="K91" s="13">
        <v>1</v>
      </c>
      <c r="L91" t="str">
        <f t="shared" si="3"/>
        <v>Adult</v>
      </c>
      <c r="M91" t="str">
        <f t="shared" si="4"/>
        <v>ideal</v>
      </c>
      <c r="N91" t="str">
        <f t="shared" si="5"/>
        <v>high</v>
      </c>
    </row>
    <row r="92" spans="1:14" ht="14.25" customHeight="1" x14ac:dyDescent="0.2">
      <c r="A92" s="13">
        <v>48</v>
      </c>
      <c r="B92" s="13">
        <v>1</v>
      </c>
      <c r="C92" s="13">
        <v>0</v>
      </c>
      <c r="D92" s="13">
        <v>2</v>
      </c>
      <c r="E92" s="13">
        <v>2</v>
      </c>
      <c r="F92" s="13">
        <v>124</v>
      </c>
      <c r="G92" s="13">
        <v>255</v>
      </c>
      <c r="H92" s="13">
        <v>1</v>
      </c>
      <c r="I92" s="13">
        <v>1</v>
      </c>
      <c r="J92" s="13">
        <v>175</v>
      </c>
      <c r="K92" s="13">
        <v>1</v>
      </c>
      <c r="L92" t="str">
        <f t="shared" si="3"/>
        <v>Adult</v>
      </c>
      <c r="M92" t="str">
        <f t="shared" si="4"/>
        <v>ideal</v>
      </c>
      <c r="N92" t="str">
        <f t="shared" si="5"/>
        <v>high</v>
      </c>
    </row>
    <row r="93" spans="1:14" ht="14.25" customHeight="1" x14ac:dyDescent="0.2">
      <c r="A93" s="13">
        <v>57</v>
      </c>
      <c r="B93" s="13">
        <v>1</v>
      </c>
      <c r="C93" s="13">
        <v>1</v>
      </c>
      <c r="D93" s="13">
        <v>0</v>
      </c>
      <c r="E93" s="13">
        <v>0</v>
      </c>
      <c r="F93" s="13">
        <v>132</v>
      </c>
      <c r="G93" s="13">
        <v>207</v>
      </c>
      <c r="H93" s="13">
        <v>0</v>
      </c>
      <c r="I93" s="13">
        <v>1</v>
      </c>
      <c r="J93" s="13">
        <v>168</v>
      </c>
      <c r="K93" s="13">
        <v>1</v>
      </c>
      <c r="L93" t="str">
        <f t="shared" si="3"/>
        <v>Adult</v>
      </c>
      <c r="M93" t="str">
        <f t="shared" si="4"/>
        <v>ideal</v>
      </c>
      <c r="N93" t="str">
        <f t="shared" si="5"/>
        <v>borderline</v>
      </c>
    </row>
    <row r="94" spans="1:14" ht="14.25" customHeight="1" x14ac:dyDescent="0.2">
      <c r="A94" s="13">
        <v>52</v>
      </c>
      <c r="B94" s="13">
        <v>1</v>
      </c>
      <c r="C94" s="13">
        <v>0</v>
      </c>
      <c r="D94" s="13">
        <v>4</v>
      </c>
      <c r="E94" s="13">
        <v>2</v>
      </c>
      <c r="F94" s="13">
        <v>138</v>
      </c>
      <c r="G94" s="13">
        <v>223</v>
      </c>
      <c r="H94" s="13">
        <v>0</v>
      </c>
      <c r="I94" s="13">
        <v>1</v>
      </c>
      <c r="J94" s="13">
        <v>169</v>
      </c>
      <c r="K94" s="13">
        <v>1</v>
      </c>
      <c r="L94" t="str">
        <f t="shared" si="3"/>
        <v>Adult</v>
      </c>
      <c r="M94" t="str">
        <f t="shared" si="4"/>
        <v>ideal</v>
      </c>
      <c r="N94" t="str">
        <f t="shared" si="5"/>
        <v>borderline</v>
      </c>
    </row>
    <row r="95" spans="1:14" ht="14.25" customHeight="1" x14ac:dyDescent="0.2">
      <c r="A95" s="13">
        <v>54</v>
      </c>
      <c r="B95" s="13">
        <v>0</v>
      </c>
      <c r="C95" s="13">
        <v>1</v>
      </c>
      <c r="D95" s="13">
        <v>1</v>
      </c>
      <c r="E95" s="13">
        <v>1</v>
      </c>
      <c r="F95" s="13">
        <v>132</v>
      </c>
      <c r="G95" s="13">
        <v>288</v>
      </c>
      <c r="H95" s="13">
        <v>1</v>
      </c>
      <c r="I95" s="13">
        <v>0</v>
      </c>
      <c r="J95" s="13">
        <v>159</v>
      </c>
      <c r="K95" s="13">
        <v>1</v>
      </c>
      <c r="L95" t="str">
        <f t="shared" si="3"/>
        <v>Adult</v>
      </c>
      <c r="M95" t="str">
        <f t="shared" si="4"/>
        <v>ideal</v>
      </c>
      <c r="N95" t="str">
        <f t="shared" si="5"/>
        <v>high</v>
      </c>
    </row>
    <row r="96" spans="1:14" ht="14.25" customHeight="1" x14ac:dyDescent="0.2">
      <c r="A96" s="13">
        <v>45</v>
      </c>
      <c r="B96" s="13">
        <v>0</v>
      </c>
      <c r="C96" s="13">
        <v>0</v>
      </c>
      <c r="D96" s="13">
        <v>0</v>
      </c>
      <c r="E96" s="13">
        <v>1</v>
      </c>
      <c r="F96" s="13">
        <v>112</v>
      </c>
      <c r="G96" s="13">
        <v>160</v>
      </c>
      <c r="H96" s="13">
        <v>0</v>
      </c>
      <c r="I96" s="13">
        <v>1</v>
      </c>
      <c r="J96" s="13">
        <v>138</v>
      </c>
      <c r="K96" s="13">
        <v>1</v>
      </c>
      <c r="L96" t="str">
        <f t="shared" si="3"/>
        <v>Adult</v>
      </c>
      <c r="M96" t="str">
        <f t="shared" si="4"/>
        <v>ideal</v>
      </c>
      <c r="N96" t="str">
        <f t="shared" si="5"/>
        <v>good</v>
      </c>
    </row>
    <row r="97" spans="1:14" ht="14.25" customHeight="1" x14ac:dyDescent="0.2">
      <c r="A97" s="13">
        <v>53</v>
      </c>
      <c r="B97" s="13">
        <v>1</v>
      </c>
      <c r="C97" s="13">
        <v>1</v>
      </c>
      <c r="D97" s="13">
        <v>0</v>
      </c>
      <c r="E97" s="13">
        <v>0</v>
      </c>
      <c r="F97" s="13">
        <v>142</v>
      </c>
      <c r="G97" s="13">
        <v>226</v>
      </c>
      <c r="H97" s="13">
        <v>0</v>
      </c>
      <c r="I97" s="13">
        <v>0</v>
      </c>
      <c r="J97" s="13">
        <v>111</v>
      </c>
      <c r="K97" s="13">
        <v>1</v>
      </c>
      <c r="L97" t="str">
        <f t="shared" si="3"/>
        <v>Adult</v>
      </c>
      <c r="M97" t="str">
        <f t="shared" si="4"/>
        <v>high</v>
      </c>
      <c r="N97" t="str">
        <f t="shared" si="5"/>
        <v>borderline</v>
      </c>
    </row>
    <row r="98" spans="1:14" ht="14.25" customHeight="1" x14ac:dyDescent="0.2">
      <c r="A98" s="13">
        <v>62</v>
      </c>
      <c r="B98" s="13">
        <v>0</v>
      </c>
      <c r="C98" s="13">
        <v>0</v>
      </c>
      <c r="D98" s="13">
        <v>0</v>
      </c>
      <c r="E98" s="13">
        <v>0</v>
      </c>
      <c r="F98" s="13">
        <v>140</v>
      </c>
      <c r="G98" s="13">
        <v>394</v>
      </c>
      <c r="H98" s="13">
        <v>0</v>
      </c>
      <c r="I98" s="13">
        <v>0</v>
      </c>
      <c r="J98" s="13">
        <v>157</v>
      </c>
      <c r="K98" s="13">
        <v>1</v>
      </c>
      <c r="L98" t="str">
        <f t="shared" si="3"/>
        <v>Adult</v>
      </c>
      <c r="M98" t="str">
        <f t="shared" si="4"/>
        <v>ideal</v>
      </c>
      <c r="N98" t="str">
        <f t="shared" si="5"/>
        <v>high</v>
      </c>
    </row>
    <row r="99" spans="1:14" ht="14.25" customHeight="1" x14ac:dyDescent="0.2">
      <c r="A99" s="13">
        <v>52</v>
      </c>
      <c r="B99" s="13">
        <v>1</v>
      </c>
      <c r="C99" s="13">
        <v>0</v>
      </c>
      <c r="D99" s="13">
        <v>3</v>
      </c>
      <c r="E99" s="13">
        <v>0</v>
      </c>
      <c r="F99" s="13">
        <v>108</v>
      </c>
      <c r="G99" s="13">
        <v>233</v>
      </c>
      <c r="H99" s="13">
        <v>1</v>
      </c>
      <c r="I99" s="13">
        <v>1</v>
      </c>
      <c r="J99" s="13">
        <v>147</v>
      </c>
      <c r="K99" s="13">
        <v>1</v>
      </c>
      <c r="L99" t="str">
        <f t="shared" si="3"/>
        <v>Adult</v>
      </c>
      <c r="M99" t="str">
        <f t="shared" si="4"/>
        <v>ideal</v>
      </c>
      <c r="N99" t="str">
        <f t="shared" si="5"/>
        <v>borderline</v>
      </c>
    </row>
    <row r="100" spans="1:14" ht="14.25" customHeight="1" x14ac:dyDescent="0.2">
      <c r="A100" s="13">
        <v>43</v>
      </c>
      <c r="B100" s="13">
        <v>1</v>
      </c>
      <c r="C100" s="13">
        <v>0</v>
      </c>
      <c r="D100" s="13">
        <v>1</v>
      </c>
      <c r="E100" s="13">
        <v>2</v>
      </c>
      <c r="F100" s="13">
        <v>130</v>
      </c>
      <c r="G100" s="13">
        <v>315</v>
      </c>
      <c r="H100" s="13">
        <v>0</v>
      </c>
      <c r="I100" s="13">
        <v>1</v>
      </c>
      <c r="J100" s="13">
        <v>162</v>
      </c>
      <c r="K100" s="13">
        <v>1</v>
      </c>
      <c r="L100" t="str">
        <f t="shared" si="3"/>
        <v>Adult</v>
      </c>
      <c r="M100" t="str">
        <f t="shared" si="4"/>
        <v>ideal</v>
      </c>
      <c r="N100" t="str">
        <f t="shared" si="5"/>
        <v>high</v>
      </c>
    </row>
    <row r="101" spans="1:14" ht="14.25" customHeight="1" x14ac:dyDescent="0.2">
      <c r="A101" s="13">
        <v>53</v>
      </c>
      <c r="B101" s="13">
        <v>1</v>
      </c>
      <c r="C101" s="13">
        <v>0</v>
      </c>
      <c r="D101" s="13">
        <v>3</v>
      </c>
      <c r="E101" s="13">
        <v>2</v>
      </c>
      <c r="F101" s="13">
        <v>130</v>
      </c>
      <c r="G101" s="13">
        <v>246</v>
      </c>
      <c r="H101" s="13">
        <v>1</v>
      </c>
      <c r="I101" s="13">
        <v>0</v>
      </c>
      <c r="J101" s="13">
        <v>173</v>
      </c>
      <c r="K101" s="13">
        <v>1</v>
      </c>
      <c r="L101" t="str">
        <f t="shared" si="3"/>
        <v>Adult</v>
      </c>
      <c r="M101" t="str">
        <f t="shared" si="4"/>
        <v>ideal</v>
      </c>
      <c r="N101" t="str">
        <f t="shared" si="5"/>
        <v>high</v>
      </c>
    </row>
    <row r="102" spans="1:14" ht="14.25" customHeight="1" x14ac:dyDescent="0.2">
      <c r="A102" s="13">
        <v>42</v>
      </c>
      <c r="B102" s="13">
        <v>1</v>
      </c>
      <c r="C102" s="13">
        <v>0</v>
      </c>
      <c r="D102" s="13">
        <v>2</v>
      </c>
      <c r="E102" s="13">
        <v>3</v>
      </c>
      <c r="F102" s="13">
        <v>148</v>
      </c>
      <c r="G102" s="13">
        <v>244</v>
      </c>
      <c r="H102" s="13">
        <v>0</v>
      </c>
      <c r="I102" s="13">
        <v>0</v>
      </c>
      <c r="J102" s="13">
        <v>178</v>
      </c>
      <c r="K102" s="13">
        <v>1</v>
      </c>
      <c r="L102" t="str">
        <f t="shared" si="3"/>
        <v>Adult</v>
      </c>
      <c r="M102" t="str">
        <f t="shared" si="4"/>
        <v>high</v>
      </c>
      <c r="N102" t="str">
        <f t="shared" si="5"/>
        <v>high</v>
      </c>
    </row>
    <row r="103" spans="1:14" ht="14.25" customHeight="1" x14ac:dyDescent="0.2">
      <c r="A103" s="13">
        <v>59</v>
      </c>
      <c r="B103" s="13">
        <v>1</v>
      </c>
      <c r="C103" s="13">
        <v>0</v>
      </c>
      <c r="D103" s="13">
        <v>0</v>
      </c>
      <c r="E103" s="13">
        <v>3</v>
      </c>
      <c r="F103" s="13">
        <v>178</v>
      </c>
      <c r="G103" s="13">
        <v>270</v>
      </c>
      <c r="H103" s="13">
        <v>0</v>
      </c>
      <c r="I103" s="13">
        <v>0</v>
      </c>
      <c r="J103" s="13">
        <v>145</v>
      </c>
      <c r="K103" s="13">
        <v>1</v>
      </c>
      <c r="L103" t="str">
        <f t="shared" si="3"/>
        <v>Adult</v>
      </c>
      <c r="M103" t="str">
        <f t="shared" si="4"/>
        <v>high</v>
      </c>
      <c r="N103" t="str">
        <f t="shared" si="5"/>
        <v>high</v>
      </c>
    </row>
    <row r="104" spans="1:14" ht="14.25" customHeight="1" x14ac:dyDescent="0.2">
      <c r="A104" s="13">
        <v>63</v>
      </c>
      <c r="B104" s="13">
        <v>0</v>
      </c>
      <c r="C104" s="13">
        <v>0</v>
      </c>
      <c r="D104" s="13">
        <v>2</v>
      </c>
      <c r="E104" s="13">
        <v>1</v>
      </c>
      <c r="F104" s="13">
        <v>140</v>
      </c>
      <c r="G104" s="13">
        <v>195</v>
      </c>
      <c r="H104" s="13">
        <v>0</v>
      </c>
      <c r="I104" s="13">
        <v>1</v>
      </c>
      <c r="J104" s="13">
        <v>179</v>
      </c>
      <c r="K104" s="13">
        <v>1</v>
      </c>
      <c r="L104" t="str">
        <f t="shared" si="3"/>
        <v>Adult</v>
      </c>
      <c r="M104" t="str">
        <f t="shared" si="4"/>
        <v>ideal</v>
      </c>
      <c r="N104" t="str">
        <f t="shared" si="5"/>
        <v>good</v>
      </c>
    </row>
    <row r="105" spans="1:14" ht="14.25" customHeight="1" x14ac:dyDescent="0.2">
      <c r="A105" s="13">
        <v>42</v>
      </c>
      <c r="B105" s="13">
        <v>1</v>
      </c>
      <c r="C105" s="13">
        <v>0</v>
      </c>
      <c r="D105" s="13">
        <v>0</v>
      </c>
      <c r="E105" s="13">
        <v>2</v>
      </c>
      <c r="F105" s="13">
        <v>120</v>
      </c>
      <c r="G105" s="13">
        <v>240</v>
      </c>
      <c r="H105" s="13">
        <v>1</v>
      </c>
      <c r="I105" s="13">
        <v>1</v>
      </c>
      <c r="J105" s="13">
        <v>194</v>
      </c>
      <c r="K105" s="13">
        <v>1</v>
      </c>
      <c r="L105" t="str">
        <f t="shared" si="3"/>
        <v>Adult</v>
      </c>
      <c r="M105" t="str">
        <f t="shared" si="4"/>
        <v>ideal</v>
      </c>
      <c r="N105" t="str">
        <f t="shared" si="5"/>
        <v>borderline</v>
      </c>
    </row>
    <row r="106" spans="1:14" ht="14.25" customHeight="1" x14ac:dyDescent="0.2">
      <c r="A106" s="13">
        <v>50</v>
      </c>
      <c r="B106" s="13">
        <v>1</v>
      </c>
      <c r="C106" s="13">
        <v>0</v>
      </c>
      <c r="D106" s="13">
        <v>0</v>
      </c>
      <c r="E106" s="13">
        <v>2</v>
      </c>
      <c r="F106" s="13">
        <v>129</v>
      </c>
      <c r="G106" s="13">
        <v>196</v>
      </c>
      <c r="H106" s="13">
        <v>0</v>
      </c>
      <c r="I106" s="13">
        <v>1</v>
      </c>
      <c r="J106" s="13">
        <v>163</v>
      </c>
      <c r="K106" s="13">
        <v>1</v>
      </c>
      <c r="L106" t="str">
        <f t="shared" si="3"/>
        <v>Adult</v>
      </c>
      <c r="M106" t="str">
        <f t="shared" si="4"/>
        <v>ideal</v>
      </c>
      <c r="N106" t="str">
        <f t="shared" si="5"/>
        <v>good</v>
      </c>
    </row>
    <row r="107" spans="1:14" ht="14.25" customHeight="1" x14ac:dyDescent="0.2">
      <c r="A107" s="13">
        <v>68</v>
      </c>
      <c r="B107" s="13">
        <v>0</v>
      </c>
      <c r="C107" s="13">
        <v>0</v>
      </c>
      <c r="D107" s="13">
        <v>0</v>
      </c>
      <c r="E107" s="13">
        <v>2</v>
      </c>
      <c r="F107" s="13">
        <v>120</v>
      </c>
      <c r="G107" s="13">
        <v>211</v>
      </c>
      <c r="H107" s="13">
        <v>0</v>
      </c>
      <c r="I107" s="13">
        <v>0</v>
      </c>
      <c r="J107" s="13">
        <v>115</v>
      </c>
      <c r="K107" s="13">
        <v>1</v>
      </c>
      <c r="L107" t="str">
        <f t="shared" si="3"/>
        <v>Seniors</v>
      </c>
      <c r="M107" t="str">
        <f t="shared" si="4"/>
        <v>ideal</v>
      </c>
      <c r="N107" t="str">
        <f t="shared" si="5"/>
        <v>borderline</v>
      </c>
    </row>
    <row r="108" spans="1:14" ht="14.25" customHeight="1" x14ac:dyDescent="0.2">
      <c r="A108" s="13">
        <v>69</v>
      </c>
      <c r="B108" s="13">
        <v>1</v>
      </c>
      <c r="C108" s="13">
        <v>0</v>
      </c>
      <c r="D108" s="13">
        <v>1</v>
      </c>
      <c r="E108" s="13">
        <v>3</v>
      </c>
      <c r="F108" s="13">
        <v>160</v>
      </c>
      <c r="G108" s="13">
        <v>234</v>
      </c>
      <c r="H108" s="13">
        <v>1</v>
      </c>
      <c r="I108" s="13">
        <v>0</v>
      </c>
      <c r="J108" s="13">
        <v>131</v>
      </c>
      <c r="K108" s="13">
        <v>1</v>
      </c>
      <c r="L108" t="str">
        <f t="shared" si="3"/>
        <v>Seniors</v>
      </c>
      <c r="M108" t="str">
        <f t="shared" si="4"/>
        <v>high</v>
      </c>
      <c r="N108" t="str">
        <f t="shared" si="5"/>
        <v>borderline</v>
      </c>
    </row>
    <row r="109" spans="1:14" ht="14.25" customHeight="1" x14ac:dyDescent="0.2">
      <c r="A109" s="13">
        <v>45</v>
      </c>
      <c r="B109" s="13">
        <v>0</v>
      </c>
      <c r="C109" s="13">
        <v>1</v>
      </c>
      <c r="D109" s="13">
        <v>0</v>
      </c>
      <c r="E109" s="13">
        <v>0</v>
      </c>
      <c r="F109" s="13">
        <v>138</v>
      </c>
      <c r="G109" s="13">
        <v>236</v>
      </c>
      <c r="H109" s="13">
        <v>0</v>
      </c>
      <c r="I109" s="13">
        <v>0</v>
      </c>
      <c r="J109" s="13">
        <v>152</v>
      </c>
      <c r="K109" s="13">
        <v>1</v>
      </c>
      <c r="L109" t="str">
        <f t="shared" si="3"/>
        <v>Adult</v>
      </c>
      <c r="M109" t="str">
        <f t="shared" si="4"/>
        <v>ideal</v>
      </c>
      <c r="N109" t="str">
        <f t="shared" si="5"/>
        <v>borderline</v>
      </c>
    </row>
    <row r="110" spans="1:14" ht="14.25" customHeight="1" x14ac:dyDescent="0.2">
      <c r="A110" s="13">
        <v>50</v>
      </c>
      <c r="B110" s="13">
        <v>0</v>
      </c>
      <c r="C110" s="13">
        <v>0</v>
      </c>
      <c r="D110" s="13">
        <v>0</v>
      </c>
      <c r="E110" s="13">
        <v>1</v>
      </c>
      <c r="F110" s="13">
        <v>120</v>
      </c>
      <c r="G110" s="13">
        <v>244</v>
      </c>
      <c r="H110" s="13">
        <v>0</v>
      </c>
      <c r="I110" s="13">
        <v>1</v>
      </c>
      <c r="J110" s="13">
        <v>162</v>
      </c>
      <c r="K110" s="13">
        <v>1</v>
      </c>
      <c r="L110" t="str">
        <f t="shared" si="3"/>
        <v>Adult</v>
      </c>
      <c r="M110" t="str">
        <f t="shared" si="4"/>
        <v>ideal</v>
      </c>
      <c r="N110" t="str">
        <f t="shared" si="5"/>
        <v>high</v>
      </c>
    </row>
    <row r="111" spans="1:14" ht="14.25" customHeight="1" x14ac:dyDescent="0.2">
      <c r="A111" s="13">
        <v>50</v>
      </c>
      <c r="B111" s="13">
        <v>0</v>
      </c>
      <c r="C111" s="13">
        <v>0</v>
      </c>
      <c r="D111" s="13">
        <v>0</v>
      </c>
      <c r="E111" s="13">
        <v>0</v>
      </c>
      <c r="F111" s="13">
        <v>110</v>
      </c>
      <c r="G111" s="13">
        <v>254</v>
      </c>
      <c r="H111" s="13">
        <v>0</v>
      </c>
      <c r="I111" s="13">
        <v>0</v>
      </c>
      <c r="J111" s="13">
        <v>159</v>
      </c>
      <c r="K111" s="13">
        <v>1</v>
      </c>
      <c r="L111" t="str">
        <f t="shared" si="3"/>
        <v>Adult</v>
      </c>
      <c r="M111" t="str">
        <f t="shared" si="4"/>
        <v>ideal</v>
      </c>
      <c r="N111" t="str">
        <f t="shared" si="5"/>
        <v>high</v>
      </c>
    </row>
    <row r="112" spans="1:14" ht="14.25" customHeight="1" x14ac:dyDescent="0.2">
      <c r="A112" s="13">
        <v>64</v>
      </c>
      <c r="B112" s="13">
        <v>0</v>
      </c>
      <c r="C112" s="13">
        <v>1</v>
      </c>
      <c r="D112" s="13">
        <v>0</v>
      </c>
      <c r="E112" s="13">
        <v>0</v>
      </c>
      <c r="F112" s="13">
        <v>180</v>
      </c>
      <c r="G112" s="13">
        <v>325</v>
      </c>
      <c r="H112" s="13">
        <v>0</v>
      </c>
      <c r="I112" s="13">
        <v>1</v>
      </c>
      <c r="J112" s="13">
        <v>154</v>
      </c>
      <c r="K112" s="13">
        <v>1</v>
      </c>
      <c r="L112" t="str">
        <f t="shared" si="3"/>
        <v>Seniors</v>
      </c>
      <c r="M112" t="str">
        <f t="shared" si="4"/>
        <v>high</v>
      </c>
      <c r="N112" t="str">
        <f t="shared" si="5"/>
        <v>high</v>
      </c>
    </row>
    <row r="113" spans="1:14" ht="14.25" customHeight="1" x14ac:dyDescent="0.2">
      <c r="A113" s="13">
        <v>57</v>
      </c>
      <c r="B113" s="13">
        <v>1</v>
      </c>
      <c r="C113" s="13">
        <v>0</v>
      </c>
      <c r="D113" s="13">
        <v>1</v>
      </c>
      <c r="E113" s="13">
        <v>2</v>
      </c>
      <c r="F113" s="13">
        <v>150</v>
      </c>
      <c r="G113" s="13">
        <v>126</v>
      </c>
      <c r="H113" s="13">
        <v>1</v>
      </c>
      <c r="I113" s="13">
        <v>1</v>
      </c>
      <c r="J113" s="13">
        <v>173</v>
      </c>
      <c r="K113" s="13">
        <v>1</v>
      </c>
      <c r="L113" t="str">
        <f t="shared" si="3"/>
        <v>Adult</v>
      </c>
      <c r="M113" t="str">
        <f t="shared" si="4"/>
        <v>high</v>
      </c>
      <c r="N113" t="str">
        <f t="shared" si="5"/>
        <v>good</v>
      </c>
    </row>
    <row r="114" spans="1:14" ht="14.25" customHeight="1" x14ac:dyDescent="0.2">
      <c r="A114" s="13">
        <v>64</v>
      </c>
      <c r="B114" s="13">
        <v>0</v>
      </c>
      <c r="C114" s="13">
        <v>0</v>
      </c>
      <c r="D114" s="13">
        <v>0</v>
      </c>
      <c r="E114" s="13">
        <v>2</v>
      </c>
      <c r="F114" s="13">
        <v>140</v>
      </c>
      <c r="G114" s="13">
        <v>313</v>
      </c>
      <c r="H114" s="13">
        <v>0</v>
      </c>
      <c r="I114" s="13">
        <v>1</v>
      </c>
      <c r="J114" s="13">
        <v>133</v>
      </c>
      <c r="K114" s="13">
        <v>1</v>
      </c>
      <c r="L114" t="str">
        <f t="shared" si="3"/>
        <v>Seniors</v>
      </c>
      <c r="M114" t="str">
        <f t="shared" si="4"/>
        <v>ideal</v>
      </c>
      <c r="N114" t="str">
        <f t="shared" si="5"/>
        <v>high</v>
      </c>
    </row>
    <row r="115" spans="1:14" ht="14.25" customHeight="1" x14ac:dyDescent="0.2">
      <c r="A115" s="13">
        <v>43</v>
      </c>
      <c r="B115" s="13">
        <v>1</v>
      </c>
      <c r="C115" s="13">
        <v>0</v>
      </c>
      <c r="D115" s="13">
        <v>0</v>
      </c>
      <c r="E115" s="13">
        <v>0</v>
      </c>
      <c r="F115" s="13">
        <v>110</v>
      </c>
      <c r="G115" s="13">
        <v>211</v>
      </c>
      <c r="H115" s="13">
        <v>0</v>
      </c>
      <c r="I115" s="13">
        <v>1</v>
      </c>
      <c r="J115" s="13">
        <v>161</v>
      </c>
      <c r="K115" s="13">
        <v>1</v>
      </c>
      <c r="L115" t="str">
        <f t="shared" si="3"/>
        <v>Adult</v>
      </c>
      <c r="M115" t="str">
        <f t="shared" si="4"/>
        <v>ideal</v>
      </c>
      <c r="N115" t="str">
        <f t="shared" si="5"/>
        <v>borderline</v>
      </c>
    </row>
    <row r="116" spans="1:14" ht="14.25" customHeight="1" x14ac:dyDescent="0.2">
      <c r="A116" s="13">
        <v>55</v>
      </c>
      <c r="B116" s="13">
        <v>1</v>
      </c>
      <c r="C116" s="13">
        <v>0</v>
      </c>
      <c r="D116" s="13">
        <v>0</v>
      </c>
      <c r="E116" s="13">
        <v>1</v>
      </c>
      <c r="F116" s="13">
        <v>130</v>
      </c>
      <c r="G116" s="13">
        <v>262</v>
      </c>
      <c r="H116" s="13">
        <v>0</v>
      </c>
      <c r="I116" s="13">
        <v>1</v>
      </c>
      <c r="J116" s="13">
        <v>155</v>
      </c>
      <c r="K116" s="13">
        <v>1</v>
      </c>
      <c r="L116" t="str">
        <f t="shared" si="3"/>
        <v>Adult</v>
      </c>
      <c r="M116" t="str">
        <f t="shared" si="4"/>
        <v>ideal</v>
      </c>
      <c r="N116" t="str">
        <f t="shared" si="5"/>
        <v>high</v>
      </c>
    </row>
    <row r="117" spans="1:14" ht="14.25" customHeight="1" x14ac:dyDescent="0.2">
      <c r="A117" s="13">
        <v>37</v>
      </c>
      <c r="B117" s="13">
        <v>0</v>
      </c>
      <c r="C117" s="13">
        <v>0</v>
      </c>
      <c r="D117" s="13">
        <v>0</v>
      </c>
      <c r="E117" s="13">
        <v>2</v>
      </c>
      <c r="F117" s="13">
        <v>120</v>
      </c>
      <c r="G117" s="13">
        <v>215</v>
      </c>
      <c r="H117" s="13">
        <v>0</v>
      </c>
      <c r="I117" s="13">
        <v>1</v>
      </c>
      <c r="J117" s="13">
        <v>170</v>
      </c>
      <c r="K117" s="13">
        <v>1</v>
      </c>
      <c r="L117" t="str">
        <f t="shared" si="3"/>
        <v>Adult</v>
      </c>
      <c r="M117" t="str">
        <f t="shared" si="4"/>
        <v>ideal</v>
      </c>
      <c r="N117" t="str">
        <f t="shared" si="5"/>
        <v>borderline</v>
      </c>
    </row>
    <row r="118" spans="1:14" ht="14.25" customHeight="1" x14ac:dyDescent="0.2">
      <c r="A118" s="13">
        <v>41</v>
      </c>
      <c r="B118" s="13">
        <v>1</v>
      </c>
      <c r="C118" s="13">
        <v>0</v>
      </c>
      <c r="D118" s="13">
        <v>0</v>
      </c>
      <c r="E118" s="13">
        <v>2</v>
      </c>
      <c r="F118" s="13">
        <v>130</v>
      </c>
      <c r="G118" s="13">
        <v>214</v>
      </c>
      <c r="H118" s="13">
        <v>0</v>
      </c>
      <c r="I118" s="13">
        <v>0</v>
      </c>
      <c r="J118" s="13">
        <v>168</v>
      </c>
      <c r="K118" s="13">
        <v>1</v>
      </c>
      <c r="L118" t="str">
        <f t="shared" si="3"/>
        <v>Adult</v>
      </c>
      <c r="M118" t="str">
        <f t="shared" si="4"/>
        <v>ideal</v>
      </c>
      <c r="N118" t="str">
        <f t="shared" si="5"/>
        <v>borderline</v>
      </c>
    </row>
    <row r="119" spans="1:14" ht="14.25" customHeight="1" x14ac:dyDescent="0.2">
      <c r="A119" s="13">
        <v>56</v>
      </c>
      <c r="B119" s="13">
        <v>1</v>
      </c>
      <c r="C119" s="13">
        <v>0</v>
      </c>
      <c r="D119" s="13">
        <v>0</v>
      </c>
      <c r="E119" s="13">
        <v>3</v>
      </c>
      <c r="F119" s="13">
        <v>120</v>
      </c>
      <c r="G119" s="13">
        <v>193</v>
      </c>
      <c r="H119" s="13">
        <v>0</v>
      </c>
      <c r="I119" s="13">
        <v>0</v>
      </c>
      <c r="J119" s="13">
        <v>162</v>
      </c>
      <c r="K119" s="13">
        <v>1</v>
      </c>
      <c r="L119" t="str">
        <f t="shared" si="3"/>
        <v>Adult</v>
      </c>
      <c r="M119" t="str">
        <f t="shared" si="4"/>
        <v>ideal</v>
      </c>
      <c r="N119" t="str">
        <f t="shared" si="5"/>
        <v>good</v>
      </c>
    </row>
    <row r="120" spans="1:14" ht="14.25" customHeight="1" x14ac:dyDescent="0.2">
      <c r="A120" s="13">
        <v>46</v>
      </c>
      <c r="B120" s="13">
        <v>0</v>
      </c>
      <c r="C120" s="13">
        <v>0</v>
      </c>
      <c r="D120" s="13">
        <v>0</v>
      </c>
      <c r="E120" s="13">
        <v>1</v>
      </c>
      <c r="F120" s="13">
        <v>105</v>
      </c>
      <c r="G120" s="13">
        <v>204</v>
      </c>
      <c r="H120" s="13">
        <v>0</v>
      </c>
      <c r="I120" s="13">
        <v>1</v>
      </c>
      <c r="J120" s="13">
        <v>172</v>
      </c>
      <c r="K120" s="13">
        <v>1</v>
      </c>
      <c r="L120" t="str">
        <f t="shared" si="3"/>
        <v>Adult</v>
      </c>
      <c r="M120" t="str">
        <f t="shared" si="4"/>
        <v>ideal</v>
      </c>
      <c r="N120" t="str">
        <f t="shared" si="5"/>
        <v>borderline</v>
      </c>
    </row>
    <row r="121" spans="1:14" ht="14.25" customHeight="1" x14ac:dyDescent="0.2">
      <c r="A121" s="13">
        <v>46</v>
      </c>
      <c r="B121" s="13">
        <v>0</v>
      </c>
      <c r="C121" s="13">
        <v>1</v>
      </c>
      <c r="D121" s="13">
        <v>0</v>
      </c>
      <c r="E121" s="13">
        <v>0</v>
      </c>
      <c r="F121" s="13">
        <v>138</v>
      </c>
      <c r="G121" s="13">
        <v>243</v>
      </c>
      <c r="H121" s="13">
        <v>0</v>
      </c>
      <c r="I121" s="13">
        <v>0</v>
      </c>
      <c r="J121" s="13">
        <v>152</v>
      </c>
      <c r="K121" s="13">
        <v>1</v>
      </c>
      <c r="L121" t="str">
        <f t="shared" si="3"/>
        <v>Adult</v>
      </c>
      <c r="M121" t="str">
        <f t="shared" si="4"/>
        <v>ideal</v>
      </c>
      <c r="N121" t="str">
        <f t="shared" si="5"/>
        <v>high</v>
      </c>
    </row>
    <row r="122" spans="1:14" ht="14.25" customHeight="1" x14ac:dyDescent="0.2">
      <c r="A122" s="13">
        <v>64</v>
      </c>
      <c r="B122" s="13">
        <v>0</v>
      </c>
      <c r="C122" s="13">
        <v>0</v>
      </c>
      <c r="D122" s="13">
        <v>2</v>
      </c>
      <c r="E122" s="13">
        <v>0</v>
      </c>
      <c r="F122" s="13">
        <v>130</v>
      </c>
      <c r="G122" s="13">
        <v>303</v>
      </c>
      <c r="H122" s="13">
        <v>0</v>
      </c>
      <c r="I122" s="13">
        <v>1</v>
      </c>
      <c r="J122" s="13">
        <v>122</v>
      </c>
      <c r="K122" s="13">
        <v>1</v>
      </c>
      <c r="L122" t="str">
        <f t="shared" si="3"/>
        <v>Seniors</v>
      </c>
      <c r="M122" t="str">
        <f t="shared" si="4"/>
        <v>ideal</v>
      </c>
      <c r="N122" t="str">
        <f t="shared" si="5"/>
        <v>high</v>
      </c>
    </row>
    <row r="123" spans="1:14" ht="14.25" customHeight="1" x14ac:dyDescent="0.2">
      <c r="A123" s="13">
        <v>59</v>
      </c>
      <c r="B123" s="13">
        <v>1</v>
      </c>
      <c r="C123" s="13">
        <v>0</v>
      </c>
      <c r="D123" s="13">
        <v>0</v>
      </c>
      <c r="E123" s="13">
        <v>0</v>
      </c>
      <c r="F123" s="13">
        <v>138</v>
      </c>
      <c r="G123" s="13">
        <v>271</v>
      </c>
      <c r="H123" s="13">
        <v>0</v>
      </c>
      <c r="I123" s="13">
        <v>0</v>
      </c>
      <c r="J123" s="13">
        <v>182</v>
      </c>
      <c r="K123" s="13">
        <v>1</v>
      </c>
      <c r="L123" t="str">
        <f t="shared" si="3"/>
        <v>Adult</v>
      </c>
      <c r="M123" t="str">
        <f t="shared" si="4"/>
        <v>ideal</v>
      </c>
      <c r="N123" t="str">
        <f t="shared" si="5"/>
        <v>high</v>
      </c>
    </row>
    <row r="124" spans="1:14" ht="14.25" customHeight="1" x14ac:dyDescent="0.2">
      <c r="A124" s="13">
        <v>41</v>
      </c>
      <c r="B124" s="13">
        <v>0</v>
      </c>
      <c r="C124" s="13">
        <v>1</v>
      </c>
      <c r="D124" s="13">
        <v>0</v>
      </c>
      <c r="E124" s="13">
        <v>2</v>
      </c>
      <c r="F124" s="13">
        <v>112</v>
      </c>
      <c r="G124" s="13">
        <v>268</v>
      </c>
      <c r="H124" s="13">
        <v>0</v>
      </c>
      <c r="I124" s="13">
        <v>0</v>
      </c>
      <c r="J124" s="13">
        <v>172</v>
      </c>
      <c r="K124" s="13">
        <v>1</v>
      </c>
      <c r="L124" t="str">
        <f t="shared" si="3"/>
        <v>Adult</v>
      </c>
      <c r="M124" t="str">
        <f t="shared" si="4"/>
        <v>ideal</v>
      </c>
      <c r="N124" t="str">
        <f t="shared" si="5"/>
        <v>high</v>
      </c>
    </row>
    <row r="125" spans="1:14" ht="14.25" customHeight="1" x14ac:dyDescent="0.2">
      <c r="A125" s="13">
        <v>54</v>
      </c>
      <c r="B125" s="13">
        <v>0</v>
      </c>
      <c r="C125" s="13">
        <v>0</v>
      </c>
      <c r="D125" s="13">
        <v>0</v>
      </c>
      <c r="E125" s="13">
        <v>2</v>
      </c>
      <c r="F125" s="13">
        <v>108</v>
      </c>
      <c r="G125" s="13">
        <v>267</v>
      </c>
      <c r="H125" s="13">
        <v>0</v>
      </c>
      <c r="I125" s="13">
        <v>0</v>
      </c>
      <c r="J125" s="13">
        <v>167</v>
      </c>
      <c r="K125" s="13">
        <v>1</v>
      </c>
      <c r="L125" t="str">
        <f t="shared" si="3"/>
        <v>Adult</v>
      </c>
      <c r="M125" t="str">
        <f t="shared" si="4"/>
        <v>ideal</v>
      </c>
      <c r="N125" t="str">
        <f t="shared" si="5"/>
        <v>high</v>
      </c>
    </row>
    <row r="126" spans="1:14" ht="14.25" customHeight="1" x14ac:dyDescent="0.2">
      <c r="A126" s="13">
        <v>39</v>
      </c>
      <c r="B126" s="13">
        <v>0</v>
      </c>
      <c r="C126" s="13">
        <v>0</v>
      </c>
      <c r="D126" s="13">
        <v>0</v>
      </c>
      <c r="E126" s="13">
        <v>2</v>
      </c>
      <c r="F126" s="13">
        <v>94</v>
      </c>
      <c r="G126" s="13">
        <v>199</v>
      </c>
      <c r="H126" s="13">
        <v>0</v>
      </c>
      <c r="I126" s="13">
        <v>1</v>
      </c>
      <c r="J126" s="13">
        <v>179</v>
      </c>
      <c r="K126" s="13">
        <v>1</v>
      </c>
      <c r="L126" t="str">
        <f t="shared" si="3"/>
        <v>Adult</v>
      </c>
      <c r="M126" t="str">
        <f t="shared" si="4"/>
        <v>ideal</v>
      </c>
      <c r="N126" t="str">
        <f t="shared" si="5"/>
        <v>good</v>
      </c>
    </row>
    <row r="127" spans="1:14" ht="14.25" customHeight="1" x14ac:dyDescent="0.2">
      <c r="A127" s="13">
        <v>34</v>
      </c>
      <c r="B127" s="13">
        <v>0</v>
      </c>
      <c r="C127" s="13">
        <v>0</v>
      </c>
      <c r="D127" s="13">
        <v>0</v>
      </c>
      <c r="E127" s="13">
        <v>1</v>
      </c>
      <c r="F127" s="13">
        <v>118</v>
      </c>
      <c r="G127" s="13">
        <v>210</v>
      </c>
      <c r="H127" s="13">
        <v>0</v>
      </c>
      <c r="I127" s="13">
        <v>1</v>
      </c>
      <c r="J127" s="13">
        <v>192</v>
      </c>
      <c r="K127" s="13">
        <v>1</v>
      </c>
      <c r="L127" t="str">
        <f t="shared" si="3"/>
        <v>Adult</v>
      </c>
      <c r="M127" t="str">
        <f t="shared" si="4"/>
        <v>ideal</v>
      </c>
      <c r="N127" t="str">
        <f t="shared" si="5"/>
        <v>borderline</v>
      </c>
    </row>
    <row r="128" spans="1:14" ht="14.25" customHeight="1" x14ac:dyDescent="0.2">
      <c r="A128" s="13">
        <v>47</v>
      </c>
      <c r="B128" s="13">
        <v>1</v>
      </c>
      <c r="C128" s="13">
        <v>0</v>
      </c>
      <c r="D128" s="13">
        <v>0</v>
      </c>
      <c r="E128" s="13">
        <v>0</v>
      </c>
      <c r="F128" s="13">
        <v>112</v>
      </c>
      <c r="G128" s="13">
        <v>204</v>
      </c>
      <c r="H128" s="13">
        <v>0</v>
      </c>
      <c r="I128" s="13">
        <v>1</v>
      </c>
      <c r="J128" s="13">
        <v>143</v>
      </c>
      <c r="K128" s="13">
        <v>1</v>
      </c>
      <c r="L128" t="str">
        <f t="shared" si="3"/>
        <v>Adult</v>
      </c>
      <c r="M128" t="str">
        <f t="shared" si="4"/>
        <v>ideal</v>
      </c>
      <c r="N128" t="str">
        <f t="shared" si="5"/>
        <v>borderline</v>
      </c>
    </row>
    <row r="129" spans="1:14" ht="14.25" customHeight="1" x14ac:dyDescent="0.2">
      <c r="A129" s="13">
        <v>67</v>
      </c>
      <c r="B129" s="13">
        <v>0</v>
      </c>
      <c r="C129" s="13">
        <v>0</v>
      </c>
      <c r="D129" s="13">
        <v>1</v>
      </c>
      <c r="E129" s="13">
        <v>2</v>
      </c>
      <c r="F129" s="13">
        <v>152</v>
      </c>
      <c r="G129" s="13">
        <v>277</v>
      </c>
      <c r="H129" s="13">
        <v>0</v>
      </c>
      <c r="I129" s="13">
        <v>1</v>
      </c>
      <c r="J129" s="13">
        <v>172</v>
      </c>
      <c r="K129" s="13">
        <v>1</v>
      </c>
      <c r="L129" t="str">
        <f t="shared" si="3"/>
        <v>Seniors</v>
      </c>
      <c r="M129" t="str">
        <f t="shared" si="4"/>
        <v>high</v>
      </c>
      <c r="N129" t="str">
        <f t="shared" si="5"/>
        <v>high</v>
      </c>
    </row>
    <row r="130" spans="1:14" ht="14.25" customHeight="1" x14ac:dyDescent="0.2">
      <c r="A130" s="13">
        <v>52</v>
      </c>
      <c r="B130" s="13">
        <v>0</v>
      </c>
      <c r="C130" s="13">
        <v>0</v>
      </c>
      <c r="D130" s="13">
        <v>0</v>
      </c>
      <c r="E130" s="13">
        <v>2</v>
      </c>
      <c r="F130" s="13">
        <v>136</v>
      </c>
      <c r="G130" s="13">
        <v>196</v>
      </c>
      <c r="H130" s="13">
        <v>0</v>
      </c>
      <c r="I130" s="13">
        <v>0</v>
      </c>
      <c r="J130" s="13">
        <v>169</v>
      </c>
      <c r="K130" s="13">
        <v>1</v>
      </c>
      <c r="L130" t="str">
        <f t="shared" si="3"/>
        <v>Adult</v>
      </c>
      <c r="M130" t="str">
        <f t="shared" si="4"/>
        <v>ideal</v>
      </c>
      <c r="N130" t="str">
        <f t="shared" si="5"/>
        <v>good</v>
      </c>
    </row>
    <row r="131" spans="1:14" ht="14.25" customHeight="1" x14ac:dyDescent="0.2">
      <c r="A131" s="13">
        <v>74</v>
      </c>
      <c r="B131" s="13">
        <v>0</v>
      </c>
      <c r="C131" s="13">
        <v>1</v>
      </c>
      <c r="D131" s="13">
        <v>1</v>
      </c>
      <c r="E131" s="13">
        <v>1</v>
      </c>
      <c r="F131" s="13">
        <v>120</v>
      </c>
      <c r="G131" s="13">
        <v>269</v>
      </c>
      <c r="H131" s="13">
        <v>0</v>
      </c>
      <c r="I131" s="13">
        <v>0</v>
      </c>
      <c r="J131" s="13">
        <v>121</v>
      </c>
      <c r="K131" s="13">
        <v>1</v>
      </c>
      <c r="L131" t="str">
        <f t="shared" ref="L131:L194" si="6">IF(AND(A131&gt;=0,A131&lt;14),"children",IF(AND(A131&gt;=14,A131&lt;25),"youth",IF(AND(A131&gt;=25,A131&lt;64),"Adult","Seniors")))</f>
        <v>Seniors</v>
      </c>
      <c r="M131" t="str">
        <f t="shared" ref="M131:M194" si="7">VLOOKUP(F131,$O$6:$P$8,2,TRUE)</f>
        <v>ideal</v>
      </c>
      <c r="N131" t="str">
        <f t="shared" ref="N131:N194" si="8">VLOOKUP(G131,$O$11:$P$13,2,TRUE)</f>
        <v>high</v>
      </c>
    </row>
    <row r="132" spans="1:14" ht="14.25" customHeight="1" x14ac:dyDescent="0.2">
      <c r="A132" s="13">
        <v>54</v>
      </c>
      <c r="B132" s="13">
        <v>0</v>
      </c>
      <c r="C132" s="13">
        <v>0</v>
      </c>
      <c r="D132" s="13">
        <v>1</v>
      </c>
      <c r="E132" s="13">
        <v>2</v>
      </c>
      <c r="F132" s="13">
        <v>160</v>
      </c>
      <c r="G132" s="13">
        <v>201</v>
      </c>
      <c r="H132" s="13">
        <v>0</v>
      </c>
      <c r="I132" s="13">
        <v>1</v>
      </c>
      <c r="J132" s="13">
        <v>163</v>
      </c>
      <c r="K132" s="13">
        <v>1</v>
      </c>
      <c r="L132" t="str">
        <f t="shared" si="6"/>
        <v>Adult</v>
      </c>
      <c r="M132" t="str">
        <f t="shared" si="7"/>
        <v>high</v>
      </c>
      <c r="N132" t="str">
        <f t="shared" si="8"/>
        <v>borderline</v>
      </c>
    </row>
    <row r="133" spans="1:14" ht="14.25" customHeight="1" x14ac:dyDescent="0.2">
      <c r="A133" s="13">
        <v>49</v>
      </c>
      <c r="B133" s="13">
        <v>0</v>
      </c>
      <c r="C133" s="13">
        <v>0</v>
      </c>
      <c r="D133" s="13">
        <v>0</v>
      </c>
      <c r="E133" s="13">
        <v>1</v>
      </c>
      <c r="F133" s="13">
        <v>134</v>
      </c>
      <c r="G133" s="13">
        <v>271</v>
      </c>
      <c r="H133" s="13">
        <v>0</v>
      </c>
      <c r="I133" s="13">
        <v>1</v>
      </c>
      <c r="J133" s="13">
        <v>162</v>
      </c>
      <c r="K133" s="13">
        <v>1</v>
      </c>
      <c r="L133" t="str">
        <f t="shared" si="6"/>
        <v>Adult</v>
      </c>
      <c r="M133" t="str">
        <f t="shared" si="7"/>
        <v>ideal</v>
      </c>
      <c r="N133" t="str">
        <f t="shared" si="8"/>
        <v>high</v>
      </c>
    </row>
    <row r="134" spans="1:14" ht="14.25" customHeight="1" x14ac:dyDescent="0.2">
      <c r="A134" s="13">
        <v>42</v>
      </c>
      <c r="B134" s="13">
        <v>1</v>
      </c>
      <c r="C134" s="13">
        <v>0</v>
      </c>
      <c r="D134" s="13">
        <v>0</v>
      </c>
      <c r="E134" s="13">
        <v>1</v>
      </c>
      <c r="F134" s="13">
        <v>120</v>
      </c>
      <c r="G134" s="13">
        <v>295</v>
      </c>
      <c r="H134" s="13">
        <v>0</v>
      </c>
      <c r="I134" s="13">
        <v>1</v>
      </c>
      <c r="J134" s="13">
        <v>162</v>
      </c>
      <c r="K134" s="13">
        <v>1</v>
      </c>
      <c r="L134" t="str">
        <f t="shared" si="6"/>
        <v>Adult</v>
      </c>
      <c r="M134" t="str">
        <f t="shared" si="7"/>
        <v>ideal</v>
      </c>
      <c r="N134" t="str">
        <f t="shared" si="8"/>
        <v>high</v>
      </c>
    </row>
    <row r="135" spans="1:14" ht="14.25" customHeight="1" x14ac:dyDescent="0.2">
      <c r="A135" s="13">
        <v>41</v>
      </c>
      <c r="B135" s="13">
        <v>1</v>
      </c>
      <c r="C135" s="13">
        <v>0</v>
      </c>
      <c r="D135" s="13">
        <v>0</v>
      </c>
      <c r="E135" s="13">
        <v>1</v>
      </c>
      <c r="F135" s="13">
        <v>110</v>
      </c>
      <c r="G135" s="13">
        <v>235</v>
      </c>
      <c r="H135" s="13">
        <v>0</v>
      </c>
      <c r="I135" s="13">
        <v>1</v>
      </c>
      <c r="J135" s="13">
        <v>153</v>
      </c>
      <c r="K135" s="13">
        <v>1</v>
      </c>
      <c r="L135" t="str">
        <f t="shared" si="6"/>
        <v>Adult</v>
      </c>
      <c r="M135" t="str">
        <f t="shared" si="7"/>
        <v>ideal</v>
      </c>
      <c r="N135" t="str">
        <f t="shared" si="8"/>
        <v>borderline</v>
      </c>
    </row>
    <row r="136" spans="1:14" ht="14.25" customHeight="1" x14ac:dyDescent="0.2">
      <c r="A136" s="13">
        <v>41</v>
      </c>
      <c r="B136" s="13">
        <v>0</v>
      </c>
      <c r="C136" s="13">
        <v>0</v>
      </c>
      <c r="D136" s="13">
        <v>0</v>
      </c>
      <c r="E136" s="13">
        <v>1</v>
      </c>
      <c r="F136" s="13">
        <v>126</v>
      </c>
      <c r="G136" s="13">
        <v>306</v>
      </c>
      <c r="H136" s="13">
        <v>0</v>
      </c>
      <c r="I136" s="13">
        <v>1</v>
      </c>
      <c r="J136" s="13">
        <v>163</v>
      </c>
      <c r="K136" s="13">
        <v>1</v>
      </c>
      <c r="L136" t="str">
        <f t="shared" si="6"/>
        <v>Adult</v>
      </c>
      <c r="M136" t="str">
        <f t="shared" si="7"/>
        <v>ideal</v>
      </c>
      <c r="N136" t="str">
        <f t="shared" si="8"/>
        <v>high</v>
      </c>
    </row>
    <row r="137" spans="1:14" ht="14.25" customHeight="1" x14ac:dyDescent="0.2">
      <c r="A137" s="13">
        <v>49</v>
      </c>
      <c r="B137" s="13">
        <v>0</v>
      </c>
      <c r="C137" s="13">
        <v>0</v>
      </c>
      <c r="D137" s="13">
        <v>0</v>
      </c>
      <c r="E137" s="13">
        <v>0</v>
      </c>
      <c r="F137" s="13">
        <v>130</v>
      </c>
      <c r="G137" s="13">
        <v>269</v>
      </c>
      <c r="H137" s="13">
        <v>0</v>
      </c>
      <c r="I137" s="13">
        <v>1</v>
      </c>
      <c r="J137" s="13">
        <v>163</v>
      </c>
      <c r="K137" s="13">
        <v>1</v>
      </c>
      <c r="L137" t="str">
        <f t="shared" si="6"/>
        <v>Adult</v>
      </c>
      <c r="M137" t="str">
        <f t="shared" si="7"/>
        <v>ideal</v>
      </c>
      <c r="N137" t="str">
        <f t="shared" si="8"/>
        <v>high</v>
      </c>
    </row>
    <row r="138" spans="1:14" ht="14.25" customHeight="1" x14ac:dyDescent="0.2">
      <c r="A138" s="13">
        <v>60</v>
      </c>
      <c r="B138" s="13">
        <v>0</v>
      </c>
      <c r="C138" s="13">
        <v>0</v>
      </c>
      <c r="D138" s="13">
        <v>0</v>
      </c>
      <c r="E138" s="13">
        <v>2</v>
      </c>
      <c r="F138" s="13">
        <v>120</v>
      </c>
      <c r="G138" s="13">
        <v>178</v>
      </c>
      <c r="H138" s="13">
        <v>1</v>
      </c>
      <c r="I138" s="13">
        <v>1</v>
      </c>
      <c r="J138" s="13">
        <v>96</v>
      </c>
      <c r="K138" s="13">
        <v>1</v>
      </c>
      <c r="L138" t="str">
        <f t="shared" si="6"/>
        <v>Adult</v>
      </c>
      <c r="M138" t="str">
        <f t="shared" si="7"/>
        <v>ideal</v>
      </c>
      <c r="N138" t="str">
        <f t="shared" si="8"/>
        <v>good</v>
      </c>
    </row>
    <row r="139" spans="1:14" ht="14.25" customHeight="1" x14ac:dyDescent="0.2">
      <c r="A139" s="13">
        <v>62</v>
      </c>
      <c r="B139" s="13">
        <v>1</v>
      </c>
      <c r="C139" s="13">
        <v>0</v>
      </c>
      <c r="D139" s="13">
        <v>0</v>
      </c>
      <c r="E139" s="13">
        <v>1</v>
      </c>
      <c r="F139" s="13">
        <v>128</v>
      </c>
      <c r="G139" s="13">
        <v>208</v>
      </c>
      <c r="H139" s="13">
        <v>1</v>
      </c>
      <c r="I139" s="13">
        <v>0</v>
      </c>
      <c r="J139" s="13">
        <v>140</v>
      </c>
      <c r="K139" s="13">
        <v>1</v>
      </c>
      <c r="L139" t="str">
        <f t="shared" si="6"/>
        <v>Adult</v>
      </c>
      <c r="M139" t="str">
        <f t="shared" si="7"/>
        <v>ideal</v>
      </c>
      <c r="N139" t="str">
        <f t="shared" si="8"/>
        <v>borderline</v>
      </c>
    </row>
    <row r="140" spans="1:14" ht="14.25" customHeight="1" x14ac:dyDescent="0.2">
      <c r="A140" s="13">
        <v>57</v>
      </c>
      <c r="B140" s="13">
        <v>1</v>
      </c>
      <c r="C140" s="13">
        <v>1</v>
      </c>
      <c r="D140" s="13">
        <v>0</v>
      </c>
      <c r="E140" s="13">
        <v>0</v>
      </c>
      <c r="F140" s="13">
        <v>110</v>
      </c>
      <c r="G140" s="13">
        <v>201</v>
      </c>
      <c r="H140" s="13">
        <v>0</v>
      </c>
      <c r="I140" s="13">
        <v>1</v>
      </c>
      <c r="J140" s="13">
        <v>126</v>
      </c>
      <c r="K140" s="13">
        <v>1</v>
      </c>
      <c r="L140" t="str">
        <f t="shared" si="6"/>
        <v>Adult</v>
      </c>
      <c r="M140" t="str">
        <f t="shared" si="7"/>
        <v>ideal</v>
      </c>
      <c r="N140" t="str">
        <f t="shared" si="8"/>
        <v>borderline</v>
      </c>
    </row>
    <row r="141" spans="1:14" ht="14.25" customHeight="1" x14ac:dyDescent="0.2">
      <c r="A141" s="13">
        <v>64</v>
      </c>
      <c r="B141" s="13">
        <v>1</v>
      </c>
      <c r="C141" s="13">
        <v>1</v>
      </c>
      <c r="D141" s="13">
        <v>1</v>
      </c>
      <c r="E141" s="13">
        <v>0</v>
      </c>
      <c r="F141" s="13">
        <v>128</v>
      </c>
      <c r="G141" s="13">
        <v>263</v>
      </c>
      <c r="H141" s="13">
        <v>0</v>
      </c>
      <c r="I141" s="13">
        <v>1</v>
      </c>
      <c r="J141" s="13">
        <v>105</v>
      </c>
      <c r="K141" s="13">
        <v>1</v>
      </c>
      <c r="L141" t="str">
        <f t="shared" si="6"/>
        <v>Seniors</v>
      </c>
      <c r="M141" t="str">
        <f t="shared" si="7"/>
        <v>ideal</v>
      </c>
      <c r="N141" t="str">
        <f t="shared" si="8"/>
        <v>high</v>
      </c>
    </row>
    <row r="142" spans="1:14" ht="14.25" customHeight="1" x14ac:dyDescent="0.2">
      <c r="A142" s="13">
        <v>51</v>
      </c>
      <c r="B142" s="13">
        <v>0</v>
      </c>
      <c r="C142" s="13">
        <v>0</v>
      </c>
      <c r="D142" s="13">
        <v>0</v>
      </c>
      <c r="E142" s="13">
        <v>2</v>
      </c>
      <c r="F142" s="13">
        <v>120</v>
      </c>
      <c r="G142" s="13">
        <v>295</v>
      </c>
      <c r="H142" s="13">
        <v>0</v>
      </c>
      <c r="I142" s="13">
        <v>0</v>
      </c>
      <c r="J142" s="13">
        <v>157</v>
      </c>
      <c r="K142" s="13">
        <v>1</v>
      </c>
      <c r="L142" t="str">
        <f t="shared" si="6"/>
        <v>Adult</v>
      </c>
      <c r="M142" t="str">
        <f t="shared" si="7"/>
        <v>ideal</v>
      </c>
      <c r="N142" t="str">
        <f t="shared" si="8"/>
        <v>high</v>
      </c>
    </row>
    <row r="143" spans="1:14" ht="14.25" customHeight="1" x14ac:dyDescent="0.2">
      <c r="A143" s="13">
        <v>43</v>
      </c>
      <c r="B143" s="13">
        <v>1</v>
      </c>
      <c r="C143" s="13">
        <v>0</v>
      </c>
      <c r="D143" s="13">
        <v>0</v>
      </c>
      <c r="E143" s="13">
        <v>0</v>
      </c>
      <c r="F143" s="13">
        <v>115</v>
      </c>
      <c r="G143" s="13">
        <v>303</v>
      </c>
      <c r="H143" s="13">
        <v>0</v>
      </c>
      <c r="I143" s="13">
        <v>1</v>
      </c>
      <c r="J143" s="13">
        <v>181</v>
      </c>
      <c r="K143" s="13">
        <v>1</v>
      </c>
      <c r="L143" t="str">
        <f t="shared" si="6"/>
        <v>Adult</v>
      </c>
      <c r="M143" t="str">
        <f t="shared" si="7"/>
        <v>ideal</v>
      </c>
      <c r="N143" t="str">
        <f t="shared" si="8"/>
        <v>high</v>
      </c>
    </row>
    <row r="144" spans="1:14" ht="14.25" customHeight="1" x14ac:dyDescent="0.2">
      <c r="A144" s="13">
        <v>42</v>
      </c>
      <c r="B144" s="13">
        <v>0</v>
      </c>
      <c r="C144" s="13">
        <v>0</v>
      </c>
      <c r="D144" s="13">
        <v>0</v>
      </c>
      <c r="E144" s="13">
        <v>2</v>
      </c>
      <c r="F144" s="13">
        <v>120</v>
      </c>
      <c r="G144" s="13">
        <v>209</v>
      </c>
      <c r="H144" s="13">
        <v>0</v>
      </c>
      <c r="I144" s="13">
        <v>1</v>
      </c>
      <c r="J144" s="13">
        <v>173</v>
      </c>
      <c r="K144" s="13">
        <v>1</v>
      </c>
      <c r="L144" t="str">
        <f t="shared" si="6"/>
        <v>Adult</v>
      </c>
      <c r="M144" t="str">
        <f t="shared" si="7"/>
        <v>ideal</v>
      </c>
      <c r="N144" t="str">
        <f t="shared" si="8"/>
        <v>borderline</v>
      </c>
    </row>
    <row r="145" spans="1:14" ht="14.25" customHeight="1" x14ac:dyDescent="0.2">
      <c r="A145" s="13">
        <v>67</v>
      </c>
      <c r="B145" s="13">
        <v>0</v>
      </c>
      <c r="C145" s="13">
        <v>0</v>
      </c>
      <c r="D145" s="13">
        <v>2</v>
      </c>
      <c r="E145" s="13">
        <v>0</v>
      </c>
      <c r="F145" s="13">
        <v>106</v>
      </c>
      <c r="G145" s="13">
        <v>223</v>
      </c>
      <c r="H145" s="13">
        <v>0</v>
      </c>
      <c r="I145" s="13">
        <v>1</v>
      </c>
      <c r="J145" s="13">
        <v>142</v>
      </c>
      <c r="K145" s="13">
        <v>1</v>
      </c>
      <c r="L145" t="str">
        <f t="shared" si="6"/>
        <v>Seniors</v>
      </c>
      <c r="M145" t="str">
        <f t="shared" si="7"/>
        <v>ideal</v>
      </c>
      <c r="N145" t="str">
        <f t="shared" si="8"/>
        <v>borderline</v>
      </c>
    </row>
    <row r="146" spans="1:14" ht="14.25" customHeight="1" x14ac:dyDescent="0.2">
      <c r="A146" s="13">
        <v>76</v>
      </c>
      <c r="B146" s="13">
        <v>0</v>
      </c>
      <c r="C146" s="13">
        <v>0</v>
      </c>
      <c r="D146" s="13">
        <v>0</v>
      </c>
      <c r="E146" s="13">
        <v>2</v>
      </c>
      <c r="F146" s="13">
        <v>140</v>
      </c>
      <c r="G146" s="13">
        <v>197</v>
      </c>
      <c r="H146" s="13">
        <v>0</v>
      </c>
      <c r="I146" s="13">
        <v>2</v>
      </c>
      <c r="J146" s="13">
        <v>116</v>
      </c>
      <c r="K146" s="13">
        <v>1</v>
      </c>
      <c r="L146" t="str">
        <f t="shared" si="6"/>
        <v>Seniors</v>
      </c>
      <c r="M146" t="str">
        <f t="shared" si="7"/>
        <v>ideal</v>
      </c>
      <c r="N146" t="str">
        <f t="shared" si="8"/>
        <v>good</v>
      </c>
    </row>
    <row r="147" spans="1:14" ht="14.25" customHeight="1" x14ac:dyDescent="0.2">
      <c r="A147" s="13">
        <v>70</v>
      </c>
      <c r="B147" s="13">
        <v>1</v>
      </c>
      <c r="C147" s="13">
        <v>0</v>
      </c>
      <c r="D147" s="13">
        <v>0</v>
      </c>
      <c r="E147" s="13">
        <v>1</v>
      </c>
      <c r="F147" s="13">
        <v>156</v>
      </c>
      <c r="G147" s="13">
        <v>245</v>
      </c>
      <c r="H147" s="13">
        <v>0</v>
      </c>
      <c r="I147" s="13">
        <v>0</v>
      </c>
      <c r="J147" s="13">
        <v>143</v>
      </c>
      <c r="K147" s="13">
        <v>1</v>
      </c>
      <c r="L147" t="str">
        <f t="shared" si="6"/>
        <v>Seniors</v>
      </c>
      <c r="M147" t="str">
        <f t="shared" si="7"/>
        <v>high</v>
      </c>
      <c r="N147" t="str">
        <f t="shared" si="8"/>
        <v>high</v>
      </c>
    </row>
    <row r="148" spans="1:14" ht="14.25" customHeight="1" x14ac:dyDescent="0.2">
      <c r="A148" s="13">
        <v>44</v>
      </c>
      <c r="B148" s="13">
        <v>0</v>
      </c>
      <c r="C148" s="13">
        <v>0</v>
      </c>
      <c r="D148" s="13">
        <v>1</v>
      </c>
      <c r="E148" s="13">
        <v>2</v>
      </c>
      <c r="F148" s="13">
        <v>118</v>
      </c>
      <c r="G148" s="13">
        <v>242</v>
      </c>
      <c r="H148" s="13">
        <v>0</v>
      </c>
      <c r="I148" s="13">
        <v>1</v>
      </c>
      <c r="J148" s="13">
        <v>149</v>
      </c>
      <c r="K148" s="13">
        <v>1</v>
      </c>
      <c r="L148" t="str">
        <f t="shared" si="6"/>
        <v>Adult</v>
      </c>
      <c r="M148" t="str">
        <f t="shared" si="7"/>
        <v>ideal</v>
      </c>
      <c r="N148" t="str">
        <f t="shared" si="8"/>
        <v>high</v>
      </c>
    </row>
    <row r="149" spans="1:14" ht="14.25" customHeight="1" x14ac:dyDescent="0.2">
      <c r="A149" s="13">
        <v>60</v>
      </c>
      <c r="B149" s="13">
        <v>0</v>
      </c>
      <c r="C149" s="13">
        <v>0</v>
      </c>
      <c r="D149" s="13">
        <v>0</v>
      </c>
      <c r="E149" s="13">
        <v>3</v>
      </c>
      <c r="F149" s="13">
        <v>150</v>
      </c>
      <c r="G149" s="13">
        <v>240</v>
      </c>
      <c r="H149" s="13">
        <v>0</v>
      </c>
      <c r="I149" s="13">
        <v>1</v>
      </c>
      <c r="J149" s="13">
        <v>171</v>
      </c>
      <c r="K149" s="13">
        <v>1</v>
      </c>
      <c r="L149" t="str">
        <f t="shared" si="6"/>
        <v>Adult</v>
      </c>
      <c r="M149" t="str">
        <f t="shared" si="7"/>
        <v>high</v>
      </c>
      <c r="N149" t="str">
        <f t="shared" si="8"/>
        <v>borderline</v>
      </c>
    </row>
    <row r="150" spans="1:14" ht="14.25" customHeight="1" x14ac:dyDescent="0.2">
      <c r="A150" s="13">
        <v>44</v>
      </c>
      <c r="B150" s="13">
        <v>1</v>
      </c>
      <c r="C150" s="13">
        <v>0</v>
      </c>
      <c r="D150" s="13">
        <v>0</v>
      </c>
      <c r="E150" s="13">
        <v>2</v>
      </c>
      <c r="F150" s="13">
        <v>120</v>
      </c>
      <c r="G150" s="13">
        <v>226</v>
      </c>
      <c r="H150" s="13">
        <v>0</v>
      </c>
      <c r="I150" s="13">
        <v>1</v>
      </c>
      <c r="J150" s="13">
        <v>169</v>
      </c>
      <c r="K150" s="13">
        <v>1</v>
      </c>
      <c r="L150" t="str">
        <f t="shared" si="6"/>
        <v>Adult</v>
      </c>
      <c r="M150" t="str">
        <f t="shared" si="7"/>
        <v>ideal</v>
      </c>
      <c r="N150" t="str">
        <f t="shared" si="8"/>
        <v>borderline</v>
      </c>
    </row>
    <row r="151" spans="1:14" ht="14.25" customHeight="1" x14ac:dyDescent="0.2">
      <c r="A151" s="13">
        <v>42</v>
      </c>
      <c r="B151" s="13">
        <v>1</v>
      </c>
      <c r="C151" s="13">
        <v>0</v>
      </c>
      <c r="D151" s="13">
        <v>0</v>
      </c>
      <c r="E151" s="13">
        <v>2</v>
      </c>
      <c r="F151" s="13">
        <v>130</v>
      </c>
      <c r="G151" s="13">
        <v>180</v>
      </c>
      <c r="H151" s="13">
        <v>0</v>
      </c>
      <c r="I151" s="13">
        <v>1</v>
      </c>
      <c r="J151" s="13">
        <v>150</v>
      </c>
      <c r="K151" s="13">
        <v>1</v>
      </c>
      <c r="L151" t="str">
        <f t="shared" si="6"/>
        <v>Adult</v>
      </c>
      <c r="M151" t="str">
        <f t="shared" si="7"/>
        <v>ideal</v>
      </c>
      <c r="N151" t="str">
        <f t="shared" si="8"/>
        <v>good</v>
      </c>
    </row>
    <row r="152" spans="1:14" ht="14.25" customHeight="1" x14ac:dyDescent="0.2">
      <c r="A152" s="13">
        <v>66</v>
      </c>
      <c r="B152" s="13">
        <v>1</v>
      </c>
      <c r="C152" s="13">
        <v>0</v>
      </c>
      <c r="D152" s="13">
        <v>0</v>
      </c>
      <c r="E152" s="13">
        <v>0</v>
      </c>
      <c r="F152" s="13">
        <v>160</v>
      </c>
      <c r="G152" s="13">
        <v>228</v>
      </c>
      <c r="H152" s="13">
        <v>0</v>
      </c>
      <c r="I152" s="13">
        <v>0</v>
      </c>
      <c r="J152" s="13">
        <v>138</v>
      </c>
      <c r="K152" s="13">
        <v>1</v>
      </c>
      <c r="L152" t="str">
        <f t="shared" si="6"/>
        <v>Seniors</v>
      </c>
      <c r="M152" t="str">
        <f t="shared" si="7"/>
        <v>high</v>
      </c>
      <c r="N152" t="str">
        <f t="shared" si="8"/>
        <v>borderline</v>
      </c>
    </row>
    <row r="153" spans="1:14" ht="14.25" customHeight="1" x14ac:dyDescent="0.2">
      <c r="A153" s="13">
        <v>71</v>
      </c>
      <c r="B153" s="13">
        <v>0</v>
      </c>
      <c r="C153" s="13">
        <v>0</v>
      </c>
      <c r="D153" s="13">
        <v>0</v>
      </c>
      <c r="E153" s="13">
        <v>0</v>
      </c>
      <c r="F153" s="13">
        <v>112</v>
      </c>
      <c r="G153" s="13">
        <v>149</v>
      </c>
      <c r="H153" s="13">
        <v>0</v>
      </c>
      <c r="I153" s="13">
        <v>1</v>
      </c>
      <c r="J153" s="13">
        <v>125</v>
      </c>
      <c r="K153" s="13">
        <v>1</v>
      </c>
      <c r="L153" t="str">
        <f t="shared" si="6"/>
        <v>Seniors</v>
      </c>
      <c r="M153" t="str">
        <f t="shared" si="7"/>
        <v>ideal</v>
      </c>
      <c r="N153" t="str">
        <f t="shared" si="8"/>
        <v>good</v>
      </c>
    </row>
    <row r="154" spans="1:14" ht="14.25" customHeight="1" x14ac:dyDescent="0.2">
      <c r="A154" s="13">
        <v>64</v>
      </c>
      <c r="B154" s="13">
        <v>1</v>
      </c>
      <c r="C154" s="13">
        <v>0</v>
      </c>
      <c r="D154" s="13">
        <v>0</v>
      </c>
      <c r="E154" s="13">
        <v>3</v>
      </c>
      <c r="F154" s="13">
        <v>170</v>
      </c>
      <c r="G154" s="13">
        <v>227</v>
      </c>
      <c r="H154" s="13">
        <v>0</v>
      </c>
      <c r="I154" s="13">
        <v>0</v>
      </c>
      <c r="J154" s="13">
        <v>155</v>
      </c>
      <c r="K154" s="13">
        <v>1</v>
      </c>
      <c r="L154" t="str">
        <f t="shared" si="6"/>
        <v>Seniors</v>
      </c>
      <c r="M154" t="str">
        <f t="shared" si="7"/>
        <v>high</v>
      </c>
      <c r="N154" t="str">
        <f t="shared" si="8"/>
        <v>borderline</v>
      </c>
    </row>
    <row r="155" spans="1:14" ht="14.25" customHeight="1" x14ac:dyDescent="0.2">
      <c r="A155" s="13">
        <v>66</v>
      </c>
      <c r="B155" s="13">
        <v>0</v>
      </c>
      <c r="C155" s="13">
        <v>0</v>
      </c>
      <c r="D155" s="13">
        <v>1</v>
      </c>
      <c r="E155" s="13">
        <v>2</v>
      </c>
      <c r="F155" s="13">
        <v>146</v>
      </c>
      <c r="G155" s="13">
        <v>278</v>
      </c>
      <c r="H155" s="13">
        <v>0</v>
      </c>
      <c r="I155" s="13">
        <v>0</v>
      </c>
      <c r="J155" s="13">
        <v>152</v>
      </c>
      <c r="K155" s="13">
        <v>1</v>
      </c>
      <c r="L155" t="str">
        <f t="shared" si="6"/>
        <v>Seniors</v>
      </c>
      <c r="M155" t="str">
        <f t="shared" si="7"/>
        <v>high</v>
      </c>
      <c r="N155" t="str">
        <f t="shared" si="8"/>
        <v>high</v>
      </c>
    </row>
    <row r="156" spans="1:14" ht="14.25" customHeight="1" x14ac:dyDescent="0.2">
      <c r="A156" s="13">
        <v>39</v>
      </c>
      <c r="B156" s="13">
        <v>0</v>
      </c>
      <c r="C156" s="13">
        <v>0</v>
      </c>
      <c r="D156" s="13">
        <v>0</v>
      </c>
      <c r="E156" s="13">
        <v>2</v>
      </c>
      <c r="F156" s="13">
        <v>138</v>
      </c>
      <c r="G156" s="13">
        <v>220</v>
      </c>
      <c r="H156" s="13">
        <v>0</v>
      </c>
      <c r="I156" s="13">
        <v>1</v>
      </c>
      <c r="J156" s="13">
        <v>152</v>
      </c>
      <c r="K156" s="13">
        <v>1</v>
      </c>
      <c r="L156" t="str">
        <f t="shared" si="6"/>
        <v>Adult</v>
      </c>
      <c r="M156" t="str">
        <f t="shared" si="7"/>
        <v>ideal</v>
      </c>
      <c r="N156" t="str">
        <f t="shared" si="8"/>
        <v>borderline</v>
      </c>
    </row>
    <row r="157" spans="1:14" ht="14.25" customHeight="1" x14ac:dyDescent="0.2">
      <c r="A157" s="13">
        <v>58</v>
      </c>
      <c r="B157" s="13">
        <v>0</v>
      </c>
      <c r="C157" s="13">
        <v>0</v>
      </c>
      <c r="D157" s="13">
        <v>0</v>
      </c>
      <c r="E157" s="13">
        <v>0</v>
      </c>
      <c r="F157" s="13">
        <v>130</v>
      </c>
      <c r="G157" s="13">
        <v>197</v>
      </c>
      <c r="H157" s="13">
        <v>0</v>
      </c>
      <c r="I157" s="13">
        <v>1</v>
      </c>
      <c r="J157" s="13">
        <v>131</v>
      </c>
      <c r="K157" s="13">
        <v>1</v>
      </c>
      <c r="L157" t="str">
        <f t="shared" si="6"/>
        <v>Adult</v>
      </c>
      <c r="M157" t="str">
        <f t="shared" si="7"/>
        <v>ideal</v>
      </c>
      <c r="N157" t="str">
        <f t="shared" si="8"/>
        <v>good</v>
      </c>
    </row>
    <row r="158" spans="1:14" ht="14.25" customHeight="1" x14ac:dyDescent="0.2">
      <c r="A158" s="13">
        <v>47</v>
      </c>
      <c r="B158" s="13">
        <v>1</v>
      </c>
      <c r="C158" s="13">
        <v>0</v>
      </c>
      <c r="D158" s="13">
        <v>0</v>
      </c>
      <c r="E158" s="13">
        <v>2</v>
      </c>
      <c r="F158" s="13">
        <v>130</v>
      </c>
      <c r="G158" s="13">
        <v>253</v>
      </c>
      <c r="H158" s="13">
        <v>0</v>
      </c>
      <c r="I158" s="13">
        <v>1</v>
      </c>
      <c r="J158" s="13">
        <v>179</v>
      </c>
      <c r="K158" s="13">
        <v>1</v>
      </c>
      <c r="L158" t="str">
        <f t="shared" si="6"/>
        <v>Adult</v>
      </c>
      <c r="M158" t="str">
        <f t="shared" si="7"/>
        <v>ideal</v>
      </c>
      <c r="N158" t="str">
        <f t="shared" si="8"/>
        <v>high</v>
      </c>
    </row>
    <row r="159" spans="1:14" ht="14.25" customHeight="1" x14ac:dyDescent="0.2">
      <c r="A159" s="13">
        <v>35</v>
      </c>
      <c r="B159" s="13">
        <v>1</v>
      </c>
      <c r="C159" s="13">
        <v>0</v>
      </c>
      <c r="D159" s="13">
        <v>0</v>
      </c>
      <c r="E159" s="13">
        <v>1</v>
      </c>
      <c r="F159" s="13">
        <v>122</v>
      </c>
      <c r="G159" s="13">
        <v>192</v>
      </c>
      <c r="H159" s="13">
        <v>0</v>
      </c>
      <c r="I159" s="13">
        <v>1</v>
      </c>
      <c r="J159" s="13">
        <v>174</v>
      </c>
      <c r="K159" s="13">
        <v>1</v>
      </c>
      <c r="L159" t="str">
        <f t="shared" si="6"/>
        <v>Adult</v>
      </c>
      <c r="M159" t="str">
        <f t="shared" si="7"/>
        <v>ideal</v>
      </c>
      <c r="N159" t="str">
        <f t="shared" si="8"/>
        <v>good</v>
      </c>
    </row>
    <row r="160" spans="1:14" ht="14.25" customHeight="1" x14ac:dyDescent="0.2">
      <c r="A160" s="13">
        <v>58</v>
      </c>
      <c r="B160" s="13">
        <v>1</v>
      </c>
      <c r="C160" s="13">
        <v>0</v>
      </c>
      <c r="D160" s="13">
        <v>4</v>
      </c>
      <c r="E160" s="13">
        <v>1</v>
      </c>
      <c r="F160" s="13">
        <v>125</v>
      </c>
      <c r="G160" s="13">
        <v>220</v>
      </c>
      <c r="H160" s="13">
        <v>0</v>
      </c>
      <c r="I160" s="13">
        <v>1</v>
      </c>
      <c r="J160" s="13">
        <v>144</v>
      </c>
      <c r="K160" s="13">
        <v>1</v>
      </c>
      <c r="L160" t="str">
        <f t="shared" si="6"/>
        <v>Adult</v>
      </c>
      <c r="M160" t="str">
        <f t="shared" si="7"/>
        <v>ideal</v>
      </c>
      <c r="N160" t="str">
        <f t="shared" si="8"/>
        <v>borderline</v>
      </c>
    </row>
    <row r="161" spans="1:14" ht="14.25" customHeight="1" x14ac:dyDescent="0.2">
      <c r="A161" s="13">
        <v>56</v>
      </c>
      <c r="B161" s="13">
        <v>1</v>
      </c>
      <c r="C161" s="13">
        <v>0</v>
      </c>
      <c r="D161" s="13">
        <v>0</v>
      </c>
      <c r="E161" s="13">
        <v>1</v>
      </c>
      <c r="F161" s="13">
        <v>130</v>
      </c>
      <c r="G161" s="13">
        <v>221</v>
      </c>
      <c r="H161" s="13">
        <v>0</v>
      </c>
      <c r="I161" s="13">
        <v>0</v>
      </c>
      <c r="J161" s="13">
        <v>163</v>
      </c>
      <c r="K161" s="13">
        <v>1</v>
      </c>
      <c r="L161" t="str">
        <f t="shared" si="6"/>
        <v>Adult</v>
      </c>
      <c r="M161" t="str">
        <f t="shared" si="7"/>
        <v>ideal</v>
      </c>
      <c r="N161" t="str">
        <f t="shared" si="8"/>
        <v>borderline</v>
      </c>
    </row>
    <row r="162" spans="1:14" ht="14.25" customHeight="1" x14ac:dyDescent="0.2">
      <c r="A162" s="13">
        <v>56</v>
      </c>
      <c r="B162" s="13">
        <v>1</v>
      </c>
      <c r="C162" s="13">
        <v>0</v>
      </c>
      <c r="D162" s="13">
        <v>0</v>
      </c>
      <c r="E162" s="13">
        <v>1</v>
      </c>
      <c r="F162" s="13">
        <v>120</v>
      </c>
      <c r="G162" s="13">
        <v>240</v>
      </c>
      <c r="H162" s="13">
        <v>0</v>
      </c>
      <c r="I162" s="13">
        <v>1</v>
      </c>
      <c r="J162" s="13">
        <v>169</v>
      </c>
      <c r="K162" s="13">
        <v>1</v>
      </c>
      <c r="L162" t="str">
        <f t="shared" si="6"/>
        <v>Adult</v>
      </c>
      <c r="M162" t="str">
        <f t="shared" si="7"/>
        <v>ideal</v>
      </c>
      <c r="N162" t="str">
        <f t="shared" si="8"/>
        <v>borderline</v>
      </c>
    </row>
    <row r="163" spans="1:14" ht="14.25" customHeight="1" x14ac:dyDescent="0.2">
      <c r="A163" s="13">
        <v>55</v>
      </c>
      <c r="B163" s="13">
        <v>0</v>
      </c>
      <c r="C163" s="13">
        <v>0</v>
      </c>
      <c r="D163" s="13">
        <v>0</v>
      </c>
      <c r="E163" s="13">
        <v>1</v>
      </c>
      <c r="F163" s="13">
        <v>132</v>
      </c>
      <c r="G163" s="13">
        <v>342</v>
      </c>
      <c r="H163" s="13">
        <v>0</v>
      </c>
      <c r="I163" s="13">
        <v>1</v>
      </c>
      <c r="J163" s="13">
        <v>166</v>
      </c>
      <c r="K163" s="13">
        <v>1</v>
      </c>
      <c r="L163" t="str">
        <f t="shared" si="6"/>
        <v>Adult</v>
      </c>
      <c r="M163" t="str">
        <f t="shared" si="7"/>
        <v>ideal</v>
      </c>
      <c r="N163" t="str">
        <f t="shared" si="8"/>
        <v>high</v>
      </c>
    </row>
    <row r="164" spans="1:14" ht="14.25" customHeight="1" x14ac:dyDescent="0.2">
      <c r="A164" s="13">
        <v>41</v>
      </c>
      <c r="B164" s="13">
        <v>1</v>
      </c>
      <c r="C164" s="13">
        <v>0</v>
      </c>
      <c r="D164" s="13">
        <v>0</v>
      </c>
      <c r="E164" s="13">
        <v>1</v>
      </c>
      <c r="F164" s="13">
        <v>120</v>
      </c>
      <c r="G164" s="13">
        <v>157</v>
      </c>
      <c r="H164" s="13">
        <v>0</v>
      </c>
      <c r="I164" s="13">
        <v>1</v>
      </c>
      <c r="J164" s="13">
        <v>182</v>
      </c>
      <c r="K164" s="13">
        <v>1</v>
      </c>
      <c r="L164" t="str">
        <f t="shared" si="6"/>
        <v>Adult</v>
      </c>
      <c r="M164" t="str">
        <f t="shared" si="7"/>
        <v>ideal</v>
      </c>
      <c r="N164" t="str">
        <f t="shared" si="8"/>
        <v>good</v>
      </c>
    </row>
    <row r="165" spans="1:14" ht="14.25" customHeight="1" x14ac:dyDescent="0.2">
      <c r="A165" s="13">
        <v>38</v>
      </c>
      <c r="B165" s="13">
        <v>1</v>
      </c>
      <c r="C165" s="13">
        <v>0</v>
      </c>
      <c r="D165" s="13">
        <v>4</v>
      </c>
      <c r="E165" s="13">
        <v>2</v>
      </c>
      <c r="F165" s="13">
        <v>138</v>
      </c>
      <c r="G165" s="13">
        <v>175</v>
      </c>
      <c r="H165" s="13">
        <v>0</v>
      </c>
      <c r="I165" s="13">
        <v>1</v>
      </c>
      <c r="J165" s="13">
        <v>173</v>
      </c>
      <c r="K165" s="13">
        <v>1</v>
      </c>
      <c r="L165" t="str">
        <f t="shared" si="6"/>
        <v>Adult</v>
      </c>
      <c r="M165" t="str">
        <f t="shared" si="7"/>
        <v>ideal</v>
      </c>
      <c r="N165" t="str">
        <f t="shared" si="8"/>
        <v>good</v>
      </c>
    </row>
    <row r="166" spans="1:14" ht="14.25" customHeight="1" x14ac:dyDescent="0.2">
      <c r="A166" s="13">
        <v>38</v>
      </c>
      <c r="B166" s="13">
        <v>1</v>
      </c>
      <c r="C166" s="13">
        <v>0</v>
      </c>
      <c r="D166" s="13">
        <v>4</v>
      </c>
      <c r="E166" s="13">
        <v>2</v>
      </c>
      <c r="F166" s="13">
        <v>138</v>
      </c>
      <c r="G166" s="13">
        <v>175</v>
      </c>
      <c r="H166" s="13">
        <v>0</v>
      </c>
      <c r="I166" s="13">
        <v>1</v>
      </c>
      <c r="J166" s="13">
        <v>173</v>
      </c>
      <c r="K166" s="13">
        <v>1</v>
      </c>
      <c r="L166" t="str">
        <f t="shared" si="6"/>
        <v>Adult</v>
      </c>
      <c r="M166" t="str">
        <f t="shared" si="7"/>
        <v>ideal</v>
      </c>
      <c r="N166" t="str">
        <f t="shared" si="8"/>
        <v>good</v>
      </c>
    </row>
    <row r="167" spans="1:14" ht="14.25" customHeight="1" x14ac:dyDescent="0.2">
      <c r="A167" s="13">
        <v>67</v>
      </c>
      <c r="B167" s="13">
        <v>1</v>
      </c>
      <c r="C167" s="13">
        <v>1</v>
      </c>
      <c r="D167" s="13">
        <v>3</v>
      </c>
      <c r="E167" s="13">
        <v>0</v>
      </c>
      <c r="F167" s="13">
        <v>160</v>
      </c>
      <c r="G167" s="13">
        <v>286</v>
      </c>
      <c r="H167" s="13">
        <v>0</v>
      </c>
      <c r="I167" s="13">
        <v>0</v>
      </c>
      <c r="J167" s="13">
        <v>108</v>
      </c>
      <c r="K167" s="13">
        <v>0</v>
      </c>
      <c r="L167" t="str">
        <f t="shared" si="6"/>
        <v>Seniors</v>
      </c>
      <c r="M167" t="str">
        <f t="shared" si="7"/>
        <v>high</v>
      </c>
      <c r="N167" t="str">
        <f t="shared" si="8"/>
        <v>high</v>
      </c>
    </row>
    <row r="168" spans="1:14" ht="14.25" customHeight="1" x14ac:dyDescent="0.2">
      <c r="A168" s="13">
        <v>67</v>
      </c>
      <c r="B168" s="13">
        <v>1</v>
      </c>
      <c r="C168" s="13">
        <v>1</v>
      </c>
      <c r="D168" s="13">
        <v>2</v>
      </c>
      <c r="E168" s="13">
        <v>0</v>
      </c>
      <c r="F168" s="13">
        <v>120</v>
      </c>
      <c r="G168" s="13">
        <v>229</v>
      </c>
      <c r="H168" s="13">
        <v>0</v>
      </c>
      <c r="I168" s="13">
        <v>0</v>
      </c>
      <c r="J168" s="13">
        <v>129</v>
      </c>
      <c r="K168" s="13">
        <v>0</v>
      </c>
      <c r="L168" t="str">
        <f t="shared" si="6"/>
        <v>Seniors</v>
      </c>
      <c r="M168" t="str">
        <f t="shared" si="7"/>
        <v>ideal</v>
      </c>
      <c r="N168" t="str">
        <f t="shared" si="8"/>
        <v>borderline</v>
      </c>
    </row>
    <row r="169" spans="1:14" ht="14.25" customHeight="1" x14ac:dyDescent="0.2">
      <c r="A169" s="13">
        <v>62</v>
      </c>
      <c r="B169" s="13">
        <v>0</v>
      </c>
      <c r="C169" s="13">
        <v>0</v>
      </c>
      <c r="D169" s="13">
        <v>2</v>
      </c>
      <c r="E169" s="13">
        <v>0</v>
      </c>
      <c r="F169" s="13">
        <v>140</v>
      </c>
      <c r="G169" s="13">
        <v>268</v>
      </c>
      <c r="H169" s="13">
        <v>0</v>
      </c>
      <c r="I169" s="13">
        <v>0</v>
      </c>
      <c r="J169" s="13">
        <v>160</v>
      </c>
      <c r="K169" s="13">
        <v>0</v>
      </c>
      <c r="L169" t="str">
        <f t="shared" si="6"/>
        <v>Adult</v>
      </c>
      <c r="M169" t="str">
        <f t="shared" si="7"/>
        <v>ideal</v>
      </c>
      <c r="N169" t="str">
        <f t="shared" si="8"/>
        <v>high</v>
      </c>
    </row>
    <row r="170" spans="1:14" ht="14.25" customHeight="1" x14ac:dyDescent="0.2">
      <c r="A170" s="13">
        <v>63</v>
      </c>
      <c r="B170" s="13">
        <v>1</v>
      </c>
      <c r="C170" s="13">
        <v>0</v>
      </c>
      <c r="D170" s="13">
        <v>1</v>
      </c>
      <c r="E170" s="13">
        <v>0</v>
      </c>
      <c r="F170" s="13">
        <v>130</v>
      </c>
      <c r="G170" s="13">
        <v>254</v>
      </c>
      <c r="H170" s="13">
        <v>0</v>
      </c>
      <c r="I170" s="13">
        <v>0</v>
      </c>
      <c r="J170" s="13">
        <v>147</v>
      </c>
      <c r="K170" s="13">
        <v>0</v>
      </c>
      <c r="L170" t="str">
        <f t="shared" si="6"/>
        <v>Adult</v>
      </c>
      <c r="M170" t="str">
        <f t="shared" si="7"/>
        <v>ideal</v>
      </c>
      <c r="N170" t="str">
        <f t="shared" si="8"/>
        <v>high</v>
      </c>
    </row>
    <row r="171" spans="1:14" ht="14.25" customHeight="1" x14ac:dyDescent="0.2">
      <c r="A171" s="13">
        <v>53</v>
      </c>
      <c r="B171" s="13">
        <v>1</v>
      </c>
      <c r="C171" s="13">
        <v>1</v>
      </c>
      <c r="D171" s="13">
        <v>0</v>
      </c>
      <c r="E171" s="13">
        <v>0</v>
      </c>
      <c r="F171" s="13">
        <v>140</v>
      </c>
      <c r="G171" s="13">
        <v>203</v>
      </c>
      <c r="H171" s="13">
        <v>1</v>
      </c>
      <c r="I171" s="13">
        <v>0</v>
      </c>
      <c r="J171" s="13">
        <v>155</v>
      </c>
      <c r="K171" s="13">
        <v>0</v>
      </c>
      <c r="L171" t="str">
        <f t="shared" si="6"/>
        <v>Adult</v>
      </c>
      <c r="M171" t="str">
        <f t="shared" si="7"/>
        <v>ideal</v>
      </c>
      <c r="N171" t="str">
        <f t="shared" si="8"/>
        <v>borderline</v>
      </c>
    </row>
    <row r="172" spans="1:14" ht="14.25" customHeight="1" x14ac:dyDescent="0.2">
      <c r="A172" s="13">
        <v>56</v>
      </c>
      <c r="B172" s="13">
        <v>1</v>
      </c>
      <c r="C172" s="13">
        <v>1</v>
      </c>
      <c r="D172" s="13">
        <v>1</v>
      </c>
      <c r="E172" s="13">
        <v>2</v>
      </c>
      <c r="F172" s="13">
        <v>130</v>
      </c>
      <c r="G172" s="13">
        <v>256</v>
      </c>
      <c r="H172" s="13">
        <v>1</v>
      </c>
      <c r="I172" s="13">
        <v>0</v>
      </c>
      <c r="J172" s="13">
        <v>142</v>
      </c>
      <c r="K172" s="13">
        <v>0</v>
      </c>
      <c r="L172" t="str">
        <f t="shared" si="6"/>
        <v>Adult</v>
      </c>
      <c r="M172" t="str">
        <f t="shared" si="7"/>
        <v>ideal</v>
      </c>
      <c r="N172" t="str">
        <f t="shared" si="8"/>
        <v>high</v>
      </c>
    </row>
    <row r="173" spans="1:14" ht="14.25" customHeight="1" x14ac:dyDescent="0.2">
      <c r="A173" s="13">
        <v>48</v>
      </c>
      <c r="B173" s="13">
        <v>1</v>
      </c>
      <c r="C173" s="13">
        <v>0</v>
      </c>
      <c r="D173" s="13">
        <v>0</v>
      </c>
      <c r="E173" s="13">
        <v>1</v>
      </c>
      <c r="F173" s="13">
        <v>110</v>
      </c>
      <c r="G173" s="13">
        <v>229</v>
      </c>
      <c r="H173" s="13">
        <v>0</v>
      </c>
      <c r="I173" s="13">
        <v>1</v>
      </c>
      <c r="J173" s="13">
        <v>168</v>
      </c>
      <c r="K173" s="13">
        <v>0</v>
      </c>
      <c r="L173" t="str">
        <f t="shared" si="6"/>
        <v>Adult</v>
      </c>
      <c r="M173" t="str">
        <f t="shared" si="7"/>
        <v>ideal</v>
      </c>
      <c r="N173" t="str">
        <f t="shared" si="8"/>
        <v>borderline</v>
      </c>
    </row>
    <row r="174" spans="1:14" ht="14.25" customHeight="1" x14ac:dyDescent="0.2">
      <c r="A174" s="13">
        <v>58</v>
      </c>
      <c r="B174" s="13">
        <v>1</v>
      </c>
      <c r="C174" s="13">
        <v>0</v>
      </c>
      <c r="D174" s="13">
        <v>0</v>
      </c>
      <c r="E174" s="13">
        <v>1</v>
      </c>
      <c r="F174" s="13">
        <v>120</v>
      </c>
      <c r="G174" s="13">
        <v>284</v>
      </c>
      <c r="H174" s="13">
        <v>0</v>
      </c>
      <c r="I174" s="13">
        <v>0</v>
      </c>
      <c r="J174" s="13">
        <v>160</v>
      </c>
      <c r="K174" s="13">
        <v>0</v>
      </c>
      <c r="L174" t="str">
        <f t="shared" si="6"/>
        <v>Adult</v>
      </c>
      <c r="M174" t="str">
        <f t="shared" si="7"/>
        <v>ideal</v>
      </c>
      <c r="N174" t="str">
        <f t="shared" si="8"/>
        <v>high</v>
      </c>
    </row>
    <row r="175" spans="1:14" ht="14.25" customHeight="1" x14ac:dyDescent="0.2">
      <c r="A175" s="13">
        <v>58</v>
      </c>
      <c r="B175" s="13">
        <v>1</v>
      </c>
      <c r="C175" s="13">
        <v>0</v>
      </c>
      <c r="D175" s="13">
        <v>2</v>
      </c>
      <c r="E175" s="13">
        <v>2</v>
      </c>
      <c r="F175" s="13">
        <v>132</v>
      </c>
      <c r="G175" s="13">
        <v>224</v>
      </c>
      <c r="H175" s="13">
        <v>0</v>
      </c>
      <c r="I175" s="13">
        <v>0</v>
      </c>
      <c r="J175" s="13">
        <v>173</v>
      </c>
      <c r="K175" s="13">
        <v>0</v>
      </c>
      <c r="L175" t="str">
        <f t="shared" si="6"/>
        <v>Adult</v>
      </c>
      <c r="M175" t="str">
        <f t="shared" si="7"/>
        <v>ideal</v>
      </c>
      <c r="N175" t="str">
        <f t="shared" si="8"/>
        <v>borderline</v>
      </c>
    </row>
    <row r="176" spans="1:14" ht="14.25" customHeight="1" x14ac:dyDescent="0.2">
      <c r="A176" s="13">
        <v>60</v>
      </c>
      <c r="B176" s="13">
        <v>1</v>
      </c>
      <c r="C176" s="13">
        <v>1</v>
      </c>
      <c r="D176" s="13">
        <v>2</v>
      </c>
      <c r="E176" s="13">
        <v>0</v>
      </c>
      <c r="F176" s="13">
        <v>130</v>
      </c>
      <c r="G176" s="13">
        <v>206</v>
      </c>
      <c r="H176" s="13">
        <v>0</v>
      </c>
      <c r="I176" s="13">
        <v>0</v>
      </c>
      <c r="J176" s="13">
        <v>132</v>
      </c>
      <c r="K176" s="13">
        <v>0</v>
      </c>
      <c r="L176" t="str">
        <f t="shared" si="6"/>
        <v>Adult</v>
      </c>
      <c r="M176" t="str">
        <f t="shared" si="7"/>
        <v>ideal</v>
      </c>
      <c r="N176" t="str">
        <f t="shared" si="8"/>
        <v>borderline</v>
      </c>
    </row>
    <row r="177" spans="1:14" ht="14.25" customHeight="1" x14ac:dyDescent="0.2">
      <c r="A177" s="13">
        <v>40</v>
      </c>
      <c r="B177" s="13">
        <v>1</v>
      </c>
      <c r="C177" s="13">
        <v>1</v>
      </c>
      <c r="D177" s="13">
        <v>0</v>
      </c>
      <c r="E177" s="13">
        <v>0</v>
      </c>
      <c r="F177" s="13">
        <v>110</v>
      </c>
      <c r="G177" s="13">
        <v>167</v>
      </c>
      <c r="H177" s="13">
        <v>0</v>
      </c>
      <c r="I177" s="13">
        <v>0</v>
      </c>
      <c r="J177" s="13">
        <v>114</v>
      </c>
      <c r="K177" s="13">
        <v>0</v>
      </c>
      <c r="L177" t="str">
        <f t="shared" si="6"/>
        <v>Adult</v>
      </c>
      <c r="M177" t="str">
        <f t="shared" si="7"/>
        <v>ideal</v>
      </c>
      <c r="N177" t="str">
        <f t="shared" si="8"/>
        <v>good</v>
      </c>
    </row>
    <row r="178" spans="1:14" ht="14.25" customHeight="1" x14ac:dyDescent="0.2">
      <c r="A178" s="13">
        <v>60</v>
      </c>
      <c r="B178" s="13">
        <v>1</v>
      </c>
      <c r="C178" s="13">
        <v>1</v>
      </c>
      <c r="D178" s="13">
        <v>2</v>
      </c>
      <c r="E178" s="13">
        <v>0</v>
      </c>
      <c r="F178" s="13">
        <v>117</v>
      </c>
      <c r="G178" s="13">
        <v>230</v>
      </c>
      <c r="H178" s="13">
        <v>1</v>
      </c>
      <c r="I178" s="13">
        <v>1</v>
      </c>
      <c r="J178" s="13">
        <v>160</v>
      </c>
      <c r="K178" s="13">
        <v>0</v>
      </c>
      <c r="L178" t="str">
        <f t="shared" si="6"/>
        <v>Adult</v>
      </c>
      <c r="M178" t="str">
        <f t="shared" si="7"/>
        <v>ideal</v>
      </c>
      <c r="N178" t="str">
        <f t="shared" si="8"/>
        <v>borderline</v>
      </c>
    </row>
    <row r="179" spans="1:14" ht="14.25" customHeight="1" x14ac:dyDescent="0.2">
      <c r="A179" s="13">
        <v>64</v>
      </c>
      <c r="B179" s="13">
        <v>1</v>
      </c>
      <c r="C179" s="13">
        <v>0</v>
      </c>
      <c r="D179" s="13">
        <v>0</v>
      </c>
      <c r="E179" s="13">
        <v>2</v>
      </c>
      <c r="F179" s="13">
        <v>140</v>
      </c>
      <c r="G179" s="13">
        <v>335</v>
      </c>
      <c r="H179" s="13">
        <v>0</v>
      </c>
      <c r="I179" s="13">
        <v>1</v>
      </c>
      <c r="J179" s="13">
        <v>158</v>
      </c>
      <c r="K179" s="13">
        <v>0</v>
      </c>
      <c r="L179" t="str">
        <f t="shared" si="6"/>
        <v>Seniors</v>
      </c>
      <c r="M179" t="str">
        <f t="shared" si="7"/>
        <v>ideal</v>
      </c>
      <c r="N179" t="str">
        <f t="shared" si="8"/>
        <v>high</v>
      </c>
    </row>
    <row r="180" spans="1:14" ht="14.25" customHeight="1" x14ac:dyDescent="0.2">
      <c r="A180" s="13">
        <v>43</v>
      </c>
      <c r="B180" s="13">
        <v>1</v>
      </c>
      <c r="C180" s="13">
        <v>1</v>
      </c>
      <c r="D180" s="13">
        <v>0</v>
      </c>
      <c r="E180" s="13">
        <v>0</v>
      </c>
      <c r="F180" s="13">
        <v>120</v>
      </c>
      <c r="G180" s="13">
        <v>177</v>
      </c>
      <c r="H180" s="13">
        <v>0</v>
      </c>
      <c r="I180" s="13">
        <v>0</v>
      </c>
      <c r="J180" s="13">
        <v>120</v>
      </c>
      <c r="K180" s="13">
        <v>0</v>
      </c>
      <c r="L180" t="str">
        <f t="shared" si="6"/>
        <v>Adult</v>
      </c>
      <c r="M180" t="str">
        <f t="shared" si="7"/>
        <v>ideal</v>
      </c>
      <c r="N180" t="str">
        <f t="shared" si="8"/>
        <v>good</v>
      </c>
    </row>
    <row r="181" spans="1:14" ht="14.25" customHeight="1" x14ac:dyDescent="0.2">
      <c r="A181" s="13">
        <v>57</v>
      </c>
      <c r="B181" s="13">
        <v>1</v>
      </c>
      <c r="C181" s="13">
        <v>1</v>
      </c>
      <c r="D181" s="13">
        <v>1</v>
      </c>
      <c r="E181" s="13">
        <v>0</v>
      </c>
      <c r="F181" s="13">
        <v>150</v>
      </c>
      <c r="G181" s="13">
        <v>276</v>
      </c>
      <c r="H181" s="13">
        <v>0</v>
      </c>
      <c r="I181" s="13">
        <v>0</v>
      </c>
      <c r="J181" s="13">
        <v>112</v>
      </c>
      <c r="K181" s="13">
        <v>0</v>
      </c>
      <c r="L181" t="str">
        <f t="shared" si="6"/>
        <v>Adult</v>
      </c>
      <c r="M181" t="str">
        <f t="shared" si="7"/>
        <v>high</v>
      </c>
      <c r="N181" t="str">
        <f t="shared" si="8"/>
        <v>high</v>
      </c>
    </row>
    <row r="182" spans="1:14" ht="14.25" customHeight="1" x14ac:dyDescent="0.2">
      <c r="A182" s="13">
        <v>55</v>
      </c>
      <c r="B182" s="13">
        <v>1</v>
      </c>
      <c r="C182" s="13">
        <v>1</v>
      </c>
      <c r="D182" s="13">
        <v>1</v>
      </c>
      <c r="E182" s="13">
        <v>0</v>
      </c>
      <c r="F182" s="13">
        <v>132</v>
      </c>
      <c r="G182" s="13">
        <v>353</v>
      </c>
      <c r="H182" s="13">
        <v>0</v>
      </c>
      <c r="I182" s="13">
        <v>1</v>
      </c>
      <c r="J182" s="13">
        <v>132</v>
      </c>
      <c r="K182" s="13">
        <v>0</v>
      </c>
      <c r="L182" t="str">
        <f t="shared" si="6"/>
        <v>Adult</v>
      </c>
      <c r="M182" t="str">
        <f t="shared" si="7"/>
        <v>ideal</v>
      </c>
      <c r="N182" t="str">
        <f t="shared" si="8"/>
        <v>high</v>
      </c>
    </row>
    <row r="183" spans="1:14" ht="14.25" customHeight="1" x14ac:dyDescent="0.2">
      <c r="A183" s="13">
        <v>65</v>
      </c>
      <c r="B183" s="13">
        <v>0</v>
      </c>
      <c r="C183" s="13">
        <v>0</v>
      </c>
      <c r="D183" s="13">
        <v>3</v>
      </c>
      <c r="E183" s="13">
        <v>0</v>
      </c>
      <c r="F183" s="13">
        <v>150</v>
      </c>
      <c r="G183" s="13">
        <v>225</v>
      </c>
      <c r="H183" s="13">
        <v>0</v>
      </c>
      <c r="I183" s="13">
        <v>0</v>
      </c>
      <c r="J183" s="13">
        <v>114</v>
      </c>
      <c r="K183" s="13">
        <v>0</v>
      </c>
      <c r="L183" t="str">
        <f t="shared" si="6"/>
        <v>Seniors</v>
      </c>
      <c r="M183" t="str">
        <f t="shared" si="7"/>
        <v>high</v>
      </c>
      <c r="N183" t="str">
        <f t="shared" si="8"/>
        <v>borderline</v>
      </c>
    </row>
    <row r="184" spans="1:14" ht="14.25" customHeight="1" x14ac:dyDescent="0.2">
      <c r="A184" s="13">
        <v>61</v>
      </c>
      <c r="B184" s="13">
        <v>0</v>
      </c>
      <c r="C184" s="13">
        <v>0</v>
      </c>
      <c r="D184" s="13">
        <v>0</v>
      </c>
      <c r="E184" s="13">
        <v>0</v>
      </c>
      <c r="F184" s="13">
        <v>130</v>
      </c>
      <c r="G184" s="13">
        <v>330</v>
      </c>
      <c r="H184" s="13">
        <v>0</v>
      </c>
      <c r="I184" s="13">
        <v>0</v>
      </c>
      <c r="J184" s="13">
        <v>169</v>
      </c>
      <c r="K184" s="13">
        <v>0</v>
      </c>
      <c r="L184" t="str">
        <f t="shared" si="6"/>
        <v>Adult</v>
      </c>
      <c r="M184" t="str">
        <f t="shared" si="7"/>
        <v>ideal</v>
      </c>
      <c r="N184" t="str">
        <f t="shared" si="8"/>
        <v>high</v>
      </c>
    </row>
    <row r="185" spans="1:14" ht="14.25" customHeight="1" x14ac:dyDescent="0.2">
      <c r="A185" s="13">
        <v>58</v>
      </c>
      <c r="B185" s="13">
        <v>1</v>
      </c>
      <c r="C185" s="13">
        <v>0</v>
      </c>
      <c r="D185" s="13">
        <v>1</v>
      </c>
      <c r="E185" s="13">
        <v>2</v>
      </c>
      <c r="F185" s="13">
        <v>112</v>
      </c>
      <c r="G185" s="13">
        <v>230</v>
      </c>
      <c r="H185" s="13">
        <v>0</v>
      </c>
      <c r="I185" s="13">
        <v>0</v>
      </c>
      <c r="J185" s="13">
        <v>165</v>
      </c>
      <c r="K185" s="13">
        <v>0</v>
      </c>
      <c r="L185" t="str">
        <f t="shared" si="6"/>
        <v>Adult</v>
      </c>
      <c r="M185" t="str">
        <f t="shared" si="7"/>
        <v>ideal</v>
      </c>
      <c r="N185" t="str">
        <f t="shared" si="8"/>
        <v>borderline</v>
      </c>
    </row>
    <row r="186" spans="1:14" ht="14.25" customHeight="1" x14ac:dyDescent="0.2">
      <c r="A186" s="13">
        <v>50</v>
      </c>
      <c r="B186" s="13">
        <v>1</v>
      </c>
      <c r="C186" s="13">
        <v>0</v>
      </c>
      <c r="D186" s="13">
        <v>0</v>
      </c>
      <c r="E186" s="13">
        <v>0</v>
      </c>
      <c r="F186" s="13">
        <v>150</v>
      </c>
      <c r="G186" s="13">
        <v>243</v>
      </c>
      <c r="H186" s="13">
        <v>0</v>
      </c>
      <c r="I186" s="13">
        <v>0</v>
      </c>
      <c r="J186" s="13">
        <v>128</v>
      </c>
      <c r="K186" s="13">
        <v>0</v>
      </c>
      <c r="L186" t="str">
        <f t="shared" si="6"/>
        <v>Adult</v>
      </c>
      <c r="M186" t="str">
        <f t="shared" si="7"/>
        <v>high</v>
      </c>
      <c r="N186" t="str">
        <f t="shared" si="8"/>
        <v>high</v>
      </c>
    </row>
    <row r="187" spans="1:14" ht="14.25" customHeight="1" x14ac:dyDescent="0.2">
      <c r="A187" s="13">
        <v>44</v>
      </c>
      <c r="B187" s="13">
        <v>1</v>
      </c>
      <c r="C187" s="13">
        <v>0</v>
      </c>
      <c r="D187" s="13">
        <v>1</v>
      </c>
      <c r="E187" s="13">
        <v>0</v>
      </c>
      <c r="F187" s="13">
        <v>112</v>
      </c>
      <c r="G187" s="13">
        <v>290</v>
      </c>
      <c r="H187" s="13">
        <v>0</v>
      </c>
      <c r="I187" s="13">
        <v>0</v>
      </c>
      <c r="J187" s="13">
        <v>153</v>
      </c>
      <c r="K187" s="13">
        <v>0</v>
      </c>
      <c r="L187" t="str">
        <f t="shared" si="6"/>
        <v>Adult</v>
      </c>
      <c r="M187" t="str">
        <f t="shared" si="7"/>
        <v>ideal</v>
      </c>
      <c r="N187" t="str">
        <f t="shared" si="8"/>
        <v>high</v>
      </c>
    </row>
    <row r="188" spans="1:14" ht="14.25" customHeight="1" x14ac:dyDescent="0.2">
      <c r="A188" s="13">
        <v>60</v>
      </c>
      <c r="B188" s="13">
        <v>1</v>
      </c>
      <c r="C188" s="13">
        <v>1</v>
      </c>
      <c r="D188" s="13">
        <v>1</v>
      </c>
      <c r="E188" s="13">
        <v>0</v>
      </c>
      <c r="F188" s="13">
        <v>130</v>
      </c>
      <c r="G188" s="13">
        <v>253</v>
      </c>
      <c r="H188" s="13">
        <v>0</v>
      </c>
      <c r="I188" s="13">
        <v>1</v>
      </c>
      <c r="J188" s="13">
        <v>144</v>
      </c>
      <c r="K188" s="13">
        <v>0</v>
      </c>
      <c r="L188" t="str">
        <f t="shared" si="6"/>
        <v>Adult</v>
      </c>
      <c r="M188" t="str">
        <f t="shared" si="7"/>
        <v>ideal</v>
      </c>
      <c r="N188" t="str">
        <f t="shared" si="8"/>
        <v>high</v>
      </c>
    </row>
    <row r="189" spans="1:14" ht="14.25" customHeight="1" x14ac:dyDescent="0.2">
      <c r="A189" s="13">
        <v>54</v>
      </c>
      <c r="B189" s="13">
        <v>1</v>
      </c>
      <c r="C189" s="13">
        <v>1</v>
      </c>
      <c r="D189" s="13">
        <v>1</v>
      </c>
      <c r="E189" s="13">
        <v>0</v>
      </c>
      <c r="F189" s="13">
        <v>124</v>
      </c>
      <c r="G189" s="13">
        <v>266</v>
      </c>
      <c r="H189" s="13">
        <v>0</v>
      </c>
      <c r="I189" s="13">
        <v>0</v>
      </c>
      <c r="J189" s="13">
        <v>109</v>
      </c>
      <c r="K189" s="13">
        <v>0</v>
      </c>
      <c r="L189" t="str">
        <f t="shared" si="6"/>
        <v>Adult</v>
      </c>
      <c r="M189" t="str">
        <f t="shared" si="7"/>
        <v>ideal</v>
      </c>
      <c r="N189" t="str">
        <f t="shared" si="8"/>
        <v>high</v>
      </c>
    </row>
    <row r="190" spans="1:14" ht="14.25" customHeight="1" x14ac:dyDescent="0.2">
      <c r="A190" s="13">
        <v>50</v>
      </c>
      <c r="B190" s="13">
        <v>1</v>
      </c>
      <c r="C190" s="13">
        <v>0</v>
      </c>
      <c r="D190" s="13">
        <v>1</v>
      </c>
      <c r="E190" s="13">
        <v>2</v>
      </c>
      <c r="F190" s="13">
        <v>140</v>
      </c>
      <c r="G190" s="13">
        <v>233</v>
      </c>
      <c r="H190" s="13">
        <v>0</v>
      </c>
      <c r="I190" s="13">
        <v>1</v>
      </c>
      <c r="J190" s="13">
        <v>163</v>
      </c>
      <c r="K190" s="13">
        <v>0</v>
      </c>
      <c r="L190" t="str">
        <f t="shared" si="6"/>
        <v>Adult</v>
      </c>
      <c r="M190" t="str">
        <f t="shared" si="7"/>
        <v>ideal</v>
      </c>
      <c r="N190" t="str">
        <f t="shared" si="8"/>
        <v>borderline</v>
      </c>
    </row>
    <row r="191" spans="1:14" ht="14.25" customHeight="1" x14ac:dyDescent="0.2">
      <c r="A191" s="13">
        <v>41</v>
      </c>
      <c r="B191" s="13">
        <v>1</v>
      </c>
      <c r="C191" s="13">
        <v>0</v>
      </c>
      <c r="D191" s="13">
        <v>0</v>
      </c>
      <c r="E191" s="13">
        <v>0</v>
      </c>
      <c r="F191" s="13">
        <v>110</v>
      </c>
      <c r="G191" s="13">
        <v>172</v>
      </c>
      <c r="H191" s="13">
        <v>0</v>
      </c>
      <c r="I191" s="13">
        <v>0</v>
      </c>
      <c r="J191" s="13">
        <v>158</v>
      </c>
      <c r="K191" s="13">
        <v>0</v>
      </c>
      <c r="L191" t="str">
        <f t="shared" si="6"/>
        <v>Adult</v>
      </c>
      <c r="M191" t="str">
        <f t="shared" si="7"/>
        <v>ideal</v>
      </c>
      <c r="N191" t="str">
        <f t="shared" si="8"/>
        <v>good</v>
      </c>
    </row>
    <row r="192" spans="1:14" ht="14.25" customHeight="1" x14ac:dyDescent="0.2">
      <c r="A192" s="13">
        <v>51</v>
      </c>
      <c r="B192" s="13">
        <v>0</v>
      </c>
      <c r="C192" s="13">
        <v>1</v>
      </c>
      <c r="D192" s="13">
        <v>0</v>
      </c>
      <c r="E192" s="13">
        <v>0</v>
      </c>
      <c r="F192" s="13">
        <v>130</v>
      </c>
      <c r="G192" s="13">
        <v>305</v>
      </c>
      <c r="H192" s="13">
        <v>0</v>
      </c>
      <c r="I192" s="13">
        <v>1</v>
      </c>
      <c r="J192" s="13">
        <v>142</v>
      </c>
      <c r="K192" s="13">
        <v>0</v>
      </c>
      <c r="L192" t="str">
        <f t="shared" si="6"/>
        <v>Adult</v>
      </c>
      <c r="M192" t="str">
        <f t="shared" si="7"/>
        <v>ideal</v>
      </c>
      <c r="N192" t="str">
        <f t="shared" si="8"/>
        <v>high</v>
      </c>
    </row>
    <row r="193" spans="1:14" ht="14.25" customHeight="1" x14ac:dyDescent="0.2">
      <c r="A193" s="13">
        <v>58</v>
      </c>
      <c r="B193" s="13">
        <v>1</v>
      </c>
      <c r="C193" s="13">
        <v>1</v>
      </c>
      <c r="D193" s="13">
        <v>3</v>
      </c>
      <c r="E193" s="13">
        <v>0</v>
      </c>
      <c r="F193" s="13">
        <v>128</v>
      </c>
      <c r="G193" s="13">
        <v>216</v>
      </c>
      <c r="H193" s="13">
        <v>0</v>
      </c>
      <c r="I193" s="13">
        <v>0</v>
      </c>
      <c r="J193" s="13">
        <v>131</v>
      </c>
      <c r="K193" s="13">
        <v>0</v>
      </c>
      <c r="L193" t="str">
        <f t="shared" si="6"/>
        <v>Adult</v>
      </c>
      <c r="M193" t="str">
        <f t="shared" si="7"/>
        <v>ideal</v>
      </c>
      <c r="N193" t="str">
        <f t="shared" si="8"/>
        <v>borderline</v>
      </c>
    </row>
    <row r="194" spans="1:14" ht="14.25" customHeight="1" x14ac:dyDescent="0.2">
      <c r="A194" s="13">
        <v>54</v>
      </c>
      <c r="B194" s="13">
        <v>1</v>
      </c>
      <c r="C194" s="13">
        <v>0</v>
      </c>
      <c r="D194" s="13">
        <v>1</v>
      </c>
      <c r="E194" s="13">
        <v>0</v>
      </c>
      <c r="F194" s="13">
        <v>120</v>
      </c>
      <c r="G194" s="13">
        <v>188</v>
      </c>
      <c r="H194" s="13">
        <v>0</v>
      </c>
      <c r="I194" s="13">
        <v>1</v>
      </c>
      <c r="J194" s="13">
        <v>113</v>
      </c>
      <c r="K194" s="13">
        <v>0</v>
      </c>
      <c r="L194" t="str">
        <f t="shared" si="6"/>
        <v>Adult</v>
      </c>
      <c r="M194" t="str">
        <f t="shared" si="7"/>
        <v>ideal</v>
      </c>
      <c r="N194" t="str">
        <f t="shared" si="8"/>
        <v>good</v>
      </c>
    </row>
    <row r="195" spans="1:14" ht="14.25" customHeight="1" x14ac:dyDescent="0.2">
      <c r="A195" s="13">
        <v>60</v>
      </c>
      <c r="B195" s="13">
        <v>1</v>
      </c>
      <c r="C195" s="13">
        <v>1</v>
      </c>
      <c r="D195" s="13">
        <v>2</v>
      </c>
      <c r="E195" s="13">
        <v>0</v>
      </c>
      <c r="F195" s="13">
        <v>145</v>
      </c>
      <c r="G195" s="13">
        <v>282</v>
      </c>
      <c r="H195" s="13">
        <v>0</v>
      </c>
      <c r="I195" s="13">
        <v>0</v>
      </c>
      <c r="J195" s="13">
        <v>142</v>
      </c>
      <c r="K195" s="13">
        <v>0</v>
      </c>
      <c r="L195" t="str">
        <f t="shared" ref="L195:L258" si="9">IF(AND(A195&gt;=0,A195&lt;14),"children",IF(AND(A195&gt;=14,A195&lt;25),"youth",IF(AND(A195&gt;=25,A195&lt;64),"Adult","Seniors")))</f>
        <v>Adult</v>
      </c>
      <c r="M195" t="str">
        <f t="shared" ref="M195:M258" si="10">VLOOKUP(F195,$O$6:$P$8,2,TRUE)</f>
        <v>high</v>
      </c>
      <c r="N195" t="str">
        <f t="shared" ref="N195:N258" si="11">VLOOKUP(G195,$O$11:$P$13,2,TRUE)</f>
        <v>high</v>
      </c>
    </row>
    <row r="196" spans="1:14" ht="14.25" customHeight="1" x14ac:dyDescent="0.2">
      <c r="A196" s="13">
        <v>60</v>
      </c>
      <c r="B196" s="13">
        <v>1</v>
      </c>
      <c r="C196" s="13">
        <v>0</v>
      </c>
      <c r="D196" s="13">
        <v>0</v>
      </c>
      <c r="E196" s="13">
        <v>2</v>
      </c>
      <c r="F196" s="13">
        <v>140</v>
      </c>
      <c r="G196" s="13">
        <v>185</v>
      </c>
      <c r="H196" s="13">
        <v>0</v>
      </c>
      <c r="I196" s="13">
        <v>0</v>
      </c>
      <c r="J196" s="13">
        <v>155</v>
      </c>
      <c r="K196" s="13">
        <v>0</v>
      </c>
      <c r="L196" t="str">
        <f t="shared" si="9"/>
        <v>Adult</v>
      </c>
      <c r="M196" t="str">
        <f t="shared" si="10"/>
        <v>ideal</v>
      </c>
      <c r="N196" t="str">
        <f t="shared" si="11"/>
        <v>good</v>
      </c>
    </row>
    <row r="197" spans="1:14" ht="14.25" customHeight="1" x14ac:dyDescent="0.2">
      <c r="A197" s="13">
        <v>59</v>
      </c>
      <c r="B197" s="13">
        <v>1</v>
      </c>
      <c r="C197" s="13">
        <v>1</v>
      </c>
      <c r="D197" s="13">
        <v>0</v>
      </c>
      <c r="E197" s="13">
        <v>0</v>
      </c>
      <c r="F197" s="13">
        <v>170</v>
      </c>
      <c r="G197" s="13">
        <v>326</v>
      </c>
      <c r="H197" s="13">
        <v>0</v>
      </c>
      <c r="I197" s="13">
        <v>0</v>
      </c>
      <c r="J197" s="13">
        <v>140</v>
      </c>
      <c r="K197" s="13">
        <v>0</v>
      </c>
      <c r="L197" t="str">
        <f t="shared" si="9"/>
        <v>Adult</v>
      </c>
      <c r="M197" t="str">
        <f t="shared" si="10"/>
        <v>high</v>
      </c>
      <c r="N197" t="str">
        <f t="shared" si="11"/>
        <v>high</v>
      </c>
    </row>
    <row r="198" spans="1:14" ht="14.25" customHeight="1" x14ac:dyDescent="0.2">
      <c r="A198" s="13">
        <v>46</v>
      </c>
      <c r="B198" s="13">
        <v>1</v>
      </c>
      <c r="C198" s="13">
        <v>0</v>
      </c>
      <c r="D198" s="13">
        <v>0</v>
      </c>
      <c r="E198" s="13">
        <v>2</v>
      </c>
      <c r="F198" s="13">
        <v>150</v>
      </c>
      <c r="G198" s="13">
        <v>231</v>
      </c>
      <c r="H198" s="13">
        <v>0</v>
      </c>
      <c r="I198" s="13">
        <v>1</v>
      </c>
      <c r="J198" s="13">
        <v>147</v>
      </c>
      <c r="K198" s="13">
        <v>0</v>
      </c>
      <c r="L198" t="str">
        <f t="shared" si="9"/>
        <v>Adult</v>
      </c>
      <c r="M198" t="str">
        <f t="shared" si="10"/>
        <v>high</v>
      </c>
      <c r="N198" t="str">
        <f t="shared" si="11"/>
        <v>borderline</v>
      </c>
    </row>
    <row r="199" spans="1:14" ht="14.25" customHeight="1" x14ac:dyDescent="0.2">
      <c r="A199" s="13">
        <v>67</v>
      </c>
      <c r="B199" s="13">
        <v>1</v>
      </c>
      <c r="C199" s="13">
        <v>0</v>
      </c>
      <c r="D199" s="13">
        <v>2</v>
      </c>
      <c r="E199" s="13">
        <v>0</v>
      </c>
      <c r="F199" s="13">
        <v>125</v>
      </c>
      <c r="G199" s="13">
        <v>254</v>
      </c>
      <c r="H199" s="13">
        <v>1</v>
      </c>
      <c r="I199" s="13">
        <v>1</v>
      </c>
      <c r="J199" s="13">
        <v>163</v>
      </c>
      <c r="K199" s="13">
        <v>0</v>
      </c>
      <c r="L199" t="str">
        <f t="shared" si="9"/>
        <v>Seniors</v>
      </c>
      <c r="M199" t="str">
        <f t="shared" si="10"/>
        <v>ideal</v>
      </c>
      <c r="N199" t="str">
        <f t="shared" si="11"/>
        <v>high</v>
      </c>
    </row>
    <row r="200" spans="1:14" ht="14.25" customHeight="1" x14ac:dyDescent="0.2">
      <c r="A200" s="13">
        <v>62</v>
      </c>
      <c r="B200" s="13">
        <v>1</v>
      </c>
      <c r="C200" s="13">
        <v>1</v>
      </c>
      <c r="D200" s="13">
        <v>2</v>
      </c>
      <c r="E200" s="13">
        <v>0</v>
      </c>
      <c r="F200" s="13">
        <v>120</v>
      </c>
      <c r="G200" s="13">
        <v>267</v>
      </c>
      <c r="H200" s="13">
        <v>0</v>
      </c>
      <c r="I200" s="13">
        <v>1</v>
      </c>
      <c r="J200" s="13">
        <v>99</v>
      </c>
      <c r="K200" s="13">
        <v>0</v>
      </c>
      <c r="L200" t="str">
        <f t="shared" si="9"/>
        <v>Adult</v>
      </c>
      <c r="M200" t="str">
        <f t="shared" si="10"/>
        <v>ideal</v>
      </c>
      <c r="N200" t="str">
        <f t="shared" si="11"/>
        <v>high</v>
      </c>
    </row>
    <row r="201" spans="1:14" ht="14.25" customHeight="1" x14ac:dyDescent="0.2">
      <c r="A201" s="13">
        <v>65</v>
      </c>
      <c r="B201" s="13">
        <v>1</v>
      </c>
      <c r="C201" s="13">
        <v>0</v>
      </c>
      <c r="D201" s="13">
        <v>2</v>
      </c>
      <c r="E201" s="13">
        <v>0</v>
      </c>
      <c r="F201" s="13">
        <v>110</v>
      </c>
      <c r="G201" s="13">
        <v>248</v>
      </c>
      <c r="H201" s="13">
        <v>0</v>
      </c>
      <c r="I201" s="13">
        <v>0</v>
      </c>
      <c r="J201" s="13">
        <v>158</v>
      </c>
      <c r="K201" s="13">
        <v>0</v>
      </c>
      <c r="L201" t="str">
        <f t="shared" si="9"/>
        <v>Seniors</v>
      </c>
      <c r="M201" t="str">
        <f t="shared" si="10"/>
        <v>ideal</v>
      </c>
      <c r="N201" t="str">
        <f t="shared" si="11"/>
        <v>high</v>
      </c>
    </row>
    <row r="202" spans="1:14" ht="14.25" customHeight="1" x14ac:dyDescent="0.2">
      <c r="A202" s="13">
        <v>44</v>
      </c>
      <c r="B202" s="13">
        <v>1</v>
      </c>
      <c r="C202" s="13">
        <v>0</v>
      </c>
      <c r="D202" s="13">
        <v>1</v>
      </c>
      <c r="E202" s="13">
        <v>0</v>
      </c>
      <c r="F202" s="13">
        <v>110</v>
      </c>
      <c r="G202" s="13">
        <v>197</v>
      </c>
      <c r="H202" s="13">
        <v>0</v>
      </c>
      <c r="I202" s="13">
        <v>0</v>
      </c>
      <c r="J202" s="13">
        <v>177</v>
      </c>
      <c r="K202" s="13">
        <v>0</v>
      </c>
      <c r="L202" t="str">
        <f t="shared" si="9"/>
        <v>Adult</v>
      </c>
      <c r="M202" t="str">
        <f t="shared" si="10"/>
        <v>ideal</v>
      </c>
      <c r="N202" t="str">
        <f t="shared" si="11"/>
        <v>good</v>
      </c>
    </row>
    <row r="203" spans="1:14" ht="14.25" customHeight="1" x14ac:dyDescent="0.2">
      <c r="A203" s="13">
        <v>60</v>
      </c>
      <c r="B203" s="13">
        <v>1</v>
      </c>
      <c r="C203" s="13">
        <v>1</v>
      </c>
      <c r="D203" s="13">
        <v>1</v>
      </c>
      <c r="E203" s="13">
        <v>0</v>
      </c>
      <c r="F203" s="13">
        <v>125</v>
      </c>
      <c r="G203" s="13">
        <v>258</v>
      </c>
      <c r="H203" s="13">
        <v>0</v>
      </c>
      <c r="I203" s="13">
        <v>0</v>
      </c>
      <c r="J203" s="13">
        <v>141</v>
      </c>
      <c r="K203" s="13">
        <v>0</v>
      </c>
      <c r="L203" t="str">
        <f t="shared" si="9"/>
        <v>Adult</v>
      </c>
      <c r="M203" t="str">
        <f t="shared" si="10"/>
        <v>ideal</v>
      </c>
      <c r="N203" t="str">
        <f t="shared" si="11"/>
        <v>high</v>
      </c>
    </row>
    <row r="204" spans="1:14" ht="14.25" customHeight="1" x14ac:dyDescent="0.2">
      <c r="A204" s="13">
        <v>58</v>
      </c>
      <c r="B204" s="13">
        <v>1</v>
      </c>
      <c r="C204" s="13">
        <v>1</v>
      </c>
      <c r="D204" s="13">
        <v>0</v>
      </c>
      <c r="E204" s="13">
        <v>0</v>
      </c>
      <c r="F204" s="13">
        <v>150</v>
      </c>
      <c r="G204" s="13">
        <v>270</v>
      </c>
      <c r="H204" s="13">
        <v>0</v>
      </c>
      <c r="I204" s="13">
        <v>0</v>
      </c>
      <c r="J204" s="13">
        <v>111</v>
      </c>
      <c r="K204" s="13">
        <v>0</v>
      </c>
      <c r="L204" t="str">
        <f t="shared" si="9"/>
        <v>Adult</v>
      </c>
      <c r="M204" t="str">
        <f t="shared" si="10"/>
        <v>high</v>
      </c>
      <c r="N204" t="str">
        <f t="shared" si="11"/>
        <v>high</v>
      </c>
    </row>
    <row r="205" spans="1:14" ht="14.25" customHeight="1" x14ac:dyDescent="0.2">
      <c r="A205" s="13">
        <v>68</v>
      </c>
      <c r="B205" s="13">
        <v>1</v>
      </c>
      <c r="C205" s="13">
        <v>1</v>
      </c>
      <c r="D205" s="13">
        <v>0</v>
      </c>
      <c r="E205" s="13">
        <v>2</v>
      </c>
      <c r="F205" s="13">
        <v>180</v>
      </c>
      <c r="G205" s="13">
        <v>274</v>
      </c>
      <c r="H205" s="13">
        <v>1</v>
      </c>
      <c r="I205" s="13">
        <v>0</v>
      </c>
      <c r="J205" s="13">
        <v>150</v>
      </c>
      <c r="K205" s="13">
        <v>0</v>
      </c>
      <c r="L205" t="str">
        <f t="shared" si="9"/>
        <v>Seniors</v>
      </c>
      <c r="M205" t="str">
        <f t="shared" si="10"/>
        <v>high</v>
      </c>
      <c r="N205" t="str">
        <f t="shared" si="11"/>
        <v>high</v>
      </c>
    </row>
    <row r="206" spans="1:14" ht="14.25" customHeight="1" x14ac:dyDescent="0.2">
      <c r="A206" s="13">
        <v>62</v>
      </c>
      <c r="B206" s="13">
        <v>0</v>
      </c>
      <c r="C206" s="13">
        <v>0</v>
      </c>
      <c r="D206" s="13">
        <v>3</v>
      </c>
      <c r="E206" s="13">
        <v>0</v>
      </c>
      <c r="F206" s="13">
        <v>160</v>
      </c>
      <c r="G206" s="13">
        <v>164</v>
      </c>
      <c r="H206" s="13">
        <v>0</v>
      </c>
      <c r="I206" s="13">
        <v>0</v>
      </c>
      <c r="J206" s="13">
        <v>145</v>
      </c>
      <c r="K206" s="13">
        <v>0</v>
      </c>
      <c r="L206" t="str">
        <f t="shared" si="9"/>
        <v>Adult</v>
      </c>
      <c r="M206" t="str">
        <f t="shared" si="10"/>
        <v>high</v>
      </c>
      <c r="N206" t="str">
        <f t="shared" si="11"/>
        <v>good</v>
      </c>
    </row>
    <row r="207" spans="1:14" ht="14.25" customHeight="1" x14ac:dyDescent="0.2">
      <c r="A207" s="13">
        <v>52</v>
      </c>
      <c r="B207" s="13">
        <v>1</v>
      </c>
      <c r="C207" s="13">
        <v>1</v>
      </c>
      <c r="D207" s="13">
        <v>1</v>
      </c>
      <c r="E207" s="13">
        <v>0</v>
      </c>
      <c r="F207" s="13">
        <v>128</v>
      </c>
      <c r="G207" s="13">
        <v>255</v>
      </c>
      <c r="H207" s="13">
        <v>0</v>
      </c>
      <c r="I207" s="13">
        <v>1</v>
      </c>
      <c r="J207" s="13">
        <v>161</v>
      </c>
      <c r="K207" s="13">
        <v>0</v>
      </c>
      <c r="L207" t="str">
        <f t="shared" si="9"/>
        <v>Adult</v>
      </c>
      <c r="M207" t="str">
        <f t="shared" si="10"/>
        <v>ideal</v>
      </c>
      <c r="N207" t="str">
        <f t="shared" si="11"/>
        <v>high</v>
      </c>
    </row>
    <row r="208" spans="1:14" ht="14.25" customHeight="1" x14ac:dyDescent="0.2">
      <c r="A208" s="13">
        <v>59</v>
      </c>
      <c r="B208" s="13">
        <v>1</v>
      </c>
      <c r="C208" s="13">
        <v>1</v>
      </c>
      <c r="D208" s="13">
        <v>1</v>
      </c>
      <c r="E208" s="13">
        <v>0</v>
      </c>
      <c r="F208" s="13">
        <v>110</v>
      </c>
      <c r="G208" s="13">
        <v>239</v>
      </c>
      <c r="H208" s="13">
        <v>0</v>
      </c>
      <c r="I208" s="13">
        <v>0</v>
      </c>
      <c r="J208" s="13">
        <v>142</v>
      </c>
      <c r="K208" s="13">
        <v>0</v>
      </c>
      <c r="L208" t="str">
        <f t="shared" si="9"/>
        <v>Adult</v>
      </c>
      <c r="M208" t="str">
        <f t="shared" si="10"/>
        <v>ideal</v>
      </c>
      <c r="N208" t="str">
        <f t="shared" si="11"/>
        <v>borderline</v>
      </c>
    </row>
    <row r="209" spans="1:14" ht="14.25" customHeight="1" x14ac:dyDescent="0.2">
      <c r="A209" s="13">
        <v>60</v>
      </c>
      <c r="B209" s="13">
        <v>0</v>
      </c>
      <c r="C209" s="13">
        <v>0</v>
      </c>
      <c r="D209" s="13">
        <v>2</v>
      </c>
      <c r="E209" s="13">
        <v>0</v>
      </c>
      <c r="F209" s="13">
        <v>150</v>
      </c>
      <c r="G209" s="13">
        <v>258</v>
      </c>
      <c r="H209" s="13">
        <v>0</v>
      </c>
      <c r="I209" s="13">
        <v>0</v>
      </c>
      <c r="J209" s="13">
        <v>157</v>
      </c>
      <c r="K209" s="13">
        <v>0</v>
      </c>
      <c r="L209" t="str">
        <f t="shared" si="9"/>
        <v>Adult</v>
      </c>
      <c r="M209" t="str">
        <f t="shared" si="10"/>
        <v>high</v>
      </c>
      <c r="N209" t="str">
        <f t="shared" si="11"/>
        <v>high</v>
      </c>
    </row>
    <row r="210" spans="1:14" ht="14.25" customHeight="1" x14ac:dyDescent="0.2">
      <c r="A210" s="13">
        <v>49</v>
      </c>
      <c r="B210" s="13">
        <v>1</v>
      </c>
      <c r="C210" s="13">
        <v>0</v>
      </c>
      <c r="D210" s="13">
        <v>3</v>
      </c>
      <c r="E210" s="13">
        <v>2</v>
      </c>
      <c r="F210" s="13">
        <v>120</v>
      </c>
      <c r="G210" s="13">
        <v>188</v>
      </c>
      <c r="H210" s="13">
        <v>0</v>
      </c>
      <c r="I210" s="13">
        <v>1</v>
      </c>
      <c r="J210" s="13">
        <v>139</v>
      </c>
      <c r="K210" s="13">
        <v>0</v>
      </c>
      <c r="L210" t="str">
        <f t="shared" si="9"/>
        <v>Adult</v>
      </c>
      <c r="M210" t="str">
        <f t="shared" si="10"/>
        <v>ideal</v>
      </c>
      <c r="N210" t="str">
        <f t="shared" si="11"/>
        <v>good</v>
      </c>
    </row>
    <row r="211" spans="1:14" ht="14.25" customHeight="1" x14ac:dyDescent="0.2">
      <c r="A211" s="13">
        <v>59</v>
      </c>
      <c r="B211" s="13">
        <v>1</v>
      </c>
      <c r="C211" s="13">
        <v>1</v>
      </c>
      <c r="D211" s="13">
        <v>1</v>
      </c>
      <c r="E211" s="13">
        <v>0</v>
      </c>
      <c r="F211" s="13">
        <v>140</v>
      </c>
      <c r="G211" s="13">
        <v>177</v>
      </c>
      <c r="H211" s="13">
        <v>0</v>
      </c>
      <c r="I211" s="13">
        <v>1</v>
      </c>
      <c r="J211" s="13">
        <v>162</v>
      </c>
      <c r="K211" s="13">
        <v>0</v>
      </c>
      <c r="L211" t="str">
        <f t="shared" si="9"/>
        <v>Adult</v>
      </c>
      <c r="M211" t="str">
        <f t="shared" si="10"/>
        <v>ideal</v>
      </c>
      <c r="N211" t="str">
        <f t="shared" si="11"/>
        <v>good</v>
      </c>
    </row>
    <row r="212" spans="1:14" ht="14.25" customHeight="1" x14ac:dyDescent="0.2">
      <c r="A212" s="13">
        <v>57</v>
      </c>
      <c r="B212" s="13">
        <v>1</v>
      </c>
      <c r="C212" s="13">
        <v>0</v>
      </c>
      <c r="D212" s="13">
        <v>1</v>
      </c>
      <c r="E212" s="13">
        <v>2</v>
      </c>
      <c r="F212" s="13">
        <v>128</v>
      </c>
      <c r="G212" s="13">
        <v>229</v>
      </c>
      <c r="H212" s="13">
        <v>0</v>
      </c>
      <c r="I212" s="13">
        <v>0</v>
      </c>
      <c r="J212" s="13">
        <v>150</v>
      </c>
      <c r="K212" s="13">
        <v>0</v>
      </c>
      <c r="L212" t="str">
        <f t="shared" si="9"/>
        <v>Adult</v>
      </c>
      <c r="M212" t="str">
        <f t="shared" si="10"/>
        <v>ideal</v>
      </c>
      <c r="N212" t="str">
        <f t="shared" si="11"/>
        <v>borderline</v>
      </c>
    </row>
    <row r="213" spans="1:14" ht="14.25" customHeight="1" x14ac:dyDescent="0.2">
      <c r="A213" s="13">
        <v>61</v>
      </c>
      <c r="B213" s="13">
        <v>1</v>
      </c>
      <c r="C213" s="13">
        <v>1</v>
      </c>
      <c r="D213" s="13">
        <v>1</v>
      </c>
      <c r="E213" s="13">
        <v>0</v>
      </c>
      <c r="F213" s="13">
        <v>120</v>
      </c>
      <c r="G213" s="13">
        <v>260</v>
      </c>
      <c r="H213" s="13">
        <v>0</v>
      </c>
      <c r="I213" s="13">
        <v>1</v>
      </c>
      <c r="J213" s="13">
        <v>140</v>
      </c>
      <c r="K213" s="13">
        <v>0</v>
      </c>
      <c r="L213" t="str">
        <f t="shared" si="9"/>
        <v>Adult</v>
      </c>
      <c r="M213" t="str">
        <f t="shared" si="10"/>
        <v>ideal</v>
      </c>
      <c r="N213" t="str">
        <f t="shared" si="11"/>
        <v>high</v>
      </c>
    </row>
    <row r="214" spans="1:14" ht="14.25" customHeight="1" x14ac:dyDescent="0.2">
      <c r="A214" s="13">
        <v>39</v>
      </c>
      <c r="B214" s="13">
        <v>1</v>
      </c>
      <c r="C214" s="13">
        <v>0</v>
      </c>
      <c r="D214" s="13">
        <v>0</v>
      </c>
      <c r="E214" s="13">
        <v>0</v>
      </c>
      <c r="F214" s="13">
        <v>118</v>
      </c>
      <c r="G214" s="13">
        <v>219</v>
      </c>
      <c r="H214" s="13">
        <v>0</v>
      </c>
      <c r="I214" s="13">
        <v>1</v>
      </c>
      <c r="J214" s="13">
        <v>140</v>
      </c>
      <c r="K214" s="13">
        <v>0</v>
      </c>
      <c r="L214" t="str">
        <f t="shared" si="9"/>
        <v>Adult</v>
      </c>
      <c r="M214" t="str">
        <f t="shared" si="10"/>
        <v>ideal</v>
      </c>
      <c r="N214" t="str">
        <f t="shared" si="11"/>
        <v>borderline</v>
      </c>
    </row>
    <row r="215" spans="1:14" ht="14.25" customHeight="1" x14ac:dyDescent="0.2">
      <c r="A215" s="13">
        <v>61</v>
      </c>
      <c r="B215" s="13">
        <v>0</v>
      </c>
      <c r="C215" s="13">
        <v>1</v>
      </c>
      <c r="D215" s="13">
        <v>0</v>
      </c>
      <c r="E215" s="13">
        <v>0</v>
      </c>
      <c r="F215" s="13">
        <v>145</v>
      </c>
      <c r="G215" s="13">
        <v>307</v>
      </c>
      <c r="H215" s="13">
        <v>0</v>
      </c>
      <c r="I215" s="13">
        <v>0</v>
      </c>
      <c r="J215" s="13">
        <v>146</v>
      </c>
      <c r="K215" s="13">
        <v>0</v>
      </c>
      <c r="L215" t="str">
        <f t="shared" si="9"/>
        <v>Adult</v>
      </c>
      <c r="M215" t="str">
        <f t="shared" si="10"/>
        <v>high</v>
      </c>
      <c r="N215" t="str">
        <f t="shared" si="11"/>
        <v>high</v>
      </c>
    </row>
    <row r="216" spans="1:14" ht="14.25" customHeight="1" x14ac:dyDescent="0.2">
      <c r="A216" s="13">
        <v>56</v>
      </c>
      <c r="B216" s="13">
        <v>1</v>
      </c>
      <c r="C216" s="13">
        <v>1</v>
      </c>
      <c r="D216" s="13">
        <v>1</v>
      </c>
      <c r="E216" s="13">
        <v>0</v>
      </c>
      <c r="F216" s="13">
        <v>125</v>
      </c>
      <c r="G216" s="13">
        <v>249</v>
      </c>
      <c r="H216" s="13">
        <v>1</v>
      </c>
      <c r="I216" s="13">
        <v>0</v>
      </c>
      <c r="J216" s="13">
        <v>144</v>
      </c>
      <c r="K216" s="13">
        <v>0</v>
      </c>
      <c r="L216" t="str">
        <f t="shared" si="9"/>
        <v>Adult</v>
      </c>
      <c r="M216" t="str">
        <f t="shared" si="10"/>
        <v>ideal</v>
      </c>
      <c r="N216" t="str">
        <f t="shared" si="11"/>
        <v>high</v>
      </c>
    </row>
    <row r="217" spans="1:14" ht="14.25" customHeight="1" x14ac:dyDescent="0.2">
      <c r="A217" s="13">
        <v>43</v>
      </c>
      <c r="B217" s="13">
        <v>0</v>
      </c>
      <c r="C217" s="13">
        <v>1</v>
      </c>
      <c r="D217" s="13">
        <v>0</v>
      </c>
      <c r="E217" s="13">
        <v>0</v>
      </c>
      <c r="F217" s="13">
        <v>132</v>
      </c>
      <c r="G217" s="13">
        <v>341</v>
      </c>
      <c r="H217" s="13">
        <v>1</v>
      </c>
      <c r="I217" s="13">
        <v>0</v>
      </c>
      <c r="J217" s="13">
        <v>136</v>
      </c>
      <c r="K217" s="13">
        <v>0</v>
      </c>
      <c r="L217" t="str">
        <f t="shared" si="9"/>
        <v>Adult</v>
      </c>
      <c r="M217" t="str">
        <f t="shared" si="10"/>
        <v>ideal</v>
      </c>
      <c r="N217" t="str">
        <f t="shared" si="11"/>
        <v>high</v>
      </c>
    </row>
    <row r="218" spans="1:14" ht="14.25" customHeight="1" x14ac:dyDescent="0.2">
      <c r="A218" s="13">
        <v>62</v>
      </c>
      <c r="B218" s="13">
        <v>0</v>
      </c>
      <c r="C218" s="13">
        <v>0</v>
      </c>
      <c r="D218" s="13">
        <v>1</v>
      </c>
      <c r="E218" s="13">
        <v>2</v>
      </c>
      <c r="F218" s="13">
        <v>130</v>
      </c>
      <c r="G218" s="13">
        <v>263</v>
      </c>
      <c r="H218" s="13">
        <v>0</v>
      </c>
      <c r="I218" s="13">
        <v>1</v>
      </c>
      <c r="J218" s="13">
        <v>97</v>
      </c>
      <c r="K218" s="13">
        <v>0</v>
      </c>
      <c r="L218" t="str">
        <f t="shared" si="9"/>
        <v>Adult</v>
      </c>
      <c r="M218" t="str">
        <f t="shared" si="10"/>
        <v>ideal</v>
      </c>
      <c r="N218" t="str">
        <f t="shared" si="11"/>
        <v>high</v>
      </c>
    </row>
    <row r="219" spans="1:14" ht="14.25" customHeight="1" x14ac:dyDescent="0.2">
      <c r="A219" s="13">
        <v>63</v>
      </c>
      <c r="B219" s="13">
        <v>1</v>
      </c>
      <c r="C219" s="13">
        <v>1</v>
      </c>
      <c r="D219" s="13">
        <v>3</v>
      </c>
      <c r="E219" s="13">
        <v>0</v>
      </c>
      <c r="F219" s="13">
        <v>130</v>
      </c>
      <c r="G219" s="13">
        <v>330</v>
      </c>
      <c r="H219" s="13">
        <v>1</v>
      </c>
      <c r="I219" s="13">
        <v>0</v>
      </c>
      <c r="J219" s="13">
        <v>132</v>
      </c>
      <c r="K219" s="13">
        <v>0</v>
      </c>
      <c r="L219" t="str">
        <f t="shared" si="9"/>
        <v>Adult</v>
      </c>
      <c r="M219" t="str">
        <f t="shared" si="10"/>
        <v>ideal</v>
      </c>
      <c r="N219" t="str">
        <f t="shared" si="11"/>
        <v>high</v>
      </c>
    </row>
    <row r="220" spans="1:14" ht="14.25" customHeight="1" x14ac:dyDescent="0.2">
      <c r="A220" s="13">
        <v>65</v>
      </c>
      <c r="B220" s="13">
        <v>1</v>
      </c>
      <c r="C220" s="13">
        <v>0</v>
      </c>
      <c r="D220" s="13">
        <v>1</v>
      </c>
      <c r="E220" s="13">
        <v>0</v>
      </c>
      <c r="F220" s="13">
        <v>135</v>
      </c>
      <c r="G220" s="13">
        <v>254</v>
      </c>
      <c r="H220" s="13">
        <v>0</v>
      </c>
      <c r="I220" s="13">
        <v>0</v>
      </c>
      <c r="J220" s="13">
        <v>127</v>
      </c>
      <c r="K220" s="13">
        <v>0</v>
      </c>
      <c r="L220" t="str">
        <f t="shared" si="9"/>
        <v>Seniors</v>
      </c>
      <c r="M220" t="str">
        <f t="shared" si="10"/>
        <v>ideal</v>
      </c>
      <c r="N220" t="str">
        <f t="shared" si="11"/>
        <v>high</v>
      </c>
    </row>
    <row r="221" spans="1:14" ht="14.25" customHeight="1" x14ac:dyDescent="0.2">
      <c r="A221" s="13">
        <v>48</v>
      </c>
      <c r="B221" s="13">
        <v>1</v>
      </c>
      <c r="C221" s="13">
        <v>1</v>
      </c>
      <c r="D221" s="13">
        <v>2</v>
      </c>
      <c r="E221" s="13">
        <v>0</v>
      </c>
      <c r="F221" s="13">
        <v>130</v>
      </c>
      <c r="G221" s="13">
        <v>256</v>
      </c>
      <c r="H221" s="13">
        <v>1</v>
      </c>
      <c r="I221" s="13">
        <v>0</v>
      </c>
      <c r="J221" s="13">
        <v>150</v>
      </c>
      <c r="K221" s="13">
        <v>0</v>
      </c>
      <c r="L221" t="str">
        <f t="shared" si="9"/>
        <v>Adult</v>
      </c>
      <c r="M221" t="str">
        <f t="shared" si="10"/>
        <v>ideal</v>
      </c>
      <c r="N221" t="str">
        <f t="shared" si="11"/>
        <v>high</v>
      </c>
    </row>
    <row r="222" spans="1:14" ht="14.25" customHeight="1" x14ac:dyDescent="0.2">
      <c r="A222" s="13">
        <v>63</v>
      </c>
      <c r="B222" s="13">
        <v>0</v>
      </c>
      <c r="C222" s="13">
        <v>0</v>
      </c>
      <c r="D222" s="13">
        <v>3</v>
      </c>
      <c r="E222" s="13">
        <v>0</v>
      </c>
      <c r="F222" s="13">
        <v>150</v>
      </c>
      <c r="G222" s="13">
        <v>407</v>
      </c>
      <c r="H222" s="13">
        <v>0</v>
      </c>
      <c r="I222" s="13">
        <v>0</v>
      </c>
      <c r="J222" s="13">
        <v>154</v>
      </c>
      <c r="K222" s="13">
        <v>0</v>
      </c>
      <c r="L222" t="str">
        <f t="shared" si="9"/>
        <v>Adult</v>
      </c>
      <c r="M222" t="str">
        <f t="shared" si="10"/>
        <v>high</v>
      </c>
      <c r="N222" t="str">
        <f t="shared" si="11"/>
        <v>high</v>
      </c>
    </row>
    <row r="223" spans="1:14" ht="14.25" customHeight="1" x14ac:dyDescent="0.2">
      <c r="A223" s="13">
        <v>55</v>
      </c>
      <c r="B223" s="13">
        <v>1</v>
      </c>
      <c r="C223" s="13">
        <v>1</v>
      </c>
      <c r="D223" s="13">
        <v>0</v>
      </c>
      <c r="E223" s="13">
        <v>0</v>
      </c>
      <c r="F223" s="13">
        <v>140</v>
      </c>
      <c r="G223" s="13">
        <v>217</v>
      </c>
      <c r="H223" s="13">
        <v>0</v>
      </c>
      <c r="I223" s="13">
        <v>1</v>
      </c>
      <c r="J223" s="13">
        <v>111</v>
      </c>
      <c r="K223" s="13">
        <v>0</v>
      </c>
      <c r="L223" t="str">
        <f t="shared" si="9"/>
        <v>Adult</v>
      </c>
      <c r="M223" t="str">
        <f t="shared" si="10"/>
        <v>ideal</v>
      </c>
      <c r="N223" t="str">
        <f t="shared" si="11"/>
        <v>borderline</v>
      </c>
    </row>
    <row r="224" spans="1:14" ht="14.25" customHeight="1" x14ac:dyDescent="0.2">
      <c r="A224" s="13">
        <v>65</v>
      </c>
      <c r="B224" s="13">
        <v>1</v>
      </c>
      <c r="C224" s="13">
        <v>0</v>
      </c>
      <c r="D224" s="13">
        <v>1</v>
      </c>
      <c r="E224" s="13">
        <v>3</v>
      </c>
      <c r="F224" s="13">
        <v>138</v>
      </c>
      <c r="G224" s="13">
        <v>282</v>
      </c>
      <c r="H224" s="13">
        <v>1</v>
      </c>
      <c r="I224" s="13">
        <v>0</v>
      </c>
      <c r="J224" s="13">
        <v>174</v>
      </c>
      <c r="K224" s="13">
        <v>0</v>
      </c>
      <c r="L224" t="str">
        <f t="shared" si="9"/>
        <v>Seniors</v>
      </c>
      <c r="M224" t="str">
        <f t="shared" si="10"/>
        <v>ideal</v>
      </c>
      <c r="N224" t="str">
        <f t="shared" si="11"/>
        <v>high</v>
      </c>
    </row>
    <row r="225" spans="1:14" ht="14.25" customHeight="1" x14ac:dyDescent="0.2">
      <c r="A225" s="13">
        <v>56</v>
      </c>
      <c r="B225" s="13">
        <v>0</v>
      </c>
      <c r="C225" s="13">
        <v>1</v>
      </c>
      <c r="D225" s="13">
        <v>2</v>
      </c>
      <c r="E225" s="13">
        <v>0</v>
      </c>
      <c r="F225" s="13">
        <v>200</v>
      </c>
      <c r="G225" s="13">
        <v>288</v>
      </c>
      <c r="H225" s="13">
        <v>1</v>
      </c>
      <c r="I225" s="13">
        <v>0</v>
      </c>
      <c r="J225" s="13">
        <v>133</v>
      </c>
      <c r="K225" s="13">
        <v>0</v>
      </c>
      <c r="L225" t="str">
        <f t="shared" si="9"/>
        <v>Adult</v>
      </c>
      <c r="M225" t="str">
        <f t="shared" si="10"/>
        <v>high</v>
      </c>
      <c r="N225" t="str">
        <f t="shared" si="11"/>
        <v>high</v>
      </c>
    </row>
    <row r="226" spans="1:14" ht="14.25" customHeight="1" x14ac:dyDescent="0.2">
      <c r="A226" s="13">
        <v>54</v>
      </c>
      <c r="B226" s="13">
        <v>1</v>
      </c>
      <c r="C226" s="13">
        <v>1</v>
      </c>
      <c r="D226" s="13">
        <v>1</v>
      </c>
      <c r="E226" s="13">
        <v>0</v>
      </c>
      <c r="F226" s="13">
        <v>110</v>
      </c>
      <c r="G226" s="13">
        <v>239</v>
      </c>
      <c r="H226" s="13">
        <v>0</v>
      </c>
      <c r="I226" s="13">
        <v>1</v>
      </c>
      <c r="J226" s="13">
        <v>126</v>
      </c>
      <c r="K226" s="13">
        <v>0</v>
      </c>
      <c r="L226" t="str">
        <f t="shared" si="9"/>
        <v>Adult</v>
      </c>
      <c r="M226" t="str">
        <f t="shared" si="10"/>
        <v>ideal</v>
      </c>
      <c r="N226" t="str">
        <f t="shared" si="11"/>
        <v>borderline</v>
      </c>
    </row>
    <row r="227" spans="1:14" ht="14.25" customHeight="1" x14ac:dyDescent="0.2">
      <c r="A227" s="13">
        <v>70</v>
      </c>
      <c r="B227" s="13">
        <v>1</v>
      </c>
      <c r="C227" s="13">
        <v>1</v>
      </c>
      <c r="D227" s="13">
        <v>0</v>
      </c>
      <c r="E227" s="13">
        <v>0</v>
      </c>
      <c r="F227" s="13">
        <v>145</v>
      </c>
      <c r="G227" s="13">
        <v>174</v>
      </c>
      <c r="H227" s="13">
        <v>0</v>
      </c>
      <c r="I227" s="13">
        <v>1</v>
      </c>
      <c r="J227" s="13">
        <v>125</v>
      </c>
      <c r="K227" s="13">
        <v>0</v>
      </c>
      <c r="L227" t="str">
        <f t="shared" si="9"/>
        <v>Seniors</v>
      </c>
      <c r="M227" t="str">
        <f t="shared" si="10"/>
        <v>high</v>
      </c>
      <c r="N227" t="str">
        <f t="shared" si="11"/>
        <v>good</v>
      </c>
    </row>
    <row r="228" spans="1:14" ht="14.25" customHeight="1" x14ac:dyDescent="0.2">
      <c r="A228" s="13">
        <v>62</v>
      </c>
      <c r="B228" s="13">
        <v>1</v>
      </c>
      <c r="C228" s="13">
        <v>0</v>
      </c>
      <c r="D228" s="13">
        <v>1</v>
      </c>
      <c r="E228" s="13">
        <v>1</v>
      </c>
      <c r="F228" s="13">
        <v>120</v>
      </c>
      <c r="G228" s="13">
        <v>281</v>
      </c>
      <c r="H228" s="13">
        <v>0</v>
      </c>
      <c r="I228" s="13">
        <v>0</v>
      </c>
      <c r="J228" s="13">
        <v>103</v>
      </c>
      <c r="K228" s="13">
        <v>0</v>
      </c>
      <c r="L228" t="str">
        <f t="shared" si="9"/>
        <v>Adult</v>
      </c>
      <c r="M228" t="str">
        <f t="shared" si="10"/>
        <v>ideal</v>
      </c>
      <c r="N228" t="str">
        <f t="shared" si="11"/>
        <v>high</v>
      </c>
    </row>
    <row r="229" spans="1:14" ht="14.25" customHeight="1" x14ac:dyDescent="0.2">
      <c r="A229" s="13">
        <v>35</v>
      </c>
      <c r="B229" s="13">
        <v>1</v>
      </c>
      <c r="C229" s="13">
        <v>1</v>
      </c>
      <c r="D229" s="13">
        <v>0</v>
      </c>
      <c r="E229" s="13">
        <v>0</v>
      </c>
      <c r="F229" s="13">
        <v>120</v>
      </c>
      <c r="G229" s="13">
        <v>198</v>
      </c>
      <c r="H229" s="13">
        <v>0</v>
      </c>
      <c r="I229" s="13">
        <v>1</v>
      </c>
      <c r="J229" s="13">
        <v>130</v>
      </c>
      <c r="K229" s="13">
        <v>0</v>
      </c>
      <c r="L229" t="str">
        <f t="shared" si="9"/>
        <v>Adult</v>
      </c>
      <c r="M229" t="str">
        <f t="shared" si="10"/>
        <v>ideal</v>
      </c>
      <c r="N229" t="str">
        <f t="shared" si="11"/>
        <v>good</v>
      </c>
    </row>
    <row r="230" spans="1:14" ht="14.25" customHeight="1" x14ac:dyDescent="0.2">
      <c r="A230" s="13">
        <v>59</v>
      </c>
      <c r="B230" s="13">
        <v>1</v>
      </c>
      <c r="C230" s="13">
        <v>0</v>
      </c>
      <c r="D230" s="13">
        <v>0</v>
      </c>
      <c r="E230" s="13">
        <v>3</v>
      </c>
      <c r="F230" s="13">
        <v>170</v>
      </c>
      <c r="G230" s="13">
        <v>288</v>
      </c>
      <c r="H230" s="13">
        <v>0</v>
      </c>
      <c r="I230" s="13">
        <v>0</v>
      </c>
      <c r="J230" s="13">
        <v>159</v>
      </c>
      <c r="K230" s="13">
        <v>0</v>
      </c>
      <c r="L230" t="str">
        <f t="shared" si="9"/>
        <v>Adult</v>
      </c>
      <c r="M230" t="str">
        <f t="shared" si="10"/>
        <v>high</v>
      </c>
      <c r="N230" t="str">
        <f t="shared" si="11"/>
        <v>high</v>
      </c>
    </row>
    <row r="231" spans="1:14" ht="14.25" customHeight="1" x14ac:dyDescent="0.2">
      <c r="A231" s="13">
        <v>64</v>
      </c>
      <c r="B231" s="13">
        <v>1</v>
      </c>
      <c r="C231" s="13">
        <v>1</v>
      </c>
      <c r="D231" s="13">
        <v>0</v>
      </c>
      <c r="E231" s="13">
        <v>2</v>
      </c>
      <c r="F231" s="13">
        <v>125</v>
      </c>
      <c r="G231" s="13">
        <v>309</v>
      </c>
      <c r="H231" s="13">
        <v>0</v>
      </c>
      <c r="I231" s="13">
        <v>1</v>
      </c>
      <c r="J231" s="13">
        <v>131</v>
      </c>
      <c r="K231" s="13">
        <v>0</v>
      </c>
      <c r="L231" t="str">
        <f t="shared" si="9"/>
        <v>Seniors</v>
      </c>
      <c r="M231" t="str">
        <f t="shared" si="10"/>
        <v>ideal</v>
      </c>
      <c r="N231" t="str">
        <f t="shared" si="11"/>
        <v>high</v>
      </c>
    </row>
    <row r="232" spans="1:14" ht="14.25" customHeight="1" x14ac:dyDescent="0.2">
      <c r="A232" s="13">
        <v>47</v>
      </c>
      <c r="B232" s="13">
        <v>1</v>
      </c>
      <c r="C232" s="13">
        <v>0</v>
      </c>
      <c r="D232" s="13">
        <v>0</v>
      </c>
      <c r="E232" s="13">
        <v>2</v>
      </c>
      <c r="F232" s="13">
        <v>108</v>
      </c>
      <c r="G232" s="13">
        <v>243</v>
      </c>
      <c r="H232" s="13">
        <v>0</v>
      </c>
      <c r="I232" s="13">
        <v>1</v>
      </c>
      <c r="J232" s="13">
        <v>152</v>
      </c>
      <c r="K232" s="13">
        <v>0</v>
      </c>
      <c r="L232" t="str">
        <f t="shared" si="9"/>
        <v>Adult</v>
      </c>
      <c r="M232" t="str">
        <f t="shared" si="10"/>
        <v>ideal</v>
      </c>
      <c r="N232" t="str">
        <f t="shared" si="11"/>
        <v>high</v>
      </c>
    </row>
    <row r="233" spans="1:14" ht="14.25" customHeight="1" x14ac:dyDescent="0.2">
      <c r="A233" s="13">
        <v>57</v>
      </c>
      <c r="B233" s="13">
        <v>1</v>
      </c>
      <c r="C233" s="13">
        <v>0</v>
      </c>
      <c r="D233" s="13">
        <v>3</v>
      </c>
      <c r="E233" s="13">
        <v>0</v>
      </c>
      <c r="F233" s="13">
        <v>165</v>
      </c>
      <c r="G233" s="13">
        <v>289</v>
      </c>
      <c r="H233" s="13">
        <v>1</v>
      </c>
      <c r="I233" s="13">
        <v>0</v>
      </c>
      <c r="J233" s="13">
        <v>124</v>
      </c>
      <c r="K233" s="13">
        <v>0</v>
      </c>
      <c r="L233" t="str">
        <f t="shared" si="9"/>
        <v>Adult</v>
      </c>
      <c r="M233" t="str">
        <f t="shared" si="10"/>
        <v>high</v>
      </c>
      <c r="N233" t="str">
        <f t="shared" si="11"/>
        <v>high</v>
      </c>
    </row>
    <row r="234" spans="1:14" ht="14.25" customHeight="1" x14ac:dyDescent="0.2">
      <c r="A234" s="13">
        <v>55</v>
      </c>
      <c r="B234" s="13">
        <v>1</v>
      </c>
      <c r="C234" s="13">
        <v>1</v>
      </c>
      <c r="D234" s="13">
        <v>1</v>
      </c>
      <c r="E234" s="13">
        <v>0</v>
      </c>
      <c r="F234" s="13">
        <v>160</v>
      </c>
      <c r="G234" s="13">
        <v>289</v>
      </c>
      <c r="H234" s="13">
        <v>0</v>
      </c>
      <c r="I234" s="13">
        <v>0</v>
      </c>
      <c r="J234" s="13">
        <v>145</v>
      </c>
      <c r="K234" s="13">
        <v>0</v>
      </c>
      <c r="L234" t="str">
        <f t="shared" si="9"/>
        <v>Adult</v>
      </c>
      <c r="M234" t="str">
        <f t="shared" si="10"/>
        <v>high</v>
      </c>
      <c r="N234" t="str">
        <f t="shared" si="11"/>
        <v>high</v>
      </c>
    </row>
    <row r="235" spans="1:14" ht="14.25" customHeight="1" x14ac:dyDescent="0.2">
      <c r="A235" s="13">
        <v>64</v>
      </c>
      <c r="B235" s="13">
        <v>1</v>
      </c>
      <c r="C235" s="13">
        <v>1</v>
      </c>
      <c r="D235" s="13">
        <v>1</v>
      </c>
      <c r="E235" s="13">
        <v>0</v>
      </c>
      <c r="F235" s="13">
        <v>120</v>
      </c>
      <c r="G235" s="13">
        <v>246</v>
      </c>
      <c r="H235" s="13">
        <v>0</v>
      </c>
      <c r="I235" s="13">
        <v>0</v>
      </c>
      <c r="J235" s="13">
        <v>96</v>
      </c>
      <c r="K235" s="13">
        <v>0</v>
      </c>
      <c r="L235" t="str">
        <f t="shared" si="9"/>
        <v>Seniors</v>
      </c>
      <c r="M235" t="str">
        <f t="shared" si="10"/>
        <v>ideal</v>
      </c>
      <c r="N235" t="str">
        <f t="shared" si="11"/>
        <v>high</v>
      </c>
    </row>
    <row r="236" spans="1:14" ht="14.25" customHeight="1" x14ac:dyDescent="0.2">
      <c r="A236" s="13">
        <v>70</v>
      </c>
      <c r="B236" s="13">
        <v>1</v>
      </c>
      <c r="C236" s="13">
        <v>0</v>
      </c>
      <c r="D236" s="13">
        <v>3</v>
      </c>
      <c r="E236" s="13">
        <v>0</v>
      </c>
      <c r="F236" s="13">
        <v>130</v>
      </c>
      <c r="G236" s="13">
        <v>322</v>
      </c>
      <c r="H236" s="13">
        <v>0</v>
      </c>
      <c r="I236" s="13">
        <v>0</v>
      </c>
      <c r="J236" s="13">
        <v>109</v>
      </c>
      <c r="K236" s="13">
        <v>0</v>
      </c>
      <c r="L236" t="str">
        <f t="shared" si="9"/>
        <v>Seniors</v>
      </c>
      <c r="M236" t="str">
        <f t="shared" si="10"/>
        <v>ideal</v>
      </c>
      <c r="N236" t="str">
        <f t="shared" si="11"/>
        <v>high</v>
      </c>
    </row>
    <row r="237" spans="1:14" ht="14.25" customHeight="1" x14ac:dyDescent="0.2">
      <c r="A237" s="13">
        <v>51</v>
      </c>
      <c r="B237" s="13">
        <v>1</v>
      </c>
      <c r="C237" s="13">
        <v>1</v>
      </c>
      <c r="D237" s="13">
        <v>0</v>
      </c>
      <c r="E237" s="13">
        <v>0</v>
      </c>
      <c r="F237" s="13">
        <v>140</v>
      </c>
      <c r="G237" s="13">
        <v>299</v>
      </c>
      <c r="H237" s="13">
        <v>0</v>
      </c>
      <c r="I237" s="13">
        <v>1</v>
      </c>
      <c r="J237" s="13">
        <v>173</v>
      </c>
      <c r="K237" s="13">
        <v>0</v>
      </c>
      <c r="L237" t="str">
        <f t="shared" si="9"/>
        <v>Adult</v>
      </c>
      <c r="M237" t="str">
        <f t="shared" si="10"/>
        <v>ideal</v>
      </c>
      <c r="N237" t="str">
        <f t="shared" si="11"/>
        <v>high</v>
      </c>
    </row>
    <row r="238" spans="1:14" ht="14.25" customHeight="1" x14ac:dyDescent="0.2">
      <c r="A238" s="13">
        <v>58</v>
      </c>
      <c r="B238" s="13">
        <v>1</v>
      </c>
      <c r="C238" s="13">
        <v>0</v>
      </c>
      <c r="D238" s="13">
        <v>2</v>
      </c>
      <c r="E238" s="13">
        <v>0</v>
      </c>
      <c r="F238" s="13">
        <v>125</v>
      </c>
      <c r="G238" s="13">
        <v>300</v>
      </c>
      <c r="H238" s="13">
        <v>0</v>
      </c>
      <c r="I238" s="13">
        <v>0</v>
      </c>
      <c r="J238" s="13">
        <v>171</v>
      </c>
      <c r="K238" s="13">
        <v>0</v>
      </c>
      <c r="L238" t="str">
        <f t="shared" si="9"/>
        <v>Adult</v>
      </c>
      <c r="M238" t="str">
        <f t="shared" si="10"/>
        <v>ideal</v>
      </c>
      <c r="N238" t="str">
        <f t="shared" si="11"/>
        <v>high</v>
      </c>
    </row>
    <row r="239" spans="1:14" ht="14.25" customHeight="1" x14ac:dyDescent="0.2">
      <c r="A239" s="13">
        <v>60</v>
      </c>
      <c r="B239" s="13">
        <v>1</v>
      </c>
      <c r="C239" s="13">
        <v>0</v>
      </c>
      <c r="D239" s="13">
        <v>2</v>
      </c>
      <c r="E239" s="13">
        <v>0</v>
      </c>
      <c r="F239" s="13">
        <v>140</v>
      </c>
      <c r="G239" s="13">
        <v>293</v>
      </c>
      <c r="H239" s="13">
        <v>0</v>
      </c>
      <c r="I239" s="13">
        <v>0</v>
      </c>
      <c r="J239" s="13">
        <v>170</v>
      </c>
      <c r="K239" s="13">
        <v>0</v>
      </c>
      <c r="L239" t="str">
        <f t="shared" si="9"/>
        <v>Adult</v>
      </c>
      <c r="M239" t="str">
        <f t="shared" si="10"/>
        <v>ideal</v>
      </c>
      <c r="N239" t="str">
        <f t="shared" si="11"/>
        <v>high</v>
      </c>
    </row>
    <row r="240" spans="1:14" ht="14.25" customHeight="1" x14ac:dyDescent="0.2">
      <c r="A240" s="13">
        <v>77</v>
      </c>
      <c r="B240" s="13">
        <v>1</v>
      </c>
      <c r="C240" s="13">
        <v>1</v>
      </c>
      <c r="D240" s="13">
        <v>3</v>
      </c>
      <c r="E240" s="13">
        <v>0</v>
      </c>
      <c r="F240" s="13">
        <v>125</v>
      </c>
      <c r="G240" s="13">
        <v>304</v>
      </c>
      <c r="H240" s="13">
        <v>0</v>
      </c>
      <c r="I240" s="13">
        <v>0</v>
      </c>
      <c r="J240" s="13">
        <v>162</v>
      </c>
      <c r="K240" s="13">
        <v>0</v>
      </c>
      <c r="L240" t="str">
        <f t="shared" si="9"/>
        <v>Seniors</v>
      </c>
      <c r="M240" t="str">
        <f t="shared" si="10"/>
        <v>ideal</v>
      </c>
      <c r="N240" t="str">
        <f t="shared" si="11"/>
        <v>high</v>
      </c>
    </row>
    <row r="241" spans="1:14" ht="14.25" customHeight="1" x14ac:dyDescent="0.2">
      <c r="A241" s="13">
        <v>35</v>
      </c>
      <c r="B241" s="13">
        <v>1</v>
      </c>
      <c r="C241" s="13">
        <v>1</v>
      </c>
      <c r="D241" s="13">
        <v>0</v>
      </c>
      <c r="E241" s="13">
        <v>0</v>
      </c>
      <c r="F241" s="13">
        <v>126</v>
      </c>
      <c r="G241" s="13">
        <v>282</v>
      </c>
      <c r="H241" s="13">
        <v>0</v>
      </c>
      <c r="I241" s="13">
        <v>0</v>
      </c>
      <c r="J241" s="13">
        <v>156</v>
      </c>
      <c r="K241" s="13">
        <v>0</v>
      </c>
      <c r="L241" t="str">
        <f t="shared" si="9"/>
        <v>Adult</v>
      </c>
      <c r="M241" t="str">
        <f t="shared" si="10"/>
        <v>ideal</v>
      </c>
      <c r="N241" t="str">
        <f t="shared" si="11"/>
        <v>high</v>
      </c>
    </row>
    <row r="242" spans="1:14" ht="14.25" customHeight="1" x14ac:dyDescent="0.2">
      <c r="A242" s="13">
        <v>70</v>
      </c>
      <c r="B242" s="13">
        <v>1</v>
      </c>
      <c r="C242" s="13">
        <v>1</v>
      </c>
      <c r="D242" s="13">
        <v>1</v>
      </c>
      <c r="E242" s="13">
        <v>2</v>
      </c>
      <c r="F242" s="13">
        <v>160</v>
      </c>
      <c r="G242" s="13">
        <v>269</v>
      </c>
      <c r="H242" s="13">
        <v>0</v>
      </c>
      <c r="I242" s="13">
        <v>1</v>
      </c>
      <c r="J242" s="13">
        <v>112</v>
      </c>
      <c r="K242" s="13">
        <v>0</v>
      </c>
      <c r="L242" t="str">
        <f t="shared" si="9"/>
        <v>Seniors</v>
      </c>
      <c r="M242" t="str">
        <f t="shared" si="10"/>
        <v>high</v>
      </c>
      <c r="N242" t="str">
        <f t="shared" si="11"/>
        <v>high</v>
      </c>
    </row>
    <row r="243" spans="1:14" ht="14.25" customHeight="1" x14ac:dyDescent="0.2">
      <c r="A243" s="13">
        <v>59</v>
      </c>
      <c r="B243" s="13">
        <v>0</v>
      </c>
      <c r="C243" s="13">
        <v>1</v>
      </c>
      <c r="D243" s="13">
        <v>0</v>
      </c>
      <c r="E243" s="13">
        <v>0</v>
      </c>
      <c r="F243" s="13">
        <v>174</v>
      </c>
      <c r="G243" s="13">
        <v>249</v>
      </c>
      <c r="H243" s="13">
        <v>0</v>
      </c>
      <c r="I243" s="13">
        <v>1</v>
      </c>
      <c r="J243" s="13">
        <v>143</v>
      </c>
      <c r="K243" s="13">
        <v>0</v>
      </c>
      <c r="L243" t="str">
        <f t="shared" si="9"/>
        <v>Adult</v>
      </c>
      <c r="M243" t="str">
        <f t="shared" si="10"/>
        <v>high</v>
      </c>
      <c r="N243" t="str">
        <f t="shared" si="11"/>
        <v>high</v>
      </c>
    </row>
    <row r="244" spans="1:14" ht="14.25" customHeight="1" x14ac:dyDescent="0.2">
      <c r="A244" s="13">
        <v>64</v>
      </c>
      <c r="B244" s="13">
        <v>1</v>
      </c>
      <c r="C244" s="13">
        <v>0</v>
      </c>
      <c r="D244" s="13">
        <v>2</v>
      </c>
      <c r="E244" s="13">
        <v>0</v>
      </c>
      <c r="F244" s="13">
        <v>145</v>
      </c>
      <c r="G244" s="13">
        <v>212</v>
      </c>
      <c r="H244" s="13">
        <v>0</v>
      </c>
      <c r="I244" s="13">
        <v>0</v>
      </c>
      <c r="J244" s="13">
        <v>132</v>
      </c>
      <c r="K244" s="13">
        <v>0</v>
      </c>
      <c r="L244" t="str">
        <f t="shared" si="9"/>
        <v>Seniors</v>
      </c>
      <c r="M244" t="str">
        <f t="shared" si="10"/>
        <v>high</v>
      </c>
      <c r="N244" t="str">
        <f t="shared" si="11"/>
        <v>borderline</v>
      </c>
    </row>
    <row r="245" spans="1:14" ht="14.25" customHeight="1" x14ac:dyDescent="0.2">
      <c r="A245" s="13">
        <v>57</v>
      </c>
      <c r="B245" s="13">
        <v>1</v>
      </c>
      <c r="C245" s="13">
        <v>1</v>
      </c>
      <c r="D245" s="13">
        <v>1</v>
      </c>
      <c r="E245" s="13">
        <v>0</v>
      </c>
      <c r="F245" s="13">
        <v>152</v>
      </c>
      <c r="G245" s="13">
        <v>274</v>
      </c>
      <c r="H245" s="13">
        <v>0</v>
      </c>
      <c r="I245" s="13">
        <v>1</v>
      </c>
      <c r="J245" s="13">
        <v>88</v>
      </c>
      <c r="K245" s="13">
        <v>0</v>
      </c>
      <c r="L245" t="str">
        <f t="shared" si="9"/>
        <v>Adult</v>
      </c>
      <c r="M245" t="str">
        <f t="shared" si="10"/>
        <v>high</v>
      </c>
      <c r="N245" t="str">
        <f t="shared" si="11"/>
        <v>high</v>
      </c>
    </row>
    <row r="246" spans="1:14" ht="14.25" customHeight="1" x14ac:dyDescent="0.2">
      <c r="A246" s="13">
        <v>56</v>
      </c>
      <c r="B246" s="13">
        <v>1</v>
      </c>
      <c r="C246" s="13">
        <v>1</v>
      </c>
      <c r="D246" s="13">
        <v>1</v>
      </c>
      <c r="E246" s="13">
        <v>0</v>
      </c>
      <c r="F246" s="13">
        <v>132</v>
      </c>
      <c r="G246" s="13">
        <v>184</v>
      </c>
      <c r="H246" s="13">
        <v>0</v>
      </c>
      <c r="I246" s="13">
        <v>0</v>
      </c>
      <c r="J246" s="13">
        <v>105</v>
      </c>
      <c r="K246" s="13">
        <v>0</v>
      </c>
      <c r="L246" t="str">
        <f t="shared" si="9"/>
        <v>Adult</v>
      </c>
      <c r="M246" t="str">
        <f t="shared" si="10"/>
        <v>ideal</v>
      </c>
      <c r="N246" t="str">
        <f t="shared" si="11"/>
        <v>good</v>
      </c>
    </row>
    <row r="247" spans="1:14" ht="14.25" customHeight="1" x14ac:dyDescent="0.2">
      <c r="A247" s="13">
        <v>48</v>
      </c>
      <c r="B247" s="13">
        <v>1</v>
      </c>
      <c r="C247" s="13">
        <v>0</v>
      </c>
      <c r="D247" s="13">
        <v>0</v>
      </c>
      <c r="E247" s="13">
        <v>0</v>
      </c>
      <c r="F247" s="13">
        <v>124</v>
      </c>
      <c r="G247" s="13">
        <v>274</v>
      </c>
      <c r="H247" s="13">
        <v>0</v>
      </c>
      <c r="I247" s="13">
        <v>0</v>
      </c>
      <c r="J247" s="13">
        <v>166</v>
      </c>
      <c r="K247" s="13">
        <v>0</v>
      </c>
      <c r="L247" t="str">
        <f t="shared" si="9"/>
        <v>Adult</v>
      </c>
      <c r="M247" t="str">
        <f t="shared" si="10"/>
        <v>ideal</v>
      </c>
      <c r="N247" t="str">
        <f t="shared" si="11"/>
        <v>high</v>
      </c>
    </row>
    <row r="248" spans="1:14" ht="14.25" customHeight="1" x14ac:dyDescent="0.2">
      <c r="A248" s="13">
        <v>56</v>
      </c>
      <c r="B248" s="13">
        <v>0</v>
      </c>
      <c r="C248" s="13">
        <v>1</v>
      </c>
      <c r="D248" s="13">
        <v>2</v>
      </c>
      <c r="E248" s="13">
        <v>0</v>
      </c>
      <c r="F248" s="13">
        <v>134</v>
      </c>
      <c r="G248" s="13">
        <v>409</v>
      </c>
      <c r="H248" s="13">
        <v>0</v>
      </c>
      <c r="I248" s="13">
        <v>0</v>
      </c>
      <c r="J248" s="13">
        <v>150</v>
      </c>
      <c r="K248" s="13">
        <v>0</v>
      </c>
      <c r="L248" t="str">
        <f t="shared" si="9"/>
        <v>Adult</v>
      </c>
      <c r="M248" t="str">
        <f t="shared" si="10"/>
        <v>ideal</v>
      </c>
      <c r="N248" t="str">
        <f t="shared" si="11"/>
        <v>high</v>
      </c>
    </row>
    <row r="249" spans="1:14" ht="14.25" customHeight="1" x14ac:dyDescent="0.2">
      <c r="A249" s="13">
        <v>66</v>
      </c>
      <c r="B249" s="13">
        <v>1</v>
      </c>
      <c r="C249" s="13">
        <v>1</v>
      </c>
      <c r="D249" s="13">
        <v>3</v>
      </c>
      <c r="E249" s="13">
        <v>1</v>
      </c>
      <c r="F249" s="13">
        <v>160</v>
      </c>
      <c r="G249" s="13">
        <v>246</v>
      </c>
      <c r="H249" s="13">
        <v>0</v>
      </c>
      <c r="I249" s="13">
        <v>1</v>
      </c>
      <c r="J249" s="13">
        <v>120</v>
      </c>
      <c r="K249" s="13">
        <v>0</v>
      </c>
      <c r="L249" t="str">
        <f t="shared" si="9"/>
        <v>Seniors</v>
      </c>
      <c r="M249" t="str">
        <f t="shared" si="10"/>
        <v>high</v>
      </c>
      <c r="N249" t="str">
        <f t="shared" si="11"/>
        <v>high</v>
      </c>
    </row>
    <row r="250" spans="1:14" ht="14.25" customHeight="1" x14ac:dyDescent="0.2">
      <c r="A250" s="13">
        <v>54</v>
      </c>
      <c r="B250" s="13">
        <v>1</v>
      </c>
      <c r="C250" s="13">
        <v>0</v>
      </c>
      <c r="D250" s="13">
        <v>1</v>
      </c>
      <c r="E250" s="13">
        <v>1</v>
      </c>
      <c r="F250" s="13">
        <v>192</v>
      </c>
      <c r="G250" s="13">
        <v>283</v>
      </c>
      <c r="H250" s="13">
        <v>0</v>
      </c>
      <c r="I250" s="13">
        <v>0</v>
      </c>
      <c r="J250" s="13">
        <v>195</v>
      </c>
      <c r="K250" s="13">
        <v>0</v>
      </c>
      <c r="L250" t="str">
        <f t="shared" si="9"/>
        <v>Adult</v>
      </c>
      <c r="M250" t="str">
        <f t="shared" si="10"/>
        <v>high</v>
      </c>
      <c r="N250" t="str">
        <f t="shared" si="11"/>
        <v>high</v>
      </c>
    </row>
    <row r="251" spans="1:14" ht="14.25" customHeight="1" x14ac:dyDescent="0.2">
      <c r="A251" s="13">
        <v>69</v>
      </c>
      <c r="B251" s="13">
        <v>1</v>
      </c>
      <c r="C251" s="13">
        <v>0</v>
      </c>
      <c r="D251" s="13">
        <v>3</v>
      </c>
      <c r="E251" s="13">
        <v>2</v>
      </c>
      <c r="F251" s="13">
        <v>140</v>
      </c>
      <c r="G251" s="13">
        <v>254</v>
      </c>
      <c r="H251" s="13">
        <v>0</v>
      </c>
      <c r="I251" s="13">
        <v>0</v>
      </c>
      <c r="J251" s="13">
        <v>146</v>
      </c>
      <c r="K251" s="13">
        <v>0</v>
      </c>
      <c r="L251" t="str">
        <f t="shared" si="9"/>
        <v>Seniors</v>
      </c>
      <c r="M251" t="str">
        <f t="shared" si="10"/>
        <v>ideal</v>
      </c>
      <c r="N251" t="str">
        <f t="shared" si="11"/>
        <v>high</v>
      </c>
    </row>
    <row r="252" spans="1:14" ht="14.25" customHeight="1" x14ac:dyDescent="0.2">
      <c r="A252" s="13">
        <v>51</v>
      </c>
      <c r="B252" s="13">
        <v>1</v>
      </c>
      <c r="C252" s="13">
        <v>1</v>
      </c>
      <c r="D252" s="13">
        <v>3</v>
      </c>
      <c r="E252" s="13">
        <v>0</v>
      </c>
      <c r="F252" s="13">
        <v>140</v>
      </c>
      <c r="G252" s="13">
        <v>298</v>
      </c>
      <c r="H252" s="13">
        <v>0</v>
      </c>
      <c r="I252" s="13">
        <v>1</v>
      </c>
      <c r="J252" s="13">
        <v>122</v>
      </c>
      <c r="K252" s="13">
        <v>0</v>
      </c>
      <c r="L252" t="str">
        <f t="shared" si="9"/>
        <v>Adult</v>
      </c>
      <c r="M252" t="str">
        <f t="shared" si="10"/>
        <v>ideal</v>
      </c>
      <c r="N252" t="str">
        <f t="shared" si="11"/>
        <v>high</v>
      </c>
    </row>
    <row r="253" spans="1:14" ht="14.25" customHeight="1" x14ac:dyDescent="0.2">
      <c r="A253" s="13">
        <v>43</v>
      </c>
      <c r="B253" s="13">
        <v>1</v>
      </c>
      <c r="C253" s="13">
        <v>1</v>
      </c>
      <c r="D253" s="13">
        <v>4</v>
      </c>
      <c r="E253" s="13">
        <v>0</v>
      </c>
      <c r="F253" s="13">
        <v>132</v>
      </c>
      <c r="G253" s="13">
        <v>247</v>
      </c>
      <c r="H253" s="13">
        <v>1</v>
      </c>
      <c r="I253" s="13">
        <v>0</v>
      </c>
      <c r="J253" s="13">
        <v>143</v>
      </c>
      <c r="K253" s="13">
        <v>0</v>
      </c>
      <c r="L253" t="str">
        <f t="shared" si="9"/>
        <v>Adult</v>
      </c>
      <c r="M253" t="str">
        <f t="shared" si="10"/>
        <v>ideal</v>
      </c>
      <c r="N253" t="str">
        <f t="shared" si="11"/>
        <v>high</v>
      </c>
    </row>
    <row r="254" spans="1:14" ht="14.25" customHeight="1" x14ac:dyDescent="0.2">
      <c r="A254" s="13">
        <v>62</v>
      </c>
      <c r="B254" s="13">
        <v>0</v>
      </c>
      <c r="C254" s="13">
        <v>0</v>
      </c>
      <c r="D254" s="13">
        <v>3</v>
      </c>
      <c r="E254" s="13">
        <v>0</v>
      </c>
      <c r="F254" s="13">
        <v>138</v>
      </c>
      <c r="G254" s="13">
        <v>294</v>
      </c>
      <c r="H254" s="13">
        <v>1</v>
      </c>
      <c r="I254" s="13">
        <v>1</v>
      </c>
      <c r="J254" s="13">
        <v>106</v>
      </c>
      <c r="K254" s="13">
        <v>0</v>
      </c>
      <c r="L254" t="str">
        <f t="shared" si="9"/>
        <v>Adult</v>
      </c>
      <c r="M254" t="str">
        <f t="shared" si="10"/>
        <v>ideal</v>
      </c>
      <c r="N254" t="str">
        <f t="shared" si="11"/>
        <v>high</v>
      </c>
    </row>
    <row r="255" spans="1:14" ht="14.25" customHeight="1" x14ac:dyDescent="0.2">
      <c r="A255" s="13">
        <v>67</v>
      </c>
      <c r="B255" s="13">
        <v>1</v>
      </c>
      <c r="C255" s="13">
        <v>1</v>
      </c>
      <c r="D255" s="13">
        <v>2</v>
      </c>
      <c r="E255" s="13">
        <v>0</v>
      </c>
      <c r="F255" s="13">
        <v>100</v>
      </c>
      <c r="G255" s="13">
        <v>299</v>
      </c>
      <c r="H255" s="13">
        <v>0</v>
      </c>
      <c r="I255" s="13">
        <v>0</v>
      </c>
      <c r="J255" s="13">
        <v>125</v>
      </c>
      <c r="K255" s="13">
        <v>0</v>
      </c>
      <c r="L255" t="str">
        <f t="shared" si="9"/>
        <v>Seniors</v>
      </c>
      <c r="M255" t="str">
        <f t="shared" si="10"/>
        <v>ideal</v>
      </c>
      <c r="N255" t="str">
        <f t="shared" si="11"/>
        <v>high</v>
      </c>
    </row>
    <row r="256" spans="1:14" ht="14.25" customHeight="1" x14ac:dyDescent="0.2">
      <c r="A256" s="13">
        <v>59</v>
      </c>
      <c r="B256" s="13">
        <v>1</v>
      </c>
      <c r="C256" s="13">
        <v>0</v>
      </c>
      <c r="D256" s="13">
        <v>0</v>
      </c>
      <c r="E256" s="13">
        <v>3</v>
      </c>
      <c r="F256" s="13">
        <v>160</v>
      </c>
      <c r="G256" s="13">
        <v>273</v>
      </c>
      <c r="H256" s="13">
        <v>0</v>
      </c>
      <c r="I256" s="13">
        <v>0</v>
      </c>
      <c r="J256" s="13">
        <v>125</v>
      </c>
      <c r="K256" s="13">
        <v>0</v>
      </c>
      <c r="L256" t="str">
        <f t="shared" si="9"/>
        <v>Adult</v>
      </c>
      <c r="M256" t="str">
        <f t="shared" si="10"/>
        <v>high</v>
      </c>
      <c r="N256" t="str">
        <f t="shared" si="11"/>
        <v>high</v>
      </c>
    </row>
    <row r="257" spans="1:14" ht="14.25" customHeight="1" x14ac:dyDescent="0.2">
      <c r="A257" s="13">
        <v>45</v>
      </c>
      <c r="B257" s="13">
        <v>1</v>
      </c>
      <c r="C257" s="13">
        <v>1</v>
      </c>
      <c r="D257" s="13">
        <v>3</v>
      </c>
      <c r="E257" s="13">
        <v>0</v>
      </c>
      <c r="F257" s="13">
        <v>142</v>
      </c>
      <c r="G257" s="13">
        <v>309</v>
      </c>
      <c r="H257" s="13">
        <v>0</v>
      </c>
      <c r="I257" s="13">
        <v>0</v>
      </c>
      <c r="J257" s="13">
        <v>147</v>
      </c>
      <c r="K257" s="13">
        <v>0</v>
      </c>
      <c r="L257" t="str">
        <f t="shared" si="9"/>
        <v>Adult</v>
      </c>
      <c r="M257" t="str">
        <f t="shared" si="10"/>
        <v>high</v>
      </c>
      <c r="N257" t="str">
        <f t="shared" si="11"/>
        <v>high</v>
      </c>
    </row>
    <row r="258" spans="1:14" ht="14.25" customHeight="1" x14ac:dyDescent="0.2">
      <c r="A258" s="13">
        <v>58</v>
      </c>
      <c r="B258" s="13">
        <v>1</v>
      </c>
      <c r="C258" s="13">
        <v>1</v>
      </c>
      <c r="D258" s="13">
        <v>2</v>
      </c>
      <c r="E258" s="13">
        <v>0</v>
      </c>
      <c r="F258" s="13">
        <v>128</v>
      </c>
      <c r="G258" s="13">
        <v>259</v>
      </c>
      <c r="H258" s="13">
        <v>0</v>
      </c>
      <c r="I258" s="13">
        <v>0</v>
      </c>
      <c r="J258" s="13">
        <v>130</v>
      </c>
      <c r="K258" s="13">
        <v>0</v>
      </c>
      <c r="L258" t="str">
        <f t="shared" si="9"/>
        <v>Adult</v>
      </c>
      <c r="M258" t="str">
        <f t="shared" si="10"/>
        <v>ideal</v>
      </c>
      <c r="N258" t="str">
        <f t="shared" si="11"/>
        <v>high</v>
      </c>
    </row>
    <row r="259" spans="1:14" ht="14.25" customHeight="1" x14ac:dyDescent="0.2">
      <c r="A259" s="13">
        <v>50</v>
      </c>
      <c r="B259" s="13">
        <v>1</v>
      </c>
      <c r="C259" s="13">
        <v>1</v>
      </c>
      <c r="D259" s="13">
        <v>0</v>
      </c>
      <c r="E259" s="13">
        <v>0</v>
      </c>
      <c r="F259" s="13">
        <v>144</v>
      </c>
      <c r="G259" s="13">
        <v>200</v>
      </c>
      <c r="H259" s="13">
        <v>0</v>
      </c>
      <c r="I259" s="13">
        <v>0</v>
      </c>
      <c r="J259" s="13">
        <v>126</v>
      </c>
      <c r="K259" s="13">
        <v>0</v>
      </c>
      <c r="L259" t="str">
        <f t="shared" ref="L259:L304" si="12">IF(AND(A259&gt;=0,A259&lt;14),"children",IF(AND(A259&gt;=14,A259&lt;25),"youth",IF(AND(A259&gt;=25,A259&lt;64),"Adult","Seniors")))</f>
        <v>Adult</v>
      </c>
      <c r="M259" t="str">
        <f t="shared" ref="M259:M304" si="13">VLOOKUP(F259,$O$6:$P$8,2,TRUE)</f>
        <v>high</v>
      </c>
      <c r="N259" t="str">
        <f t="shared" ref="N259:N304" si="14">VLOOKUP(G259,$O$11:$P$13,2,TRUE)</f>
        <v>good</v>
      </c>
    </row>
    <row r="260" spans="1:14" ht="14.25" customHeight="1" x14ac:dyDescent="0.2">
      <c r="A260" s="13">
        <v>62</v>
      </c>
      <c r="B260" s="13">
        <v>0</v>
      </c>
      <c r="C260" s="13">
        <v>1</v>
      </c>
      <c r="D260" s="13">
        <v>0</v>
      </c>
      <c r="E260" s="13">
        <v>0</v>
      </c>
      <c r="F260" s="13">
        <v>150</v>
      </c>
      <c r="G260" s="13">
        <v>244</v>
      </c>
      <c r="H260" s="13">
        <v>0</v>
      </c>
      <c r="I260" s="13">
        <v>1</v>
      </c>
      <c r="J260" s="13">
        <v>154</v>
      </c>
      <c r="K260" s="13">
        <v>0</v>
      </c>
      <c r="L260" t="str">
        <f t="shared" si="12"/>
        <v>Adult</v>
      </c>
      <c r="M260" t="str">
        <f t="shared" si="13"/>
        <v>high</v>
      </c>
      <c r="N260" t="str">
        <f t="shared" si="14"/>
        <v>high</v>
      </c>
    </row>
    <row r="261" spans="1:14" ht="14.25" customHeight="1" x14ac:dyDescent="0.2">
      <c r="A261" s="13">
        <v>38</v>
      </c>
      <c r="B261" s="13">
        <v>1</v>
      </c>
      <c r="C261" s="13">
        <v>1</v>
      </c>
      <c r="D261" s="13">
        <v>0</v>
      </c>
      <c r="E261" s="13">
        <v>3</v>
      </c>
      <c r="F261" s="13">
        <v>120</v>
      </c>
      <c r="G261" s="13">
        <v>231</v>
      </c>
      <c r="H261" s="13">
        <v>0</v>
      </c>
      <c r="I261" s="13">
        <v>1</v>
      </c>
      <c r="J261" s="13">
        <v>182</v>
      </c>
      <c r="K261" s="13">
        <v>0</v>
      </c>
      <c r="L261" t="str">
        <f t="shared" si="12"/>
        <v>Adult</v>
      </c>
      <c r="M261" t="str">
        <f t="shared" si="13"/>
        <v>ideal</v>
      </c>
      <c r="N261" t="str">
        <f t="shared" si="14"/>
        <v>borderline</v>
      </c>
    </row>
    <row r="262" spans="1:14" ht="14.25" customHeight="1" x14ac:dyDescent="0.2">
      <c r="A262" s="13">
        <v>66</v>
      </c>
      <c r="B262" s="13">
        <v>0</v>
      </c>
      <c r="C262" s="13">
        <v>1</v>
      </c>
      <c r="D262" s="13">
        <v>2</v>
      </c>
      <c r="E262" s="13">
        <v>0</v>
      </c>
      <c r="F262" s="13">
        <v>178</v>
      </c>
      <c r="G262" s="13">
        <v>228</v>
      </c>
      <c r="H262" s="13">
        <v>1</v>
      </c>
      <c r="I262" s="13">
        <v>1</v>
      </c>
      <c r="J262" s="13">
        <v>165</v>
      </c>
      <c r="K262" s="13">
        <v>0</v>
      </c>
      <c r="L262" t="str">
        <f t="shared" si="12"/>
        <v>Seniors</v>
      </c>
      <c r="M262" t="str">
        <f t="shared" si="13"/>
        <v>high</v>
      </c>
      <c r="N262" t="str">
        <f t="shared" si="14"/>
        <v>borderline</v>
      </c>
    </row>
    <row r="263" spans="1:14" ht="14.25" customHeight="1" x14ac:dyDescent="0.2">
      <c r="A263" s="13">
        <v>52</v>
      </c>
      <c r="B263" s="13">
        <v>1</v>
      </c>
      <c r="C263" s="13">
        <v>0</v>
      </c>
      <c r="D263" s="13">
        <v>1</v>
      </c>
      <c r="E263" s="13">
        <v>0</v>
      </c>
      <c r="F263" s="13">
        <v>112</v>
      </c>
      <c r="G263" s="13">
        <v>230</v>
      </c>
      <c r="H263" s="13">
        <v>0</v>
      </c>
      <c r="I263" s="13">
        <v>1</v>
      </c>
      <c r="J263" s="13">
        <v>160</v>
      </c>
      <c r="K263" s="13">
        <v>0</v>
      </c>
      <c r="L263" t="str">
        <f t="shared" si="12"/>
        <v>Adult</v>
      </c>
      <c r="M263" t="str">
        <f t="shared" si="13"/>
        <v>ideal</v>
      </c>
      <c r="N263" t="str">
        <f t="shared" si="14"/>
        <v>borderline</v>
      </c>
    </row>
    <row r="264" spans="1:14" ht="14.25" customHeight="1" x14ac:dyDescent="0.2">
      <c r="A264" s="13">
        <v>53</v>
      </c>
      <c r="B264" s="13">
        <v>1</v>
      </c>
      <c r="C264" s="13">
        <v>1</v>
      </c>
      <c r="D264" s="13">
        <v>2</v>
      </c>
      <c r="E264" s="13">
        <v>0</v>
      </c>
      <c r="F264" s="13">
        <v>123</v>
      </c>
      <c r="G264" s="13">
        <v>282</v>
      </c>
      <c r="H264" s="13">
        <v>0</v>
      </c>
      <c r="I264" s="13">
        <v>1</v>
      </c>
      <c r="J264" s="13">
        <v>95</v>
      </c>
      <c r="K264" s="13">
        <v>0</v>
      </c>
      <c r="L264" t="str">
        <f t="shared" si="12"/>
        <v>Adult</v>
      </c>
      <c r="M264" t="str">
        <f t="shared" si="13"/>
        <v>ideal</v>
      </c>
      <c r="N264" t="str">
        <f t="shared" si="14"/>
        <v>high</v>
      </c>
    </row>
    <row r="265" spans="1:14" ht="14.25" customHeight="1" x14ac:dyDescent="0.2">
      <c r="A265" s="13">
        <v>63</v>
      </c>
      <c r="B265" s="13">
        <v>0</v>
      </c>
      <c r="C265" s="13">
        <v>1</v>
      </c>
      <c r="D265" s="13">
        <v>2</v>
      </c>
      <c r="E265" s="13">
        <v>0</v>
      </c>
      <c r="F265" s="13">
        <v>108</v>
      </c>
      <c r="G265" s="13">
        <v>269</v>
      </c>
      <c r="H265" s="13">
        <v>0</v>
      </c>
      <c r="I265" s="13">
        <v>1</v>
      </c>
      <c r="J265" s="13">
        <v>169</v>
      </c>
      <c r="K265" s="13">
        <v>0</v>
      </c>
      <c r="L265" t="str">
        <f t="shared" si="12"/>
        <v>Adult</v>
      </c>
      <c r="M265" t="str">
        <f t="shared" si="13"/>
        <v>ideal</v>
      </c>
      <c r="N265" t="str">
        <f t="shared" si="14"/>
        <v>high</v>
      </c>
    </row>
    <row r="266" spans="1:14" ht="14.25" customHeight="1" x14ac:dyDescent="0.2">
      <c r="A266" s="13">
        <v>54</v>
      </c>
      <c r="B266" s="13">
        <v>1</v>
      </c>
      <c r="C266" s="13">
        <v>1</v>
      </c>
      <c r="D266" s="13">
        <v>1</v>
      </c>
      <c r="E266" s="13">
        <v>0</v>
      </c>
      <c r="F266" s="13">
        <v>110</v>
      </c>
      <c r="G266" s="13">
        <v>206</v>
      </c>
      <c r="H266" s="13">
        <v>0</v>
      </c>
      <c r="I266" s="13">
        <v>0</v>
      </c>
      <c r="J266" s="13">
        <v>108</v>
      </c>
      <c r="K266" s="13">
        <v>0</v>
      </c>
      <c r="L266" t="str">
        <f t="shared" si="12"/>
        <v>Adult</v>
      </c>
      <c r="M266" t="str">
        <f t="shared" si="13"/>
        <v>ideal</v>
      </c>
      <c r="N266" t="str">
        <f t="shared" si="14"/>
        <v>borderline</v>
      </c>
    </row>
    <row r="267" spans="1:14" ht="14.25" customHeight="1" x14ac:dyDescent="0.2">
      <c r="A267" s="13">
        <v>66</v>
      </c>
      <c r="B267" s="13">
        <v>1</v>
      </c>
      <c r="C267" s="13">
        <v>1</v>
      </c>
      <c r="D267" s="13">
        <v>1</v>
      </c>
      <c r="E267" s="13">
        <v>0</v>
      </c>
      <c r="F267" s="13">
        <v>112</v>
      </c>
      <c r="G267" s="13">
        <v>212</v>
      </c>
      <c r="H267" s="13">
        <v>0</v>
      </c>
      <c r="I267" s="13">
        <v>0</v>
      </c>
      <c r="J267" s="13">
        <v>132</v>
      </c>
      <c r="K267" s="13">
        <v>0</v>
      </c>
      <c r="L267" t="str">
        <f t="shared" si="12"/>
        <v>Seniors</v>
      </c>
      <c r="M267" t="str">
        <f t="shared" si="13"/>
        <v>ideal</v>
      </c>
      <c r="N267" t="str">
        <f t="shared" si="14"/>
        <v>borderline</v>
      </c>
    </row>
    <row r="268" spans="1:14" ht="14.25" customHeight="1" x14ac:dyDescent="0.2">
      <c r="A268" s="13">
        <v>55</v>
      </c>
      <c r="B268" s="13">
        <v>0</v>
      </c>
      <c r="C268" s="13">
        <v>1</v>
      </c>
      <c r="D268" s="13">
        <v>0</v>
      </c>
      <c r="E268" s="13">
        <v>0</v>
      </c>
      <c r="F268" s="13">
        <v>180</v>
      </c>
      <c r="G268" s="13">
        <v>327</v>
      </c>
      <c r="H268" s="13">
        <v>0</v>
      </c>
      <c r="I268" s="13">
        <v>2</v>
      </c>
      <c r="J268" s="13">
        <v>117</v>
      </c>
      <c r="K268" s="13">
        <v>0</v>
      </c>
      <c r="L268" t="str">
        <f t="shared" si="12"/>
        <v>Adult</v>
      </c>
      <c r="M268" t="str">
        <f t="shared" si="13"/>
        <v>high</v>
      </c>
      <c r="N268" t="str">
        <f t="shared" si="14"/>
        <v>high</v>
      </c>
    </row>
    <row r="269" spans="1:14" ht="14.25" customHeight="1" x14ac:dyDescent="0.2">
      <c r="A269" s="13">
        <v>49</v>
      </c>
      <c r="B269" s="13">
        <v>1</v>
      </c>
      <c r="C269" s="13">
        <v>0</v>
      </c>
      <c r="D269" s="13">
        <v>3</v>
      </c>
      <c r="E269" s="13">
        <v>2</v>
      </c>
      <c r="F269" s="13">
        <v>118</v>
      </c>
      <c r="G269" s="13">
        <v>149</v>
      </c>
      <c r="H269" s="13">
        <v>0</v>
      </c>
      <c r="I269" s="13">
        <v>0</v>
      </c>
      <c r="J269" s="13">
        <v>126</v>
      </c>
      <c r="K269" s="13">
        <v>0</v>
      </c>
      <c r="L269" t="str">
        <f t="shared" si="12"/>
        <v>Adult</v>
      </c>
      <c r="M269" t="str">
        <f t="shared" si="13"/>
        <v>ideal</v>
      </c>
      <c r="N269" t="str">
        <f t="shared" si="14"/>
        <v>good</v>
      </c>
    </row>
    <row r="270" spans="1:14" ht="14.25" customHeight="1" x14ac:dyDescent="0.2">
      <c r="A270" s="13">
        <v>54</v>
      </c>
      <c r="B270" s="13">
        <v>1</v>
      </c>
      <c r="C270" s="13">
        <v>1</v>
      </c>
      <c r="D270" s="13">
        <v>2</v>
      </c>
      <c r="E270" s="13">
        <v>0</v>
      </c>
      <c r="F270" s="13">
        <v>122</v>
      </c>
      <c r="G270" s="13">
        <v>286</v>
      </c>
      <c r="H270" s="13">
        <v>0</v>
      </c>
      <c r="I270" s="13">
        <v>0</v>
      </c>
      <c r="J270" s="13">
        <v>116</v>
      </c>
      <c r="K270" s="13">
        <v>0</v>
      </c>
      <c r="L270" t="str">
        <f t="shared" si="12"/>
        <v>Adult</v>
      </c>
      <c r="M270" t="str">
        <f t="shared" si="13"/>
        <v>ideal</v>
      </c>
      <c r="N270" t="str">
        <f t="shared" si="14"/>
        <v>high</v>
      </c>
    </row>
    <row r="271" spans="1:14" ht="14.25" customHeight="1" x14ac:dyDescent="0.2">
      <c r="A271" s="13">
        <v>56</v>
      </c>
      <c r="B271" s="13">
        <v>1</v>
      </c>
      <c r="C271" s="13">
        <v>1</v>
      </c>
      <c r="D271" s="13">
        <v>0</v>
      </c>
      <c r="E271" s="13">
        <v>0</v>
      </c>
      <c r="F271" s="13">
        <v>130</v>
      </c>
      <c r="G271" s="13">
        <v>283</v>
      </c>
      <c r="H271" s="13">
        <v>1</v>
      </c>
      <c r="I271" s="13">
        <v>0</v>
      </c>
      <c r="J271" s="13">
        <v>103</v>
      </c>
      <c r="K271" s="13">
        <v>0</v>
      </c>
      <c r="L271" t="str">
        <f t="shared" si="12"/>
        <v>Adult</v>
      </c>
      <c r="M271" t="str">
        <f t="shared" si="13"/>
        <v>ideal</v>
      </c>
      <c r="N271" t="str">
        <f t="shared" si="14"/>
        <v>high</v>
      </c>
    </row>
    <row r="272" spans="1:14" ht="14.25" customHeight="1" x14ac:dyDescent="0.2">
      <c r="A272" s="13">
        <v>46</v>
      </c>
      <c r="B272" s="13">
        <v>1</v>
      </c>
      <c r="C272" s="13">
        <v>0</v>
      </c>
      <c r="D272" s="13">
        <v>0</v>
      </c>
      <c r="E272" s="13">
        <v>0</v>
      </c>
      <c r="F272" s="13">
        <v>120</v>
      </c>
      <c r="G272" s="13">
        <v>249</v>
      </c>
      <c r="H272" s="13">
        <v>0</v>
      </c>
      <c r="I272" s="13">
        <v>0</v>
      </c>
      <c r="J272" s="13">
        <v>144</v>
      </c>
      <c r="K272" s="13">
        <v>0</v>
      </c>
      <c r="L272" t="str">
        <f t="shared" si="12"/>
        <v>Adult</v>
      </c>
      <c r="M272" t="str">
        <f t="shared" si="13"/>
        <v>ideal</v>
      </c>
      <c r="N272" t="str">
        <f t="shared" si="14"/>
        <v>high</v>
      </c>
    </row>
    <row r="273" spans="1:14" ht="14.25" customHeight="1" x14ac:dyDescent="0.2">
      <c r="A273" s="13">
        <v>61</v>
      </c>
      <c r="B273" s="13">
        <v>1</v>
      </c>
      <c r="C273" s="13">
        <v>0</v>
      </c>
      <c r="D273" s="13">
        <v>2</v>
      </c>
      <c r="E273" s="13">
        <v>3</v>
      </c>
      <c r="F273" s="13">
        <v>134</v>
      </c>
      <c r="G273" s="13">
        <v>234</v>
      </c>
      <c r="H273" s="13">
        <v>0</v>
      </c>
      <c r="I273" s="13">
        <v>1</v>
      </c>
      <c r="J273" s="13">
        <v>145</v>
      </c>
      <c r="K273" s="13">
        <v>0</v>
      </c>
      <c r="L273" t="str">
        <f t="shared" si="12"/>
        <v>Adult</v>
      </c>
      <c r="M273" t="str">
        <f t="shared" si="13"/>
        <v>ideal</v>
      </c>
      <c r="N273" t="str">
        <f t="shared" si="14"/>
        <v>borderline</v>
      </c>
    </row>
    <row r="274" spans="1:14" ht="14.25" customHeight="1" x14ac:dyDescent="0.2">
      <c r="A274" s="13">
        <v>67</v>
      </c>
      <c r="B274" s="13">
        <v>1</v>
      </c>
      <c r="C274" s="13">
        <v>0</v>
      </c>
      <c r="D274" s="13">
        <v>0</v>
      </c>
      <c r="E274" s="13">
        <v>0</v>
      </c>
      <c r="F274" s="13">
        <v>120</v>
      </c>
      <c r="G274" s="13">
        <v>237</v>
      </c>
      <c r="H274" s="13">
        <v>0</v>
      </c>
      <c r="I274" s="13">
        <v>1</v>
      </c>
      <c r="J274" s="13">
        <v>71</v>
      </c>
      <c r="K274" s="13">
        <v>0</v>
      </c>
      <c r="L274" t="str">
        <f t="shared" si="12"/>
        <v>Seniors</v>
      </c>
      <c r="M274" t="str">
        <f t="shared" si="13"/>
        <v>ideal</v>
      </c>
      <c r="N274" t="str">
        <f t="shared" si="14"/>
        <v>borderline</v>
      </c>
    </row>
    <row r="275" spans="1:14" ht="14.25" customHeight="1" x14ac:dyDescent="0.2">
      <c r="A275" s="13">
        <v>58</v>
      </c>
      <c r="B275" s="13">
        <v>1</v>
      </c>
      <c r="C275" s="13">
        <v>0</v>
      </c>
      <c r="D275" s="13">
        <v>1</v>
      </c>
      <c r="E275" s="13">
        <v>0</v>
      </c>
      <c r="F275" s="13">
        <v>100</v>
      </c>
      <c r="G275" s="13">
        <v>234</v>
      </c>
      <c r="H275" s="13">
        <v>0</v>
      </c>
      <c r="I275" s="13">
        <v>1</v>
      </c>
      <c r="J275" s="13">
        <v>156</v>
      </c>
      <c r="K275" s="13">
        <v>0</v>
      </c>
      <c r="L275" t="str">
        <f t="shared" si="12"/>
        <v>Adult</v>
      </c>
      <c r="M275" t="str">
        <f t="shared" si="13"/>
        <v>ideal</v>
      </c>
      <c r="N275" t="str">
        <f t="shared" si="14"/>
        <v>borderline</v>
      </c>
    </row>
    <row r="276" spans="1:14" ht="14.25" customHeight="1" x14ac:dyDescent="0.2">
      <c r="A276" s="13">
        <v>47</v>
      </c>
      <c r="B276" s="13">
        <v>1</v>
      </c>
      <c r="C276" s="13">
        <v>1</v>
      </c>
      <c r="D276" s="13">
        <v>1</v>
      </c>
      <c r="E276" s="13">
        <v>0</v>
      </c>
      <c r="F276" s="13">
        <v>110</v>
      </c>
      <c r="G276" s="13">
        <v>275</v>
      </c>
      <c r="H276" s="13">
        <v>0</v>
      </c>
      <c r="I276" s="13">
        <v>0</v>
      </c>
      <c r="J276" s="13">
        <v>118</v>
      </c>
      <c r="K276" s="13">
        <v>0</v>
      </c>
      <c r="L276" t="str">
        <f t="shared" si="12"/>
        <v>Adult</v>
      </c>
      <c r="M276" t="str">
        <f t="shared" si="13"/>
        <v>ideal</v>
      </c>
      <c r="N276" t="str">
        <f t="shared" si="14"/>
        <v>high</v>
      </c>
    </row>
    <row r="277" spans="1:14" ht="14.25" customHeight="1" x14ac:dyDescent="0.2">
      <c r="A277" s="13">
        <v>52</v>
      </c>
      <c r="B277" s="13">
        <v>1</v>
      </c>
      <c r="C277" s="13">
        <v>0</v>
      </c>
      <c r="D277" s="13">
        <v>2</v>
      </c>
      <c r="E277" s="13">
        <v>0</v>
      </c>
      <c r="F277" s="13">
        <v>125</v>
      </c>
      <c r="G277" s="13">
        <v>212</v>
      </c>
      <c r="H277" s="13">
        <v>0</v>
      </c>
      <c r="I277" s="13">
        <v>1</v>
      </c>
      <c r="J277" s="13">
        <v>168</v>
      </c>
      <c r="K277" s="13">
        <v>0</v>
      </c>
      <c r="L277" t="str">
        <f t="shared" si="12"/>
        <v>Adult</v>
      </c>
      <c r="M277" t="str">
        <f t="shared" si="13"/>
        <v>ideal</v>
      </c>
      <c r="N277" t="str">
        <f t="shared" si="14"/>
        <v>borderline</v>
      </c>
    </row>
    <row r="278" spans="1:14" ht="14.25" customHeight="1" x14ac:dyDescent="0.2">
      <c r="A278" s="13">
        <v>58</v>
      </c>
      <c r="B278" s="13">
        <v>1</v>
      </c>
      <c r="C278" s="13">
        <v>0</v>
      </c>
      <c r="D278" s="13">
        <v>1</v>
      </c>
      <c r="E278" s="13">
        <v>0</v>
      </c>
      <c r="F278" s="13">
        <v>146</v>
      </c>
      <c r="G278" s="13">
        <v>218</v>
      </c>
      <c r="H278" s="13">
        <v>0</v>
      </c>
      <c r="I278" s="13">
        <v>1</v>
      </c>
      <c r="J278" s="13">
        <v>105</v>
      </c>
      <c r="K278" s="13">
        <v>0</v>
      </c>
      <c r="L278" t="str">
        <f t="shared" si="12"/>
        <v>Adult</v>
      </c>
      <c r="M278" t="str">
        <f t="shared" si="13"/>
        <v>high</v>
      </c>
      <c r="N278" t="str">
        <f t="shared" si="14"/>
        <v>borderline</v>
      </c>
    </row>
    <row r="279" spans="1:14" ht="14.25" customHeight="1" x14ac:dyDescent="0.2">
      <c r="A279" s="13">
        <v>57</v>
      </c>
      <c r="B279" s="13">
        <v>1</v>
      </c>
      <c r="C279" s="13">
        <v>0</v>
      </c>
      <c r="D279" s="13">
        <v>0</v>
      </c>
      <c r="E279" s="13">
        <v>1</v>
      </c>
      <c r="F279" s="13">
        <v>124</v>
      </c>
      <c r="G279" s="13">
        <v>261</v>
      </c>
      <c r="H279" s="13">
        <v>0</v>
      </c>
      <c r="I279" s="13">
        <v>1</v>
      </c>
      <c r="J279" s="13">
        <v>141</v>
      </c>
      <c r="K279" s="13">
        <v>0</v>
      </c>
      <c r="L279" t="str">
        <f t="shared" si="12"/>
        <v>Adult</v>
      </c>
      <c r="M279" t="str">
        <f t="shared" si="13"/>
        <v>ideal</v>
      </c>
      <c r="N279" t="str">
        <f t="shared" si="14"/>
        <v>high</v>
      </c>
    </row>
    <row r="280" spans="1:14" ht="14.25" customHeight="1" x14ac:dyDescent="0.2">
      <c r="A280" s="13">
        <v>58</v>
      </c>
      <c r="B280" s="13">
        <v>0</v>
      </c>
      <c r="C280" s="13">
        <v>0</v>
      </c>
      <c r="D280" s="13">
        <v>2</v>
      </c>
      <c r="E280" s="13">
        <v>1</v>
      </c>
      <c r="F280" s="13">
        <v>136</v>
      </c>
      <c r="G280" s="13">
        <v>319</v>
      </c>
      <c r="H280" s="13">
        <v>1</v>
      </c>
      <c r="I280" s="13">
        <v>0</v>
      </c>
      <c r="J280" s="13">
        <v>152</v>
      </c>
      <c r="K280" s="13">
        <v>0</v>
      </c>
      <c r="L280" t="str">
        <f t="shared" si="12"/>
        <v>Adult</v>
      </c>
      <c r="M280" t="str">
        <f t="shared" si="13"/>
        <v>ideal</v>
      </c>
      <c r="N280" t="str">
        <f t="shared" si="14"/>
        <v>high</v>
      </c>
    </row>
    <row r="281" spans="1:14" ht="14.25" customHeight="1" x14ac:dyDescent="0.2">
      <c r="A281" s="13">
        <v>61</v>
      </c>
      <c r="B281" s="13">
        <v>1</v>
      </c>
      <c r="C281" s="13">
        <v>1</v>
      </c>
      <c r="D281" s="13">
        <v>1</v>
      </c>
      <c r="E281" s="13">
        <v>0</v>
      </c>
      <c r="F281" s="13">
        <v>138</v>
      </c>
      <c r="G281" s="13">
        <v>166</v>
      </c>
      <c r="H281" s="13">
        <v>0</v>
      </c>
      <c r="I281" s="13">
        <v>0</v>
      </c>
      <c r="J281" s="13">
        <v>125</v>
      </c>
      <c r="K281" s="13">
        <v>0</v>
      </c>
      <c r="L281" t="str">
        <f t="shared" si="12"/>
        <v>Adult</v>
      </c>
      <c r="M281" t="str">
        <f t="shared" si="13"/>
        <v>ideal</v>
      </c>
      <c r="N281" t="str">
        <f t="shared" si="14"/>
        <v>good</v>
      </c>
    </row>
    <row r="282" spans="1:14" ht="14.25" customHeight="1" x14ac:dyDescent="0.2">
      <c r="A282" s="13">
        <v>42</v>
      </c>
      <c r="B282" s="13">
        <v>1</v>
      </c>
      <c r="C282" s="13">
        <v>1</v>
      </c>
      <c r="D282" s="13">
        <v>0</v>
      </c>
      <c r="E282" s="13">
        <v>0</v>
      </c>
      <c r="F282" s="13">
        <v>136</v>
      </c>
      <c r="G282" s="13">
        <v>315</v>
      </c>
      <c r="H282" s="13">
        <v>0</v>
      </c>
      <c r="I282" s="13">
        <v>1</v>
      </c>
      <c r="J282" s="13">
        <v>125</v>
      </c>
      <c r="K282" s="13">
        <v>0</v>
      </c>
      <c r="L282" t="str">
        <f t="shared" si="12"/>
        <v>Adult</v>
      </c>
      <c r="M282" t="str">
        <f t="shared" si="13"/>
        <v>ideal</v>
      </c>
      <c r="N282" t="str">
        <f t="shared" si="14"/>
        <v>high</v>
      </c>
    </row>
    <row r="283" spans="1:14" ht="14.25" customHeight="1" x14ac:dyDescent="0.2">
      <c r="A283" s="13">
        <v>52</v>
      </c>
      <c r="B283" s="13">
        <v>1</v>
      </c>
      <c r="C283" s="13">
        <v>1</v>
      </c>
      <c r="D283" s="13">
        <v>0</v>
      </c>
      <c r="E283" s="13">
        <v>0</v>
      </c>
      <c r="F283" s="13">
        <v>128</v>
      </c>
      <c r="G283" s="13">
        <v>204</v>
      </c>
      <c r="H283" s="13">
        <v>1</v>
      </c>
      <c r="I283" s="13">
        <v>1</v>
      </c>
      <c r="J283" s="13">
        <v>156</v>
      </c>
      <c r="K283" s="13">
        <v>0</v>
      </c>
      <c r="L283" t="str">
        <f t="shared" si="12"/>
        <v>Adult</v>
      </c>
      <c r="M283" t="str">
        <f t="shared" si="13"/>
        <v>ideal</v>
      </c>
      <c r="N283" t="str">
        <f t="shared" si="14"/>
        <v>borderline</v>
      </c>
    </row>
    <row r="284" spans="1:14" ht="14.25" customHeight="1" x14ac:dyDescent="0.2">
      <c r="A284" s="13">
        <v>59</v>
      </c>
      <c r="B284" s="13">
        <v>1</v>
      </c>
      <c r="C284" s="13">
        <v>0</v>
      </c>
      <c r="D284" s="13">
        <v>1</v>
      </c>
      <c r="E284" s="13">
        <v>2</v>
      </c>
      <c r="F284" s="13">
        <v>126</v>
      </c>
      <c r="G284" s="13">
        <v>218</v>
      </c>
      <c r="H284" s="13">
        <v>1</v>
      </c>
      <c r="I284" s="13">
        <v>1</v>
      </c>
      <c r="J284" s="13">
        <v>134</v>
      </c>
      <c r="K284" s="13">
        <v>0</v>
      </c>
      <c r="L284" t="str">
        <f t="shared" si="12"/>
        <v>Adult</v>
      </c>
      <c r="M284" t="str">
        <f t="shared" si="13"/>
        <v>ideal</v>
      </c>
      <c r="N284" t="str">
        <f t="shared" si="14"/>
        <v>borderline</v>
      </c>
    </row>
    <row r="285" spans="1:14" ht="14.25" customHeight="1" x14ac:dyDescent="0.2">
      <c r="A285" s="13">
        <v>40</v>
      </c>
      <c r="B285" s="13">
        <v>1</v>
      </c>
      <c r="C285" s="13">
        <v>0</v>
      </c>
      <c r="D285" s="13">
        <v>0</v>
      </c>
      <c r="E285" s="13">
        <v>0</v>
      </c>
      <c r="F285" s="13">
        <v>152</v>
      </c>
      <c r="G285" s="13">
        <v>223</v>
      </c>
      <c r="H285" s="13">
        <v>0</v>
      </c>
      <c r="I285" s="13">
        <v>1</v>
      </c>
      <c r="J285" s="13">
        <v>181</v>
      </c>
      <c r="K285" s="13">
        <v>0</v>
      </c>
      <c r="L285" t="str">
        <f t="shared" si="12"/>
        <v>Adult</v>
      </c>
      <c r="M285" t="str">
        <f t="shared" si="13"/>
        <v>high</v>
      </c>
      <c r="N285" t="str">
        <f t="shared" si="14"/>
        <v>borderline</v>
      </c>
    </row>
    <row r="286" spans="1:14" ht="14.25" customHeight="1" x14ac:dyDescent="0.2">
      <c r="A286" s="13">
        <v>61</v>
      </c>
      <c r="B286" s="13">
        <v>1</v>
      </c>
      <c r="C286" s="13">
        <v>1</v>
      </c>
      <c r="D286" s="13">
        <v>1</v>
      </c>
      <c r="E286" s="13">
        <v>0</v>
      </c>
      <c r="F286" s="13">
        <v>140</v>
      </c>
      <c r="G286" s="13">
        <v>207</v>
      </c>
      <c r="H286" s="13">
        <v>0</v>
      </c>
      <c r="I286" s="13">
        <v>0</v>
      </c>
      <c r="J286" s="13">
        <v>138</v>
      </c>
      <c r="K286" s="13">
        <v>0</v>
      </c>
      <c r="L286" t="str">
        <f t="shared" si="12"/>
        <v>Adult</v>
      </c>
      <c r="M286" t="str">
        <f t="shared" si="13"/>
        <v>ideal</v>
      </c>
      <c r="N286" t="str">
        <f t="shared" si="14"/>
        <v>borderline</v>
      </c>
    </row>
    <row r="287" spans="1:14" ht="14.25" customHeight="1" x14ac:dyDescent="0.2">
      <c r="A287" s="13">
        <v>46</v>
      </c>
      <c r="B287" s="13">
        <v>1</v>
      </c>
      <c r="C287" s="13">
        <v>1</v>
      </c>
      <c r="D287" s="13">
        <v>2</v>
      </c>
      <c r="E287" s="13">
        <v>0</v>
      </c>
      <c r="F287" s="13">
        <v>140</v>
      </c>
      <c r="G287" s="13">
        <v>311</v>
      </c>
      <c r="H287" s="13">
        <v>0</v>
      </c>
      <c r="I287" s="13">
        <v>1</v>
      </c>
      <c r="J287" s="13">
        <v>120</v>
      </c>
      <c r="K287" s="13">
        <v>0</v>
      </c>
      <c r="L287" t="str">
        <f t="shared" si="12"/>
        <v>Adult</v>
      </c>
      <c r="M287" t="str">
        <f t="shared" si="13"/>
        <v>ideal</v>
      </c>
      <c r="N287" t="str">
        <f t="shared" si="14"/>
        <v>high</v>
      </c>
    </row>
    <row r="288" spans="1:14" ht="14.25" customHeight="1" x14ac:dyDescent="0.2">
      <c r="A288" s="13">
        <v>59</v>
      </c>
      <c r="B288" s="13">
        <v>1</v>
      </c>
      <c r="C288" s="13">
        <v>0</v>
      </c>
      <c r="D288" s="13">
        <v>2</v>
      </c>
      <c r="E288" s="13">
        <v>3</v>
      </c>
      <c r="F288" s="13">
        <v>134</v>
      </c>
      <c r="G288" s="13">
        <v>204</v>
      </c>
      <c r="H288" s="13">
        <v>0</v>
      </c>
      <c r="I288" s="13">
        <v>1</v>
      </c>
      <c r="J288" s="13">
        <v>162</v>
      </c>
      <c r="K288" s="13">
        <v>0</v>
      </c>
      <c r="L288" t="str">
        <f t="shared" si="12"/>
        <v>Adult</v>
      </c>
      <c r="M288" t="str">
        <f t="shared" si="13"/>
        <v>ideal</v>
      </c>
      <c r="N288" t="str">
        <f t="shared" si="14"/>
        <v>borderline</v>
      </c>
    </row>
    <row r="289" spans="1:14" ht="14.25" customHeight="1" x14ac:dyDescent="0.2">
      <c r="A289" s="13">
        <v>57</v>
      </c>
      <c r="B289" s="13">
        <v>1</v>
      </c>
      <c r="C289" s="13">
        <v>0</v>
      </c>
      <c r="D289" s="13">
        <v>1</v>
      </c>
      <c r="E289" s="13">
        <v>1</v>
      </c>
      <c r="F289" s="13">
        <v>154</v>
      </c>
      <c r="G289" s="13">
        <v>232</v>
      </c>
      <c r="H289" s="13">
        <v>0</v>
      </c>
      <c r="I289" s="13">
        <v>0</v>
      </c>
      <c r="J289" s="13">
        <v>164</v>
      </c>
      <c r="K289" s="13">
        <v>0</v>
      </c>
      <c r="L289" t="str">
        <f t="shared" si="12"/>
        <v>Adult</v>
      </c>
      <c r="M289" t="str">
        <f t="shared" si="13"/>
        <v>high</v>
      </c>
      <c r="N289" t="str">
        <f t="shared" si="14"/>
        <v>borderline</v>
      </c>
    </row>
    <row r="290" spans="1:14" ht="14.25" customHeight="1" x14ac:dyDescent="0.2">
      <c r="A290" s="13">
        <v>57</v>
      </c>
      <c r="B290" s="13">
        <v>1</v>
      </c>
      <c r="C290" s="13">
        <v>1</v>
      </c>
      <c r="D290" s="13">
        <v>1</v>
      </c>
      <c r="E290" s="13">
        <v>0</v>
      </c>
      <c r="F290" s="13">
        <v>110</v>
      </c>
      <c r="G290" s="13">
        <v>335</v>
      </c>
      <c r="H290" s="13">
        <v>0</v>
      </c>
      <c r="I290" s="13">
        <v>1</v>
      </c>
      <c r="J290" s="13">
        <v>143</v>
      </c>
      <c r="K290" s="13">
        <v>0</v>
      </c>
      <c r="L290" t="str">
        <f t="shared" si="12"/>
        <v>Adult</v>
      </c>
      <c r="M290" t="str">
        <f t="shared" si="13"/>
        <v>ideal</v>
      </c>
      <c r="N290" t="str">
        <f t="shared" si="14"/>
        <v>high</v>
      </c>
    </row>
    <row r="291" spans="1:14" ht="14.25" customHeight="1" x14ac:dyDescent="0.2">
      <c r="A291" s="13">
        <v>55</v>
      </c>
      <c r="B291" s="13">
        <v>0</v>
      </c>
      <c r="C291" s="13">
        <v>1</v>
      </c>
      <c r="D291" s="13">
        <v>1</v>
      </c>
      <c r="E291" s="13">
        <v>0</v>
      </c>
      <c r="F291" s="13">
        <v>128</v>
      </c>
      <c r="G291" s="13">
        <v>205</v>
      </c>
      <c r="H291" s="13">
        <v>0</v>
      </c>
      <c r="I291" s="13">
        <v>2</v>
      </c>
      <c r="J291" s="13">
        <v>130</v>
      </c>
      <c r="K291" s="13">
        <v>0</v>
      </c>
      <c r="L291" t="str">
        <f t="shared" si="12"/>
        <v>Adult</v>
      </c>
      <c r="M291" t="str">
        <f t="shared" si="13"/>
        <v>ideal</v>
      </c>
      <c r="N291" t="str">
        <f t="shared" si="14"/>
        <v>borderline</v>
      </c>
    </row>
    <row r="292" spans="1:14" ht="14.25" customHeight="1" x14ac:dyDescent="0.2">
      <c r="A292" s="13">
        <v>61</v>
      </c>
      <c r="B292" s="13">
        <v>1</v>
      </c>
      <c r="C292" s="13">
        <v>0</v>
      </c>
      <c r="D292" s="13">
        <v>1</v>
      </c>
      <c r="E292" s="13">
        <v>0</v>
      </c>
      <c r="F292" s="13">
        <v>148</v>
      </c>
      <c r="G292" s="13">
        <v>203</v>
      </c>
      <c r="H292" s="13">
        <v>0</v>
      </c>
      <c r="I292" s="13">
        <v>1</v>
      </c>
      <c r="J292" s="13">
        <v>161</v>
      </c>
      <c r="K292" s="13">
        <v>0</v>
      </c>
      <c r="L292" t="str">
        <f t="shared" si="12"/>
        <v>Adult</v>
      </c>
      <c r="M292" t="str">
        <f t="shared" si="13"/>
        <v>high</v>
      </c>
      <c r="N292" t="str">
        <f t="shared" si="14"/>
        <v>borderline</v>
      </c>
    </row>
    <row r="293" spans="1:14" ht="14.25" customHeight="1" x14ac:dyDescent="0.2">
      <c r="A293" s="13">
        <v>58</v>
      </c>
      <c r="B293" s="13">
        <v>1</v>
      </c>
      <c r="C293" s="13">
        <v>0</v>
      </c>
      <c r="D293" s="13">
        <v>3</v>
      </c>
      <c r="E293" s="13">
        <v>0</v>
      </c>
      <c r="F293" s="13">
        <v>114</v>
      </c>
      <c r="G293" s="13">
        <v>318</v>
      </c>
      <c r="H293" s="13">
        <v>0</v>
      </c>
      <c r="I293" s="13">
        <v>2</v>
      </c>
      <c r="J293" s="13">
        <v>140</v>
      </c>
      <c r="K293" s="13">
        <v>0</v>
      </c>
      <c r="L293" t="str">
        <f t="shared" si="12"/>
        <v>Adult</v>
      </c>
      <c r="M293" t="str">
        <f t="shared" si="13"/>
        <v>ideal</v>
      </c>
      <c r="N293" t="str">
        <f t="shared" si="14"/>
        <v>high</v>
      </c>
    </row>
    <row r="294" spans="1:14" ht="14.25" customHeight="1" x14ac:dyDescent="0.2">
      <c r="A294" s="13">
        <v>58</v>
      </c>
      <c r="B294" s="13">
        <v>0</v>
      </c>
      <c r="C294" s="13">
        <v>1</v>
      </c>
      <c r="D294" s="13">
        <v>2</v>
      </c>
      <c r="E294" s="13">
        <v>0</v>
      </c>
      <c r="F294" s="13">
        <v>170</v>
      </c>
      <c r="G294" s="13">
        <v>225</v>
      </c>
      <c r="H294" s="13">
        <v>1</v>
      </c>
      <c r="I294" s="13">
        <v>0</v>
      </c>
      <c r="J294" s="13">
        <v>146</v>
      </c>
      <c r="K294" s="13">
        <v>0</v>
      </c>
      <c r="L294" t="str">
        <f t="shared" si="12"/>
        <v>Adult</v>
      </c>
      <c r="M294" t="str">
        <f t="shared" si="13"/>
        <v>high</v>
      </c>
      <c r="N294" t="str">
        <f t="shared" si="14"/>
        <v>borderline</v>
      </c>
    </row>
    <row r="295" spans="1:14" ht="14.25" customHeight="1" x14ac:dyDescent="0.2">
      <c r="A295" s="13">
        <v>67</v>
      </c>
      <c r="B295" s="13">
        <v>1</v>
      </c>
      <c r="C295" s="13">
        <v>0</v>
      </c>
      <c r="D295" s="13">
        <v>0</v>
      </c>
      <c r="E295" s="13">
        <v>2</v>
      </c>
      <c r="F295" s="13">
        <v>152</v>
      </c>
      <c r="G295" s="13">
        <v>212</v>
      </c>
      <c r="H295" s="13">
        <v>0</v>
      </c>
      <c r="I295" s="13">
        <v>0</v>
      </c>
      <c r="J295" s="13">
        <v>150</v>
      </c>
      <c r="K295" s="13">
        <v>0</v>
      </c>
      <c r="L295" t="str">
        <f t="shared" si="12"/>
        <v>Seniors</v>
      </c>
      <c r="M295" t="str">
        <f t="shared" si="13"/>
        <v>high</v>
      </c>
      <c r="N295" t="str">
        <f t="shared" si="14"/>
        <v>borderline</v>
      </c>
    </row>
    <row r="296" spans="1:14" ht="14.25" customHeight="1" x14ac:dyDescent="0.2">
      <c r="A296" s="13">
        <v>44</v>
      </c>
      <c r="B296" s="13">
        <v>1</v>
      </c>
      <c r="C296" s="13">
        <v>1</v>
      </c>
      <c r="D296" s="13">
        <v>0</v>
      </c>
      <c r="E296" s="13">
        <v>0</v>
      </c>
      <c r="F296" s="13">
        <v>120</v>
      </c>
      <c r="G296" s="13">
        <v>169</v>
      </c>
      <c r="H296" s="13">
        <v>0</v>
      </c>
      <c r="I296" s="13">
        <v>1</v>
      </c>
      <c r="J296" s="13">
        <v>144</v>
      </c>
      <c r="K296" s="13">
        <v>0</v>
      </c>
      <c r="L296" t="str">
        <f t="shared" si="12"/>
        <v>Adult</v>
      </c>
      <c r="M296" t="str">
        <f t="shared" si="13"/>
        <v>ideal</v>
      </c>
      <c r="N296" t="str">
        <f t="shared" si="14"/>
        <v>good</v>
      </c>
    </row>
    <row r="297" spans="1:14" ht="14.25" customHeight="1" x14ac:dyDescent="0.2">
      <c r="A297" s="13">
        <v>63</v>
      </c>
      <c r="B297" s="13">
        <v>1</v>
      </c>
      <c r="C297" s="13">
        <v>1</v>
      </c>
      <c r="D297" s="13">
        <v>2</v>
      </c>
      <c r="E297" s="13">
        <v>0</v>
      </c>
      <c r="F297" s="13">
        <v>140</v>
      </c>
      <c r="G297" s="13">
        <v>187</v>
      </c>
      <c r="H297" s="13">
        <v>0</v>
      </c>
      <c r="I297" s="13">
        <v>0</v>
      </c>
      <c r="J297" s="13">
        <v>144</v>
      </c>
      <c r="K297" s="13">
        <v>0</v>
      </c>
      <c r="L297" t="str">
        <f t="shared" si="12"/>
        <v>Adult</v>
      </c>
      <c r="M297" t="str">
        <f t="shared" si="13"/>
        <v>ideal</v>
      </c>
      <c r="N297" t="str">
        <f t="shared" si="14"/>
        <v>good</v>
      </c>
    </row>
    <row r="298" spans="1:14" ht="14.25" customHeight="1" x14ac:dyDescent="0.2">
      <c r="A298" s="13">
        <v>63</v>
      </c>
      <c r="B298" s="13">
        <v>0</v>
      </c>
      <c r="C298" s="13">
        <v>1</v>
      </c>
      <c r="D298" s="13">
        <v>0</v>
      </c>
      <c r="E298" s="13">
        <v>0</v>
      </c>
      <c r="F298" s="13">
        <v>124</v>
      </c>
      <c r="G298" s="13">
        <v>197</v>
      </c>
      <c r="H298" s="13">
        <v>0</v>
      </c>
      <c r="I298" s="13">
        <v>1</v>
      </c>
      <c r="J298" s="13">
        <v>136</v>
      </c>
      <c r="K298" s="13">
        <v>0</v>
      </c>
      <c r="L298" t="str">
        <f t="shared" si="12"/>
        <v>Adult</v>
      </c>
      <c r="M298" t="str">
        <f t="shared" si="13"/>
        <v>ideal</v>
      </c>
      <c r="N298" t="str">
        <f t="shared" si="14"/>
        <v>good</v>
      </c>
    </row>
    <row r="299" spans="1:14" ht="14.25" customHeight="1" x14ac:dyDescent="0.2">
      <c r="A299" s="13">
        <v>59</v>
      </c>
      <c r="B299" s="13">
        <v>1</v>
      </c>
      <c r="C299" s="13">
        <v>0</v>
      </c>
      <c r="D299" s="13">
        <v>2</v>
      </c>
      <c r="E299" s="13">
        <v>0</v>
      </c>
      <c r="F299" s="13">
        <v>164</v>
      </c>
      <c r="G299" s="13">
        <v>176</v>
      </c>
      <c r="H299" s="13">
        <v>1</v>
      </c>
      <c r="I299" s="13">
        <v>0</v>
      </c>
      <c r="J299" s="13">
        <v>90</v>
      </c>
      <c r="K299" s="13">
        <v>0</v>
      </c>
      <c r="L299" t="str">
        <f t="shared" si="12"/>
        <v>Adult</v>
      </c>
      <c r="M299" t="str">
        <f t="shared" si="13"/>
        <v>high</v>
      </c>
      <c r="N299" t="str">
        <f t="shared" si="14"/>
        <v>good</v>
      </c>
    </row>
    <row r="300" spans="1:14" ht="14.25" customHeight="1" x14ac:dyDescent="0.2">
      <c r="A300" s="13">
        <v>57</v>
      </c>
      <c r="B300" s="13">
        <v>0</v>
      </c>
      <c r="C300" s="13">
        <v>1</v>
      </c>
      <c r="D300" s="13">
        <v>0</v>
      </c>
      <c r="E300" s="13">
        <v>0</v>
      </c>
      <c r="F300" s="13">
        <v>140</v>
      </c>
      <c r="G300" s="13">
        <v>241</v>
      </c>
      <c r="H300" s="13">
        <v>0</v>
      </c>
      <c r="I300" s="13">
        <v>1</v>
      </c>
      <c r="J300" s="13">
        <v>123</v>
      </c>
      <c r="K300" s="13">
        <v>0</v>
      </c>
      <c r="L300" t="str">
        <f t="shared" si="12"/>
        <v>Adult</v>
      </c>
      <c r="M300" t="str">
        <f t="shared" si="13"/>
        <v>ideal</v>
      </c>
      <c r="N300" t="str">
        <f t="shared" si="14"/>
        <v>high</v>
      </c>
    </row>
    <row r="301" spans="1:14" ht="14.25" customHeight="1" x14ac:dyDescent="0.2">
      <c r="A301" s="13">
        <v>45</v>
      </c>
      <c r="B301" s="13">
        <v>1</v>
      </c>
      <c r="C301" s="13">
        <v>0</v>
      </c>
      <c r="D301" s="13">
        <v>0</v>
      </c>
      <c r="E301" s="13">
        <v>3</v>
      </c>
      <c r="F301" s="13">
        <v>110</v>
      </c>
      <c r="G301" s="13">
        <v>264</v>
      </c>
      <c r="H301" s="13">
        <v>0</v>
      </c>
      <c r="I301" s="13">
        <v>1</v>
      </c>
      <c r="J301" s="13">
        <v>132</v>
      </c>
      <c r="K301" s="13">
        <v>0</v>
      </c>
      <c r="L301" t="str">
        <f t="shared" si="12"/>
        <v>Adult</v>
      </c>
      <c r="M301" t="str">
        <f t="shared" si="13"/>
        <v>ideal</v>
      </c>
      <c r="N301" t="str">
        <f t="shared" si="14"/>
        <v>high</v>
      </c>
    </row>
    <row r="302" spans="1:14" ht="14.25" customHeight="1" x14ac:dyDescent="0.2">
      <c r="A302" s="13">
        <v>68</v>
      </c>
      <c r="B302" s="13">
        <v>1</v>
      </c>
      <c r="C302" s="13">
        <v>0</v>
      </c>
      <c r="D302" s="13">
        <v>2</v>
      </c>
      <c r="E302" s="13">
        <v>0</v>
      </c>
      <c r="F302" s="13">
        <v>144</v>
      </c>
      <c r="G302" s="13">
        <v>193</v>
      </c>
      <c r="H302" s="13">
        <v>1</v>
      </c>
      <c r="I302" s="13">
        <v>1</v>
      </c>
      <c r="J302" s="13">
        <v>141</v>
      </c>
      <c r="K302" s="13">
        <v>0</v>
      </c>
      <c r="L302" t="str">
        <f t="shared" si="12"/>
        <v>Seniors</v>
      </c>
      <c r="M302" t="str">
        <f t="shared" si="13"/>
        <v>high</v>
      </c>
      <c r="N302" t="str">
        <f t="shared" si="14"/>
        <v>good</v>
      </c>
    </row>
    <row r="303" spans="1:14" ht="14.25" customHeight="1" x14ac:dyDescent="0.2">
      <c r="A303" s="13">
        <v>57</v>
      </c>
      <c r="B303" s="13">
        <v>1</v>
      </c>
      <c r="C303" s="13">
        <v>1</v>
      </c>
      <c r="D303" s="13">
        <v>1</v>
      </c>
      <c r="E303" s="13">
        <v>0</v>
      </c>
      <c r="F303" s="13">
        <v>130</v>
      </c>
      <c r="G303" s="13">
        <v>131</v>
      </c>
      <c r="H303" s="13">
        <v>0</v>
      </c>
      <c r="I303" s="13">
        <v>1</v>
      </c>
      <c r="J303" s="13">
        <v>115</v>
      </c>
      <c r="K303" s="13">
        <v>0</v>
      </c>
      <c r="L303" t="str">
        <f t="shared" si="12"/>
        <v>Adult</v>
      </c>
      <c r="M303" t="str">
        <f t="shared" si="13"/>
        <v>ideal</v>
      </c>
      <c r="N303" t="str">
        <f t="shared" si="14"/>
        <v>good</v>
      </c>
    </row>
    <row r="304" spans="1:14" ht="14.25" customHeight="1" x14ac:dyDescent="0.2">
      <c r="A304" s="13">
        <v>57</v>
      </c>
      <c r="B304" s="13">
        <v>0</v>
      </c>
      <c r="C304" s="13">
        <v>0</v>
      </c>
      <c r="D304" s="13">
        <v>1</v>
      </c>
      <c r="E304" s="13">
        <v>1</v>
      </c>
      <c r="F304" s="13">
        <v>130</v>
      </c>
      <c r="G304" s="13">
        <v>236</v>
      </c>
      <c r="H304" s="13">
        <v>0</v>
      </c>
      <c r="I304" s="13">
        <v>0</v>
      </c>
      <c r="J304" s="13">
        <v>174</v>
      </c>
      <c r="K304" s="13">
        <v>0</v>
      </c>
      <c r="L304" t="str">
        <f t="shared" si="12"/>
        <v>Adult</v>
      </c>
      <c r="M304" t="str">
        <f t="shared" si="13"/>
        <v>ideal</v>
      </c>
      <c r="N304" t="str">
        <f t="shared" si="14"/>
        <v>borderline</v>
      </c>
    </row>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462D8-2383-F84E-882C-B50D2D12EF83}">
  <dimension ref="A2:K65"/>
  <sheetViews>
    <sheetView tabSelected="1" topLeftCell="A4" workbookViewId="0">
      <selection activeCell="E10" sqref="E10"/>
    </sheetView>
  </sheetViews>
  <sheetFormatPr baseColWidth="10" defaultRowHeight="15" x14ac:dyDescent="0.2"/>
  <cols>
    <col min="1" max="1" width="12.1640625" bestFit="1" customWidth="1"/>
    <col min="2" max="2" width="10.6640625" bestFit="1" customWidth="1"/>
    <col min="3" max="4" width="10" bestFit="1" customWidth="1"/>
    <col min="6" max="6" width="14" bestFit="1" customWidth="1"/>
    <col min="9" max="9" width="12.6640625" bestFit="1" customWidth="1"/>
    <col min="10" max="10" width="128" bestFit="1" customWidth="1"/>
    <col min="11" max="11" width="12.1640625" bestFit="1" customWidth="1"/>
  </cols>
  <sheetData>
    <row r="2" spans="1:11" ht="16" thickBot="1" x14ac:dyDescent="0.25">
      <c r="I2" s="44" t="s">
        <v>111</v>
      </c>
      <c r="J2" s="28" t="s">
        <v>110</v>
      </c>
    </row>
    <row r="3" spans="1:11" ht="18" thickBot="1" x14ac:dyDescent="0.25">
      <c r="J3" s="39" t="s">
        <v>103</v>
      </c>
    </row>
    <row r="4" spans="1:11" ht="18" thickBot="1" x14ac:dyDescent="0.25">
      <c r="J4" s="40" t="s">
        <v>104</v>
      </c>
    </row>
    <row r="5" spans="1:11" ht="18" thickBot="1" x14ac:dyDescent="0.25">
      <c r="J5" s="40" t="s">
        <v>105</v>
      </c>
    </row>
    <row r="6" spans="1:11" ht="18" thickBot="1" x14ac:dyDescent="0.25">
      <c r="A6" s="15" t="s">
        <v>44</v>
      </c>
      <c r="B6" s="15" t="s">
        <v>39</v>
      </c>
      <c r="J6" s="40" t="s">
        <v>106</v>
      </c>
    </row>
    <row r="7" spans="1:11" ht="18" thickBot="1" x14ac:dyDescent="0.25">
      <c r="A7" s="15" t="s">
        <v>43</v>
      </c>
      <c r="B7">
        <v>0</v>
      </c>
      <c r="C7">
        <v>1</v>
      </c>
      <c r="D7" t="s">
        <v>42</v>
      </c>
      <c r="J7" s="40" t="s">
        <v>107</v>
      </c>
    </row>
    <row r="8" spans="1:11" ht="18" thickBot="1" x14ac:dyDescent="0.25">
      <c r="A8" s="16" t="s">
        <v>40</v>
      </c>
      <c r="B8" s="17">
        <v>0.82608695652173914</v>
      </c>
      <c r="C8" s="17">
        <v>0.83636363636363631</v>
      </c>
      <c r="D8" s="17">
        <v>0.83168316831683164</v>
      </c>
      <c r="F8" s="14" t="s">
        <v>45</v>
      </c>
      <c r="G8">
        <f>GETPIVOTDATA("sex",$A$6,"target",1,"age_group","Adult")</f>
        <v>0.83636363636363631</v>
      </c>
      <c r="J8" s="40" t="s">
        <v>108</v>
      </c>
    </row>
    <row r="9" spans="1:11" x14ac:dyDescent="0.2">
      <c r="A9" s="16" t="s">
        <v>41</v>
      </c>
      <c r="B9" s="17">
        <v>0.17391304347826086</v>
      </c>
      <c r="C9" s="17">
        <v>0.16363636363636364</v>
      </c>
      <c r="D9" s="17">
        <v>0.16831683168316833</v>
      </c>
      <c r="F9" s="14" t="s">
        <v>47</v>
      </c>
      <c r="G9">
        <f>GETPIVOTDATA("sex",$A$6,"target",1,"age_group","Seniors")</f>
        <v>0.16363636363636364</v>
      </c>
    </row>
    <row r="10" spans="1:11" x14ac:dyDescent="0.2">
      <c r="A10" s="16" t="s">
        <v>42</v>
      </c>
      <c r="B10" s="17">
        <v>1</v>
      </c>
      <c r="C10" s="17">
        <v>1</v>
      </c>
      <c r="D10" s="17">
        <v>1</v>
      </c>
      <c r="F10" s="14" t="s">
        <v>48</v>
      </c>
      <c r="G10">
        <f>GETPIVOTDATA("sex",$A$6,"target",0,"age_group","Seniors")</f>
        <v>0.17391304347826086</v>
      </c>
    </row>
    <row r="11" spans="1:11" x14ac:dyDescent="0.2">
      <c r="F11" s="14" t="s">
        <v>46</v>
      </c>
      <c r="G11">
        <f>GETPIVOTDATA("sex",$A$6,"target",0,"age_group","Adult")</f>
        <v>0.82608695652173914</v>
      </c>
      <c r="I11" s="18" t="s">
        <v>70</v>
      </c>
      <c r="J11" s="14" t="s">
        <v>71</v>
      </c>
      <c r="K11">
        <f>G8*G19*G32*G42*G52*F63</f>
        <v>8.8466867423030813E-3</v>
      </c>
    </row>
    <row r="12" spans="1:11" x14ac:dyDescent="0.2">
      <c r="I12" s="18" t="s">
        <v>109</v>
      </c>
      <c r="J12" s="14" t="s">
        <v>72</v>
      </c>
      <c r="K12" s="14">
        <f>K11+(G11*G21*G34*G44*G55*F64)</f>
        <v>1.6037107555509196E-2</v>
      </c>
    </row>
    <row r="14" spans="1:11" x14ac:dyDescent="0.2">
      <c r="J14" s="18" t="s">
        <v>73</v>
      </c>
      <c r="K14" s="42">
        <f>K11/K12</f>
        <v>0.5516385490140332</v>
      </c>
    </row>
    <row r="15" spans="1:11" x14ac:dyDescent="0.2">
      <c r="A15" s="14" t="s">
        <v>50</v>
      </c>
      <c r="J15" s="43" t="s">
        <v>78</v>
      </c>
    </row>
    <row r="17" spans="1:11" ht="16" thickBot="1" x14ac:dyDescent="0.25">
      <c r="A17" s="15" t="s">
        <v>49</v>
      </c>
      <c r="B17" s="15" t="s">
        <v>39</v>
      </c>
      <c r="I17" s="44" t="s">
        <v>118</v>
      </c>
      <c r="J17" s="30" t="s">
        <v>112</v>
      </c>
    </row>
    <row r="18" spans="1:11" ht="18" thickBot="1" x14ac:dyDescent="0.25">
      <c r="A18" s="15" t="s">
        <v>43</v>
      </c>
      <c r="B18">
        <v>0</v>
      </c>
      <c r="C18">
        <v>1</v>
      </c>
      <c r="D18" t="s">
        <v>42</v>
      </c>
      <c r="J18" s="39" t="s">
        <v>113</v>
      </c>
    </row>
    <row r="19" spans="1:11" ht="18" thickBot="1" x14ac:dyDescent="0.25">
      <c r="A19" s="16">
        <v>0</v>
      </c>
      <c r="B19" s="17">
        <v>0.17391304347826086</v>
      </c>
      <c r="C19" s="17">
        <v>0.43636363636363634</v>
      </c>
      <c r="D19" s="17">
        <v>0.31683168316831684</v>
      </c>
      <c r="F19" s="14" t="s">
        <v>51</v>
      </c>
      <c r="G19">
        <f>GETPIVOTDATA("age",$A$17,"sex",0,"target",1)</f>
        <v>0.43636363636363634</v>
      </c>
      <c r="J19" s="40" t="s">
        <v>114</v>
      </c>
    </row>
    <row r="20" spans="1:11" ht="18" thickBot="1" x14ac:dyDescent="0.25">
      <c r="A20" s="16">
        <v>1</v>
      </c>
      <c r="B20" s="17">
        <v>0.82608695652173914</v>
      </c>
      <c r="C20" s="17">
        <v>0.5636363636363636</v>
      </c>
      <c r="D20" s="17">
        <v>0.68316831683168322</v>
      </c>
      <c r="F20" s="14" t="s">
        <v>52</v>
      </c>
      <c r="G20">
        <f>GETPIVOTDATA("age",$A$17,"sex",1,"target",1)</f>
        <v>0.5636363636363636</v>
      </c>
      <c r="J20" s="40" t="s">
        <v>115</v>
      </c>
    </row>
    <row r="21" spans="1:11" ht="18" thickBot="1" x14ac:dyDescent="0.25">
      <c r="A21" s="16" t="s">
        <v>42</v>
      </c>
      <c r="B21" s="17">
        <v>1</v>
      </c>
      <c r="C21" s="17">
        <v>1</v>
      </c>
      <c r="D21" s="17">
        <v>1</v>
      </c>
      <c r="F21" s="14" t="s">
        <v>53</v>
      </c>
      <c r="G21">
        <f>GETPIVOTDATA("age",$A$17,"sex",0,"target",0)</f>
        <v>0.17391304347826086</v>
      </c>
      <c r="J21" s="40" t="s">
        <v>116</v>
      </c>
    </row>
    <row r="22" spans="1:11" ht="18" thickBot="1" x14ac:dyDescent="0.25">
      <c r="F22" s="14" t="s">
        <v>54</v>
      </c>
      <c r="G22">
        <f>GETPIVOTDATA("age",$A$17,"sex",1,"target",0)</f>
        <v>0.82608695652173914</v>
      </c>
      <c r="J22" s="40" t="s">
        <v>107</v>
      </c>
    </row>
    <row r="23" spans="1:11" ht="18" thickBot="1" x14ac:dyDescent="0.25">
      <c r="F23" s="14"/>
      <c r="J23" s="40" t="s">
        <v>117</v>
      </c>
    </row>
    <row r="24" spans="1:11" ht="16" x14ac:dyDescent="0.2">
      <c r="F24" s="14"/>
      <c r="J24" s="41"/>
    </row>
    <row r="25" spans="1:11" x14ac:dyDescent="0.2">
      <c r="I25" s="18" t="s">
        <v>70</v>
      </c>
      <c r="J25" s="14" t="s">
        <v>74</v>
      </c>
      <c r="K25">
        <f>G9*G20*G31*G42*G54*F63</f>
        <v>4.9991066725004591E-4</v>
      </c>
    </row>
    <row r="26" spans="1:11" x14ac:dyDescent="0.2">
      <c r="I26" s="18" t="s">
        <v>109</v>
      </c>
      <c r="J26" s="14" t="s">
        <v>75</v>
      </c>
      <c r="K26">
        <f>K25+(G10*G22*G33*G44*G57*F64)</f>
        <v>6.1803431096828752E-3</v>
      </c>
    </row>
    <row r="29" spans="1:11" x14ac:dyDescent="0.2">
      <c r="J29" s="18" t="s">
        <v>76</v>
      </c>
      <c r="K29" s="42">
        <f>K25/K26</f>
        <v>8.0887202923544038E-2</v>
      </c>
    </row>
    <row r="30" spans="1:11" x14ac:dyDescent="0.2">
      <c r="A30" s="15" t="s">
        <v>49</v>
      </c>
      <c r="B30" s="15" t="s">
        <v>39</v>
      </c>
      <c r="J30" s="43" t="s">
        <v>77</v>
      </c>
    </row>
    <row r="31" spans="1:11" x14ac:dyDescent="0.2">
      <c r="A31" s="15" t="s">
        <v>43</v>
      </c>
      <c r="B31">
        <v>0</v>
      </c>
      <c r="C31">
        <v>1</v>
      </c>
      <c r="D31" t="s">
        <v>42</v>
      </c>
      <c r="F31" s="14" t="s">
        <v>55</v>
      </c>
      <c r="G31">
        <f>GETPIVOTDATA("age",$A$30,"target",1,"bp_level","high")</f>
        <v>0.16363636363636364</v>
      </c>
    </row>
    <row r="32" spans="1:11" x14ac:dyDescent="0.2">
      <c r="A32" s="16" t="s">
        <v>34</v>
      </c>
      <c r="B32" s="17">
        <v>0.27536231884057971</v>
      </c>
      <c r="C32" s="17">
        <v>0.16363636363636364</v>
      </c>
      <c r="D32" s="17">
        <v>0.21452145214521451</v>
      </c>
      <c r="F32" s="14" t="s">
        <v>57</v>
      </c>
      <c r="G32">
        <f>GETPIVOTDATA("age",$A$30,"target",1,"bp_level","ideal")</f>
        <v>0.83636363636363631</v>
      </c>
    </row>
    <row r="33" spans="1:7" x14ac:dyDescent="0.2">
      <c r="A33" s="16" t="s">
        <v>33</v>
      </c>
      <c r="B33" s="17">
        <v>0.72463768115942029</v>
      </c>
      <c r="C33" s="17">
        <v>0.83636363636363631</v>
      </c>
      <c r="D33" s="17">
        <v>0.78547854785478544</v>
      </c>
      <c r="F33" s="14" t="s">
        <v>56</v>
      </c>
      <c r="G33">
        <f>GETPIVOTDATA("age",$A$30,"target",0,"bp_level","high")</f>
        <v>0.27536231884057971</v>
      </c>
    </row>
    <row r="34" spans="1:7" x14ac:dyDescent="0.2">
      <c r="A34" s="16" t="s">
        <v>42</v>
      </c>
      <c r="B34" s="17">
        <v>1</v>
      </c>
      <c r="C34" s="17">
        <v>1</v>
      </c>
      <c r="D34" s="17">
        <v>1</v>
      </c>
      <c r="F34" s="14" t="s">
        <v>58</v>
      </c>
      <c r="G34">
        <f>GETPIVOTDATA("age",$A$30,"target",0,"bp_level","ideal")</f>
        <v>0.72463768115942029</v>
      </c>
    </row>
    <row r="38" spans="1:7" x14ac:dyDescent="0.2">
      <c r="A38" s="14" t="s">
        <v>59</v>
      </c>
    </row>
    <row r="40" spans="1:7" x14ac:dyDescent="0.2">
      <c r="A40" s="15" t="s">
        <v>49</v>
      </c>
      <c r="B40" s="15" t="s">
        <v>39</v>
      </c>
    </row>
    <row r="41" spans="1:7" x14ac:dyDescent="0.2">
      <c r="A41" s="15" t="s">
        <v>43</v>
      </c>
      <c r="B41">
        <v>0</v>
      </c>
      <c r="C41">
        <v>1</v>
      </c>
      <c r="D41" t="s">
        <v>42</v>
      </c>
    </row>
    <row r="42" spans="1:7" x14ac:dyDescent="0.2">
      <c r="A42" s="16">
        <v>0</v>
      </c>
      <c r="B42" s="17">
        <v>0.44927536231884058</v>
      </c>
      <c r="C42" s="17">
        <v>0.8606060606060606</v>
      </c>
      <c r="D42" s="17">
        <v>0.67326732673267331</v>
      </c>
      <c r="F42" s="14" t="s">
        <v>60</v>
      </c>
      <c r="G42">
        <f>GETPIVOTDATA("age",$A$40,"exng",1,"target",1)</f>
        <v>0.1393939393939394</v>
      </c>
    </row>
    <row r="43" spans="1:7" x14ac:dyDescent="0.2">
      <c r="A43" s="16">
        <v>1</v>
      </c>
      <c r="B43" s="17">
        <v>0.55072463768115942</v>
      </c>
      <c r="C43" s="17">
        <v>0.1393939393939394</v>
      </c>
      <c r="D43" s="17">
        <v>0.32673267326732675</v>
      </c>
      <c r="F43" s="14" t="s">
        <v>61</v>
      </c>
      <c r="G43">
        <f>GETPIVOTDATA("age",$A$40,"exng",0,"target",1)</f>
        <v>0.8606060606060606</v>
      </c>
    </row>
    <row r="44" spans="1:7" x14ac:dyDescent="0.2">
      <c r="A44" s="16" t="s">
        <v>42</v>
      </c>
      <c r="B44" s="17">
        <v>1</v>
      </c>
      <c r="C44" s="17">
        <v>1</v>
      </c>
      <c r="D44" s="17">
        <v>1</v>
      </c>
      <c r="F44" s="14" t="s">
        <v>62</v>
      </c>
      <c r="G44">
        <f>GETPIVOTDATA("age",$A$40,"exng",1,"target",0)</f>
        <v>0.55072463768115942</v>
      </c>
    </row>
    <row r="45" spans="1:7" x14ac:dyDescent="0.2">
      <c r="F45" s="14" t="s">
        <v>63</v>
      </c>
      <c r="G45">
        <f>GETPIVOTDATA("age",$A$40,"exng",0,"target",0)</f>
        <v>0.44927536231884058</v>
      </c>
    </row>
    <row r="50" spans="1:7" x14ac:dyDescent="0.2">
      <c r="A50" s="15" t="s">
        <v>49</v>
      </c>
      <c r="B50" s="15" t="s">
        <v>39</v>
      </c>
    </row>
    <row r="51" spans="1:7" x14ac:dyDescent="0.2">
      <c r="A51" s="15" t="s">
        <v>43</v>
      </c>
      <c r="B51">
        <v>0</v>
      </c>
      <c r="C51">
        <v>1</v>
      </c>
      <c r="D51" t="s">
        <v>42</v>
      </c>
    </row>
    <row r="52" spans="1:7" x14ac:dyDescent="0.2">
      <c r="A52" s="16" t="s">
        <v>38</v>
      </c>
      <c r="B52" s="17">
        <v>0.27536231884057971</v>
      </c>
      <c r="C52" s="17">
        <v>0.38181818181818183</v>
      </c>
      <c r="D52" s="17">
        <v>0.33333333333333331</v>
      </c>
      <c r="F52" s="14" t="s">
        <v>64</v>
      </c>
      <c r="G52">
        <f>GETPIVOTDATA("age",$A$50,"target",1,"chol_level","borderline")</f>
        <v>0.38181818181818183</v>
      </c>
    </row>
    <row r="53" spans="1:7" x14ac:dyDescent="0.2">
      <c r="A53" s="16" t="s">
        <v>37</v>
      </c>
      <c r="B53" s="17">
        <v>0.15217391304347827</v>
      </c>
      <c r="C53" s="17">
        <v>0.18181818181818182</v>
      </c>
      <c r="D53" s="17">
        <v>0.16831683168316833</v>
      </c>
      <c r="F53" s="14" t="s">
        <v>65</v>
      </c>
      <c r="G53">
        <f>GETPIVOTDATA("age",$A$50,"target",1,"chol_level","good")</f>
        <v>0.18181818181818182</v>
      </c>
    </row>
    <row r="54" spans="1:7" x14ac:dyDescent="0.2">
      <c r="A54" s="16" t="s">
        <v>34</v>
      </c>
      <c r="B54" s="17">
        <v>0.57246376811594202</v>
      </c>
      <c r="C54" s="17">
        <v>0.43636363636363634</v>
      </c>
      <c r="D54" s="17">
        <v>0.49834983498349833</v>
      </c>
      <c r="F54" s="14" t="s">
        <v>55</v>
      </c>
      <c r="G54">
        <f>GETPIVOTDATA("age",$A$50,"target",1,"chol_level","high")</f>
        <v>0.43636363636363634</v>
      </c>
    </row>
    <row r="55" spans="1:7" x14ac:dyDescent="0.2">
      <c r="A55" s="16" t="s">
        <v>42</v>
      </c>
      <c r="B55" s="17">
        <v>1</v>
      </c>
      <c r="C55" s="17">
        <v>1</v>
      </c>
      <c r="D55" s="17">
        <v>1</v>
      </c>
      <c r="F55" s="14" t="s">
        <v>66</v>
      </c>
      <c r="G55">
        <f>GETPIVOTDATA("age",$A$50,"target",0,"chol_level","borderline")</f>
        <v>0.27536231884057971</v>
      </c>
    </row>
    <row r="56" spans="1:7" x14ac:dyDescent="0.2">
      <c r="F56" s="14" t="s">
        <v>67</v>
      </c>
      <c r="G56">
        <f>GETPIVOTDATA("age",$A$50,"target",0,"chol_level","good")</f>
        <v>0.15217391304347827</v>
      </c>
    </row>
    <row r="57" spans="1:7" x14ac:dyDescent="0.2">
      <c r="F57" s="14" t="s">
        <v>56</v>
      </c>
      <c r="G57">
        <f>GETPIVOTDATA("age",$A$50,"target",0,"chol_level","high")</f>
        <v>0.57246376811594202</v>
      </c>
    </row>
    <row r="62" spans="1:7" x14ac:dyDescent="0.2">
      <c r="A62" s="15" t="s">
        <v>43</v>
      </c>
      <c r="B62" t="s">
        <v>49</v>
      </c>
    </row>
    <row r="63" spans="1:7" x14ac:dyDescent="0.2">
      <c r="A63" s="16">
        <v>0</v>
      </c>
      <c r="B63" s="17">
        <v>0.45544554455445546</v>
      </c>
      <c r="E63" s="14" t="s">
        <v>68</v>
      </c>
      <c r="F63">
        <f>GETPIVOTDATA("age",$A$62,"target",1)</f>
        <v>0.54455445544554459</v>
      </c>
    </row>
    <row r="64" spans="1:7" x14ac:dyDescent="0.2">
      <c r="A64" s="16">
        <v>1</v>
      </c>
      <c r="B64" s="17">
        <v>0.54455445544554459</v>
      </c>
      <c r="E64" s="14" t="s">
        <v>69</v>
      </c>
      <c r="F64">
        <f>GETPIVOTDATA("age",$A$62,"target",0)</f>
        <v>0.45544554455445546</v>
      </c>
    </row>
    <row r="65" spans="1:2" x14ac:dyDescent="0.2">
      <c r="A65" s="16" t="s">
        <v>42</v>
      </c>
      <c r="B65" s="1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 Dictionary</vt:lpstr>
      <vt:lpstr>Dataset</vt:lpstr>
      <vt:lpstr>Solution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Nitin varshney</dc:creator>
  <cp:lastModifiedBy>Niharika Srivastava</cp:lastModifiedBy>
  <dcterms:created xsi:type="dcterms:W3CDTF">2022-01-13T15:54:48Z</dcterms:created>
  <dcterms:modified xsi:type="dcterms:W3CDTF">2023-10-12T01:49:03Z</dcterms:modified>
</cp:coreProperties>
</file>