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9e8594b19c323/Documents/"/>
    </mc:Choice>
  </mc:AlternateContent>
  <xr:revisionPtr revIDLastSave="26" documentId="8_{01C5A4A7-D406-475D-97E9-A87BE5DA36A9}" xr6:coauthVersionLast="47" xr6:coauthVersionMax="47" xr10:uidLastSave="{A5B870EC-83E7-4543-8013-751CC52B71F7}"/>
  <bookViews>
    <workbookView xWindow="-108" yWindow="-108" windowWidth="23256" windowHeight="12456" activeTab="1" xr2:uid="{1430C785-37AC-4343-9C23-ED2AEB834C1C}"/>
  </bookViews>
  <sheets>
    <sheet name="1" sheetId="2" r:id="rId1"/>
    <sheet name="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/>
  <c r="J11" i="2"/>
  <c r="G11" i="2"/>
  <c r="J10" i="2"/>
  <c r="G10" i="2"/>
  <c r="J8" i="2"/>
  <c r="J13" i="2" s="1"/>
  <c r="J15" i="2" s="1"/>
  <c r="G8" i="2"/>
  <c r="G13" i="2" s="1"/>
  <c r="G15" i="2" s="1"/>
  <c r="N16" i="1"/>
  <c r="O16" i="1"/>
  <c r="P16" i="1"/>
  <c r="P17" i="1"/>
  <c r="P18" i="1"/>
  <c r="P19" i="1"/>
  <c r="D16" i="1"/>
  <c r="D17" i="1"/>
  <c r="D18" i="1"/>
  <c r="D19" i="1"/>
  <c r="D20" i="1"/>
  <c r="L6" i="1"/>
  <c r="M6" i="1" s="1"/>
  <c r="L7" i="1"/>
  <c r="M7" i="1" s="1"/>
  <c r="L8" i="1"/>
  <c r="M8" i="1" s="1"/>
  <c r="L9" i="1"/>
  <c r="M9" i="1" s="1"/>
  <c r="L10" i="1"/>
  <c r="M10" i="1" s="1"/>
  <c r="N17" i="1"/>
  <c r="O17" i="1"/>
  <c r="N18" i="1"/>
  <c r="O18" i="1"/>
  <c r="N19" i="1"/>
  <c r="O19" i="1"/>
  <c r="N20" i="1"/>
  <c r="O20" i="1"/>
  <c r="P20" i="1"/>
  <c r="G18" i="2" l="1"/>
  <c r="G17" i="2"/>
  <c r="G19" i="2" s="1"/>
  <c r="J18" i="2"/>
  <c r="J16" i="2"/>
  <c r="J17" i="2" s="1"/>
  <c r="J1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NIHAL KUSHWAHA</author>
  </authors>
  <commentList>
    <comment ref="C2" authorId="0" shapeId="0" xr:uid="{A48C5D5D-7A62-4C87-8E58-37F7C4AF98ED}">
      <text>
        <r>
          <rPr>
            <b/>
            <sz val="9"/>
            <color indexed="81"/>
            <rFont val="Tahoma"/>
            <charset val="1"/>
          </rPr>
          <t>NIHAL KUSHWAHA:</t>
        </r>
        <r>
          <rPr>
            <sz val="9"/>
            <color indexed="81"/>
            <rFont val="Tahoma"/>
            <charset val="1"/>
          </rPr>
          <t xml:space="preserve">
Open a new Excel workbook__Create the following table of data in a worksheet (you may copy it into your sheet):</t>
        </r>
      </text>
    </comment>
    <comment ref="I2" authorId="0" shapeId="0" xr:uid="{F4D0B58A-0887-4D2B-9167-712D6C82B0D3}">
      <text>
        <r>
          <rPr>
            <b/>
            <sz val="9"/>
            <color indexed="81"/>
            <rFont val="Tahoma"/>
            <charset val="1"/>
          </rPr>
          <t>NIHAL KUSHWAHA:</t>
        </r>
        <r>
          <rPr>
            <sz val="9"/>
            <color indexed="81"/>
            <rFont val="Tahoma"/>
            <charset val="1"/>
          </rPr>
          <t xml:space="preserve">
Add a new column named Bonus to the right of the table.Use VLOOKUP to calculate each employee’s bonus based on their salary and bonus percentage.
{Formula hint: The bonus for each employee can be calculated as Salary * Bonus Percentage.}</t>
        </r>
      </text>
    </comment>
    <comment ref="C12" authorId="0" shapeId="0" xr:uid="{95B194A8-F21D-46B8-964C-42778957288A}">
      <text>
        <r>
          <rPr>
            <b/>
            <sz val="9"/>
            <color indexed="81"/>
            <rFont val="Tahoma"/>
            <charset val="1"/>
          </rPr>
          <t>NIHAL KUSHWAHA:</t>
        </r>
        <r>
          <rPr>
            <sz val="9"/>
            <color indexed="81"/>
            <rFont val="Tahoma"/>
            <charset val="1"/>
          </rPr>
          <t xml:space="preserve">
Write a VLOOKUP formula that finds the salary of a specific employee (e.g., "Bob Jones") based on the Name column.    
Formula hint: Use the Name column as the lookup_value and find the employee's Salary.    
</t>
        </r>
      </text>
    </comment>
    <comment ref="I12" authorId="0" shapeId="0" xr:uid="{F4432E4A-0A58-4AAA-8BBB-C36D26913105}">
      <text>
        <r>
          <rPr>
            <b/>
            <sz val="9"/>
            <color indexed="81"/>
            <rFont val="Tahoma"/>
            <charset val="1"/>
          </rPr>
          <t>NIHAL KUSHWAHA:</t>
        </r>
        <r>
          <rPr>
            <sz val="9"/>
            <color indexed="81"/>
            <rFont val="Tahoma"/>
            <charset val="1"/>
          </rPr>
          <t xml:space="preserve">
Create a second table that contains tax brackets as follows:    
</t>
        </r>
      </text>
    </comment>
  </commentList>
</comments>
</file>

<file path=xl/sharedStrings.xml><?xml version="1.0" encoding="utf-8"?>
<sst xmlns="http://schemas.openxmlformats.org/spreadsheetml/2006/main" count="112" uniqueCount="75">
  <si>
    <t>Eva Zhang</t>
  </si>
  <si>
    <t>Diane Clark</t>
  </si>
  <si>
    <t>Charlie Lee</t>
  </si>
  <si>
    <t>Bob Jones</t>
  </si>
  <si>
    <t xml:space="preserve"> </t>
  </si>
  <si>
    <t>Alice Smith</t>
  </si>
  <si>
    <t>Tax</t>
  </si>
  <si>
    <t xml:space="preserve">TAX% IF </t>
  </si>
  <si>
    <t>Tax% BY VLOOKUP</t>
  </si>
  <si>
    <t>Total Salary</t>
  </si>
  <si>
    <t>Emp_Name</t>
  </si>
  <si>
    <t>TASK 3</t>
  </si>
  <si>
    <t>Tax Rate</t>
  </si>
  <si>
    <t>Income Threshold</t>
  </si>
  <si>
    <t>total salary</t>
  </si>
  <si>
    <t>bonus</t>
  </si>
  <si>
    <t>bonus %</t>
  </si>
  <si>
    <t>Salary</t>
  </si>
  <si>
    <t>Emp_ID</t>
  </si>
  <si>
    <t>TASK 2</t>
  </si>
  <si>
    <t>Sales</t>
  </si>
  <si>
    <t>Finance</t>
  </si>
  <si>
    <t>IT</t>
  </si>
  <si>
    <t>Marketing</t>
  </si>
  <si>
    <t>TASK 1</t>
  </si>
  <si>
    <t>HR</t>
  </si>
  <si>
    <t>Bonus Percentage</t>
  </si>
  <si>
    <t>Department</t>
  </si>
  <si>
    <t>Name</t>
  </si>
  <si>
    <t>Employee ID</t>
  </si>
  <si>
    <t>2. Task 1: Use VLOOKUP to Find Employee Salary</t>
  </si>
  <si>
    <t>1. Creating the Dataset:</t>
  </si>
  <si>
    <t>3. Task 2: Calculate Bonus</t>
  </si>
  <si>
    <t>4. Task 3: Use VLOOKUP with Approximate Match</t>
  </si>
  <si>
    <t>INCOME TAX CALCULATOR</t>
  </si>
  <si>
    <t>Income Tax Slab (Old Tax Regime)</t>
  </si>
  <si>
    <t>Old Tax Regima</t>
  </si>
  <si>
    <t>New Tax Regima</t>
  </si>
  <si>
    <t>Income Tax Slab (New Tax Regime)</t>
  </si>
  <si>
    <t>UP TO RS 2.50 LAKHS</t>
  </si>
  <si>
    <t>Nil</t>
  </si>
  <si>
    <t>NAME</t>
  </si>
  <si>
    <t>Gokul</t>
  </si>
  <si>
    <t>AMAN</t>
  </si>
  <si>
    <t xml:space="preserve"> Up to Rs. 3 Lakhs  </t>
  </si>
  <si>
    <t>AGE</t>
  </si>
  <si>
    <t>(Investments/Expenses)</t>
  </si>
  <si>
    <t>1000001 and above</t>
  </si>
  <si>
    <t>NPS</t>
  </si>
  <si>
    <t>Medical Premium</t>
  </si>
  <si>
    <t>Education Loan</t>
  </si>
  <si>
    <t>1500001 and above</t>
  </si>
  <si>
    <t>Donation</t>
  </si>
  <si>
    <t>MEDICAL PREMIUM</t>
  </si>
  <si>
    <t>Interest</t>
  </si>
  <si>
    <t>Below 60 Years</t>
  </si>
  <si>
    <t>Total Income</t>
  </si>
  <si>
    <t>Interest on S/A</t>
  </si>
  <si>
    <t>Above 60 years</t>
  </si>
  <si>
    <t>Deductions</t>
  </si>
  <si>
    <t>Exemption</t>
  </si>
  <si>
    <t>Taxable Income</t>
  </si>
  <si>
    <t>60 Years &amp; Above</t>
  </si>
  <si>
    <t>DONATION</t>
  </si>
  <si>
    <t>Tax %</t>
  </si>
  <si>
    <t>Tax Amount</t>
  </si>
  <si>
    <t>Surcharge Rates</t>
  </si>
  <si>
    <t>OR</t>
  </si>
  <si>
    <t>* Surcharge of 10%</t>
  </si>
  <si>
    <t>above 60 Years</t>
  </si>
  <si>
    <t>Income After Tax</t>
  </si>
  <si>
    <t>* Surcharge of 15%</t>
  </si>
  <si>
    <t>NEW</t>
  </si>
  <si>
    <t>* Surcharge of 25%</t>
  </si>
  <si>
    <t>* Surcharge Of 37% For Income Above 5 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</si>
</sst>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9" tint="-0.499984740745262"/>
      <name val="Calibri"/>
      <family val="2"/>
      <scheme val="minor"/>
    </font>
    <font>
      <sz val="11"/>
      <color theme="9" tint="-0.499984740745262"/>
      <name val="Bahnschrift SemiBold"/>
      <family val="2"/>
    </font>
    <font>
      <sz val="11"/>
      <color theme="1"/>
      <name val="Bahnschrift SemiBold"/>
      <family val="2"/>
    </font>
    <font>
      <b/>
      <sz val="11"/>
      <color theme="0"/>
      <name val="Bahnschrift SemiBold"/>
      <family val="2"/>
    </font>
    <font>
      <sz val="11"/>
      <color theme="9" tint="0.79998168889431442"/>
      <name val="Bahnschrift SemiBold"/>
      <family val="2"/>
    </font>
    <font>
      <b/>
      <sz val="11"/>
      <color theme="9" tint="0.79998168889431442"/>
      <name val="Bahnschrift SemiBold"/>
      <family val="2"/>
    </font>
    <font>
      <sz val="11"/>
      <color rgb="FFC00000"/>
      <name val="Bahnschrift SemiBold"/>
      <family val="2"/>
    </font>
    <font>
      <sz val="11"/>
      <color theme="0"/>
      <name val="Arial Rounded MT Bold"/>
      <family val="2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Arial"/>
      <family val="2"/>
    </font>
    <font>
      <sz val="11"/>
      <color theme="3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6" fillId="5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0" fillId="3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6" fillId="5" borderId="1" xfId="0" applyNumberFormat="1" applyFont="1" applyFill="1" applyBorder="1" applyAlignment="1">
      <alignment horizontal="center" vertical="center" wrapText="1"/>
    </xf>
    <xf numFmtId="9" fontId="6" fillId="5" borderId="1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9" fontId="6" fillId="5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2" fillId="8" borderId="6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/>
    </xf>
    <xf numFmtId="0" fontId="13" fillId="11" borderId="13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9" fontId="13" fillId="11" borderId="14" xfId="0" applyNumberFormat="1" applyFont="1" applyFill="1" applyBorder="1" applyAlignment="1">
      <alignment horizontal="center" vertical="center"/>
    </xf>
    <xf numFmtId="0" fontId="14" fillId="12" borderId="15" xfId="0" applyFont="1" applyFill="1" applyBorder="1" applyAlignment="1">
      <alignment horizontal="center" vertical="center"/>
    </xf>
    <xf numFmtId="0" fontId="14" fillId="12" borderId="16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9" fontId="15" fillId="11" borderId="14" xfId="0" applyNumberFormat="1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9" fontId="13" fillId="9" borderId="14" xfId="0" applyNumberFormat="1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9" fontId="15" fillId="9" borderId="14" xfId="0" applyNumberFormat="1" applyFont="1" applyFill="1" applyBorder="1" applyAlignment="1">
      <alignment horizontal="center" vertical="center"/>
    </xf>
    <xf numFmtId="9" fontId="13" fillId="11" borderId="19" xfId="0" applyNumberFormat="1" applyFont="1" applyFill="1" applyBorder="1" applyAlignment="1">
      <alignment horizontal="center" vertical="center"/>
    </xf>
    <xf numFmtId="9" fontId="15" fillId="11" borderId="19" xfId="0" applyNumberFormat="1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10" fontId="14" fillId="10" borderId="16" xfId="1" applyNumberFormat="1" applyFont="1" applyFill="1" applyBorder="1" applyAlignment="1">
      <alignment horizontal="center" vertical="center"/>
    </xf>
    <xf numFmtId="9" fontId="13" fillId="9" borderId="10" xfId="0" applyNumberFormat="1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9" fontId="0" fillId="9" borderId="19" xfId="0" applyNumberFormat="1" applyFill="1" applyBorder="1" applyAlignment="1">
      <alignment horizontal="center" vertical="center"/>
    </xf>
    <xf numFmtId="0" fontId="14" fillId="12" borderId="22" xfId="0" applyFont="1" applyFill="1" applyBorder="1" applyAlignment="1">
      <alignment horizontal="center" vertical="center"/>
    </xf>
    <xf numFmtId="0" fontId="14" fillId="12" borderId="23" xfId="1" applyNumberFormat="1" applyFont="1" applyFill="1" applyBorder="1" applyAlignment="1">
      <alignment horizontal="center" vertical="center"/>
    </xf>
    <xf numFmtId="0" fontId="14" fillId="12" borderId="23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7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3" fillId="11" borderId="25" xfId="0" applyFont="1" applyFill="1" applyBorder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11" borderId="13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3" fillId="11" borderId="2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5FC1-E575-4657-A375-C9E06D3AD9C8}">
  <dimension ref="B1:N22"/>
  <sheetViews>
    <sheetView workbookViewId="0">
      <selection activeCell="J18" sqref="J18"/>
    </sheetView>
  </sheetViews>
  <sheetFormatPr defaultRowHeight="14.4" x14ac:dyDescent="0.3"/>
  <cols>
    <col min="2" max="2" width="11.109375" customWidth="1"/>
    <col min="3" max="3" width="10.5546875" customWidth="1"/>
    <col min="4" max="4" width="18.109375" customWidth="1"/>
    <col min="6" max="6" width="22.44140625" bestFit="1" customWidth="1"/>
    <col min="7" max="7" width="11.6640625" customWidth="1"/>
    <col min="9" max="9" width="22.44140625" bestFit="1" customWidth="1"/>
    <col min="10" max="10" width="12.6640625" customWidth="1"/>
    <col min="12" max="12" width="16.6640625" bestFit="1" customWidth="1"/>
    <col min="13" max="13" width="12.21875" customWidth="1"/>
    <col min="14" max="14" width="15" customWidth="1"/>
  </cols>
  <sheetData>
    <row r="1" spans="2:14" ht="15" thickBot="1" x14ac:dyDescent="0.35">
      <c r="B1" s="1"/>
      <c r="C1" s="1"/>
      <c r="D1" s="1"/>
      <c r="E1" s="1"/>
      <c r="F1" s="1"/>
      <c r="G1" s="78" t="s">
        <v>34</v>
      </c>
      <c r="H1" s="79"/>
      <c r="I1" s="80"/>
      <c r="J1" s="1"/>
      <c r="K1" s="1"/>
      <c r="L1" s="1"/>
      <c r="M1" s="1"/>
      <c r="N1" s="1"/>
    </row>
    <row r="2" spans="2:14" ht="1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thickBot="1" x14ac:dyDescent="0.35">
      <c r="B3" s="65" t="s">
        <v>35</v>
      </c>
      <c r="C3" s="66"/>
      <c r="D3" s="67"/>
      <c r="E3" s="1"/>
      <c r="F3" s="81" t="s">
        <v>36</v>
      </c>
      <c r="G3" s="82"/>
      <c r="H3" s="1"/>
      <c r="I3" s="81" t="s">
        <v>37</v>
      </c>
      <c r="J3" s="82"/>
      <c r="K3" s="1"/>
      <c r="L3" s="65" t="s">
        <v>38</v>
      </c>
      <c r="M3" s="66"/>
      <c r="N3" s="67"/>
    </row>
    <row r="4" spans="2:14" x14ac:dyDescent="0.3">
      <c r="B4" s="68" t="s">
        <v>39</v>
      </c>
      <c r="C4" s="69"/>
      <c r="D4" s="28" t="s">
        <v>40</v>
      </c>
      <c r="E4" s="1"/>
      <c r="F4" s="29" t="s">
        <v>41</v>
      </c>
      <c r="G4" s="30" t="s">
        <v>42</v>
      </c>
      <c r="H4" s="1"/>
      <c r="I4" s="29" t="s">
        <v>41</v>
      </c>
      <c r="J4" s="30" t="s">
        <v>43</v>
      </c>
      <c r="K4" s="1"/>
      <c r="L4" s="83" t="s">
        <v>44</v>
      </c>
      <c r="M4" s="84"/>
      <c r="N4" s="31" t="s">
        <v>40</v>
      </c>
    </row>
    <row r="5" spans="2:14" x14ac:dyDescent="0.3">
      <c r="B5" s="32">
        <v>250001</v>
      </c>
      <c r="C5" s="33">
        <v>500000</v>
      </c>
      <c r="D5" s="34">
        <v>0.05</v>
      </c>
      <c r="E5" s="1"/>
      <c r="F5" s="35" t="s">
        <v>45</v>
      </c>
      <c r="G5" s="36">
        <v>25</v>
      </c>
      <c r="H5" s="1"/>
      <c r="I5" s="35" t="s">
        <v>45</v>
      </c>
      <c r="J5" s="36">
        <v>61</v>
      </c>
      <c r="K5" s="1"/>
      <c r="L5" s="37">
        <v>300001</v>
      </c>
      <c r="M5" s="38">
        <v>600000</v>
      </c>
      <c r="N5" s="39">
        <v>0.05</v>
      </c>
    </row>
    <row r="6" spans="2:14" x14ac:dyDescent="0.3">
      <c r="B6" s="40">
        <v>500001</v>
      </c>
      <c r="C6" s="41">
        <v>1000000</v>
      </c>
      <c r="D6" s="42">
        <v>0.2</v>
      </c>
      <c r="E6" s="1"/>
      <c r="F6" s="43" t="s">
        <v>46</v>
      </c>
      <c r="G6" s="44">
        <v>15000</v>
      </c>
      <c r="H6" s="1"/>
      <c r="I6" s="43" t="s">
        <v>46</v>
      </c>
      <c r="J6" s="44">
        <v>15000</v>
      </c>
      <c r="K6" s="1"/>
      <c r="L6" s="45">
        <v>600001</v>
      </c>
      <c r="M6" s="46">
        <v>900000</v>
      </c>
      <c r="N6" s="47">
        <v>0.1</v>
      </c>
    </row>
    <row r="7" spans="2:14" ht="15" thickBot="1" x14ac:dyDescent="0.35">
      <c r="B7" s="73" t="s">
        <v>47</v>
      </c>
      <c r="C7" s="74"/>
      <c r="D7" s="48">
        <v>0.3</v>
      </c>
      <c r="E7" s="1"/>
      <c r="F7" s="35" t="s">
        <v>48</v>
      </c>
      <c r="G7" s="36">
        <v>50000</v>
      </c>
      <c r="H7" s="1"/>
      <c r="I7" s="35" t="s">
        <v>48</v>
      </c>
      <c r="J7" s="36">
        <v>50000</v>
      </c>
      <c r="K7" s="1"/>
      <c r="L7" s="37">
        <v>900001</v>
      </c>
      <c r="M7" s="38">
        <v>1200000</v>
      </c>
      <c r="N7" s="39">
        <v>0.15</v>
      </c>
    </row>
    <row r="8" spans="2:14" x14ac:dyDescent="0.3">
      <c r="B8" s="1"/>
      <c r="C8" s="1"/>
      <c r="D8" s="1"/>
      <c r="E8" s="1"/>
      <c r="F8" s="43" t="s">
        <v>49</v>
      </c>
      <c r="G8" s="44">
        <f>IF(G5&lt;=60,25000,IF(G5&gt;60,50000,0))</f>
        <v>25000</v>
      </c>
      <c r="H8" s="1"/>
      <c r="I8" s="43" t="s">
        <v>49</v>
      </c>
      <c r="J8" s="44">
        <f>IF(J5&lt;=60,25000,IF(J5&gt;60,50000,0))</f>
        <v>50000</v>
      </c>
      <c r="K8" s="1"/>
      <c r="L8" s="45">
        <v>1200001</v>
      </c>
      <c r="M8" s="46">
        <v>1500000</v>
      </c>
      <c r="N8" s="47">
        <v>0.2</v>
      </c>
    </row>
    <row r="9" spans="2:14" ht="15" thickBot="1" x14ac:dyDescent="0.35">
      <c r="B9" s="1"/>
      <c r="C9" s="1"/>
      <c r="D9" s="1"/>
      <c r="E9" s="1"/>
      <c r="F9" s="35" t="s">
        <v>50</v>
      </c>
      <c r="G9" s="36">
        <v>0</v>
      </c>
      <c r="H9" s="1"/>
      <c r="I9" s="35" t="s">
        <v>50</v>
      </c>
      <c r="J9" s="36">
        <v>0</v>
      </c>
      <c r="K9" s="1"/>
      <c r="L9" s="75" t="s">
        <v>51</v>
      </c>
      <c r="M9" s="76"/>
      <c r="N9" s="49">
        <v>0.3</v>
      </c>
    </row>
    <row r="10" spans="2:14" ht="15" thickBot="1" x14ac:dyDescent="0.35">
      <c r="B10" s="1"/>
      <c r="C10" s="1"/>
      <c r="D10" s="1"/>
      <c r="E10" s="1"/>
      <c r="F10" s="43" t="s">
        <v>52</v>
      </c>
      <c r="G10" s="44">
        <f>IF(G5&gt;60,D19*I22,D17*I22)</f>
        <v>100000</v>
      </c>
      <c r="H10" s="1"/>
      <c r="I10" s="43" t="s">
        <v>52</v>
      </c>
      <c r="J10" s="44">
        <f>IF(J5&gt;60,D19*I22,D17*I22)</f>
        <v>200000</v>
      </c>
      <c r="K10" s="1"/>
      <c r="L10" s="1"/>
      <c r="M10" s="1"/>
      <c r="N10" s="1"/>
    </row>
    <row r="11" spans="2:14" ht="15" thickBot="1" x14ac:dyDescent="0.35">
      <c r="B11" s="65" t="s">
        <v>53</v>
      </c>
      <c r="C11" s="66"/>
      <c r="D11" s="67"/>
      <c r="E11" s="1"/>
      <c r="F11" s="35" t="s">
        <v>54</v>
      </c>
      <c r="G11" s="36">
        <f>IF(G5&lt;60,10000,IF(G5&gt;=60,50000,0))</f>
        <v>10000</v>
      </c>
      <c r="H11" s="1"/>
      <c r="I11" s="35" t="s">
        <v>54</v>
      </c>
      <c r="J11" s="36">
        <f>IF(J5&lt;60,10000,IF(J5&gt;=60,50000,0))</f>
        <v>50000</v>
      </c>
      <c r="K11" s="1"/>
      <c r="L11" s="1"/>
      <c r="M11" s="1"/>
      <c r="N11" s="1"/>
    </row>
    <row r="12" spans="2:14" ht="15" thickBot="1" x14ac:dyDescent="0.35">
      <c r="B12" s="68" t="s">
        <v>55</v>
      </c>
      <c r="C12" s="69"/>
      <c r="D12" s="28">
        <v>25000</v>
      </c>
      <c r="E12" s="1"/>
      <c r="F12" s="43" t="s">
        <v>56</v>
      </c>
      <c r="G12" s="44">
        <v>800000</v>
      </c>
      <c r="H12" s="1"/>
      <c r="I12" s="43" t="s">
        <v>56</v>
      </c>
      <c r="J12" s="44">
        <v>80000000</v>
      </c>
      <c r="K12" s="1"/>
      <c r="L12" s="65" t="s">
        <v>57</v>
      </c>
      <c r="M12" s="66"/>
      <c r="N12" s="67"/>
    </row>
    <row r="13" spans="2:14" ht="15" thickBot="1" x14ac:dyDescent="0.35">
      <c r="B13" s="62" t="s">
        <v>58</v>
      </c>
      <c r="C13" s="77"/>
      <c r="D13" s="50">
        <v>50000</v>
      </c>
      <c r="E13" s="1"/>
      <c r="F13" s="35" t="s">
        <v>59</v>
      </c>
      <c r="G13" s="36">
        <f>SUM(G6:G11)</f>
        <v>200000</v>
      </c>
      <c r="H13" s="1"/>
      <c r="I13" s="35" t="s">
        <v>59</v>
      </c>
      <c r="J13" s="36">
        <f>SUM(J6:J11)</f>
        <v>365000</v>
      </c>
      <c r="K13" s="1"/>
      <c r="L13" s="68" t="s">
        <v>55</v>
      </c>
      <c r="M13" s="69"/>
      <c r="N13" s="28">
        <v>10000</v>
      </c>
    </row>
    <row r="14" spans="2:14" ht="15" thickBot="1" x14ac:dyDescent="0.35">
      <c r="B14" s="1"/>
      <c r="C14" s="1"/>
      <c r="D14" s="1"/>
      <c r="E14" s="1"/>
      <c r="F14" s="43" t="s">
        <v>60</v>
      </c>
      <c r="G14" s="44">
        <v>50000</v>
      </c>
      <c r="H14" s="1"/>
      <c r="I14" s="43" t="s">
        <v>60</v>
      </c>
      <c r="J14" s="44">
        <v>50000</v>
      </c>
      <c r="K14" s="1"/>
      <c r="L14" s="65" t="s">
        <v>57</v>
      </c>
      <c r="M14" s="66"/>
      <c r="N14" s="67"/>
    </row>
    <row r="15" spans="2:14" ht="15" thickBot="1" x14ac:dyDescent="0.35">
      <c r="B15" s="1"/>
      <c r="C15" s="1"/>
      <c r="D15" s="1"/>
      <c r="E15" s="1"/>
      <c r="F15" s="35" t="s">
        <v>61</v>
      </c>
      <c r="G15" s="36">
        <f>G12-G13-G14</f>
        <v>550000</v>
      </c>
      <c r="H15" s="1"/>
      <c r="I15" s="35" t="s">
        <v>61</v>
      </c>
      <c r="J15" s="36">
        <f>J12-J13-J14</f>
        <v>79585000</v>
      </c>
      <c r="K15" s="1"/>
      <c r="L15" s="68" t="s">
        <v>62</v>
      </c>
      <c r="M15" s="69"/>
      <c r="N15" s="28">
        <v>50000</v>
      </c>
    </row>
    <row r="16" spans="2:14" ht="15" thickBot="1" x14ac:dyDescent="0.35">
      <c r="B16" s="65" t="s">
        <v>63</v>
      </c>
      <c r="C16" s="66"/>
      <c r="D16" s="67"/>
      <c r="E16" s="1"/>
      <c r="F16" s="43" t="s">
        <v>64</v>
      </c>
      <c r="G16" s="51">
        <f>IF($H$20="old",IF(G15&lt;250000,"0%",IF(G15&lt;500000,"5%",IF(G15&lt;1000000,"20%","30%"))),0)</f>
        <v>0</v>
      </c>
      <c r="H16" s="1"/>
      <c r="I16" s="43" t="s">
        <v>64</v>
      </c>
      <c r="J16" s="43" t="str">
        <f>IF($H$20="new",IF(J15&lt;300000,"0%",IF(J15&lt;600000,"5%",IF(J15&lt;900000,"10%",IF(J15&lt;1200000,"15%",IF(J15&lt;1500000,"20%",IF(J15&gt;1500001,"30%")))))),0)</f>
        <v>30%</v>
      </c>
      <c r="K16" s="1"/>
      <c r="L16" s="1"/>
      <c r="M16" s="1"/>
      <c r="N16" s="1"/>
    </row>
    <row r="17" spans="2:14" ht="15" thickBot="1" x14ac:dyDescent="0.35">
      <c r="B17" s="68" t="s">
        <v>55</v>
      </c>
      <c r="C17" s="69"/>
      <c r="D17" s="52">
        <v>0.5</v>
      </c>
      <c r="E17" s="1"/>
      <c r="F17" s="35" t="s">
        <v>65</v>
      </c>
      <c r="G17" s="36">
        <f>G15*G16</f>
        <v>0</v>
      </c>
      <c r="H17" s="1"/>
      <c r="I17" s="35" t="s">
        <v>65</v>
      </c>
      <c r="J17" s="36">
        <f>J15*J16</f>
        <v>23875500</v>
      </c>
      <c r="K17" s="1"/>
      <c r="L17" s="65" t="s">
        <v>66</v>
      </c>
      <c r="M17" s="66"/>
      <c r="N17" s="67"/>
    </row>
    <row r="18" spans="2:14" x14ac:dyDescent="0.3">
      <c r="B18" s="70" t="s">
        <v>67</v>
      </c>
      <c r="C18" s="71"/>
      <c r="D18" s="72"/>
      <c r="E18" s="1"/>
      <c r="F18" s="43" t="s">
        <v>66</v>
      </c>
      <c r="G18" s="44">
        <f>IF(G15&lt;M18,0%*G15,IF(G15&lt;M19,10%*G15,IF(G15&lt;M20,15%*G15,IF(G15&lt;50000001,25%*G15,37%*G15))))</f>
        <v>0</v>
      </c>
      <c r="H18" s="1"/>
      <c r="I18" s="43" t="s">
        <v>66</v>
      </c>
      <c r="J18" s="44">
        <f>IF(J15&lt;M18,0%*J15,IF(J15&lt;M19,10%*J15,IF(J15&lt;M20,15%*J15,IF(J15&lt;50000001,25%*J15,37%*J15))))</f>
        <v>29446450</v>
      </c>
      <c r="K18" s="1"/>
      <c r="L18" s="26" t="s">
        <v>68</v>
      </c>
      <c r="M18" s="27">
        <v>5000001</v>
      </c>
      <c r="N18" s="28">
        <v>10000000</v>
      </c>
    </row>
    <row r="19" spans="2:14" ht="15" thickBot="1" x14ac:dyDescent="0.35">
      <c r="B19" s="60" t="s">
        <v>69</v>
      </c>
      <c r="C19" s="61"/>
      <c r="D19" s="54">
        <v>1</v>
      </c>
      <c r="E19" s="1"/>
      <c r="F19" s="55" t="s">
        <v>70</v>
      </c>
      <c r="G19" s="56">
        <f>G12-G17-G18</f>
        <v>800000</v>
      </c>
      <c r="H19" s="1"/>
      <c r="I19" s="55" t="s">
        <v>70</v>
      </c>
      <c r="J19" s="57">
        <f>J12-J17-J18</f>
        <v>26678050</v>
      </c>
      <c r="K19" s="1"/>
      <c r="L19" s="33" t="s">
        <v>71</v>
      </c>
      <c r="M19" s="33">
        <v>10000001</v>
      </c>
      <c r="N19" s="53">
        <v>20000000</v>
      </c>
    </row>
    <row r="20" spans="2:14" ht="15" thickBot="1" x14ac:dyDescent="0.35">
      <c r="B20" s="1"/>
      <c r="C20" s="1"/>
      <c r="D20" s="1"/>
      <c r="E20" s="1"/>
      <c r="F20" s="1"/>
      <c r="G20" s="1"/>
      <c r="H20" s="58" t="s">
        <v>72</v>
      </c>
      <c r="I20" s="1"/>
      <c r="J20" s="1"/>
      <c r="K20" s="1"/>
      <c r="L20" s="26" t="s">
        <v>73</v>
      </c>
      <c r="M20" s="41">
        <v>20000001</v>
      </c>
      <c r="N20" s="59">
        <v>50000000</v>
      </c>
    </row>
    <row r="21" spans="2:14" ht="15" thickBot="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62" t="s">
        <v>74</v>
      </c>
      <c r="M21" s="63"/>
      <c r="N21" s="64"/>
    </row>
    <row r="22" spans="2:14" ht="15" thickBot="1" x14ac:dyDescent="0.35">
      <c r="B22" s="1"/>
      <c r="C22" s="1"/>
      <c r="D22" s="1"/>
      <c r="E22" s="1"/>
      <c r="F22" s="1"/>
      <c r="G22" s="1"/>
      <c r="H22" s="24" t="s">
        <v>52</v>
      </c>
      <c r="I22" s="25">
        <v>200000</v>
      </c>
      <c r="J22" s="1"/>
      <c r="K22" s="1"/>
      <c r="L22" s="1"/>
      <c r="M22" s="1"/>
      <c r="N22" s="1"/>
    </row>
  </sheetData>
  <mergeCells count="22">
    <mergeCell ref="B13:C13"/>
    <mergeCell ref="L13:M13"/>
    <mergeCell ref="G1:I1"/>
    <mergeCell ref="B3:D3"/>
    <mergeCell ref="F3:G3"/>
    <mergeCell ref="I3:J3"/>
    <mergeCell ref="L3:N3"/>
    <mergeCell ref="B4:C4"/>
    <mergeCell ref="L4:M4"/>
    <mergeCell ref="B7:C7"/>
    <mergeCell ref="L9:M9"/>
    <mergeCell ref="B11:D11"/>
    <mergeCell ref="B12:C12"/>
    <mergeCell ref="L12:N12"/>
    <mergeCell ref="B19:C19"/>
    <mergeCell ref="L21:N21"/>
    <mergeCell ref="L14:N14"/>
    <mergeCell ref="L15:M15"/>
    <mergeCell ref="B16:D16"/>
    <mergeCell ref="B17:C17"/>
    <mergeCell ref="L17:N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79A1-16AE-45CA-B1D3-564EFD13E3D8}">
  <dimension ref="B2:P32"/>
  <sheetViews>
    <sheetView tabSelected="1" zoomScale="110" workbookViewId="0">
      <selection activeCell="F13" sqref="F13"/>
    </sheetView>
  </sheetViews>
  <sheetFormatPr defaultRowHeight="14.4" x14ac:dyDescent="0.3"/>
  <cols>
    <col min="3" max="3" width="13.44140625" bestFit="1" customWidth="1"/>
    <col min="4" max="4" width="11.6640625" bestFit="1" customWidth="1"/>
    <col min="5" max="5" width="12.77734375" bestFit="1" customWidth="1"/>
    <col min="6" max="6" width="7.33203125" bestFit="1" customWidth="1"/>
    <col min="7" max="7" width="19.44140625" bestFit="1" customWidth="1"/>
    <col min="9" max="9" width="17.33203125" bestFit="1" customWidth="1"/>
    <col min="10" max="10" width="10.77734375" bestFit="1" customWidth="1"/>
    <col min="11" max="11" width="8.109375" bestFit="1" customWidth="1"/>
    <col min="12" max="12" width="11.6640625" bestFit="1" customWidth="1"/>
    <col min="13" max="13" width="11.88671875" bestFit="1" customWidth="1"/>
    <col min="14" max="14" width="18" bestFit="1" customWidth="1"/>
    <col min="15" max="15" width="8.5546875" bestFit="1" customWidth="1"/>
  </cols>
  <sheetData>
    <row r="2" spans="2:16" x14ac:dyDescent="0.3">
      <c r="C2" s="85" t="s">
        <v>31</v>
      </c>
      <c r="D2" s="85"/>
      <c r="I2" s="85" t="s">
        <v>32</v>
      </c>
      <c r="J2" s="85"/>
      <c r="K2" s="85"/>
    </row>
    <row r="3" spans="2:16" x14ac:dyDescent="0.3">
      <c r="B3" s="1"/>
      <c r="C3" s="23"/>
      <c r="F3" s="23"/>
      <c r="H3" s="1"/>
      <c r="N3" s="1"/>
      <c r="O3" s="1"/>
      <c r="P3" s="1"/>
    </row>
    <row r="4" spans="2:16" x14ac:dyDescent="0.3">
      <c r="B4" s="1"/>
      <c r="C4" s="6" t="s">
        <v>29</v>
      </c>
      <c r="D4" s="6" t="s">
        <v>28</v>
      </c>
      <c r="E4" s="6" t="s">
        <v>27</v>
      </c>
      <c r="F4" s="6" t="s">
        <v>17</v>
      </c>
      <c r="G4" s="6" t="s">
        <v>26</v>
      </c>
      <c r="H4" s="22"/>
      <c r="I4" s="10" t="s">
        <v>19</v>
      </c>
      <c r="J4" s="7"/>
      <c r="K4" s="7"/>
      <c r="L4" s="7"/>
      <c r="M4" s="7"/>
      <c r="N4" s="1"/>
      <c r="O4" s="1"/>
      <c r="P4" s="1"/>
    </row>
    <row r="5" spans="2:16" x14ac:dyDescent="0.3">
      <c r="B5" s="1"/>
      <c r="C5" s="20">
        <v>1001</v>
      </c>
      <c r="D5" s="20" t="s">
        <v>5</v>
      </c>
      <c r="E5" s="20" t="s">
        <v>25</v>
      </c>
      <c r="F5" s="20">
        <v>50000</v>
      </c>
      <c r="G5" s="21">
        <v>0.1</v>
      </c>
      <c r="H5" s="1"/>
      <c r="I5" s="6" t="s">
        <v>18</v>
      </c>
      <c r="J5" s="6" t="s">
        <v>17</v>
      </c>
      <c r="K5" s="6" t="s">
        <v>16</v>
      </c>
      <c r="L5" s="6" t="s">
        <v>15</v>
      </c>
      <c r="M5" s="6" t="s">
        <v>14</v>
      </c>
      <c r="N5" s="1"/>
      <c r="O5" s="1"/>
      <c r="P5" s="1"/>
    </row>
    <row r="6" spans="2:16" x14ac:dyDescent="0.3">
      <c r="B6" s="1"/>
      <c r="C6" s="8">
        <v>1002</v>
      </c>
      <c r="D6" s="8" t="s">
        <v>3</v>
      </c>
      <c r="E6" s="8" t="s">
        <v>23</v>
      </c>
      <c r="F6" s="8">
        <v>55000</v>
      </c>
      <c r="G6" s="9">
        <v>0.12</v>
      </c>
      <c r="H6" s="1"/>
      <c r="I6" s="4">
        <v>1001</v>
      </c>
      <c r="J6" s="4">
        <v>50000</v>
      </c>
      <c r="K6" s="5">
        <v>0.1</v>
      </c>
      <c r="L6" s="4">
        <f>J6*K6</f>
        <v>5000</v>
      </c>
      <c r="M6" s="4">
        <f>SUM(J6+L6)</f>
        <v>55000</v>
      </c>
      <c r="N6" s="1"/>
      <c r="O6" s="1"/>
      <c r="P6" s="1"/>
    </row>
    <row r="7" spans="2:16" x14ac:dyDescent="0.3">
      <c r="B7" s="1"/>
      <c r="C7" s="4">
        <v>1003</v>
      </c>
      <c r="D7" s="4" t="s">
        <v>2</v>
      </c>
      <c r="E7" s="4" t="s">
        <v>22</v>
      </c>
      <c r="F7" s="4">
        <v>62000</v>
      </c>
      <c r="G7" s="5">
        <v>0.15</v>
      </c>
      <c r="H7" s="1"/>
      <c r="I7" s="8">
        <v>1002</v>
      </c>
      <c r="J7" s="8">
        <v>55000</v>
      </c>
      <c r="K7" s="9">
        <v>0.12</v>
      </c>
      <c r="L7" s="8">
        <f>J7*K7</f>
        <v>6600</v>
      </c>
      <c r="M7" s="8">
        <f>SUM(J7+L7)</f>
        <v>61600</v>
      </c>
      <c r="N7" s="1"/>
      <c r="O7" s="1"/>
      <c r="P7" s="1"/>
    </row>
    <row r="8" spans="2:16" x14ac:dyDescent="0.3">
      <c r="B8" s="1"/>
      <c r="C8" s="8">
        <v>1004</v>
      </c>
      <c r="D8" s="8" t="s">
        <v>1</v>
      </c>
      <c r="E8" s="8" t="s">
        <v>21</v>
      </c>
      <c r="F8" s="8">
        <v>68000</v>
      </c>
      <c r="G8" s="9">
        <v>0.11</v>
      </c>
      <c r="H8" s="1"/>
      <c r="I8" s="4">
        <v>1003</v>
      </c>
      <c r="J8" s="4">
        <v>62000</v>
      </c>
      <c r="K8" s="5">
        <v>0.15</v>
      </c>
      <c r="L8" s="4">
        <f>J8*K8</f>
        <v>9300</v>
      </c>
      <c r="M8" s="4">
        <f>SUM(J8+L8)</f>
        <v>71300</v>
      </c>
      <c r="N8" s="1"/>
      <c r="O8" s="1"/>
      <c r="P8" s="1"/>
    </row>
    <row r="9" spans="2:16" x14ac:dyDescent="0.3">
      <c r="B9" s="1"/>
      <c r="C9" s="4">
        <v>1005</v>
      </c>
      <c r="D9" s="4" t="s">
        <v>0</v>
      </c>
      <c r="E9" s="4" t="s">
        <v>20</v>
      </c>
      <c r="F9" s="4">
        <v>54000</v>
      </c>
      <c r="G9" s="5">
        <v>0.09</v>
      </c>
      <c r="H9" s="1"/>
      <c r="I9" s="8">
        <v>1004</v>
      </c>
      <c r="J9" s="8">
        <v>68000</v>
      </c>
      <c r="K9" s="9">
        <v>0.11</v>
      </c>
      <c r="L9" s="8">
        <f>J9*K9</f>
        <v>7480</v>
      </c>
      <c r="M9" s="8">
        <f>SUM(J9+L9)</f>
        <v>75480</v>
      </c>
      <c r="N9" s="1"/>
      <c r="O9" s="1"/>
      <c r="P9" s="1"/>
    </row>
    <row r="10" spans="2:16" x14ac:dyDescent="0.3">
      <c r="B10" s="1"/>
      <c r="H10" s="1"/>
      <c r="I10" s="4">
        <v>1005</v>
      </c>
      <c r="J10" s="4">
        <v>54000</v>
      </c>
      <c r="K10" s="5">
        <v>0.09</v>
      </c>
      <c r="L10" s="4">
        <f>J10*K10</f>
        <v>4860</v>
      </c>
      <c r="M10" s="4">
        <f>SUM(J10+L10)</f>
        <v>58860</v>
      </c>
      <c r="N10" s="1"/>
      <c r="O10" s="1"/>
      <c r="P10" s="1"/>
    </row>
    <row r="11" spans="2:16" x14ac:dyDescent="0.3">
      <c r="B11" s="1"/>
      <c r="E11" s="1"/>
      <c r="N11" s="1"/>
      <c r="O11" s="1"/>
      <c r="P11" s="1"/>
    </row>
    <row r="12" spans="2:16" x14ac:dyDescent="0.3">
      <c r="B12" s="1"/>
      <c r="C12" s="86" t="s">
        <v>30</v>
      </c>
      <c r="D12" s="86"/>
      <c r="E12" s="86"/>
      <c r="F12" s="86"/>
      <c r="G12" s="86"/>
      <c r="I12" s="85" t="s">
        <v>33</v>
      </c>
      <c r="J12" s="85"/>
      <c r="K12" s="85"/>
      <c r="L12" s="85"/>
      <c r="M12" s="85"/>
      <c r="O12" s="1"/>
      <c r="P12" s="1"/>
    </row>
    <row r="13" spans="2:16" x14ac:dyDescent="0.3">
      <c r="B13" s="1"/>
      <c r="E13" s="1"/>
      <c r="O13" s="1"/>
      <c r="P13" s="1"/>
    </row>
    <row r="14" spans="2:16" x14ac:dyDescent="0.3">
      <c r="B14" s="1"/>
      <c r="C14" s="11" t="s">
        <v>24</v>
      </c>
      <c r="D14" s="1"/>
      <c r="E14" s="1"/>
      <c r="I14" s="6" t="s">
        <v>13</v>
      </c>
      <c r="J14" s="6" t="s">
        <v>12</v>
      </c>
      <c r="L14" s="16" t="s">
        <v>11</v>
      </c>
      <c r="M14" s="12"/>
      <c r="N14" s="12"/>
      <c r="O14" s="12"/>
      <c r="P14" s="13"/>
    </row>
    <row r="15" spans="2:16" x14ac:dyDescent="0.3">
      <c r="B15" s="1"/>
      <c r="C15" s="6" t="s">
        <v>10</v>
      </c>
      <c r="D15" s="6" t="s">
        <v>17</v>
      </c>
      <c r="E15" s="1"/>
      <c r="I15" s="17">
        <v>0</v>
      </c>
      <c r="J15" s="18">
        <v>0.05</v>
      </c>
      <c r="L15" s="14" t="s">
        <v>10</v>
      </c>
      <c r="M15" s="14" t="s">
        <v>9</v>
      </c>
      <c r="N15" s="15" t="s">
        <v>8</v>
      </c>
      <c r="O15" s="14" t="s">
        <v>7</v>
      </c>
      <c r="P15" s="14" t="s">
        <v>6</v>
      </c>
    </row>
    <row r="16" spans="2:16" x14ac:dyDescent="0.3">
      <c r="B16" s="1"/>
      <c r="C16" s="4" t="s">
        <v>5</v>
      </c>
      <c r="D16" s="4">
        <f>VLOOKUP(C16,$D$5:$G$9,3,0)</f>
        <v>50000</v>
      </c>
      <c r="E16" s="1"/>
      <c r="F16" t="s">
        <v>4</v>
      </c>
      <c r="I16" s="17">
        <v>50000</v>
      </c>
      <c r="J16" s="18">
        <v>0.1</v>
      </c>
      <c r="L16" s="4" t="s">
        <v>5</v>
      </c>
      <c r="M16" s="4">
        <v>55000</v>
      </c>
      <c r="N16" s="19">
        <f>VLOOKUP(M16,$I$15:$J$18,2,TRUE)</f>
        <v>0.1</v>
      </c>
      <c r="O16" s="19">
        <f>IF(M16&lt;=5000,0%,IF(M16&lt;=60000,10%,IF(M16&lt;=70000,15%,20%)))</f>
        <v>0.1</v>
      </c>
      <c r="P16" s="4">
        <f t="shared" ref="P16:P19" si="0">IF(M16&lt;=5000,M16*0%,IF(M16&lt;=60000,M16*10%,IF(M16&lt;=70000,M16*15%,M16*20%)))</f>
        <v>5500</v>
      </c>
    </row>
    <row r="17" spans="2:16" x14ac:dyDescent="0.3">
      <c r="B17" s="1"/>
      <c r="C17" s="8" t="s">
        <v>3</v>
      </c>
      <c r="D17" s="8">
        <f>VLOOKUP(C17,$D$5:$G$9,3,0)</f>
        <v>55000</v>
      </c>
      <c r="E17" s="1"/>
      <c r="G17" t="s">
        <v>4</v>
      </c>
      <c r="I17" s="17">
        <v>60000</v>
      </c>
      <c r="J17" s="18">
        <v>0.15</v>
      </c>
      <c r="L17" s="8" t="s">
        <v>3</v>
      </c>
      <c r="M17" s="4">
        <v>61600</v>
      </c>
      <c r="N17" s="19">
        <f>VLOOKUP(M17,$I$15:$J$18,2,TRUE)</f>
        <v>0.15</v>
      </c>
      <c r="O17" s="19">
        <f>IF(M17&lt;=5000,0%,IF(M17&lt;=60000,10%,IF(M17&lt;=70000,15%,20%)))</f>
        <v>0.15</v>
      </c>
      <c r="P17" s="4">
        <f t="shared" si="0"/>
        <v>9240</v>
      </c>
    </row>
    <row r="18" spans="2:16" x14ac:dyDescent="0.3">
      <c r="B18" s="1"/>
      <c r="C18" s="4" t="s">
        <v>2</v>
      </c>
      <c r="D18" s="4">
        <f>VLOOKUP(C18,$D$5:$G$9,3,0)</f>
        <v>62000</v>
      </c>
      <c r="E18" s="1"/>
      <c r="F18" s="1"/>
      <c r="I18" s="17">
        <v>70000</v>
      </c>
      <c r="J18" s="18">
        <v>0.2</v>
      </c>
      <c r="L18" s="4" t="s">
        <v>2</v>
      </c>
      <c r="M18" s="4">
        <v>71300</v>
      </c>
      <c r="N18" s="19">
        <f>VLOOKUP(M18,$I$15:$J$18,2,TRUE)</f>
        <v>0.2</v>
      </c>
      <c r="O18" s="19">
        <f>IF(M18&lt;=5000,0%,IF(M18&lt;=60000,10%,IF(M18&lt;=70000,15%,20%)))</f>
        <v>0.2</v>
      </c>
      <c r="P18" s="4">
        <f t="shared" si="0"/>
        <v>14260</v>
      </c>
    </row>
    <row r="19" spans="2:16" x14ac:dyDescent="0.3">
      <c r="B19" s="1"/>
      <c r="C19" s="8" t="s">
        <v>1</v>
      </c>
      <c r="D19" s="8">
        <f>VLOOKUP(C19,$D$5:$G$9,3,0)</f>
        <v>68000</v>
      </c>
      <c r="E19" s="1"/>
      <c r="F19" t="s">
        <v>4</v>
      </c>
      <c r="G19" s="3"/>
      <c r="H19" s="1"/>
      <c r="I19" s="1"/>
      <c r="J19" s="1"/>
      <c r="K19" s="1"/>
      <c r="L19" s="8" t="s">
        <v>1</v>
      </c>
      <c r="M19" s="4">
        <v>75480</v>
      </c>
      <c r="N19" s="19">
        <f>VLOOKUP(M19,$I$15:$J$18,2,TRUE)</f>
        <v>0.2</v>
      </c>
      <c r="O19" s="19">
        <f>IF(M19&lt;=5000,0%,IF(M19&lt;=60000,10%,IF(M19&lt;=70000,15%,20%)))</f>
        <v>0.2</v>
      </c>
      <c r="P19" s="4">
        <f t="shared" si="0"/>
        <v>15096</v>
      </c>
    </row>
    <row r="20" spans="2:16" x14ac:dyDescent="0.3">
      <c r="B20" s="1"/>
      <c r="C20" s="4" t="s">
        <v>0</v>
      </c>
      <c r="D20" s="4">
        <f>VLOOKUP(C20,$D$5:$G$9,3,0)</f>
        <v>54000</v>
      </c>
      <c r="E20" s="1"/>
      <c r="L20" s="4" t="s">
        <v>0</v>
      </c>
      <c r="M20" s="4">
        <v>58860</v>
      </c>
      <c r="N20" s="19">
        <f>VLOOKUP(M20,$I$15:$J$18,2,TRUE)</f>
        <v>0.1</v>
      </c>
      <c r="O20" s="19">
        <f>IF(M20&lt;=5000,0%,IF(M20&lt;=60000,10%,IF(M20&lt;=70000,15%,20%)))</f>
        <v>0.1</v>
      </c>
      <c r="P20" s="4">
        <f>IF(M20&lt;=5000,M20*0%,IF(M20&lt;=60000,M20*10%,IF(M20&lt;=70000,M20*15%,M20*20%)))</f>
        <v>5886</v>
      </c>
    </row>
    <row r="21" spans="2:16" x14ac:dyDescent="0.3">
      <c r="B21" s="1"/>
      <c r="C21" s="1"/>
      <c r="D21" s="1"/>
      <c r="E21" s="1"/>
      <c r="N21" s="1"/>
      <c r="O21" s="1"/>
      <c r="P21" s="1"/>
    </row>
    <row r="22" spans="2:16" x14ac:dyDescent="0.3">
      <c r="B22" s="1"/>
      <c r="E22" s="2"/>
      <c r="N22" s="1"/>
      <c r="O22" s="1"/>
      <c r="P22" s="1"/>
    </row>
    <row r="23" spans="2:16" x14ac:dyDescent="0.3">
      <c r="B23" s="1"/>
      <c r="E23" s="2"/>
      <c r="N23" s="1"/>
      <c r="O23" s="1"/>
      <c r="P23" s="1"/>
    </row>
    <row r="24" spans="2:16" x14ac:dyDescent="0.3">
      <c r="B24" s="1"/>
      <c r="E24" s="2"/>
      <c r="N24" s="1"/>
      <c r="O24" s="1"/>
      <c r="P24" s="1"/>
    </row>
    <row r="25" spans="2:16" x14ac:dyDescent="0.3">
      <c r="B25" s="1"/>
      <c r="N25" s="1"/>
      <c r="O25" s="1"/>
      <c r="P25" s="1"/>
    </row>
    <row r="26" spans="2:16" x14ac:dyDescent="0.3">
      <c r="B26" s="1"/>
      <c r="N26" s="1"/>
      <c r="O26" s="1"/>
      <c r="P26" s="1"/>
    </row>
    <row r="27" spans="2:16" x14ac:dyDescent="0.3">
      <c r="B27" s="1"/>
      <c r="K27" s="1"/>
      <c r="L27" s="1"/>
      <c r="M27" s="1"/>
      <c r="N27" s="1"/>
      <c r="O27" s="1"/>
      <c r="P27" s="1"/>
    </row>
    <row r="28" spans="2:16" x14ac:dyDescent="0.3">
      <c r="B28" s="1"/>
      <c r="K28" s="1"/>
      <c r="L28" s="1"/>
      <c r="M28" s="1"/>
      <c r="N28" s="1"/>
      <c r="O28" s="1"/>
      <c r="P28" s="1"/>
    </row>
    <row r="29" spans="2:16" x14ac:dyDescent="0.3">
      <c r="B29" s="1"/>
      <c r="C29" s="1"/>
      <c r="D29" s="1"/>
      <c r="E29" s="1"/>
      <c r="K29" s="1"/>
      <c r="L29" s="1"/>
      <c r="M29" s="1"/>
      <c r="N29" s="1"/>
      <c r="O29" s="1"/>
      <c r="P29" s="1"/>
    </row>
    <row r="30" spans="2:16" x14ac:dyDescent="0.3">
      <c r="K30" s="1"/>
    </row>
    <row r="31" spans="2:16" x14ac:dyDescent="0.3">
      <c r="K31" s="1"/>
    </row>
    <row r="32" spans="2:16" x14ac:dyDescent="0.3">
      <c r="K32" s="1"/>
    </row>
  </sheetData>
  <mergeCells count="4">
    <mergeCell ref="C2:D2"/>
    <mergeCell ref="I2:K2"/>
    <mergeCell ref="C12:G12"/>
    <mergeCell ref="I12:M12"/>
  </mergeCells>
  <conditionalFormatting sqref="C2:P20">
    <cfRule type="colorScale" priority="1">
      <colorScale>
        <cfvo type="min"/>
        <cfvo type="max"/>
        <color rgb="FF63BE7B"/>
        <color rgb="FFFCFCFF"/>
      </colorScale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{3795685A-927D-4C10-987F-192402260F24}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95685A-927D-4C10-987F-192402260F2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C2:P20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KUSHWAHA</dc:creator>
  <cp:lastModifiedBy>NIHAL KUSHWAHA</cp:lastModifiedBy>
  <dcterms:created xsi:type="dcterms:W3CDTF">2024-10-21T13:45:44Z</dcterms:created>
  <dcterms:modified xsi:type="dcterms:W3CDTF">2024-11-27T15:51:45Z</dcterms:modified>
</cp:coreProperties>
</file>