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S Code\"/>
    </mc:Choice>
  </mc:AlternateContent>
  <xr:revisionPtr revIDLastSave="0" documentId="8_{6DB3BD73-AB0E-4107-84FF-B03734BE445C}" xr6:coauthVersionLast="47" xr6:coauthVersionMax="47" xr10:uidLastSave="{00000000-0000-0000-0000-000000000000}"/>
  <bookViews>
    <workbookView xWindow="-108" yWindow="-108" windowWidth="23256" windowHeight="12456" xr2:uid="{80590195-48E8-48AC-957E-96E3DE9C391A}"/>
  </bookViews>
  <sheets>
    <sheet name="Main" sheetId="1" r:id="rId1"/>
    <sheet name="SplitFiles" sheetId="2" r:id="rId2"/>
    <sheet name="Data" sheetId="3" r:id="rId3"/>
    <sheet name="EstLiab" sheetId="4" r:id="rId4"/>
    <sheet name="ProType" sheetId="5" r:id="rId5"/>
    <sheet name="Reg+EL Score" sheetId="6" r:id="rId6"/>
    <sheet name="Report1" sheetId="10" r:id="rId7"/>
    <sheet name="Screenshot" sheetId="11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6" l="1"/>
  <c r="C47" i="6"/>
  <c r="B47" i="6"/>
  <c r="G47" i="5"/>
  <c r="C47" i="5"/>
  <c r="G46" i="5"/>
  <c r="C46" i="5"/>
  <c r="G45" i="5"/>
  <c r="C45" i="5"/>
  <c r="G44" i="5"/>
  <c r="C44" i="5"/>
  <c r="G43" i="5"/>
  <c r="C43" i="5"/>
  <c r="G42" i="5"/>
  <c r="C42" i="5"/>
  <c r="G41" i="5"/>
  <c r="C41" i="5"/>
  <c r="G40" i="5"/>
  <c r="C40" i="5"/>
  <c r="G39" i="5"/>
  <c r="C39" i="5"/>
  <c r="G38" i="5"/>
  <c r="C38" i="5"/>
  <c r="G37" i="5"/>
  <c r="C37" i="5"/>
  <c r="G36" i="5"/>
  <c r="C36" i="5"/>
  <c r="G35" i="5"/>
  <c r="C35" i="5"/>
  <c r="G34" i="5"/>
  <c r="C34" i="5"/>
  <c r="G33" i="5"/>
  <c r="C33" i="5"/>
  <c r="G32" i="5"/>
  <c r="C32" i="5"/>
  <c r="G31" i="5"/>
  <c r="C31" i="5"/>
  <c r="G30" i="5"/>
  <c r="C30" i="5"/>
  <c r="G29" i="5"/>
  <c r="C29" i="5"/>
  <c r="G28" i="5"/>
  <c r="C28" i="5"/>
  <c r="G27" i="5"/>
  <c r="C27" i="5"/>
  <c r="G26" i="5"/>
  <c r="C26" i="5"/>
  <c r="G25" i="5"/>
  <c r="C25" i="5"/>
  <c r="G24" i="5"/>
  <c r="C24" i="5"/>
  <c r="G23" i="5"/>
  <c r="C23" i="5"/>
  <c r="G22" i="5"/>
  <c r="C22" i="5"/>
  <c r="G21" i="5"/>
  <c r="C21" i="5"/>
  <c r="G20" i="5"/>
  <c r="C20" i="5"/>
  <c r="G19" i="5"/>
  <c r="C19" i="5"/>
  <c r="G18" i="5"/>
  <c r="C18" i="5"/>
  <c r="G17" i="5"/>
  <c r="C17" i="5"/>
  <c r="G16" i="5"/>
  <c r="C16" i="5"/>
  <c r="G15" i="5"/>
  <c r="C15" i="5"/>
  <c r="G14" i="5"/>
  <c r="C14" i="5"/>
  <c r="G13" i="5"/>
  <c r="C13" i="5"/>
  <c r="G12" i="5"/>
  <c r="C12" i="5"/>
  <c r="G11" i="5"/>
  <c r="C11" i="5"/>
  <c r="G10" i="5"/>
  <c r="C10" i="5"/>
  <c r="G9" i="5"/>
  <c r="C9" i="5"/>
  <c r="G8" i="5"/>
  <c r="C8" i="5"/>
  <c r="G7" i="5"/>
  <c r="C7" i="5"/>
  <c r="G6" i="5"/>
  <c r="C6" i="5"/>
  <c r="G5" i="5"/>
  <c r="C5" i="5"/>
  <c r="G4" i="5"/>
  <c r="C4" i="5"/>
  <c r="H1" i="5" s="1"/>
  <c r="G3" i="5"/>
  <c r="C3" i="5"/>
  <c r="G2" i="5"/>
  <c r="C2" i="5"/>
  <c r="G1" i="5"/>
  <c r="G47" i="4"/>
  <c r="C47" i="4"/>
  <c r="G46" i="4"/>
  <c r="C46" i="4"/>
  <c r="G45" i="4"/>
  <c r="C45" i="4"/>
  <c r="G44" i="4"/>
  <c r="C44" i="4"/>
  <c r="G43" i="4"/>
  <c r="C43" i="4"/>
  <c r="G42" i="4"/>
  <c r="C42" i="4"/>
  <c r="G41" i="4"/>
  <c r="C41" i="4"/>
  <c r="G40" i="4"/>
  <c r="C40" i="4"/>
  <c r="G39" i="4"/>
  <c r="C39" i="4"/>
  <c r="G38" i="4"/>
  <c r="C38" i="4"/>
  <c r="G37" i="4"/>
  <c r="C37" i="4"/>
  <c r="G36" i="4"/>
  <c r="C36" i="4"/>
  <c r="G35" i="4"/>
  <c r="C35" i="4"/>
  <c r="G34" i="4"/>
  <c r="C34" i="4"/>
  <c r="G33" i="4"/>
  <c r="C33" i="4"/>
  <c r="G32" i="4"/>
  <c r="C32" i="4"/>
  <c r="G31" i="4"/>
  <c r="C31" i="4"/>
  <c r="G30" i="4"/>
  <c r="C30" i="4"/>
  <c r="G29" i="4"/>
  <c r="C29" i="4"/>
  <c r="G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G17" i="4"/>
  <c r="C17" i="4"/>
  <c r="G16" i="4"/>
  <c r="C16" i="4"/>
  <c r="G15" i="4"/>
  <c r="C15" i="4"/>
  <c r="G14" i="4"/>
  <c r="C14" i="4"/>
  <c r="G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H1" i="4" s="1"/>
  <c r="G4" i="4"/>
  <c r="C4" i="4"/>
  <c r="G3" i="4"/>
  <c r="C3" i="4"/>
  <c r="G2" i="4"/>
  <c r="C2" i="4"/>
  <c r="I1" i="4"/>
  <c r="G1" i="4"/>
  <c r="W95" i="3"/>
  <c r="U95" i="3"/>
  <c r="V95" i="3" s="1"/>
  <c r="T95" i="3"/>
  <c r="Q95" i="3"/>
  <c r="P95" i="3"/>
  <c r="M95" i="3"/>
  <c r="K95" i="3"/>
  <c r="J95" i="3"/>
  <c r="H95" i="3"/>
  <c r="F95" i="3"/>
  <c r="AJ94" i="3"/>
  <c r="AE94" i="3"/>
  <c r="AD94" i="3"/>
  <c r="AA94" i="3"/>
  <c r="Y94" i="3"/>
  <c r="S94" i="3"/>
  <c r="AB94" i="3" s="1"/>
  <c r="R94" i="3"/>
  <c r="AI94" i="3" s="1"/>
  <c r="E94" i="3"/>
  <c r="AJ93" i="3"/>
  <c r="AI93" i="3"/>
  <c r="AE93" i="3"/>
  <c r="AD93" i="3"/>
  <c r="AA93" i="3"/>
  <c r="Y93" i="3"/>
  <c r="S93" i="3"/>
  <c r="AB93" i="3" s="1"/>
  <c r="R93" i="3"/>
  <c r="E93" i="3"/>
  <c r="AE92" i="3"/>
  <c r="AD92" i="3"/>
  <c r="AA92" i="3"/>
  <c r="Y92" i="3"/>
  <c r="S92" i="3"/>
  <c r="AJ92" i="3" s="1"/>
  <c r="R92" i="3"/>
  <c r="AI92" i="3" s="1"/>
  <c r="E92" i="3"/>
  <c r="AI91" i="3"/>
  <c r="AE91" i="3"/>
  <c r="AD91" i="3"/>
  <c r="AB91" i="3"/>
  <c r="AA91" i="3"/>
  <c r="Y91" i="3"/>
  <c r="S91" i="3"/>
  <c r="AJ91" i="3" s="1"/>
  <c r="R91" i="3"/>
  <c r="E91" i="3"/>
  <c r="AJ90" i="3"/>
  <c r="AI90" i="3"/>
  <c r="AE90" i="3"/>
  <c r="AD90" i="3"/>
  <c r="AA90" i="3"/>
  <c r="Y90" i="3"/>
  <c r="S90" i="3"/>
  <c r="AB90" i="3" s="1"/>
  <c r="R90" i="3"/>
  <c r="E90" i="3"/>
  <c r="AJ89" i="3"/>
  <c r="AI89" i="3"/>
  <c r="AE89" i="3"/>
  <c r="AD89" i="3"/>
  <c r="AA89" i="3"/>
  <c r="Y89" i="3"/>
  <c r="S89" i="3"/>
  <c r="AB89" i="3" s="1"/>
  <c r="R89" i="3"/>
  <c r="E89" i="3"/>
  <c r="AI88" i="3"/>
  <c r="AE88" i="3"/>
  <c r="AD88" i="3"/>
  <c r="AA88" i="3"/>
  <c r="Y88" i="3"/>
  <c r="S88" i="3"/>
  <c r="AJ88" i="3" s="1"/>
  <c r="R88" i="3"/>
  <c r="E88" i="3"/>
  <c r="AI87" i="3"/>
  <c r="AE87" i="3"/>
  <c r="AD87" i="3"/>
  <c r="AB87" i="3"/>
  <c r="AA87" i="3"/>
  <c r="Y87" i="3"/>
  <c r="S87" i="3"/>
  <c r="AJ87" i="3" s="1"/>
  <c r="R87" i="3"/>
  <c r="E87" i="3"/>
  <c r="AJ86" i="3"/>
  <c r="AI86" i="3"/>
  <c r="AE86" i="3"/>
  <c r="AD86" i="3"/>
  <c r="AA86" i="3"/>
  <c r="Y86" i="3"/>
  <c r="S86" i="3"/>
  <c r="AB86" i="3" s="1"/>
  <c r="R86" i="3"/>
  <c r="E86" i="3"/>
  <c r="AJ85" i="3"/>
  <c r="AI85" i="3"/>
  <c r="AE85" i="3"/>
  <c r="AD85" i="3"/>
  <c r="AA85" i="3"/>
  <c r="Y85" i="3"/>
  <c r="S85" i="3"/>
  <c r="AB85" i="3" s="1"/>
  <c r="R85" i="3"/>
  <c r="E85" i="3"/>
  <c r="AI84" i="3"/>
  <c r="AE84" i="3"/>
  <c r="AD84" i="3"/>
  <c r="AA84" i="3"/>
  <c r="Y84" i="3"/>
  <c r="S84" i="3"/>
  <c r="AJ84" i="3" s="1"/>
  <c r="R84" i="3"/>
  <c r="E84" i="3"/>
  <c r="AI83" i="3"/>
  <c r="AE83" i="3"/>
  <c r="AD83" i="3"/>
  <c r="AB83" i="3"/>
  <c r="AA83" i="3"/>
  <c r="Y83" i="3"/>
  <c r="S83" i="3"/>
  <c r="AJ83" i="3" s="1"/>
  <c r="R83" i="3"/>
  <c r="E83" i="3"/>
  <c r="AJ82" i="3"/>
  <c r="AI82" i="3"/>
  <c r="AE82" i="3"/>
  <c r="AD82" i="3"/>
  <c r="AA82" i="3"/>
  <c r="Y82" i="3"/>
  <c r="S82" i="3"/>
  <c r="AB82" i="3" s="1"/>
  <c r="R82" i="3"/>
  <c r="E82" i="3"/>
  <c r="AJ81" i="3"/>
  <c r="AI81" i="3"/>
  <c r="AE81" i="3"/>
  <c r="AD81" i="3"/>
  <c r="AA81" i="3"/>
  <c r="Y81" i="3"/>
  <c r="S81" i="3"/>
  <c r="AB81" i="3" s="1"/>
  <c r="R81" i="3"/>
  <c r="E81" i="3"/>
  <c r="AI80" i="3"/>
  <c r="AE80" i="3"/>
  <c r="AD80" i="3"/>
  <c r="AA80" i="3"/>
  <c r="Y80" i="3"/>
  <c r="S80" i="3"/>
  <c r="AJ80" i="3" s="1"/>
  <c r="R80" i="3"/>
  <c r="E80" i="3"/>
  <c r="AI79" i="3"/>
  <c r="AE79" i="3"/>
  <c r="AD79" i="3"/>
  <c r="AB79" i="3"/>
  <c r="AA79" i="3"/>
  <c r="Y79" i="3"/>
  <c r="S79" i="3"/>
  <c r="AJ79" i="3" s="1"/>
  <c r="R79" i="3"/>
  <c r="E79" i="3"/>
  <c r="AJ78" i="3"/>
  <c r="AI78" i="3"/>
  <c r="AE78" i="3"/>
  <c r="AD78" i="3"/>
  <c r="AA78" i="3"/>
  <c r="Y78" i="3"/>
  <c r="S78" i="3"/>
  <c r="AB78" i="3" s="1"/>
  <c r="R78" i="3"/>
  <c r="E78" i="3"/>
  <c r="AJ77" i="3"/>
  <c r="AI77" i="3"/>
  <c r="AE77" i="3"/>
  <c r="AD77" i="3"/>
  <c r="AA77" i="3"/>
  <c r="Y77" i="3"/>
  <c r="S77" i="3"/>
  <c r="AB77" i="3" s="1"/>
  <c r="R77" i="3"/>
  <c r="E77" i="3"/>
  <c r="AI76" i="3"/>
  <c r="AE76" i="3"/>
  <c r="AD76" i="3"/>
  <c r="AA76" i="3"/>
  <c r="Y76" i="3"/>
  <c r="S76" i="3"/>
  <c r="AJ76" i="3" s="1"/>
  <c r="R76" i="3"/>
  <c r="E76" i="3"/>
  <c r="AI75" i="3"/>
  <c r="AE75" i="3"/>
  <c r="AD75" i="3"/>
  <c r="AB75" i="3"/>
  <c r="AA75" i="3"/>
  <c r="Y75" i="3"/>
  <c r="S75" i="3"/>
  <c r="AJ75" i="3" s="1"/>
  <c r="R75" i="3"/>
  <c r="E75" i="3"/>
  <c r="AJ74" i="3"/>
  <c r="AI74" i="3"/>
  <c r="AE74" i="3"/>
  <c r="AD74" i="3"/>
  <c r="AA74" i="3"/>
  <c r="Y74" i="3"/>
  <c r="S74" i="3"/>
  <c r="AB74" i="3" s="1"/>
  <c r="R74" i="3"/>
  <c r="E74" i="3"/>
  <c r="AJ73" i="3"/>
  <c r="AI73" i="3"/>
  <c r="AE73" i="3"/>
  <c r="AD73" i="3"/>
  <c r="AA73" i="3"/>
  <c r="Y73" i="3"/>
  <c r="S73" i="3"/>
  <c r="AB73" i="3" s="1"/>
  <c r="R73" i="3"/>
  <c r="E73" i="3"/>
  <c r="AI72" i="3"/>
  <c r="AE72" i="3"/>
  <c r="AD72" i="3"/>
  <c r="AA72" i="3"/>
  <c r="Y72" i="3"/>
  <c r="S72" i="3"/>
  <c r="AJ72" i="3" s="1"/>
  <c r="R72" i="3"/>
  <c r="E72" i="3"/>
  <c r="AI71" i="3"/>
  <c r="AE71" i="3"/>
  <c r="AD71" i="3"/>
  <c r="AB71" i="3"/>
  <c r="AA71" i="3"/>
  <c r="Y71" i="3"/>
  <c r="S71" i="3"/>
  <c r="AJ71" i="3" s="1"/>
  <c r="R71" i="3"/>
  <c r="E71" i="3"/>
  <c r="AJ70" i="3"/>
  <c r="AI70" i="3"/>
  <c r="AE70" i="3"/>
  <c r="AD70" i="3"/>
  <c r="AA70" i="3"/>
  <c r="Y70" i="3"/>
  <c r="S70" i="3"/>
  <c r="AB70" i="3" s="1"/>
  <c r="R70" i="3"/>
  <c r="E70" i="3"/>
  <c r="AJ69" i="3"/>
  <c r="AI69" i="3"/>
  <c r="AE69" i="3"/>
  <c r="AD69" i="3"/>
  <c r="AA69" i="3"/>
  <c r="Y69" i="3"/>
  <c r="S69" i="3"/>
  <c r="AB69" i="3" s="1"/>
  <c r="R69" i="3"/>
  <c r="E69" i="3"/>
  <c r="AI68" i="3"/>
  <c r="AE68" i="3"/>
  <c r="AD68" i="3"/>
  <c r="AA68" i="3"/>
  <c r="Y68" i="3"/>
  <c r="S68" i="3"/>
  <c r="AJ68" i="3" s="1"/>
  <c r="R68" i="3"/>
  <c r="E68" i="3"/>
  <c r="AI67" i="3"/>
  <c r="AE67" i="3"/>
  <c r="AD67" i="3"/>
  <c r="AB67" i="3"/>
  <c r="AA67" i="3"/>
  <c r="Y67" i="3"/>
  <c r="S67" i="3"/>
  <c r="AJ67" i="3" s="1"/>
  <c r="R67" i="3"/>
  <c r="E67" i="3"/>
  <c r="AJ66" i="3"/>
  <c r="AI66" i="3"/>
  <c r="AE66" i="3"/>
  <c r="AD66" i="3"/>
  <c r="AA66" i="3"/>
  <c r="Y66" i="3"/>
  <c r="S66" i="3"/>
  <c r="AB66" i="3" s="1"/>
  <c r="R66" i="3"/>
  <c r="E66" i="3"/>
  <c r="AJ65" i="3"/>
  <c r="AI65" i="3"/>
  <c r="AE65" i="3"/>
  <c r="AD65" i="3"/>
  <c r="AA65" i="3"/>
  <c r="Y65" i="3"/>
  <c r="S65" i="3"/>
  <c r="AB65" i="3" s="1"/>
  <c r="R65" i="3"/>
  <c r="E65" i="3"/>
  <c r="AI64" i="3"/>
  <c r="AE64" i="3"/>
  <c r="AD64" i="3"/>
  <c r="AA64" i="3"/>
  <c r="Y64" i="3"/>
  <c r="S64" i="3"/>
  <c r="AJ64" i="3" s="1"/>
  <c r="R64" i="3"/>
  <c r="E64" i="3"/>
  <c r="AI63" i="3"/>
  <c r="AE63" i="3"/>
  <c r="AD63" i="3"/>
  <c r="AB63" i="3"/>
  <c r="AA63" i="3"/>
  <c r="Y63" i="3"/>
  <c r="S63" i="3"/>
  <c r="AJ63" i="3" s="1"/>
  <c r="R63" i="3"/>
  <c r="E63" i="3"/>
  <c r="AJ62" i="3"/>
  <c r="AI62" i="3"/>
  <c r="AE62" i="3"/>
  <c r="AD62" i="3"/>
  <c r="AA62" i="3"/>
  <c r="Y62" i="3"/>
  <c r="S62" i="3"/>
  <c r="AB62" i="3" s="1"/>
  <c r="R62" i="3"/>
  <c r="E62" i="3"/>
  <c r="AJ61" i="3"/>
  <c r="AI61" i="3"/>
  <c r="AE61" i="3"/>
  <c r="AD61" i="3"/>
  <c r="AA61" i="3"/>
  <c r="Y61" i="3"/>
  <c r="S61" i="3"/>
  <c r="AB61" i="3" s="1"/>
  <c r="R61" i="3"/>
  <c r="E61" i="3"/>
  <c r="AI60" i="3"/>
  <c r="AE60" i="3"/>
  <c r="AD60" i="3"/>
  <c r="AA60" i="3"/>
  <c r="Y60" i="3"/>
  <c r="S60" i="3"/>
  <c r="AJ60" i="3" s="1"/>
  <c r="R60" i="3"/>
  <c r="E60" i="3"/>
  <c r="AI59" i="3"/>
  <c r="AE59" i="3"/>
  <c r="AD59" i="3"/>
  <c r="AB59" i="3"/>
  <c r="AA59" i="3"/>
  <c r="Y59" i="3"/>
  <c r="S59" i="3"/>
  <c r="AJ59" i="3" s="1"/>
  <c r="R59" i="3"/>
  <c r="E59" i="3"/>
  <c r="AJ58" i="3"/>
  <c r="AI58" i="3"/>
  <c r="AE58" i="3"/>
  <c r="AD58" i="3"/>
  <c r="AB58" i="3"/>
  <c r="AA58" i="3"/>
  <c r="Y58" i="3"/>
  <c r="AJ57" i="3"/>
  <c r="AI57" i="3"/>
  <c r="AE57" i="3"/>
  <c r="AD57" i="3"/>
  <c r="AB57" i="3"/>
  <c r="AA57" i="3"/>
  <c r="Y57" i="3"/>
  <c r="S57" i="3"/>
  <c r="R57" i="3"/>
  <c r="E57" i="3"/>
  <c r="AJ56" i="3"/>
  <c r="AI56" i="3"/>
  <c r="AE56" i="3"/>
  <c r="AD56" i="3"/>
  <c r="AA56" i="3"/>
  <c r="Y56" i="3"/>
  <c r="S56" i="3"/>
  <c r="AB56" i="3" s="1"/>
  <c r="R56" i="3"/>
  <c r="E56" i="3"/>
  <c r="AJ55" i="3"/>
  <c r="AE55" i="3"/>
  <c r="AD55" i="3"/>
  <c r="AA55" i="3"/>
  <c r="Y55" i="3"/>
  <c r="S55" i="3"/>
  <c r="AB55" i="3" s="1"/>
  <c r="R55" i="3"/>
  <c r="AI55" i="3" s="1"/>
  <c r="E55" i="3"/>
  <c r="AJ54" i="3"/>
  <c r="AE54" i="3"/>
  <c r="AD54" i="3"/>
  <c r="AB54" i="3"/>
  <c r="AA54" i="3"/>
  <c r="Y54" i="3"/>
  <c r="S54" i="3"/>
  <c r="R54" i="3"/>
  <c r="AI54" i="3" s="1"/>
  <c r="E54" i="3"/>
  <c r="AJ53" i="3"/>
  <c r="AI53" i="3"/>
  <c r="AE53" i="3"/>
  <c r="AD53" i="3"/>
  <c r="AB53" i="3"/>
  <c r="AA53" i="3"/>
  <c r="Y53" i="3"/>
  <c r="S53" i="3"/>
  <c r="R53" i="3"/>
  <c r="E53" i="3"/>
  <c r="AJ52" i="3"/>
  <c r="AI52" i="3"/>
  <c r="AE52" i="3"/>
  <c r="AD52" i="3"/>
  <c r="AA52" i="3"/>
  <c r="Y52" i="3"/>
  <c r="S52" i="3"/>
  <c r="AB52" i="3" s="1"/>
  <c r="R52" i="3"/>
  <c r="E52" i="3"/>
  <c r="AJ51" i="3"/>
  <c r="AE51" i="3"/>
  <c r="AD51" i="3"/>
  <c r="AA51" i="3"/>
  <c r="Y51" i="3"/>
  <c r="S51" i="3"/>
  <c r="AB51" i="3" s="1"/>
  <c r="R51" i="3"/>
  <c r="AI51" i="3" s="1"/>
  <c r="E51" i="3"/>
  <c r="AJ50" i="3"/>
  <c r="AE50" i="3"/>
  <c r="AD50" i="3"/>
  <c r="AB50" i="3"/>
  <c r="AA50" i="3"/>
  <c r="Y50" i="3"/>
  <c r="S50" i="3"/>
  <c r="R50" i="3"/>
  <c r="AI50" i="3" s="1"/>
  <c r="E50" i="3"/>
  <c r="AJ49" i="3"/>
  <c r="AI49" i="3"/>
  <c r="AE49" i="3"/>
  <c r="AE95" i="3" s="1"/>
  <c r="AD49" i="3"/>
  <c r="AD95" i="3" s="1"/>
  <c r="AB49" i="3"/>
  <c r="AA49" i="3"/>
  <c r="Y49" i="3"/>
  <c r="S49" i="3"/>
  <c r="R49" i="3"/>
  <c r="R95" i="3" s="1"/>
  <c r="E49" i="3"/>
  <c r="E95" i="3" s="1"/>
  <c r="I95" i="3" s="1"/>
  <c r="W48" i="3"/>
  <c r="U48" i="3"/>
  <c r="T48" i="3"/>
  <c r="V48" i="3" s="1"/>
  <c r="R48" i="3"/>
  <c r="S48" i="3" s="1"/>
  <c r="AB48" i="3" s="1"/>
  <c r="Q48" i="3"/>
  <c r="P48" i="3"/>
  <c r="M48" i="3"/>
  <c r="K48" i="3"/>
  <c r="J48" i="3"/>
  <c r="H48" i="3"/>
  <c r="I48" i="3" s="1"/>
  <c r="F48" i="3"/>
  <c r="G48" i="3" s="1"/>
  <c r="E48" i="3"/>
  <c r="AE47" i="3"/>
  <c r="AD47" i="3"/>
  <c r="AB47" i="3"/>
  <c r="AA47" i="3"/>
  <c r="Y47" i="3"/>
  <c r="AE46" i="3"/>
  <c r="AD46" i="3"/>
  <c r="AB46" i="3"/>
  <c r="AA46" i="3"/>
  <c r="Y46" i="3"/>
  <c r="AE45" i="3"/>
  <c r="AD45" i="3"/>
  <c r="AB45" i="3"/>
  <c r="AA45" i="3"/>
  <c r="Y45" i="3"/>
  <c r="AE44" i="3"/>
  <c r="AD44" i="3"/>
  <c r="AB44" i="3"/>
  <c r="AA44" i="3"/>
  <c r="Y44" i="3"/>
  <c r="AE43" i="3"/>
  <c r="AD43" i="3"/>
  <c r="AB43" i="3"/>
  <c r="AA43" i="3"/>
  <c r="Y43" i="3"/>
  <c r="AE42" i="3"/>
  <c r="AD42" i="3"/>
  <c r="AB42" i="3"/>
  <c r="AA42" i="3"/>
  <c r="Y42" i="3"/>
  <c r="AE41" i="3"/>
  <c r="AD41" i="3"/>
  <c r="AB41" i="3"/>
  <c r="AA41" i="3"/>
  <c r="Y41" i="3"/>
  <c r="AE40" i="3"/>
  <c r="AD40" i="3"/>
  <c r="AB40" i="3"/>
  <c r="AA40" i="3"/>
  <c r="Y40" i="3"/>
  <c r="AE39" i="3"/>
  <c r="AD39" i="3"/>
  <c r="AB39" i="3"/>
  <c r="AA39" i="3"/>
  <c r="Y39" i="3"/>
  <c r="AE38" i="3"/>
  <c r="AD38" i="3"/>
  <c r="AB38" i="3"/>
  <c r="AA38" i="3"/>
  <c r="Y38" i="3"/>
  <c r="AE37" i="3"/>
  <c r="AD37" i="3"/>
  <c r="AB37" i="3"/>
  <c r="AA37" i="3"/>
  <c r="Y37" i="3"/>
  <c r="AE36" i="3"/>
  <c r="AD36" i="3"/>
  <c r="AB36" i="3"/>
  <c r="AA36" i="3"/>
  <c r="Y36" i="3"/>
  <c r="AE35" i="3"/>
  <c r="AD35" i="3"/>
  <c r="AB35" i="3"/>
  <c r="AA35" i="3"/>
  <c r="Y35" i="3"/>
  <c r="AE34" i="3"/>
  <c r="AD34" i="3"/>
  <c r="AB34" i="3"/>
  <c r="AA34" i="3"/>
  <c r="Y34" i="3"/>
  <c r="AE33" i="3"/>
  <c r="AD33" i="3"/>
  <c r="AB33" i="3"/>
  <c r="AA33" i="3"/>
  <c r="Y33" i="3"/>
  <c r="AE32" i="3"/>
  <c r="AD32" i="3"/>
  <c r="AB32" i="3"/>
  <c r="AA32" i="3"/>
  <c r="Y32" i="3"/>
  <c r="AE31" i="3"/>
  <c r="AD31" i="3"/>
  <c r="AB31" i="3"/>
  <c r="AA31" i="3"/>
  <c r="Y31" i="3"/>
  <c r="AE30" i="3"/>
  <c r="AD30" i="3"/>
  <c r="AB30" i="3"/>
  <c r="AA30" i="3"/>
  <c r="Y30" i="3"/>
  <c r="AE29" i="3"/>
  <c r="AD29" i="3"/>
  <c r="AB29" i="3"/>
  <c r="AA29" i="3"/>
  <c r="Y29" i="3"/>
  <c r="AE28" i="3"/>
  <c r="AD28" i="3"/>
  <c r="AB28" i="3"/>
  <c r="AA28" i="3"/>
  <c r="Y28" i="3"/>
  <c r="AE27" i="3"/>
  <c r="AD27" i="3"/>
  <c r="AB27" i="3"/>
  <c r="AA27" i="3"/>
  <c r="Y27" i="3"/>
  <c r="AE26" i="3"/>
  <c r="AD26" i="3"/>
  <c r="AB26" i="3"/>
  <c r="AA26" i="3"/>
  <c r="Y26" i="3"/>
  <c r="AE25" i="3"/>
  <c r="AD25" i="3"/>
  <c r="AB25" i="3"/>
  <c r="AA25" i="3"/>
  <c r="Y25" i="3"/>
  <c r="AE24" i="3"/>
  <c r="AD24" i="3"/>
  <c r="AB24" i="3"/>
  <c r="AA24" i="3"/>
  <c r="Y24" i="3"/>
  <c r="AE23" i="3"/>
  <c r="AD23" i="3"/>
  <c r="AB23" i="3"/>
  <c r="AA23" i="3"/>
  <c r="Y23" i="3"/>
  <c r="AE22" i="3"/>
  <c r="AD22" i="3"/>
  <c r="AB22" i="3"/>
  <c r="AA22" i="3"/>
  <c r="Y22" i="3"/>
  <c r="AE21" i="3"/>
  <c r="AD21" i="3"/>
  <c r="AB21" i="3"/>
  <c r="AA21" i="3"/>
  <c r="Y21" i="3"/>
  <c r="AE20" i="3"/>
  <c r="AD20" i="3"/>
  <c r="AB20" i="3"/>
  <c r="AA20" i="3"/>
  <c r="Y20" i="3"/>
  <c r="AE19" i="3"/>
  <c r="AD19" i="3"/>
  <c r="AB19" i="3"/>
  <c r="AA19" i="3"/>
  <c r="Y19" i="3"/>
  <c r="AE18" i="3"/>
  <c r="AD18" i="3"/>
  <c r="AB18" i="3"/>
  <c r="AA18" i="3"/>
  <c r="Y18" i="3"/>
  <c r="AE17" i="3"/>
  <c r="AD17" i="3"/>
  <c r="AB17" i="3"/>
  <c r="AA17" i="3"/>
  <c r="Y17" i="3"/>
  <c r="AE16" i="3"/>
  <c r="AD16" i="3"/>
  <c r="AB16" i="3"/>
  <c r="AA16" i="3"/>
  <c r="Y16" i="3"/>
  <c r="AE15" i="3"/>
  <c r="AD15" i="3"/>
  <c r="AB15" i="3"/>
  <c r="AA15" i="3"/>
  <c r="Y15" i="3"/>
  <c r="AE14" i="3"/>
  <c r="AD14" i="3"/>
  <c r="AB14" i="3"/>
  <c r="AA14" i="3"/>
  <c r="Y14" i="3"/>
  <c r="AE13" i="3"/>
  <c r="AD13" i="3"/>
  <c r="AB13" i="3"/>
  <c r="AA13" i="3"/>
  <c r="Y13" i="3"/>
  <c r="AE12" i="3"/>
  <c r="AD12" i="3"/>
  <c r="AB12" i="3"/>
  <c r="AA12" i="3"/>
  <c r="Y12" i="3"/>
  <c r="AE11" i="3"/>
  <c r="AD11" i="3"/>
  <c r="AB11" i="3"/>
  <c r="AA11" i="3"/>
  <c r="Y11" i="3"/>
  <c r="AE10" i="3"/>
  <c r="AD10" i="3"/>
  <c r="AB10" i="3"/>
  <c r="AA10" i="3"/>
  <c r="Y10" i="3"/>
  <c r="AE9" i="3"/>
  <c r="AD9" i="3"/>
  <c r="AB9" i="3"/>
  <c r="AA9" i="3"/>
  <c r="Y9" i="3"/>
  <c r="AE8" i="3"/>
  <c r="AD8" i="3"/>
  <c r="AB8" i="3"/>
  <c r="AA8" i="3"/>
  <c r="Y8" i="3"/>
  <c r="AE7" i="3"/>
  <c r="AD7" i="3"/>
  <c r="AB7" i="3"/>
  <c r="AA7" i="3"/>
  <c r="Y7" i="3"/>
  <c r="AE6" i="3"/>
  <c r="AD6" i="3"/>
  <c r="AD48" i="3" s="1"/>
  <c r="AC1" i="3" s="1"/>
  <c r="AB6" i="3"/>
  <c r="AA6" i="3"/>
  <c r="Y6" i="3"/>
  <c r="AE5" i="3"/>
  <c r="AD5" i="3"/>
  <c r="AB5" i="3"/>
  <c r="AA5" i="3"/>
  <c r="Y5" i="3"/>
  <c r="AE4" i="3"/>
  <c r="AE48" i="3" s="1"/>
  <c r="AD4" i="3"/>
  <c r="AB4" i="3"/>
  <c r="AA4" i="3"/>
  <c r="Y4" i="3"/>
  <c r="AE3" i="3"/>
  <c r="AD3" i="3"/>
  <c r="AB3" i="3"/>
  <c r="AA3" i="3"/>
  <c r="AG1" i="3" s="1"/>
  <c r="Y3" i="3"/>
  <c r="AE2" i="3"/>
  <c r="AD2" i="3"/>
  <c r="AB2" i="3"/>
  <c r="AA2" i="3"/>
  <c r="Y2" i="3"/>
  <c r="A1" i="2"/>
  <c r="J29" i="1"/>
  <c r="I29" i="1"/>
  <c r="J28" i="1"/>
  <c r="I28" i="1"/>
  <c r="I13" i="1"/>
  <c r="H13" i="1"/>
  <c r="I12" i="1"/>
  <c r="H12" i="1"/>
  <c r="H8" i="1"/>
  <c r="I6" i="1"/>
  <c r="I5" i="1"/>
  <c r="I4" i="1"/>
  <c r="S95" i="3" l="1"/>
  <c r="G95" i="3"/>
  <c r="AB68" i="3"/>
  <c r="AB76" i="3"/>
  <c r="AB80" i="3"/>
  <c r="AB84" i="3"/>
  <c r="AB88" i="3"/>
  <c r="AB92" i="3"/>
  <c r="AB64" i="3"/>
  <c r="AB72" i="3"/>
  <c r="AB60" i="3"/>
  <c r="AJ95" i="3" l="1"/>
  <c r="AB9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Haward Joseph</author>
  </authors>
  <commentList>
    <comment ref="E1" authorId="0" shapeId="0" xr:uid="{F42F133C-AC2F-46EB-AF07-04AC04366429}">
      <text>
        <r>
          <rPr>
            <sz val="9"/>
            <color indexed="81"/>
            <rFont val="Tahoma"/>
            <family val="2"/>
          </rPr>
          <t xml:space="preserve">Total Closed Order Count Files extracted from Domo.
</t>
        </r>
      </text>
    </comment>
    <comment ref="R1" authorId="0" shapeId="0" xr:uid="{F389B206-90B7-4AFC-81AD-EB7883D89B85}">
      <text>
        <r>
          <rPr>
            <sz val="9"/>
            <color indexed="81"/>
            <rFont val="Tahoma"/>
            <family val="2"/>
          </rPr>
          <t xml:space="preserve">Unique File Count listed as  Errors from FIVE SCORING TABS in final macro file.
</t>
        </r>
      </text>
    </comment>
    <comment ref="B48" authorId="0" shapeId="0" xr:uid="{149A6977-1980-450D-A8B7-C50EFA3463E6}">
      <text>
        <r>
          <rPr>
            <b/>
            <sz val="9"/>
            <color indexed="81"/>
            <rFont val="Tahoma"/>
            <family val="2"/>
          </rPr>
          <t>Paste column A to D only from "Score-Actico-ML-V2" file.  Column E, R, S are formula based.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<sst xmlns="http://schemas.openxmlformats.org/spreadsheetml/2006/main" count="949" uniqueCount="154">
  <si>
    <t>Status</t>
  </si>
  <si>
    <t>Updated on</t>
  </si>
  <si>
    <t>Est. Liab</t>
  </si>
  <si>
    <t>Pro Type</t>
  </si>
  <si>
    <t>Reg+EL Score</t>
  </si>
  <si>
    <t>Previous Wk</t>
  </si>
  <si>
    <t>This Wk</t>
  </si>
  <si>
    <t>&lt;-Office Count</t>
  </si>
  <si>
    <t>Screenshot Count</t>
  </si>
  <si>
    <t>.</t>
  </si>
  <si>
    <t>Record Processed</t>
  </si>
  <si>
    <t>PW</t>
  </si>
  <si>
    <t>CW</t>
  </si>
  <si>
    <t>Total %</t>
  </si>
  <si>
    <t>Total Closed</t>
  </si>
  <si>
    <t>Akron</t>
  </si>
  <si>
    <t>Atlanta</t>
  </si>
  <si>
    <t>Baltimore</t>
  </si>
  <si>
    <t>Boston</t>
  </si>
  <si>
    <t>CAST</t>
  </si>
  <si>
    <t>Chicago</t>
  </si>
  <si>
    <t>Cleveland</t>
  </si>
  <si>
    <t>Colorado</t>
  </si>
  <si>
    <t>Columbus</t>
  </si>
  <si>
    <t>Houston</t>
  </si>
  <si>
    <t>Indianapolis</t>
  </si>
  <si>
    <t>Irvine</t>
  </si>
  <si>
    <t>Kansas City</t>
  </si>
  <si>
    <t>Las Vegas</t>
  </si>
  <si>
    <t>Los Angeles</t>
  </si>
  <si>
    <t>Madison</t>
  </si>
  <si>
    <t>Miami</t>
  </si>
  <si>
    <t>Michigan</t>
  </si>
  <si>
    <t>Milwaukee</t>
  </si>
  <si>
    <t>Minneapolis</t>
  </si>
  <si>
    <t>Nashville</t>
  </si>
  <si>
    <t>National Energy Services</t>
  </si>
  <si>
    <t>New York</t>
  </si>
  <si>
    <t>North Carolina</t>
  </si>
  <si>
    <t>Omaha</t>
  </si>
  <si>
    <t>Ontario</t>
  </si>
  <si>
    <t>Orlando</t>
  </si>
  <si>
    <t>Philadelphia</t>
  </si>
  <si>
    <t>Phoenix</t>
  </si>
  <si>
    <t>Pittsburgh</t>
  </si>
  <si>
    <t>Portland</t>
  </si>
  <si>
    <t>Princeton</t>
  </si>
  <si>
    <t>Richmond</t>
  </si>
  <si>
    <t>Salt Lake City</t>
  </si>
  <si>
    <t>San Antonio</t>
  </si>
  <si>
    <t>San Diego</t>
  </si>
  <si>
    <t>San Jose</t>
  </si>
  <si>
    <t>San Mateo</t>
  </si>
  <si>
    <t>Seattle</t>
  </si>
  <si>
    <t>St Louis</t>
  </si>
  <si>
    <t>The Woodlands</t>
  </si>
  <si>
    <t>Walnut Creek</t>
  </si>
  <si>
    <t>Washington DC</t>
  </si>
  <si>
    <t>DO NOT USE-Week</t>
  </si>
  <si>
    <t>Owning Office</t>
  </si>
  <si>
    <t>Tier</t>
  </si>
  <si>
    <t>Region</t>
  </si>
  <si>
    <t>Closed File Count</t>
  </si>
  <si>
    <t>CC Count</t>
  </si>
  <si>
    <t>CC Completion</t>
  </si>
  <si>
    <t>Gap Count</t>
  </si>
  <si>
    <t>Gap Completion</t>
  </si>
  <si>
    <t>Customer Count</t>
  </si>
  <si>
    <t>CD Completion</t>
  </si>
  <si>
    <t>Multi-Site Closed Count</t>
  </si>
  <si>
    <t>Multi_Count</t>
  </si>
  <si>
    <t>Multi-Site Completion</t>
  </si>
  <si>
    <t>Agent Closed Count</t>
  </si>
  <si>
    <t>Agent Count</t>
  </si>
  <si>
    <t>Agent Completion</t>
  </si>
  <si>
    <t>DQM Files</t>
  </si>
  <si>
    <t>Completion %</t>
  </si>
  <si>
    <t>Policy Closed Count</t>
  </si>
  <si>
    <t>Policy Count</t>
  </si>
  <si>
    <t>Policy %</t>
  </si>
  <si>
    <t>Excluding Agency</t>
  </si>
  <si>
    <t>Week</t>
  </si>
  <si>
    <t>Identifier</t>
  </si>
  <si>
    <t>Standard</t>
  </si>
  <si>
    <t>Validate</t>
  </si>
  <si>
    <t>Score %</t>
  </si>
  <si>
    <t>Pro. Type</t>
  </si>
  <si>
    <t>ERROR--&gt;</t>
  </si>
  <si>
    <t>Tier 3</t>
  </si>
  <si>
    <t>Midwest</t>
  </si>
  <si>
    <t>98.7</t>
  </si>
  <si>
    <t>Tier 1</t>
  </si>
  <si>
    <t>Southeast</t>
  </si>
  <si>
    <t>96.9</t>
  </si>
  <si>
    <t>Atlantic</t>
  </si>
  <si>
    <t>97.6</t>
  </si>
  <si>
    <t>Tier 2</t>
  </si>
  <si>
    <t>91.1</t>
  </si>
  <si>
    <t>98.3</t>
  </si>
  <si>
    <t>98.6</t>
  </si>
  <si>
    <t>North Central</t>
  </si>
  <si>
    <t>94.7</t>
  </si>
  <si>
    <t>95.9</t>
  </si>
  <si>
    <t>98.5</t>
  </si>
  <si>
    <t>Garden City</t>
  </si>
  <si>
    <t>South Central</t>
  </si>
  <si>
    <t>92.0</t>
  </si>
  <si>
    <t>89.3</t>
  </si>
  <si>
    <t>Western</t>
  </si>
  <si>
    <t>86.5</t>
  </si>
  <si>
    <t>93.4</t>
  </si>
  <si>
    <t>98.4</t>
  </si>
  <si>
    <t>92.7</t>
  </si>
  <si>
    <t>99.4</t>
  </si>
  <si>
    <t>99.3</t>
  </si>
  <si>
    <t>65.5</t>
  </si>
  <si>
    <t>98.8</t>
  </si>
  <si>
    <t>92.6</t>
  </si>
  <si>
    <t>96.3</t>
  </si>
  <si>
    <t>86.4</t>
  </si>
  <si>
    <t>95.4</t>
  </si>
  <si>
    <t>89.8</t>
  </si>
  <si>
    <t>90.7</t>
  </si>
  <si>
    <t>Northwest</t>
  </si>
  <si>
    <t>88.0</t>
  </si>
  <si>
    <t>97.4</t>
  </si>
  <si>
    <t>87.5</t>
  </si>
  <si>
    <t>98.2</t>
  </si>
  <si>
    <t>93.9</t>
  </si>
  <si>
    <t>San Francisco</t>
  </si>
  <si>
    <t>99.2</t>
  </si>
  <si>
    <t>Tampa Bay</t>
  </si>
  <si>
    <t>100.0</t>
  </si>
  <si>
    <t>80.0</t>
  </si>
  <si>
    <t>96.6</t>
  </si>
  <si>
    <t>97.3</t>
  </si>
  <si>
    <t>Total</t>
  </si>
  <si>
    <t>LW</t>
  </si>
  <si>
    <t>Paste Here---&gt;&gt;</t>
  </si>
  <si>
    <t>Copy from "Score By Office - Macro V3" Sheet: ELpvt</t>
  </si>
  <si>
    <t>Estimated Liabilities</t>
  </si>
  <si>
    <r>
      <t xml:space="preserve">Copy from "Score By Office - Macro V3" Sheet: </t>
    </r>
    <r>
      <rPr>
        <b/>
        <sz val="12"/>
        <color rgb="FFC00000"/>
        <rFont val="Calibri"/>
        <family val="2"/>
        <scheme val="minor"/>
      </rPr>
      <t>PT-Pvt</t>
    </r>
  </si>
  <si>
    <t>Property Type</t>
  </si>
  <si>
    <t>Dinnu</t>
  </si>
  <si>
    <t>Office</t>
  </si>
  <si>
    <t>Total Files</t>
  </si>
  <si>
    <t>DQM</t>
  </si>
  <si>
    <t>Copy from "Score By Office - Macro V3" Sheet: Output</t>
  </si>
  <si>
    <t>Grand Total</t>
  </si>
  <si>
    <t xml:space="preserve">Update:  </t>
  </si>
  <si>
    <r>
      <t xml:space="preserve">We are excited to announce a new </t>
    </r>
    <r>
      <rPr>
        <b/>
        <sz val="12"/>
        <color rgb="FF000000"/>
        <rFont val="Calibri"/>
        <family val="2"/>
        <scheme val="minor"/>
      </rPr>
      <t>DQM Dashboard.</t>
    </r>
  </si>
  <si>
    <t>-  Updates daily with yesterday's changes</t>
  </si>
  <si>
    <t>-  Helps to remediate files by color-coding.</t>
  </si>
  <si>
    <t>-  User-friendly interface to view and manage DQM files effortlessly.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</si>
</sst>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Algerian"/>
      <family val="5"/>
    </font>
    <font>
      <sz val="12"/>
      <color rgb="FFC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4"/>
      <color rgb="FFDF700B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DF700B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15" fontId="4" fillId="0" borderId="0" xfId="0" applyNumberFormat="1" applyFont="1"/>
    <xf numFmtId="0" fontId="5" fillId="0" borderId="0" xfId="0" applyFont="1"/>
    <xf numFmtId="0" fontId="0" fillId="0" borderId="1" xfId="0" applyBorder="1"/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2" borderId="0" xfId="0" applyFont="1" applyFill="1" applyAlignment="1">
      <alignment horizontal="center"/>
    </xf>
    <xf numFmtId="0" fontId="0" fillId="3" borderId="0" xfId="0" applyFill="1"/>
    <xf numFmtId="9" fontId="8" fillId="0" borderId="0" xfId="2" applyFont="1"/>
    <xf numFmtId="10" fontId="8" fillId="0" borderId="0" xfId="0" applyNumberFormat="1" applyFont="1"/>
    <xf numFmtId="0" fontId="5" fillId="2" borderId="0" xfId="0" applyFont="1" applyFill="1"/>
    <xf numFmtId="164" fontId="9" fillId="4" borderId="0" xfId="0" applyNumberFormat="1" applyFont="1" applyFill="1"/>
    <xf numFmtId="0" fontId="10" fillId="4" borderId="0" xfId="0" applyFont="1" applyFill="1"/>
    <xf numFmtId="0" fontId="0" fillId="5" borderId="0" xfId="0" applyFill="1"/>
    <xf numFmtId="0" fontId="10" fillId="4" borderId="0" xfId="0" applyFont="1" applyFill="1" applyAlignment="1">
      <alignment horizontal="center"/>
    </xf>
    <xf numFmtId="0" fontId="11" fillId="2" borderId="0" xfId="0" applyFont="1" applyFill="1"/>
    <xf numFmtId="0" fontId="0" fillId="6" borderId="0" xfId="0" applyFill="1"/>
    <xf numFmtId="0" fontId="12" fillId="7" borderId="0" xfId="0" applyFont="1" applyFill="1"/>
    <xf numFmtId="9" fontId="0" fillId="6" borderId="0" xfId="2" applyFont="1" applyFill="1"/>
    <xf numFmtId="0" fontId="8" fillId="2" borderId="0" xfId="0" applyFont="1" applyFill="1"/>
    <xf numFmtId="0" fontId="5" fillId="8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165" fontId="0" fillId="6" borderId="0" xfId="2" applyNumberFormat="1" applyFont="1" applyFill="1"/>
    <xf numFmtId="0" fontId="0" fillId="6" borderId="0" xfId="0" applyFill="1" applyAlignment="1">
      <alignment horizontal="center"/>
    </xf>
    <xf numFmtId="0" fontId="0" fillId="10" borderId="0" xfId="0" applyFill="1"/>
    <xf numFmtId="1" fontId="0" fillId="0" borderId="0" xfId="0" applyNumberFormat="1"/>
    <xf numFmtId="166" fontId="0" fillId="0" borderId="0" xfId="0" applyNumberFormat="1"/>
    <xf numFmtId="0" fontId="14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10" fontId="6" fillId="0" borderId="0" xfId="2" applyNumberFormat="1" applyFont="1" applyAlignment="1">
      <alignment horizontal="right"/>
    </xf>
    <xf numFmtId="165" fontId="6" fillId="0" borderId="0" xfId="2" applyNumberFormat="1" applyFont="1" applyAlignment="1">
      <alignment horizontal="right"/>
    </xf>
    <xf numFmtId="0" fontId="6" fillId="11" borderId="0" xfId="0" applyFont="1" applyFill="1"/>
    <xf numFmtId="165" fontId="6" fillId="6" borderId="0" xfId="2" applyNumberFormat="1" applyFont="1" applyFill="1"/>
    <xf numFmtId="0" fontId="5" fillId="0" borderId="0" xfId="0" applyFont="1" applyAlignment="1">
      <alignment horizontal="right"/>
    </xf>
    <xf numFmtId="0" fontId="5" fillId="9" borderId="0" xfId="0" applyFont="1" applyFill="1"/>
    <xf numFmtId="0" fontId="5" fillId="9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1" fontId="6" fillId="0" borderId="0" xfId="2" applyNumberFormat="1" applyFont="1"/>
    <xf numFmtId="9" fontId="6" fillId="0" borderId="0" xfId="2" applyFont="1"/>
    <xf numFmtId="0" fontId="0" fillId="12" borderId="0" xfId="0" applyFill="1" applyAlignment="1">
      <alignment horizontal="center"/>
    </xf>
    <xf numFmtId="0" fontId="6" fillId="9" borderId="0" xfId="0" applyFont="1" applyFill="1"/>
    <xf numFmtId="0" fontId="6" fillId="9" borderId="0" xfId="0" applyFont="1" applyFill="1" applyAlignment="1">
      <alignment horizontal="center"/>
    </xf>
    <xf numFmtId="0" fontId="6" fillId="6" borderId="0" xfId="0" applyFont="1" applyFill="1"/>
    <xf numFmtId="0" fontId="6" fillId="7" borderId="0" xfId="0" applyFont="1" applyFill="1"/>
    <xf numFmtId="0" fontId="6" fillId="12" borderId="0" xfId="0" applyFont="1" applyFill="1" applyAlignment="1">
      <alignment horizontal="center"/>
    </xf>
    <xf numFmtId="0" fontId="6" fillId="10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14" fillId="0" borderId="0" xfId="0" applyFont="1"/>
    <xf numFmtId="0" fontId="17" fillId="0" borderId="0" xfId="0" applyFont="1"/>
    <xf numFmtId="164" fontId="0" fillId="0" borderId="0" xfId="0" applyNumberFormat="1"/>
    <xf numFmtId="167" fontId="18" fillId="0" borderId="0" xfId="1" applyNumberFormat="1" applyFont="1"/>
    <xf numFmtId="9" fontId="18" fillId="0" borderId="0" xfId="2" applyFont="1"/>
    <xf numFmtId="0" fontId="15" fillId="0" borderId="0" xfId="0" applyFont="1"/>
    <xf numFmtId="9" fontId="0" fillId="0" borderId="0" xfId="2" applyFont="1"/>
    <xf numFmtId="167" fontId="18" fillId="0" borderId="0" xfId="1" applyNumberFormat="1" applyFont="1" applyAlignment="1">
      <alignment horizontal="center"/>
    </xf>
    <xf numFmtId="0" fontId="5" fillId="13" borderId="0" xfId="0" applyFont="1" applyFill="1" applyAlignment="1">
      <alignment horizontal="left"/>
    </xf>
    <xf numFmtId="0" fontId="8" fillId="14" borderId="0" xfId="0" applyFont="1" applyFill="1" applyAlignment="1">
      <alignment horizontal="center"/>
    </xf>
    <xf numFmtId="15" fontId="5" fillId="0" borderId="0" xfId="0" applyNumberFormat="1" applyFont="1"/>
    <xf numFmtId="0" fontId="12" fillId="0" borderId="0" xfId="0" applyFont="1"/>
    <xf numFmtId="0" fontId="0" fillId="13" borderId="0" xfId="0" applyFill="1"/>
    <xf numFmtId="0" fontId="0" fillId="13" borderId="0" xfId="0" applyFill="1" applyAlignment="1">
      <alignment horizontal="center"/>
    </xf>
    <xf numFmtId="0" fontId="16" fillId="0" borderId="0" xfId="0" applyFont="1" applyAlignment="1">
      <alignment horizontal="right"/>
    </xf>
    <xf numFmtId="0" fontId="2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23" fillId="0" borderId="0" xfId="0" applyFont="1"/>
    <xf numFmtId="0" fontId="0" fillId="0" borderId="0" xfId="0" applyAlignment="1">
      <alignment horizontal="left"/>
    </xf>
    <xf numFmtId="0" fontId="0" fillId="9" borderId="0" xfId="0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165" fontId="14" fillId="16" borderId="0" xfId="2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165" fontId="24" fillId="16" borderId="0" xfId="2" applyNumberFormat="1" applyFont="1" applyFill="1" applyAlignment="1">
      <alignment horizontal="center"/>
    </xf>
    <xf numFmtId="0" fontId="25" fillId="17" borderId="0" xfId="0" applyFont="1" applyFill="1"/>
    <xf numFmtId="10" fontId="25" fillId="17" borderId="0" xfId="0" applyNumberFormat="1" applyFont="1" applyFill="1"/>
    <xf numFmtId="0" fontId="0" fillId="17" borderId="0" xfId="0" applyFill="1"/>
    <xf numFmtId="165" fontId="0" fillId="0" borderId="0" xfId="0" applyNumberFormat="1"/>
    <xf numFmtId="0" fontId="26" fillId="0" borderId="0" xfId="0" applyFont="1"/>
    <xf numFmtId="0" fontId="27" fillId="0" borderId="0" xfId="0" applyFont="1"/>
    <xf numFmtId="0" fontId="0" fillId="0" borderId="0" xfId="0" quotePrefix="1"/>
    <xf numFmtId="0" fontId="29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194765</xdr:colOff>
      <xdr:row>3</xdr:row>
      <xdr:rowOff>177392</xdr:rowOff>
    </xdr:from>
    <xdr:ext cx="3144066" cy="178292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FD6C76B-D684-43FB-BFD7-CF86E5F6ACBE}"/>
            </a:ext>
          </a:extLst>
        </xdr:cNvPr>
        <xdr:cNvSpPr/>
      </xdr:nvSpPr>
      <xdr:spPr>
        <a:xfrm>
          <a:off x="8569145" y="802232"/>
          <a:ext cx="3144066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First copy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CW to LW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553364</xdr:colOff>
      <xdr:row>5</xdr:row>
      <xdr:rowOff>154980</xdr:rowOff>
    </xdr:from>
    <xdr:ext cx="4160049" cy="262822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2540386-0F67-4546-A782-D6AFAA5E45A7}"/>
            </a:ext>
          </a:extLst>
        </xdr:cNvPr>
        <xdr:cNvSpPr/>
      </xdr:nvSpPr>
      <xdr:spPr>
        <a:xfrm>
          <a:off x="7990484" y="1176060"/>
          <a:ext cx="416004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6">
                  <a:lumMod val="7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Property Type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First copy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CW to LW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228600</xdr:colOff>
      <xdr:row>8</xdr:row>
      <xdr:rowOff>22860</xdr:rowOff>
    </xdr:from>
    <xdr:ext cx="3354888" cy="516410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B296AB4-A3D1-4D4A-A78C-09A4F31592C4}"/>
            </a:ext>
          </a:extLst>
        </xdr:cNvPr>
        <xdr:cNvSpPr/>
      </xdr:nvSpPr>
      <xdr:spPr>
        <a:xfrm>
          <a:off x="8778240" y="1607820"/>
          <a:ext cx="3354888" cy="516410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First</a:t>
          </a:r>
          <a:r>
            <a:rPr lang="en-US" sz="5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</a:t>
          </a:r>
        </a:p>
        <a:p>
          <a:pPr algn="ctr"/>
          <a:r>
            <a:rPr lang="en-US" sz="5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Set the data for Last week </a:t>
          </a:r>
        </a:p>
        <a:p>
          <a:pPr algn="ctr"/>
          <a:r>
            <a:rPr lang="en-US" sz="5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in Data Sheet</a:t>
          </a:r>
          <a:endParaRPr lang="en-US" sz="54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215899</xdr:colOff>
      <xdr:row>0</xdr:row>
      <xdr:rowOff>0</xdr:rowOff>
    </xdr:from>
    <xdr:to>
      <xdr:col>13</xdr:col>
      <xdr:colOff>546099</xdr:colOff>
      <xdr:row>2</xdr:row>
      <xdr:rowOff>123170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3B3E19-28EE-4B70-95C0-8DBDD7FB07C3}"/>
            </a:ext>
          </a:extLst>
        </xdr:cNvPr>
        <xdr:cNvSpPr>
          <a:spLocks noChangeArrowheads="1"/>
        </xdr:cNvSpPr>
      </xdr:nvSpPr>
      <xdr:spPr bwMode="auto">
        <a:xfrm>
          <a:off x="2898139" y="0"/>
          <a:ext cx="6365240" cy="51941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800"/>
        </a:p>
      </xdr:txBody>
    </xdr:sp>
    <xdr:clientData/>
  </xdr:twoCellAnchor>
  <xdr:twoCellAnchor>
    <xdr:from>
      <xdr:col>0</xdr:col>
      <xdr:colOff>284604</xdr:colOff>
      <xdr:row>3</xdr:row>
      <xdr:rowOff>142260</xdr:rowOff>
    </xdr:from>
    <xdr:to>
      <xdr:col>3</xdr:col>
      <xdr:colOff>428624</xdr:colOff>
      <xdr:row>3</xdr:row>
      <xdr:rowOff>187979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4497C48-B3E7-4064-9F1C-4121BDFC3FBC}"/>
            </a:ext>
          </a:extLst>
        </xdr:cNvPr>
        <xdr:cNvSpPr/>
      </xdr:nvSpPr>
      <xdr:spPr>
        <a:xfrm>
          <a:off x="284604" y="736620"/>
          <a:ext cx="2155700" cy="45719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181958</xdr:colOff>
      <xdr:row>3</xdr:row>
      <xdr:rowOff>107387</xdr:rowOff>
    </xdr:from>
    <xdr:to>
      <xdr:col>4</xdr:col>
      <xdr:colOff>398237</xdr:colOff>
      <xdr:row>6</xdr:row>
      <xdr:rowOff>106331</xdr:rowOff>
    </xdr:to>
    <xdr:sp macro="" textlink="">
      <xdr:nvSpPr>
        <xdr:cNvPr id="4" name="Rectangle 5">
          <a:extLst>
            <a:ext uri="{FF2B5EF4-FFF2-40B4-BE49-F238E27FC236}">
              <a16:creationId xmlns:a16="http://schemas.microsoft.com/office/drawing/2014/main" id="{00767438-7992-4967-8558-91678C34765F}"/>
            </a:ext>
          </a:extLst>
        </xdr:cNvPr>
        <xdr:cNvSpPr/>
      </xdr:nvSpPr>
      <xdr:spPr>
        <a:xfrm>
          <a:off x="181958" y="701747"/>
          <a:ext cx="2898519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3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Score 97.2%</a:t>
          </a:r>
          <a:endParaRPr lang="en-US" sz="3200" b="1">
            <a:ln w="0"/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167806</xdr:colOff>
      <xdr:row>5</xdr:row>
      <xdr:rowOff>136895</xdr:rowOff>
    </xdr:from>
    <xdr:to>
      <xdr:col>3</xdr:col>
      <xdr:colOff>342899</xdr:colOff>
      <xdr:row>7</xdr:row>
      <xdr:rowOff>113921</xdr:rowOff>
    </xdr:to>
    <xdr:sp macro="" textlink="">
      <xdr:nvSpPr>
        <xdr:cNvPr id="5" name="Rectangle 6">
          <a:extLst>
            <a:ext uri="{FF2B5EF4-FFF2-40B4-BE49-F238E27FC236}">
              <a16:creationId xmlns:a16="http://schemas.microsoft.com/office/drawing/2014/main" id="{56143CB2-E593-47A3-95BC-FF9F2445BD9B}"/>
            </a:ext>
          </a:extLst>
        </xdr:cNvPr>
        <xdr:cNvSpPr/>
      </xdr:nvSpPr>
      <xdr:spPr>
        <a:xfrm>
          <a:off x="167806" y="1051295"/>
          <a:ext cx="2003893" cy="342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Previous Week 97.3%</a:t>
          </a:r>
          <a:endParaRPr lang="en-US" sz="1600">
            <a:ln w="0"/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257629</xdr:colOff>
      <xdr:row>0</xdr:row>
      <xdr:rowOff>77984</xdr:rowOff>
    </xdr:from>
    <xdr:to>
      <xdr:col>12</xdr:col>
      <xdr:colOff>304800</xdr:colOff>
      <xdr:row>2</xdr:row>
      <xdr:rowOff>131988</xdr:rowOff>
    </xdr:to>
    <xdr:sp macro="" textlink="">
      <xdr:nvSpPr>
        <xdr:cNvPr id="6" name="Rectangle 7">
          <a:extLst>
            <a:ext uri="{FF2B5EF4-FFF2-40B4-BE49-F238E27FC236}">
              <a16:creationId xmlns:a16="http://schemas.microsoft.com/office/drawing/2014/main" id="{33FD9BD9-15B4-4FAC-AF82-2E58A0DED878}"/>
            </a:ext>
          </a:extLst>
        </xdr:cNvPr>
        <xdr:cNvSpPr/>
      </xdr:nvSpPr>
      <xdr:spPr>
        <a:xfrm>
          <a:off x="257629" y="77984"/>
          <a:ext cx="8093891" cy="450244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800" b="1">
              <a:solidFill>
                <a:schemeClr val="tx2"/>
              </a:solidFill>
            </a:rPr>
            <a:t>Washington DC</a:t>
          </a:r>
        </a:p>
      </xdr:txBody>
    </xdr:sp>
    <xdr:clientData/>
  </xdr:twoCellAnchor>
  <xdr:twoCellAnchor>
    <xdr:from>
      <xdr:col>8</xdr:col>
      <xdr:colOff>33311</xdr:colOff>
      <xdr:row>3</xdr:row>
      <xdr:rowOff>138450</xdr:rowOff>
    </xdr:from>
    <xdr:to>
      <xdr:col>15</xdr:col>
      <xdr:colOff>222250</xdr:colOff>
      <xdr:row>4</xdr:row>
      <xdr:rowOff>6350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CC8EA3C-A442-4D3F-9DA4-298909C2E1EE}"/>
            </a:ext>
          </a:extLst>
        </xdr:cNvPr>
        <xdr:cNvSpPr/>
      </xdr:nvSpPr>
      <xdr:spPr>
        <a:xfrm>
          <a:off x="5397791" y="732810"/>
          <a:ext cx="4882859" cy="6602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585496</xdr:colOff>
      <xdr:row>3</xdr:row>
      <xdr:rowOff>99905</xdr:rowOff>
    </xdr:from>
    <xdr:to>
      <xdr:col>16</xdr:col>
      <xdr:colOff>146049</xdr:colOff>
      <xdr:row>6</xdr:row>
      <xdr:rowOff>102659</xdr:rowOff>
    </xdr:to>
    <xdr:sp macro="" textlink="">
      <xdr:nvSpPr>
        <xdr:cNvPr id="8" name="Rectangle 9">
          <a:extLst>
            <a:ext uri="{FF2B5EF4-FFF2-40B4-BE49-F238E27FC236}">
              <a16:creationId xmlns:a16="http://schemas.microsoft.com/office/drawing/2014/main" id="{240AF58C-13B2-47B0-B06F-8165CFB8DEBF}"/>
            </a:ext>
          </a:extLst>
        </xdr:cNvPr>
        <xdr:cNvSpPr/>
      </xdr:nvSpPr>
      <xdr:spPr>
        <a:xfrm>
          <a:off x="5279416" y="694265"/>
          <a:ext cx="5595593" cy="59711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3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Open &amp; Closed Files 675</a:t>
          </a:r>
        </a:p>
      </xdr:txBody>
    </xdr:sp>
    <xdr:clientData/>
  </xdr:twoCellAnchor>
  <xdr:twoCellAnchor>
    <xdr:from>
      <xdr:col>7</xdr:col>
      <xdr:colOff>610898</xdr:colOff>
      <xdr:row>5</xdr:row>
      <xdr:rowOff>141975</xdr:rowOff>
    </xdr:from>
    <xdr:to>
      <xdr:col>12</xdr:col>
      <xdr:colOff>434186</xdr:colOff>
      <xdr:row>7</xdr:row>
      <xdr:rowOff>88521</xdr:rowOff>
    </xdr:to>
    <xdr:sp macro="" textlink="">
      <xdr:nvSpPr>
        <xdr:cNvPr id="9" name="Rectangle 10">
          <a:extLst>
            <a:ext uri="{FF2B5EF4-FFF2-40B4-BE49-F238E27FC236}">
              <a16:creationId xmlns:a16="http://schemas.microsoft.com/office/drawing/2014/main" id="{ACD8D5D0-F047-4B6F-9A5F-378D39DE0B59}"/>
            </a:ext>
          </a:extLst>
        </xdr:cNvPr>
        <xdr:cNvSpPr/>
      </xdr:nvSpPr>
      <xdr:spPr>
        <a:xfrm>
          <a:off x="5304818" y="1132575"/>
          <a:ext cx="3176088" cy="342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Previous Week 671</a:t>
          </a:r>
          <a:endParaRPr lang="en-US" sz="1600">
            <a:ln w="0"/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610870</xdr:colOff>
      <xdr:row>7</xdr:row>
      <xdr:rowOff>133350</xdr:rowOff>
    </xdr:from>
    <xdr:to>
      <xdr:col>17</xdr:col>
      <xdr:colOff>426720</xdr:colOff>
      <xdr:row>10</xdr:row>
      <xdr:rowOff>98004</xdr:rowOff>
    </xdr:to>
    <xdr:sp macro="" textlink="">
      <xdr:nvSpPr>
        <xdr:cNvPr id="10" name="Rectangle 12">
          <a:extLst>
            <a:ext uri="{FF2B5EF4-FFF2-40B4-BE49-F238E27FC236}">
              <a16:creationId xmlns:a16="http://schemas.microsoft.com/office/drawing/2014/main" id="{913B5D1C-4FFA-46A4-9522-D573BDF92A19}"/>
            </a:ext>
          </a:extLst>
        </xdr:cNvPr>
        <xdr:cNvSpPr/>
      </xdr:nvSpPr>
      <xdr:spPr>
        <a:xfrm>
          <a:off x="5304790" y="1520190"/>
          <a:ext cx="6521450" cy="58949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3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Missing Estimated Liabilities 0</a:t>
          </a:r>
        </a:p>
      </xdr:txBody>
    </xdr:sp>
    <xdr:clientData/>
  </xdr:twoCellAnchor>
  <xdr:twoCellAnchor>
    <xdr:from>
      <xdr:col>8</xdr:col>
      <xdr:colOff>43444</xdr:colOff>
      <xdr:row>7</xdr:row>
      <xdr:rowOff>171895</xdr:rowOff>
    </xdr:from>
    <xdr:to>
      <xdr:col>16</xdr:col>
      <xdr:colOff>411744</xdr:colOff>
      <xdr:row>8</xdr:row>
      <xdr:rowOff>20745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F9FFA16A-8077-4D14-9EF2-7AB3775524D7}"/>
            </a:ext>
          </a:extLst>
        </xdr:cNvPr>
        <xdr:cNvSpPr/>
      </xdr:nvSpPr>
      <xdr:spPr>
        <a:xfrm>
          <a:off x="5407924" y="1558735"/>
          <a:ext cx="5732780" cy="4697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632462</xdr:colOff>
      <xdr:row>10</xdr:row>
      <xdr:rowOff>11590</xdr:rowOff>
    </xdr:from>
    <xdr:to>
      <xdr:col>11</xdr:col>
      <xdr:colOff>193040</xdr:colOff>
      <xdr:row>11</xdr:row>
      <xdr:rowOff>157526</xdr:rowOff>
    </xdr:to>
    <xdr:sp macro="" textlink="">
      <xdr:nvSpPr>
        <xdr:cNvPr id="12" name="Rectangle 13">
          <a:extLst>
            <a:ext uri="{FF2B5EF4-FFF2-40B4-BE49-F238E27FC236}">
              <a16:creationId xmlns:a16="http://schemas.microsoft.com/office/drawing/2014/main" id="{EB3EA858-B208-4083-87F7-D466A247D58A}"/>
            </a:ext>
          </a:extLst>
        </xdr:cNvPr>
        <xdr:cNvSpPr/>
      </xdr:nvSpPr>
      <xdr:spPr>
        <a:xfrm>
          <a:off x="5326382" y="2023270"/>
          <a:ext cx="2242818" cy="34405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Previous Week 1</a:t>
          </a:r>
          <a:endParaRPr lang="en-US" sz="1600">
            <a:ln w="0"/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57414</xdr:colOff>
      <xdr:row>12</xdr:row>
      <xdr:rowOff>55054</xdr:rowOff>
    </xdr:from>
    <xdr:to>
      <xdr:col>15</xdr:col>
      <xdr:colOff>228600</xdr:colOff>
      <xdr:row>12</xdr:row>
      <xdr:rowOff>114299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3C9C2FBE-DB05-4237-BD57-C0BD94778C6E}"/>
            </a:ext>
          </a:extLst>
        </xdr:cNvPr>
        <xdr:cNvSpPr/>
      </xdr:nvSpPr>
      <xdr:spPr>
        <a:xfrm>
          <a:off x="5421894" y="2462974"/>
          <a:ext cx="4865106" cy="5924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610870</xdr:colOff>
      <xdr:row>12</xdr:row>
      <xdr:rowOff>19050</xdr:rowOff>
    </xdr:from>
    <xdr:to>
      <xdr:col>17</xdr:col>
      <xdr:colOff>426720</xdr:colOff>
      <xdr:row>15</xdr:row>
      <xdr:rowOff>19264</xdr:rowOff>
    </xdr:to>
    <xdr:sp macro="" textlink="">
      <xdr:nvSpPr>
        <xdr:cNvPr id="14" name="Rectangle 15">
          <a:extLst>
            <a:ext uri="{FF2B5EF4-FFF2-40B4-BE49-F238E27FC236}">
              <a16:creationId xmlns:a16="http://schemas.microsoft.com/office/drawing/2014/main" id="{22938339-D8C7-4124-AE33-C78DD4E6F5EB}"/>
            </a:ext>
          </a:extLst>
        </xdr:cNvPr>
        <xdr:cNvSpPr/>
      </xdr:nvSpPr>
      <xdr:spPr>
        <a:xfrm>
          <a:off x="5304790" y="2426970"/>
          <a:ext cx="6521450" cy="59457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3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Invalid Property Type 0</a:t>
          </a:r>
        </a:p>
      </xdr:txBody>
    </xdr:sp>
    <xdr:clientData/>
  </xdr:twoCellAnchor>
  <xdr:twoCellAnchor>
    <xdr:from>
      <xdr:col>7</xdr:col>
      <xdr:colOff>628652</xdr:colOff>
      <xdr:row>14</xdr:row>
      <xdr:rowOff>66835</xdr:rowOff>
    </xdr:from>
    <xdr:to>
      <xdr:col>11</xdr:col>
      <xdr:colOff>193040</xdr:colOff>
      <xdr:row>16</xdr:row>
      <xdr:rowOff>13381</xdr:rowOff>
    </xdr:to>
    <xdr:sp macro="" textlink="">
      <xdr:nvSpPr>
        <xdr:cNvPr id="15" name="Rectangle 16">
          <a:extLst>
            <a:ext uri="{FF2B5EF4-FFF2-40B4-BE49-F238E27FC236}">
              <a16:creationId xmlns:a16="http://schemas.microsoft.com/office/drawing/2014/main" id="{9E61F03C-B204-4ABC-BC8B-349E2FF76A88}"/>
            </a:ext>
          </a:extLst>
        </xdr:cNvPr>
        <xdr:cNvSpPr/>
      </xdr:nvSpPr>
      <xdr:spPr>
        <a:xfrm>
          <a:off x="5322572" y="2870995"/>
          <a:ext cx="2246628" cy="342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Previous Week 0</a:t>
          </a:r>
          <a:endParaRPr lang="en-US" sz="1600">
            <a:ln w="0"/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4</xdr:col>
      <xdr:colOff>653415</xdr:colOff>
      <xdr:row>7</xdr:row>
      <xdr:rowOff>34290</xdr:rowOff>
    </xdr:from>
    <xdr:to>
      <xdr:col>5</xdr:col>
      <xdr:colOff>583196</xdr:colOff>
      <xdr:row>9</xdr:row>
      <xdr:rowOff>24709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39791D8-BCFB-4828-A1B0-DC30F5E4B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5655" y="1421130"/>
          <a:ext cx="585101" cy="35617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QM++ML-V13-ELPT-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ting Method"/>
      <sheetName val="Main"/>
      <sheetName val="SplitFiles"/>
      <sheetName val="Data"/>
      <sheetName val="EstLiab"/>
      <sheetName val="ProType"/>
      <sheetName val="Reg+EL Score"/>
      <sheetName val="Report1"/>
      <sheetName val="Screenshot"/>
      <sheetName val="Total"/>
      <sheetName val="TotalScrShot"/>
      <sheetName val="ScoreEXCEL"/>
    </sheetNames>
    <sheetDataSet>
      <sheetData sheetId="0"/>
      <sheetData sheetId="1"/>
      <sheetData sheetId="2">
        <row r="1">
          <cell r="A1" t="str">
            <v>Split Folder Offices: 43</v>
          </cell>
        </row>
      </sheetData>
      <sheetData sheetId="3">
        <row r="2">
          <cell r="A2">
            <v>45222</v>
          </cell>
        </row>
        <row r="3">
          <cell r="A3">
            <v>45222</v>
          </cell>
        </row>
        <row r="4">
          <cell r="A4">
            <v>45222</v>
          </cell>
        </row>
        <row r="5">
          <cell r="A5">
            <v>45222</v>
          </cell>
        </row>
        <row r="6">
          <cell r="A6">
            <v>45222</v>
          </cell>
        </row>
        <row r="7">
          <cell r="A7">
            <v>45222</v>
          </cell>
        </row>
        <row r="8">
          <cell r="A8">
            <v>45222</v>
          </cell>
        </row>
        <row r="9">
          <cell r="A9">
            <v>45222</v>
          </cell>
        </row>
        <row r="10">
          <cell r="A10">
            <v>45222</v>
          </cell>
        </row>
        <row r="11">
          <cell r="A11">
            <v>45222</v>
          </cell>
        </row>
        <row r="12">
          <cell r="A12">
            <v>45222</v>
          </cell>
        </row>
        <row r="13">
          <cell r="A13">
            <v>45222</v>
          </cell>
        </row>
        <row r="14">
          <cell r="A14">
            <v>45222</v>
          </cell>
        </row>
        <row r="15">
          <cell r="A15">
            <v>45222</v>
          </cell>
        </row>
        <row r="16">
          <cell r="A16">
            <v>45222</v>
          </cell>
        </row>
        <row r="17">
          <cell r="A17">
            <v>45222</v>
          </cell>
        </row>
        <row r="18">
          <cell r="A18">
            <v>45222</v>
          </cell>
        </row>
        <row r="19">
          <cell r="A19">
            <v>45222</v>
          </cell>
        </row>
        <row r="20">
          <cell r="A20">
            <v>45222</v>
          </cell>
        </row>
        <row r="21">
          <cell r="A21">
            <v>45222</v>
          </cell>
        </row>
        <row r="22">
          <cell r="A22">
            <v>45222</v>
          </cell>
        </row>
        <row r="23">
          <cell r="A23">
            <v>45222</v>
          </cell>
        </row>
        <row r="24">
          <cell r="A24">
            <v>45222</v>
          </cell>
        </row>
        <row r="25">
          <cell r="A25">
            <v>45222</v>
          </cell>
        </row>
        <row r="26">
          <cell r="A26">
            <v>45222</v>
          </cell>
        </row>
        <row r="27">
          <cell r="A27">
            <v>45222</v>
          </cell>
        </row>
        <row r="28">
          <cell r="A28">
            <v>45222</v>
          </cell>
        </row>
        <row r="29">
          <cell r="A29">
            <v>45222</v>
          </cell>
        </row>
        <row r="30">
          <cell r="A30">
            <v>45222</v>
          </cell>
        </row>
        <row r="31">
          <cell r="A31">
            <v>45222</v>
          </cell>
        </row>
        <row r="32">
          <cell r="A32">
            <v>45222</v>
          </cell>
        </row>
        <row r="33">
          <cell r="A33">
            <v>45222</v>
          </cell>
        </row>
        <row r="34">
          <cell r="A34">
            <v>45222</v>
          </cell>
        </row>
        <row r="35">
          <cell r="A35">
            <v>45222</v>
          </cell>
        </row>
        <row r="36">
          <cell r="A36">
            <v>45222</v>
          </cell>
        </row>
        <row r="37">
          <cell r="A37">
            <v>45222</v>
          </cell>
        </row>
        <row r="38">
          <cell r="A38">
            <v>45222</v>
          </cell>
        </row>
        <row r="39">
          <cell r="A39">
            <v>45222</v>
          </cell>
        </row>
        <row r="40">
          <cell r="A40">
            <v>45222</v>
          </cell>
        </row>
        <row r="41">
          <cell r="A41">
            <v>45222</v>
          </cell>
        </row>
        <row r="42">
          <cell r="A42">
            <v>45222</v>
          </cell>
        </row>
        <row r="43">
          <cell r="A43">
            <v>45222</v>
          </cell>
        </row>
        <row r="44">
          <cell r="A44">
            <v>45222</v>
          </cell>
        </row>
        <row r="45">
          <cell r="A45">
            <v>45222</v>
          </cell>
        </row>
        <row r="46">
          <cell r="A46">
            <v>45222</v>
          </cell>
        </row>
        <row r="47">
          <cell r="A47">
            <v>45222</v>
          </cell>
        </row>
        <row r="48">
          <cell r="E48">
            <v>64851</v>
          </cell>
          <cell r="S48">
            <v>0.93924534702626017</v>
          </cell>
        </row>
        <row r="49">
          <cell r="A49">
            <v>45229</v>
          </cell>
        </row>
        <row r="50">
          <cell r="A50">
            <v>45229</v>
          </cell>
        </row>
        <row r="51">
          <cell r="A51">
            <v>45229</v>
          </cell>
        </row>
        <row r="52">
          <cell r="A52">
            <v>45229</v>
          </cell>
        </row>
        <row r="53">
          <cell r="A53">
            <v>45229</v>
          </cell>
        </row>
        <row r="54">
          <cell r="A54">
            <v>45229</v>
          </cell>
        </row>
        <row r="55">
          <cell r="A55">
            <v>45229</v>
          </cell>
        </row>
        <row r="56">
          <cell r="A56">
            <v>45229</v>
          </cell>
        </row>
        <row r="57">
          <cell r="A57">
            <v>45229</v>
          </cell>
        </row>
        <row r="58">
          <cell r="A58">
            <v>45229</v>
          </cell>
        </row>
        <row r="59">
          <cell r="A59">
            <v>45229</v>
          </cell>
        </row>
        <row r="60">
          <cell r="A60">
            <v>45229</v>
          </cell>
        </row>
        <row r="61">
          <cell r="A61">
            <v>45229</v>
          </cell>
        </row>
        <row r="62">
          <cell r="A62">
            <v>45229</v>
          </cell>
        </row>
        <row r="63">
          <cell r="A63">
            <v>45229</v>
          </cell>
        </row>
        <row r="64">
          <cell r="A64">
            <v>45229</v>
          </cell>
        </row>
        <row r="65">
          <cell r="A65">
            <v>45229</v>
          </cell>
        </row>
        <row r="66">
          <cell r="A66">
            <v>45229</v>
          </cell>
        </row>
        <row r="67">
          <cell r="A67">
            <v>45229</v>
          </cell>
        </row>
        <row r="68">
          <cell r="A68">
            <v>45229</v>
          </cell>
        </row>
        <row r="69">
          <cell r="A69">
            <v>45229</v>
          </cell>
        </row>
        <row r="70">
          <cell r="A70">
            <v>45229</v>
          </cell>
        </row>
        <row r="71">
          <cell r="A71">
            <v>45229</v>
          </cell>
        </row>
        <row r="72">
          <cell r="A72">
            <v>45229</v>
          </cell>
        </row>
        <row r="73">
          <cell r="A73">
            <v>45229</v>
          </cell>
        </row>
        <row r="74">
          <cell r="A74">
            <v>45229</v>
          </cell>
        </row>
        <row r="75">
          <cell r="A75">
            <v>45229</v>
          </cell>
        </row>
        <row r="76">
          <cell r="A76">
            <v>45229</v>
          </cell>
        </row>
        <row r="77">
          <cell r="A77">
            <v>45229</v>
          </cell>
        </row>
        <row r="78">
          <cell r="A78">
            <v>45229</v>
          </cell>
        </row>
        <row r="79">
          <cell r="A79">
            <v>45229</v>
          </cell>
        </row>
        <row r="80">
          <cell r="A80">
            <v>45229</v>
          </cell>
        </row>
        <row r="81">
          <cell r="A81">
            <v>45229</v>
          </cell>
        </row>
        <row r="82">
          <cell r="A82">
            <v>45229</v>
          </cell>
        </row>
        <row r="83">
          <cell r="A83">
            <v>45229</v>
          </cell>
        </row>
        <row r="84">
          <cell r="A84">
            <v>45229</v>
          </cell>
        </row>
        <row r="85">
          <cell r="A85">
            <v>45229</v>
          </cell>
        </row>
        <row r="86">
          <cell r="A86">
            <v>45229</v>
          </cell>
        </row>
        <row r="87">
          <cell r="A87">
            <v>45229</v>
          </cell>
        </row>
        <row r="88">
          <cell r="A88">
            <v>45229</v>
          </cell>
        </row>
        <row r="89">
          <cell r="A89">
            <v>45229</v>
          </cell>
        </row>
        <row r="90">
          <cell r="A90">
            <v>45229</v>
          </cell>
        </row>
        <row r="91">
          <cell r="A91">
            <v>45229</v>
          </cell>
        </row>
        <row r="92">
          <cell r="A92">
            <v>45229</v>
          </cell>
        </row>
        <row r="93">
          <cell r="A93">
            <v>45229</v>
          </cell>
        </row>
        <row r="94">
          <cell r="A94">
            <v>45229</v>
          </cell>
        </row>
        <row r="95">
          <cell r="E95">
            <v>64523</v>
          </cell>
          <cell r="S95">
            <v>0.94279559226942333</v>
          </cell>
        </row>
      </sheetData>
      <sheetData sheetId="4">
        <row r="1">
          <cell r="J1">
            <v>44494</v>
          </cell>
        </row>
        <row r="2">
          <cell r="A2" t="str">
            <v>New York</v>
          </cell>
          <cell r="B2">
            <v>86</v>
          </cell>
          <cell r="C2">
            <v>51</v>
          </cell>
        </row>
        <row r="3">
          <cell r="A3" t="str">
            <v>Chicago</v>
          </cell>
          <cell r="B3">
            <v>29</v>
          </cell>
          <cell r="C3">
            <v>27</v>
          </cell>
        </row>
        <row r="4">
          <cell r="A4" t="str">
            <v>Irvine</v>
          </cell>
          <cell r="B4">
            <v>53</v>
          </cell>
          <cell r="C4">
            <v>19</v>
          </cell>
        </row>
        <row r="5">
          <cell r="A5" t="str">
            <v>Phoenix</v>
          </cell>
          <cell r="B5">
            <v>40</v>
          </cell>
          <cell r="C5">
            <v>21</v>
          </cell>
        </row>
        <row r="6">
          <cell r="A6" t="str">
            <v>Atlanta</v>
          </cell>
          <cell r="B6">
            <v>6</v>
          </cell>
          <cell r="C6">
            <v>0</v>
          </cell>
        </row>
        <row r="7">
          <cell r="A7" t="str">
            <v>Minneapolis</v>
          </cell>
          <cell r="B7">
            <v>94</v>
          </cell>
          <cell r="C7">
            <v>36</v>
          </cell>
        </row>
        <row r="8">
          <cell r="A8" t="str">
            <v>Ontario</v>
          </cell>
          <cell r="B8">
            <v>16</v>
          </cell>
          <cell r="C8">
            <v>11</v>
          </cell>
        </row>
        <row r="9">
          <cell r="A9" t="str">
            <v>San Jose</v>
          </cell>
          <cell r="B9">
            <v>12</v>
          </cell>
          <cell r="C9">
            <v>12</v>
          </cell>
        </row>
        <row r="10">
          <cell r="A10" t="str">
            <v>Los Angeles</v>
          </cell>
          <cell r="B10">
            <v>32</v>
          </cell>
          <cell r="C10">
            <v>22</v>
          </cell>
        </row>
        <row r="11">
          <cell r="A11" t="str">
            <v>Seattle</v>
          </cell>
          <cell r="B11">
            <v>1</v>
          </cell>
          <cell r="C11">
            <v>1</v>
          </cell>
        </row>
        <row r="12">
          <cell r="A12" t="str">
            <v>CAST</v>
          </cell>
          <cell r="B12">
            <v>0</v>
          </cell>
          <cell r="C12">
            <v>0</v>
          </cell>
        </row>
        <row r="13">
          <cell r="A13" t="str">
            <v>Houston</v>
          </cell>
          <cell r="B13">
            <v>65</v>
          </cell>
          <cell r="C13">
            <v>57</v>
          </cell>
        </row>
        <row r="14">
          <cell r="A14" t="str">
            <v>Portland</v>
          </cell>
          <cell r="B14">
            <v>16</v>
          </cell>
          <cell r="C14">
            <v>10</v>
          </cell>
        </row>
        <row r="15">
          <cell r="A15" t="str">
            <v>Milwaukee</v>
          </cell>
          <cell r="B15">
            <v>5</v>
          </cell>
          <cell r="C15">
            <v>4</v>
          </cell>
        </row>
        <row r="16">
          <cell r="A16" t="str">
            <v>Indianapolis</v>
          </cell>
          <cell r="B16">
            <v>83</v>
          </cell>
          <cell r="C16">
            <v>60</v>
          </cell>
        </row>
        <row r="17">
          <cell r="A17" t="str">
            <v>Colorado</v>
          </cell>
          <cell r="B17">
            <v>67</v>
          </cell>
          <cell r="C17">
            <v>26</v>
          </cell>
        </row>
        <row r="18">
          <cell r="A18" t="str">
            <v>Boston</v>
          </cell>
          <cell r="B18">
            <v>55</v>
          </cell>
          <cell r="C18">
            <v>31</v>
          </cell>
        </row>
        <row r="19">
          <cell r="A19" t="str">
            <v>San Diego</v>
          </cell>
          <cell r="B19">
            <v>11</v>
          </cell>
          <cell r="C19">
            <v>6</v>
          </cell>
        </row>
        <row r="20">
          <cell r="A20" t="str">
            <v>St Louis</v>
          </cell>
          <cell r="B20">
            <v>30</v>
          </cell>
          <cell r="C20">
            <v>21</v>
          </cell>
        </row>
        <row r="21">
          <cell r="A21" t="str">
            <v>Akron</v>
          </cell>
          <cell r="B21">
            <v>3</v>
          </cell>
          <cell r="C21">
            <v>0</v>
          </cell>
        </row>
        <row r="22">
          <cell r="A22" t="str">
            <v>Salt Lake City</v>
          </cell>
          <cell r="B22">
            <v>14</v>
          </cell>
          <cell r="C22">
            <v>7</v>
          </cell>
        </row>
        <row r="23">
          <cell r="A23" t="str">
            <v>Las Vegas</v>
          </cell>
          <cell r="B23">
            <v>6</v>
          </cell>
          <cell r="C23">
            <v>2</v>
          </cell>
        </row>
        <row r="24">
          <cell r="A24" t="str">
            <v>Philadelphia</v>
          </cell>
          <cell r="B24">
            <v>9</v>
          </cell>
          <cell r="C24">
            <v>9</v>
          </cell>
        </row>
        <row r="25">
          <cell r="A25" t="str">
            <v>Cleveland</v>
          </cell>
          <cell r="B25">
            <v>8</v>
          </cell>
          <cell r="C25">
            <v>2</v>
          </cell>
        </row>
        <row r="26">
          <cell r="A26" t="str">
            <v>San Mateo</v>
          </cell>
          <cell r="B26">
            <v>3</v>
          </cell>
          <cell r="C26">
            <v>2</v>
          </cell>
        </row>
        <row r="27">
          <cell r="A27" t="str">
            <v>Madison</v>
          </cell>
          <cell r="B27">
            <v>1</v>
          </cell>
          <cell r="C27">
            <v>0</v>
          </cell>
        </row>
        <row r="28">
          <cell r="A28" t="str">
            <v>Michigan</v>
          </cell>
          <cell r="B28">
            <v>57</v>
          </cell>
          <cell r="C28">
            <v>30</v>
          </cell>
        </row>
        <row r="29">
          <cell r="A29" t="str">
            <v>San Francisco</v>
          </cell>
          <cell r="B29">
            <v>1</v>
          </cell>
          <cell r="C29">
            <v>0</v>
          </cell>
        </row>
        <row r="30">
          <cell r="A30" t="str">
            <v>North Carolina</v>
          </cell>
          <cell r="B30">
            <v>12</v>
          </cell>
          <cell r="C30">
            <v>4</v>
          </cell>
        </row>
        <row r="31">
          <cell r="A31" t="str">
            <v>Kansas City</v>
          </cell>
          <cell r="B31">
            <v>38</v>
          </cell>
          <cell r="C31">
            <v>15</v>
          </cell>
        </row>
        <row r="32">
          <cell r="A32" t="str">
            <v>Columbus</v>
          </cell>
          <cell r="B32">
            <v>2</v>
          </cell>
          <cell r="C32">
            <v>0</v>
          </cell>
        </row>
        <row r="33">
          <cell r="A33" t="str">
            <v>Washington DC</v>
          </cell>
          <cell r="B33">
            <v>1</v>
          </cell>
          <cell r="C33">
            <v>0</v>
          </cell>
        </row>
        <row r="34">
          <cell r="A34" t="str">
            <v>Omaha</v>
          </cell>
          <cell r="B34">
            <v>3</v>
          </cell>
          <cell r="C34">
            <v>2</v>
          </cell>
        </row>
        <row r="35">
          <cell r="A35" t="str">
            <v>Garden City</v>
          </cell>
          <cell r="B35">
            <v>0</v>
          </cell>
          <cell r="C35">
            <v>0</v>
          </cell>
        </row>
        <row r="36">
          <cell r="A36" t="str">
            <v>Pittsburgh</v>
          </cell>
          <cell r="B36">
            <v>1</v>
          </cell>
          <cell r="C36">
            <v>0</v>
          </cell>
        </row>
        <row r="37">
          <cell r="A37" t="str">
            <v>Walnut Creek</v>
          </cell>
          <cell r="B37">
            <v>1</v>
          </cell>
          <cell r="C37">
            <v>2</v>
          </cell>
        </row>
        <row r="38">
          <cell r="A38" t="str">
            <v>Princeton</v>
          </cell>
          <cell r="B38">
            <v>7</v>
          </cell>
          <cell r="C38">
            <v>7</v>
          </cell>
        </row>
        <row r="39">
          <cell r="A39" t="str">
            <v>Nashville</v>
          </cell>
          <cell r="B39">
            <v>14</v>
          </cell>
          <cell r="C39">
            <v>4</v>
          </cell>
        </row>
        <row r="40">
          <cell r="A40" t="str">
            <v>National Energy Services</v>
          </cell>
          <cell r="B40">
            <v>0</v>
          </cell>
          <cell r="C40">
            <v>0</v>
          </cell>
        </row>
        <row r="41">
          <cell r="A41" t="str">
            <v>Orlando</v>
          </cell>
          <cell r="B41">
            <v>1</v>
          </cell>
          <cell r="C41">
            <v>1</v>
          </cell>
        </row>
        <row r="42">
          <cell r="A42" t="str">
            <v>Miami</v>
          </cell>
          <cell r="B42">
            <v>1</v>
          </cell>
          <cell r="C42">
            <v>0</v>
          </cell>
        </row>
        <row r="43">
          <cell r="A43" t="str">
            <v>Richmond</v>
          </cell>
          <cell r="B43">
            <v>0</v>
          </cell>
          <cell r="C43">
            <v>0</v>
          </cell>
        </row>
        <row r="44">
          <cell r="A44" t="str">
            <v>San Antonio</v>
          </cell>
          <cell r="B44">
            <v>0</v>
          </cell>
          <cell r="C44">
            <v>1</v>
          </cell>
        </row>
        <row r="45">
          <cell r="A45" t="str">
            <v>Baltimore</v>
          </cell>
          <cell r="B45">
            <v>0</v>
          </cell>
          <cell r="C45">
            <v>0</v>
          </cell>
        </row>
        <row r="46">
          <cell r="A46" t="str">
            <v>Tampa Bay</v>
          </cell>
          <cell r="B46">
            <v>0</v>
          </cell>
          <cell r="C46">
            <v>0</v>
          </cell>
        </row>
        <row r="47">
          <cell r="A47" t="str">
            <v>The Woodlands</v>
          </cell>
          <cell r="B47">
            <v>0</v>
          </cell>
          <cell r="C47">
            <v>0</v>
          </cell>
        </row>
      </sheetData>
      <sheetData sheetId="5">
        <row r="1">
          <cell r="J1">
            <v>44494</v>
          </cell>
        </row>
        <row r="2">
          <cell r="A2" t="str">
            <v>New York</v>
          </cell>
          <cell r="B2">
            <v>43</v>
          </cell>
          <cell r="C2">
            <v>48</v>
          </cell>
        </row>
        <row r="3">
          <cell r="A3" t="str">
            <v>Chicago</v>
          </cell>
          <cell r="B3">
            <v>8</v>
          </cell>
          <cell r="C3">
            <v>9</v>
          </cell>
        </row>
        <row r="4">
          <cell r="A4" t="str">
            <v>Irvine</v>
          </cell>
          <cell r="B4">
            <v>43</v>
          </cell>
          <cell r="C4">
            <v>107</v>
          </cell>
        </row>
        <row r="5">
          <cell r="A5" t="str">
            <v>Phoenix</v>
          </cell>
          <cell r="B5">
            <v>77</v>
          </cell>
          <cell r="C5">
            <v>91</v>
          </cell>
        </row>
        <row r="6">
          <cell r="A6" t="str">
            <v>Atlanta</v>
          </cell>
          <cell r="B6">
            <v>1</v>
          </cell>
          <cell r="C6">
            <v>1</v>
          </cell>
        </row>
        <row r="7">
          <cell r="A7" t="str">
            <v>Minneapolis</v>
          </cell>
          <cell r="B7">
            <v>24</v>
          </cell>
          <cell r="C7">
            <v>34</v>
          </cell>
        </row>
        <row r="8">
          <cell r="A8" t="str">
            <v>Ontario</v>
          </cell>
          <cell r="B8">
            <v>7</v>
          </cell>
          <cell r="C8">
            <v>5</v>
          </cell>
        </row>
        <row r="9">
          <cell r="A9" t="str">
            <v>San Jose</v>
          </cell>
          <cell r="B9">
            <v>11</v>
          </cell>
          <cell r="C9">
            <v>8</v>
          </cell>
        </row>
        <row r="10">
          <cell r="A10" t="str">
            <v>Los Angeles</v>
          </cell>
          <cell r="B10">
            <v>16</v>
          </cell>
          <cell r="C10">
            <v>18</v>
          </cell>
        </row>
        <row r="11">
          <cell r="A11" t="str">
            <v>Seattle</v>
          </cell>
          <cell r="B11">
            <v>1</v>
          </cell>
          <cell r="C11">
            <v>0</v>
          </cell>
        </row>
        <row r="12">
          <cell r="A12" t="str">
            <v>CAST</v>
          </cell>
          <cell r="B12">
            <v>1</v>
          </cell>
          <cell r="C12">
            <v>1</v>
          </cell>
        </row>
        <row r="13">
          <cell r="A13" t="str">
            <v>Houston</v>
          </cell>
          <cell r="B13">
            <v>33</v>
          </cell>
          <cell r="C13">
            <v>36</v>
          </cell>
        </row>
        <row r="14">
          <cell r="A14" t="str">
            <v>Portland</v>
          </cell>
          <cell r="B14">
            <v>7</v>
          </cell>
          <cell r="C14">
            <v>7</v>
          </cell>
        </row>
        <row r="15">
          <cell r="A15" t="str">
            <v>Milwaukee</v>
          </cell>
          <cell r="B15">
            <v>0</v>
          </cell>
          <cell r="C15">
            <v>0</v>
          </cell>
        </row>
        <row r="16">
          <cell r="A16" t="str">
            <v>Indianapolis</v>
          </cell>
          <cell r="B16">
            <v>36</v>
          </cell>
          <cell r="C16">
            <v>38</v>
          </cell>
        </row>
        <row r="17">
          <cell r="A17" t="str">
            <v>Colorado</v>
          </cell>
          <cell r="B17">
            <v>1</v>
          </cell>
          <cell r="C17">
            <v>1</v>
          </cell>
        </row>
        <row r="18">
          <cell r="A18" t="str">
            <v>Boston</v>
          </cell>
          <cell r="B18">
            <v>4</v>
          </cell>
          <cell r="C18">
            <v>6</v>
          </cell>
        </row>
        <row r="19">
          <cell r="A19" t="str">
            <v>San Diego</v>
          </cell>
          <cell r="B19">
            <v>8</v>
          </cell>
          <cell r="C19">
            <v>11</v>
          </cell>
        </row>
        <row r="20">
          <cell r="A20" t="str">
            <v>St Louis</v>
          </cell>
          <cell r="B20">
            <v>1</v>
          </cell>
          <cell r="C20">
            <v>1</v>
          </cell>
        </row>
        <row r="21">
          <cell r="A21" t="str">
            <v>Akron</v>
          </cell>
          <cell r="B21">
            <v>0</v>
          </cell>
          <cell r="C21">
            <v>1</v>
          </cell>
        </row>
        <row r="22">
          <cell r="A22" t="str">
            <v>Salt Lake City</v>
          </cell>
          <cell r="B22">
            <v>1</v>
          </cell>
          <cell r="C22">
            <v>0</v>
          </cell>
        </row>
        <row r="23">
          <cell r="A23" t="str">
            <v>Las Vegas</v>
          </cell>
          <cell r="B23">
            <v>7</v>
          </cell>
          <cell r="C23">
            <v>7</v>
          </cell>
        </row>
        <row r="24">
          <cell r="A24" t="str">
            <v>Philadelphia</v>
          </cell>
          <cell r="B24">
            <v>1</v>
          </cell>
          <cell r="C24">
            <v>0</v>
          </cell>
        </row>
        <row r="25">
          <cell r="A25" t="str">
            <v>Cleveland</v>
          </cell>
          <cell r="B25">
            <v>1</v>
          </cell>
          <cell r="C25">
            <v>1</v>
          </cell>
        </row>
        <row r="26">
          <cell r="A26" t="str">
            <v>San Mateo</v>
          </cell>
          <cell r="B26">
            <v>2</v>
          </cell>
          <cell r="C26">
            <v>4</v>
          </cell>
        </row>
        <row r="27">
          <cell r="A27" t="str">
            <v>Madison</v>
          </cell>
          <cell r="B27">
            <v>0</v>
          </cell>
          <cell r="C27">
            <v>1</v>
          </cell>
        </row>
        <row r="28">
          <cell r="A28" t="str">
            <v>Michigan</v>
          </cell>
          <cell r="B28">
            <v>12</v>
          </cell>
          <cell r="C28">
            <v>13</v>
          </cell>
        </row>
        <row r="29">
          <cell r="A29" t="str">
            <v>San Francisco</v>
          </cell>
          <cell r="B29">
            <v>0</v>
          </cell>
          <cell r="C29">
            <v>0</v>
          </cell>
        </row>
        <row r="30">
          <cell r="A30" t="str">
            <v>North Carolina</v>
          </cell>
          <cell r="B30">
            <v>0</v>
          </cell>
          <cell r="C30">
            <v>1</v>
          </cell>
        </row>
        <row r="31">
          <cell r="A31" t="str">
            <v>Kansas City</v>
          </cell>
          <cell r="B31">
            <v>3</v>
          </cell>
          <cell r="C31">
            <v>3</v>
          </cell>
        </row>
        <row r="32">
          <cell r="A32" t="str">
            <v>Columbus</v>
          </cell>
          <cell r="B32">
            <v>0</v>
          </cell>
          <cell r="C32">
            <v>0</v>
          </cell>
        </row>
        <row r="33">
          <cell r="A33" t="str">
            <v>Washington DC</v>
          </cell>
          <cell r="B33">
            <v>0</v>
          </cell>
          <cell r="C33">
            <v>0</v>
          </cell>
        </row>
        <row r="34">
          <cell r="A34" t="str">
            <v>Omaha</v>
          </cell>
          <cell r="B34">
            <v>0</v>
          </cell>
          <cell r="C34">
            <v>0</v>
          </cell>
        </row>
        <row r="35">
          <cell r="A35" t="str">
            <v>Garden City</v>
          </cell>
          <cell r="B35">
            <v>0</v>
          </cell>
          <cell r="C35">
            <v>0</v>
          </cell>
        </row>
        <row r="36">
          <cell r="A36" t="str">
            <v>Pittsburgh</v>
          </cell>
          <cell r="B36">
            <v>0</v>
          </cell>
          <cell r="C36">
            <v>0</v>
          </cell>
        </row>
        <row r="37">
          <cell r="A37" t="str">
            <v>Walnut Creek</v>
          </cell>
          <cell r="B37">
            <v>3</v>
          </cell>
          <cell r="C37">
            <v>0</v>
          </cell>
        </row>
        <row r="38">
          <cell r="A38" t="str">
            <v>Princeton</v>
          </cell>
          <cell r="B38">
            <v>0</v>
          </cell>
          <cell r="C38">
            <v>0</v>
          </cell>
        </row>
        <row r="39">
          <cell r="A39" t="str">
            <v>Nashville</v>
          </cell>
          <cell r="B39">
            <v>0</v>
          </cell>
          <cell r="C39">
            <v>3</v>
          </cell>
        </row>
        <row r="40">
          <cell r="A40" t="str">
            <v>National Energy Services</v>
          </cell>
          <cell r="B40">
            <v>0</v>
          </cell>
          <cell r="C40">
            <v>1</v>
          </cell>
        </row>
        <row r="41">
          <cell r="A41" t="str">
            <v>Orlando</v>
          </cell>
          <cell r="B41">
            <v>0</v>
          </cell>
          <cell r="C41">
            <v>0</v>
          </cell>
        </row>
        <row r="42">
          <cell r="A42" t="str">
            <v>Miami</v>
          </cell>
          <cell r="B42">
            <v>1</v>
          </cell>
          <cell r="C42">
            <v>1</v>
          </cell>
        </row>
        <row r="43">
          <cell r="A43" t="str">
            <v>Richmond</v>
          </cell>
          <cell r="B43">
            <v>0</v>
          </cell>
          <cell r="C43">
            <v>0</v>
          </cell>
        </row>
        <row r="44">
          <cell r="A44" t="str">
            <v>San Antonio</v>
          </cell>
          <cell r="B44">
            <v>1</v>
          </cell>
          <cell r="C44">
            <v>1</v>
          </cell>
        </row>
        <row r="45">
          <cell r="A45" t="str">
            <v>Baltimore</v>
          </cell>
          <cell r="B45">
            <v>0</v>
          </cell>
          <cell r="C45">
            <v>0</v>
          </cell>
        </row>
        <row r="46">
          <cell r="A46" t="str">
            <v>Tampa Bay</v>
          </cell>
          <cell r="B46">
            <v>0</v>
          </cell>
          <cell r="C46">
            <v>0</v>
          </cell>
        </row>
        <row r="47">
          <cell r="A47" t="str">
            <v>The Woodlands</v>
          </cell>
          <cell r="B47">
            <v>0</v>
          </cell>
          <cell r="C47">
            <v>0</v>
          </cell>
        </row>
      </sheetData>
      <sheetData sheetId="6">
        <row r="2">
          <cell r="A2" t="str">
            <v>Akron</v>
          </cell>
          <cell r="B2">
            <v>574</v>
          </cell>
          <cell r="C2">
            <v>5</v>
          </cell>
          <cell r="D2">
            <v>0.99128919860627174</v>
          </cell>
        </row>
        <row r="3">
          <cell r="A3" t="str">
            <v>Atlanta</v>
          </cell>
          <cell r="B3">
            <v>1874</v>
          </cell>
          <cell r="C3">
            <v>44</v>
          </cell>
          <cell r="D3">
            <v>0.97652081109925293</v>
          </cell>
        </row>
        <row r="4">
          <cell r="A4" t="str">
            <v>Baltimore</v>
          </cell>
          <cell r="B4">
            <v>283</v>
          </cell>
          <cell r="C4">
            <v>6</v>
          </cell>
          <cell r="D4">
            <v>0.97879858657243812</v>
          </cell>
        </row>
        <row r="5">
          <cell r="A5" t="str">
            <v>Boston</v>
          </cell>
          <cell r="B5">
            <v>1461</v>
          </cell>
          <cell r="C5">
            <v>108</v>
          </cell>
          <cell r="D5">
            <v>0.92607802874743328</v>
          </cell>
        </row>
        <row r="6">
          <cell r="A6" t="str">
            <v>CAST</v>
          </cell>
          <cell r="B6">
            <v>831</v>
          </cell>
          <cell r="C6">
            <v>1</v>
          </cell>
          <cell r="D6">
            <v>0.99879663056558365</v>
          </cell>
        </row>
        <row r="7">
          <cell r="A7" t="str">
            <v>Chicago</v>
          </cell>
          <cell r="B7">
            <v>3358</v>
          </cell>
          <cell r="C7">
            <v>73</v>
          </cell>
          <cell r="D7">
            <v>0.97826086956521741</v>
          </cell>
        </row>
        <row r="8">
          <cell r="A8" t="str">
            <v>Cleveland</v>
          </cell>
          <cell r="B8">
            <v>1059</v>
          </cell>
          <cell r="C8">
            <v>9</v>
          </cell>
          <cell r="D8">
            <v>0.99150141643059486</v>
          </cell>
        </row>
        <row r="9">
          <cell r="A9" t="str">
            <v>Colorado</v>
          </cell>
          <cell r="B9">
            <v>2353</v>
          </cell>
          <cell r="C9">
            <v>84</v>
          </cell>
          <cell r="D9">
            <v>0.96430089247768802</v>
          </cell>
        </row>
        <row r="10">
          <cell r="A10" t="str">
            <v>Columbus</v>
          </cell>
          <cell r="B10">
            <v>342</v>
          </cell>
          <cell r="C10">
            <v>10</v>
          </cell>
          <cell r="D10">
            <v>0.97076023391812871</v>
          </cell>
        </row>
        <row r="11">
          <cell r="A11" t="str">
            <v>Houston</v>
          </cell>
          <cell r="B11">
            <v>1330</v>
          </cell>
          <cell r="C11">
            <v>101</v>
          </cell>
          <cell r="D11">
            <v>0.9240601503759398</v>
          </cell>
        </row>
        <row r="12">
          <cell r="A12" t="str">
            <v>Indianapolis</v>
          </cell>
          <cell r="B12">
            <v>2650</v>
          </cell>
          <cell r="C12">
            <v>248</v>
          </cell>
          <cell r="D12">
            <v>0.90641509433962264</v>
          </cell>
        </row>
        <row r="13">
          <cell r="A13" t="str">
            <v>Irvine</v>
          </cell>
          <cell r="B13">
            <v>2599</v>
          </cell>
          <cell r="C13">
            <v>389</v>
          </cell>
          <cell r="D13">
            <v>0.85032704886494803</v>
          </cell>
        </row>
        <row r="14">
          <cell r="A14" t="str">
            <v>Kansas City</v>
          </cell>
          <cell r="B14">
            <v>2072</v>
          </cell>
          <cell r="C14">
            <v>117</v>
          </cell>
          <cell r="D14">
            <v>0.94353281853281856</v>
          </cell>
        </row>
        <row r="15">
          <cell r="A15" t="str">
            <v>Las Vegas</v>
          </cell>
          <cell r="B15">
            <v>2201</v>
          </cell>
          <cell r="C15">
            <v>37</v>
          </cell>
          <cell r="D15">
            <v>0.98318945933666513</v>
          </cell>
        </row>
        <row r="16">
          <cell r="A16" t="str">
            <v>Los Angeles</v>
          </cell>
          <cell r="B16">
            <v>1593</v>
          </cell>
          <cell r="C16">
            <v>117</v>
          </cell>
          <cell r="D16">
            <v>0.92655367231638419</v>
          </cell>
        </row>
        <row r="17">
          <cell r="A17" t="str">
            <v>Madison</v>
          </cell>
          <cell r="B17">
            <v>1758</v>
          </cell>
          <cell r="C17">
            <v>9</v>
          </cell>
          <cell r="D17">
            <v>0.99488054607508536</v>
          </cell>
        </row>
        <row r="18">
          <cell r="A18" t="str">
            <v>Miami</v>
          </cell>
          <cell r="B18">
            <v>937</v>
          </cell>
          <cell r="C18">
            <v>9</v>
          </cell>
          <cell r="D18">
            <v>0.99039487726787623</v>
          </cell>
        </row>
        <row r="19">
          <cell r="A19" t="str">
            <v>Michigan</v>
          </cell>
          <cell r="B19">
            <v>1355</v>
          </cell>
          <cell r="C19">
            <v>441</v>
          </cell>
          <cell r="D19">
            <v>0.67453874538745384</v>
          </cell>
        </row>
        <row r="20">
          <cell r="A20" t="str">
            <v>Milwaukee</v>
          </cell>
          <cell r="B20">
            <v>1273</v>
          </cell>
          <cell r="C20">
            <v>13</v>
          </cell>
          <cell r="D20">
            <v>0.98978790259230165</v>
          </cell>
        </row>
        <row r="21">
          <cell r="A21" t="str">
            <v>Minneapolis</v>
          </cell>
          <cell r="B21">
            <v>2302</v>
          </cell>
          <cell r="C21">
            <v>137</v>
          </cell>
          <cell r="D21">
            <v>0.94048653344917466</v>
          </cell>
        </row>
        <row r="22">
          <cell r="A22" t="str">
            <v>Nashville</v>
          </cell>
          <cell r="B22">
            <v>1137</v>
          </cell>
          <cell r="C22">
            <v>36</v>
          </cell>
          <cell r="D22">
            <v>0.9683377308707124</v>
          </cell>
        </row>
        <row r="23">
          <cell r="A23" t="str">
            <v>New York</v>
          </cell>
          <cell r="B23">
            <v>5284</v>
          </cell>
          <cell r="C23">
            <v>369</v>
          </cell>
          <cell r="D23">
            <v>0.93016654049962155</v>
          </cell>
        </row>
        <row r="24">
          <cell r="A24" t="str">
            <v>North Carolina</v>
          </cell>
          <cell r="B24">
            <v>623</v>
          </cell>
          <cell r="C24">
            <v>76</v>
          </cell>
          <cell r="D24">
            <v>0.8780096308186196</v>
          </cell>
        </row>
        <row r="25">
          <cell r="A25" t="str">
            <v>Omaha</v>
          </cell>
          <cell r="B25">
            <v>1430</v>
          </cell>
          <cell r="C25">
            <v>68</v>
          </cell>
          <cell r="D25">
            <v>0.95244755244755241</v>
          </cell>
        </row>
        <row r="26">
          <cell r="A26" t="str">
            <v>Ontario</v>
          </cell>
          <cell r="B26">
            <v>2376</v>
          </cell>
          <cell r="C26">
            <v>181</v>
          </cell>
          <cell r="D26">
            <v>0.92382154882154888</v>
          </cell>
        </row>
        <row r="27">
          <cell r="A27" t="str">
            <v>Orlando</v>
          </cell>
          <cell r="B27">
            <v>807</v>
          </cell>
          <cell r="C27">
            <v>5</v>
          </cell>
          <cell r="D27">
            <v>0.99380421313506817</v>
          </cell>
        </row>
        <row r="28">
          <cell r="A28" t="str">
            <v>Philadelphia</v>
          </cell>
          <cell r="B28">
            <v>1006</v>
          </cell>
          <cell r="C28">
            <v>89</v>
          </cell>
          <cell r="D28">
            <v>0.91153081510934397</v>
          </cell>
        </row>
        <row r="29">
          <cell r="A29" t="str">
            <v>Phoenix</v>
          </cell>
          <cell r="B29">
            <v>3789</v>
          </cell>
          <cell r="C29">
            <v>355</v>
          </cell>
          <cell r="D29">
            <v>0.90630773291105837</v>
          </cell>
        </row>
        <row r="30">
          <cell r="A30" t="str">
            <v>Pittsburgh</v>
          </cell>
          <cell r="B30">
            <v>343</v>
          </cell>
          <cell r="C30">
            <v>4</v>
          </cell>
          <cell r="D30">
            <v>0.98833819241982512</v>
          </cell>
        </row>
        <row r="31">
          <cell r="A31" t="str">
            <v>Portland</v>
          </cell>
          <cell r="B31">
            <v>1641</v>
          </cell>
          <cell r="C31">
            <v>190</v>
          </cell>
          <cell r="D31">
            <v>0.88421694088970137</v>
          </cell>
        </row>
        <row r="32">
          <cell r="A32" t="str">
            <v>Princeton</v>
          </cell>
          <cell r="B32">
            <v>529</v>
          </cell>
          <cell r="C32">
            <v>11</v>
          </cell>
          <cell r="D32">
            <v>0.9792060491493384</v>
          </cell>
        </row>
        <row r="33">
          <cell r="A33" t="str">
            <v>Richmond</v>
          </cell>
          <cell r="B33">
            <v>16</v>
          </cell>
          <cell r="C33">
            <v>2</v>
          </cell>
          <cell r="D33">
            <v>0.875</v>
          </cell>
        </row>
        <row r="34">
          <cell r="A34" t="str">
            <v>Salt Lake City</v>
          </cell>
          <cell r="B34">
            <v>1004</v>
          </cell>
          <cell r="C34">
            <v>8</v>
          </cell>
          <cell r="D34">
            <v>0.99203187250996017</v>
          </cell>
        </row>
        <row r="35">
          <cell r="A35" t="str">
            <v>San Antonio</v>
          </cell>
          <cell r="B35">
            <v>428</v>
          </cell>
          <cell r="C35">
            <v>17</v>
          </cell>
          <cell r="D35">
            <v>0.96028037383177567</v>
          </cell>
        </row>
        <row r="36">
          <cell r="A36" t="str">
            <v>San Diego</v>
          </cell>
          <cell r="B36">
            <v>1343</v>
          </cell>
          <cell r="C36">
            <v>85</v>
          </cell>
          <cell r="D36">
            <v>0.93670886075949367</v>
          </cell>
        </row>
        <row r="37">
          <cell r="A37" t="str">
            <v>San Francisco</v>
          </cell>
          <cell r="B37">
            <v>330</v>
          </cell>
          <cell r="C37">
            <v>1</v>
          </cell>
          <cell r="D37">
            <v>0.99696969696969695</v>
          </cell>
        </row>
        <row r="38">
          <cell r="A38" t="str">
            <v>San Jose</v>
          </cell>
          <cell r="B38">
            <v>1475</v>
          </cell>
          <cell r="C38">
            <v>25</v>
          </cell>
          <cell r="D38">
            <v>0.98305084745762716</v>
          </cell>
        </row>
        <row r="39">
          <cell r="A39" t="str">
            <v>San Mateo</v>
          </cell>
          <cell r="B39">
            <v>654</v>
          </cell>
          <cell r="C39">
            <v>6</v>
          </cell>
          <cell r="D39">
            <v>0.99082568807339455</v>
          </cell>
        </row>
        <row r="40">
          <cell r="A40" t="str">
            <v>Seattle</v>
          </cell>
          <cell r="B40">
            <v>2524</v>
          </cell>
          <cell r="C40">
            <v>21</v>
          </cell>
          <cell r="D40">
            <v>0.9916798732171157</v>
          </cell>
        </row>
        <row r="41">
          <cell r="A41" t="str">
            <v>St Louis</v>
          </cell>
          <cell r="B41">
            <v>1322</v>
          </cell>
          <cell r="C41">
            <v>74</v>
          </cell>
          <cell r="D41">
            <v>0.94402420574886536</v>
          </cell>
        </row>
        <row r="42">
          <cell r="A42" t="str">
            <v>Tampa Bay</v>
          </cell>
          <cell r="B42">
            <v>4</v>
          </cell>
          <cell r="C42">
            <v>0</v>
          </cell>
          <cell r="D42">
            <v>1</v>
          </cell>
        </row>
        <row r="43">
          <cell r="A43" t="str">
            <v>The Woodlands</v>
          </cell>
          <cell r="B43">
            <v>10</v>
          </cell>
          <cell r="C43">
            <v>2</v>
          </cell>
          <cell r="D43">
            <v>0.8</v>
          </cell>
        </row>
        <row r="44">
          <cell r="A44" t="str">
            <v>Walnut Creek</v>
          </cell>
          <cell r="B44">
            <v>401</v>
          </cell>
          <cell r="C44">
            <v>13</v>
          </cell>
          <cell r="D44">
            <v>0.96758104738154616</v>
          </cell>
        </row>
        <row r="45">
          <cell r="A45" t="str">
            <v>Washington DC</v>
          </cell>
          <cell r="B45">
            <v>675</v>
          </cell>
          <cell r="C45">
            <v>19</v>
          </cell>
          <cell r="D45">
            <v>0.97185185185185186</v>
          </cell>
        </row>
        <row r="46">
          <cell r="A46" t="str">
            <v>National Energy Services</v>
          </cell>
          <cell r="B46">
            <v>3167</v>
          </cell>
          <cell r="C46">
            <v>76</v>
          </cell>
          <cell r="D46">
            <v>0.97600252604988946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81BC-9F92-437B-8950-41B146287180}">
  <sheetPr codeName="Sheet1"/>
  <dimension ref="G3:O30"/>
  <sheetViews>
    <sheetView tabSelected="1" workbookViewId="0"/>
  </sheetViews>
  <sheetFormatPr defaultRowHeight="14.4" x14ac:dyDescent="0.3"/>
  <cols>
    <col min="8" max="8" width="14" customWidth="1"/>
    <col min="9" max="9" width="14.109375" customWidth="1"/>
    <col min="10" max="10" width="11.44140625" customWidth="1"/>
  </cols>
  <sheetData>
    <row r="3" spans="7:15" ht="18" x14ac:dyDescent="0.35">
      <c r="H3" s="1" t="s">
        <v>0</v>
      </c>
      <c r="I3" s="2" t="s">
        <v>1</v>
      </c>
    </row>
    <row r="4" spans="7:15" ht="15.6" x14ac:dyDescent="0.3">
      <c r="H4" s="3" t="s">
        <v>2</v>
      </c>
      <c r="I4" s="4">
        <f>[1]EstLiab!J1</f>
        <v>44494</v>
      </c>
    </row>
    <row r="5" spans="7:15" ht="15.6" x14ac:dyDescent="0.3">
      <c r="H5" s="3" t="s">
        <v>3</v>
      </c>
      <c r="I5" s="4">
        <f>[1]ProType!J1</f>
        <v>44494</v>
      </c>
    </row>
    <row r="6" spans="7:15" ht="15.6" x14ac:dyDescent="0.3">
      <c r="H6" s="3" t="s">
        <v>4</v>
      </c>
      <c r="I6" s="4">
        <f>'[1]Reg+EL Score'!F1</f>
        <v>0</v>
      </c>
    </row>
    <row r="8" spans="7:15" ht="15.6" x14ac:dyDescent="0.3">
      <c r="H8" s="5" t="str">
        <f>[1]SplitFiles!A1</f>
        <v>Split Folder Offices: 43</v>
      </c>
    </row>
    <row r="10" spans="7:15" x14ac:dyDescent="0.3">
      <c r="G10" s="6"/>
      <c r="H10" s="6"/>
      <c r="I10" s="6"/>
      <c r="J10" s="6"/>
      <c r="K10" s="6"/>
    </row>
    <row r="11" spans="7:15" ht="15.6" x14ac:dyDescent="0.3">
      <c r="H11" s="5" t="s">
        <v>5</v>
      </c>
      <c r="I11" s="7" t="s">
        <v>6</v>
      </c>
    </row>
    <row r="12" spans="7:15" x14ac:dyDescent="0.3">
      <c r="H12" s="8">
        <f>[1]Data!A2</f>
        <v>45222</v>
      </c>
      <c r="I12" s="9">
        <f>[1]Data!A49</f>
        <v>45229</v>
      </c>
    </row>
    <row r="13" spans="7:15" ht="15.6" x14ac:dyDescent="0.3">
      <c r="H13" s="10">
        <f>COUNTA([1]Data!A2:A47)</f>
        <v>46</v>
      </c>
      <c r="I13" s="10">
        <f>COUNTA([1]Data!A49:A94)</f>
        <v>46</v>
      </c>
      <c r="J13" s="11" t="s">
        <v>7</v>
      </c>
      <c r="K13" s="11"/>
    </row>
    <row r="14" spans="7:15" x14ac:dyDescent="0.3">
      <c r="G14" s="6"/>
      <c r="H14" s="6"/>
      <c r="I14" s="6"/>
      <c r="J14" s="6"/>
      <c r="K14" s="6"/>
    </row>
    <row r="15" spans="7:15" ht="15.6" x14ac:dyDescent="0.3">
      <c r="H15" s="5" t="s">
        <v>8</v>
      </c>
    </row>
    <row r="16" spans="7:15" ht="21" x14ac:dyDescent="0.4">
      <c r="H16" s="12">
        <v>-2</v>
      </c>
      <c r="O16" t="s">
        <v>9</v>
      </c>
    </row>
    <row r="17" spans="7:12" ht="15.6" x14ac:dyDescent="0.3">
      <c r="H17" s="10"/>
      <c r="I17" s="10"/>
      <c r="J17" s="11"/>
      <c r="K17" s="11"/>
    </row>
    <row r="18" spans="7:12" x14ac:dyDescent="0.3">
      <c r="G18" s="6"/>
      <c r="H18" s="6"/>
      <c r="I18" s="6"/>
      <c r="J18" s="6"/>
      <c r="K18" s="6"/>
    </row>
    <row r="22" spans="7:12" x14ac:dyDescent="0.3">
      <c r="G22" s="6"/>
      <c r="H22" s="6"/>
      <c r="I22" s="6"/>
      <c r="J22" s="6"/>
      <c r="K22" s="6"/>
    </row>
    <row r="23" spans="7:12" ht="15.6" x14ac:dyDescent="0.3">
      <c r="H23" s="5" t="s">
        <v>10</v>
      </c>
    </row>
    <row r="24" spans="7:12" ht="15.6" x14ac:dyDescent="0.3">
      <c r="H24" s="10">
        <v>43</v>
      </c>
    </row>
    <row r="26" spans="7:12" x14ac:dyDescent="0.3">
      <c r="G26" s="6"/>
      <c r="H26" s="6"/>
      <c r="I26" s="6"/>
      <c r="J26" s="6"/>
      <c r="K26" s="6"/>
    </row>
    <row r="27" spans="7:12" x14ac:dyDescent="0.3">
      <c r="I27" t="s">
        <v>11</v>
      </c>
      <c r="J27" t="s">
        <v>12</v>
      </c>
      <c r="L27" s="13"/>
    </row>
    <row r="28" spans="7:12" ht="15.6" x14ac:dyDescent="0.3">
      <c r="H28" t="s">
        <v>13</v>
      </c>
      <c r="I28" s="14" t="str">
        <f>LEFT([1]Data!S48,5)</f>
        <v>0.939</v>
      </c>
      <c r="J28" s="15" t="str">
        <f>LEFT([1]Data!S95,5)</f>
        <v>0.942</v>
      </c>
      <c r="L28" s="13"/>
    </row>
    <row r="29" spans="7:12" ht="15.6" x14ac:dyDescent="0.3">
      <c r="H29" t="s">
        <v>14</v>
      </c>
      <c r="I29" s="7">
        <f>[1]Data!E48</f>
        <v>64851</v>
      </c>
      <c r="J29" s="7">
        <f>[1]Data!E95</f>
        <v>64523</v>
      </c>
      <c r="L29" s="13"/>
    </row>
    <row r="30" spans="7:12" x14ac:dyDescent="0.3">
      <c r="G30" s="6"/>
      <c r="H30" s="6"/>
      <c r="I30" s="6"/>
      <c r="J30" s="6"/>
      <c r="K30" s="6"/>
      <c r="L3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C4A6-5C46-46C2-B127-564943BB969A}">
  <sheetPr codeName="Sheet2"/>
  <dimension ref="A1:A44"/>
  <sheetViews>
    <sheetView workbookViewId="0">
      <selection sqref="A1:XFD1048576"/>
    </sheetView>
  </sheetViews>
  <sheetFormatPr defaultRowHeight="14.4" x14ac:dyDescent="0.3"/>
  <cols>
    <col min="1" max="1" width="25.77734375" customWidth="1"/>
    <col min="3" max="3" width="17.6640625" customWidth="1"/>
  </cols>
  <sheetData>
    <row r="1" spans="1:1" ht="15.6" x14ac:dyDescent="0.3">
      <c r="A1" s="16" t="str">
        <f>"Split Folder Offices: " &amp; COUNTA(A2:A101)</f>
        <v>Split Folder Offices: 43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18</v>
      </c>
    </row>
    <row r="6" spans="1:1" x14ac:dyDescent="0.3">
      <c r="A6" t="s">
        <v>19</v>
      </c>
    </row>
    <row r="7" spans="1:1" x14ac:dyDescent="0.3">
      <c r="A7" t="s">
        <v>20</v>
      </c>
    </row>
    <row r="8" spans="1:1" x14ac:dyDescent="0.3">
      <c r="A8" t="s">
        <v>21</v>
      </c>
    </row>
    <row r="9" spans="1:1" x14ac:dyDescent="0.3">
      <c r="A9" t="s">
        <v>22</v>
      </c>
    </row>
    <row r="10" spans="1:1" x14ac:dyDescent="0.3">
      <c r="A10" t="s">
        <v>23</v>
      </c>
    </row>
    <row r="11" spans="1:1" x14ac:dyDescent="0.3">
      <c r="A11" t="s">
        <v>24</v>
      </c>
    </row>
    <row r="12" spans="1:1" x14ac:dyDescent="0.3">
      <c r="A12" t="s">
        <v>25</v>
      </c>
    </row>
    <row r="13" spans="1:1" x14ac:dyDescent="0.3">
      <c r="A13" t="s">
        <v>26</v>
      </c>
    </row>
    <row r="14" spans="1:1" x14ac:dyDescent="0.3">
      <c r="A14" t="s">
        <v>27</v>
      </c>
    </row>
    <row r="15" spans="1:1" x14ac:dyDescent="0.3">
      <c r="A15" t="s">
        <v>28</v>
      </c>
    </row>
    <row r="16" spans="1:1" x14ac:dyDescent="0.3">
      <c r="A16" t="s">
        <v>29</v>
      </c>
    </row>
    <row r="17" spans="1:1" x14ac:dyDescent="0.3">
      <c r="A17" t="s">
        <v>30</v>
      </c>
    </row>
    <row r="18" spans="1:1" x14ac:dyDescent="0.3">
      <c r="A18" t="s">
        <v>31</v>
      </c>
    </row>
    <row r="19" spans="1:1" x14ac:dyDescent="0.3">
      <c r="A19" t="s">
        <v>32</v>
      </c>
    </row>
    <row r="20" spans="1:1" x14ac:dyDescent="0.3">
      <c r="A20" t="s">
        <v>33</v>
      </c>
    </row>
    <row r="21" spans="1:1" x14ac:dyDescent="0.3">
      <c r="A21" t="s">
        <v>34</v>
      </c>
    </row>
    <row r="22" spans="1:1" x14ac:dyDescent="0.3">
      <c r="A22" t="s">
        <v>35</v>
      </c>
    </row>
    <row r="23" spans="1:1" x14ac:dyDescent="0.3">
      <c r="A23" t="s">
        <v>36</v>
      </c>
    </row>
    <row r="24" spans="1:1" x14ac:dyDescent="0.3">
      <c r="A24" t="s">
        <v>37</v>
      </c>
    </row>
    <row r="25" spans="1:1" x14ac:dyDescent="0.3">
      <c r="A25" t="s">
        <v>38</v>
      </c>
    </row>
    <row r="26" spans="1:1" x14ac:dyDescent="0.3">
      <c r="A26" t="s">
        <v>39</v>
      </c>
    </row>
    <row r="27" spans="1:1" x14ac:dyDescent="0.3">
      <c r="A27" t="s">
        <v>40</v>
      </c>
    </row>
    <row r="28" spans="1:1" x14ac:dyDescent="0.3">
      <c r="A28" t="s">
        <v>41</v>
      </c>
    </row>
    <row r="29" spans="1:1" x14ac:dyDescent="0.3">
      <c r="A29" t="s">
        <v>42</v>
      </c>
    </row>
    <row r="30" spans="1:1" x14ac:dyDescent="0.3">
      <c r="A30" t="s">
        <v>43</v>
      </c>
    </row>
    <row r="31" spans="1:1" x14ac:dyDescent="0.3">
      <c r="A31" t="s">
        <v>44</v>
      </c>
    </row>
    <row r="32" spans="1:1" x14ac:dyDescent="0.3">
      <c r="A32" t="s">
        <v>45</v>
      </c>
    </row>
    <row r="33" spans="1:1" x14ac:dyDescent="0.3">
      <c r="A33" t="s">
        <v>46</v>
      </c>
    </row>
    <row r="34" spans="1:1" x14ac:dyDescent="0.3">
      <c r="A34" t="s">
        <v>47</v>
      </c>
    </row>
    <row r="35" spans="1:1" x14ac:dyDescent="0.3">
      <c r="A35" t="s">
        <v>48</v>
      </c>
    </row>
    <row r="36" spans="1:1" x14ac:dyDescent="0.3">
      <c r="A36" t="s">
        <v>49</v>
      </c>
    </row>
    <row r="37" spans="1:1" x14ac:dyDescent="0.3">
      <c r="A37" t="s">
        <v>50</v>
      </c>
    </row>
    <row r="38" spans="1:1" x14ac:dyDescent="0.3">
      <c r="A38" t="s">
        <v>51</v>
      </c>
    </row>
    <row r="39" spans="1:1" x14ac:dyDescent="0.3">
      <c r="A39" t="s">
        <v>52</v>
      </c>
    </row>
    <row r="40" spans="1:1" x14ac:dyDescent="0.3">
      <c r="A40" t="s">
        <v>53</v>
      </c>
    </row>
    <row r="41" spans="1:1" x14ac:dyDescent="0.3">
      <c r="A41" t="s">
        <v>54</v>
      </c>
    </row>
    <row r="42" spans="1:1" x14ac:dyDescent="0.3">
      <c r="A42" t="s">
        <v>55</v>
      </c>
    </row>
    <row r="43" spans="1:1" x14ac:dyDescent="0.3">
      <c r="A43" t="s">
        <v>56</v>
      </c>
    </row>
    <row r="44" spans="1:1" x14ac:dyDescent="0.3">
      <c r="A44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A1208-DDAA-4B0A-ADF6-DF02EC62C42A}">
  <sheetPr codeName="Sheet3"/>
  <dimension ref="A1:AK96"/>
  <sheetViews>
    <sheetView workbookViewId="0">
      <selection sqref="A1:XFD1048576"/>
    </sheetView>
  </sheetViews>
  <sheetFormatPr defaultRowHeight="15.6" x14ac:dyDescent="0.3"/>
  <cols>
    <col min="1" max="1" width="16.44140625" style="63" customWidth="1"/>
    <col min="3" max="3" width="7.44140625" customWidth="1"/>
    <col min="4" max="5" width="10" customWidth="1"/>
    <col min="6" max="9" width="8" hidden="1" customWidth="1"/>
    <col min="10" max="17" width="5.33203125" hidden="1" customWidth="1"/>
    <col min="18" max="18" width="8.44140625" customWidth="1"/>
    <col min="19" max="19" width="9.5546875" customWidth="1"/>
    <col min="20" max="21" width="9.6640625" hidden="1" customWidth="1"/>
    <col min="22" max="22" width="9.6640625" style="66" hidden="1" customWidth="1"/>
    <col min="23" max="23" width="9.6640625" style="31" hidden="1" customWidth="1"/>
    <col min="25" max="25" width="14.6640625" customWidth="1"/>
    <col min="26" max="26" width="4.33203125" customWidth="1"/>
    <col min="27" max="27" width="7.88671875" style="11" customWidth="1"/>
    <col min="28" max="28" width="9.109375" style="67" customWidth="1"/>
    <col min="29" max="29" width="11.33203125" customWidth="1"/>
    <col min="30" max="30" width="8.5546875" style="31" customWidth="1"/>
    <col min="31" max="31" width="8.33203125" customWidth="1"/>
    <col min="32" max="32" width="11.44140625" customWidth="1"/>
    <col min="33" max="33" width="8" customWidth="1"/>
  </cols>
  <sheetData>
    <row r="1" spans="1:36" ht="21" x14ac:dyDescent="0.4">
      <c r="A1" s="17" t="s">
        <v>58</v>
      </c>
      <c r="B1" s="18" t="s">
        <v>59</v>
      </c>
      <c r="C1" s="18" t="s">
        <v>60</v>
      </c>
      <c r="D1" s="18" t="s">
        <v>61</v>
      </c>
      <c r="E1" s="19" t="s">
        <v>62</v>
      </c>
      <c r="F1" s="18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18" t="s">
        <v>68</v>
      </c>
      <c r="L1" s="18" t="s">
        <v>69</v>
      </c>
      <c r="M1" s="18" t="s">
        <v>70</v>
      </c>
      <c r="N1" s="18" t="s">
        <v>71</v>
      </c>
      <c r="O1" s="18" t="s">
        <v>72</v>
      </c>
      <c r="P1" s="18" t="s">
        <v>73</v>
      </c>
      <c r="Q1" s="18" t="s">
        <v>74</v>
      </c>
      <c r="R1" s="19" t="s">
        <v>75</v>
      </c>
      <c r="S1" s="18" t="s">
        <v>76</v>
      </c>
      <c r="T1" s="18" t="s">
        <v>77</v>
      </c>
      <c r="U1" s="18" t="s">
        <v>78</v>
      </c>
      <c r="V1" s="18" t="s">
        <v>79</v>
      </c>
      <c r="W1" s="20" t="s">
        <v>80</v>
      </c>
      <c r="X1" s="21" t="s">
        <v>81</v>
      </c>
      <c r="Y1" s="21" t="s">
        <v>82</v>
      </c>
      <c r="Z1" s="22" t="s">
        <v>83</v>
      </c>
      <c r="AA1" s="23" t="s">
        <v>84</v>
      </c>
      <c r="AB1" s="24" t="s">
        <v>85</v>
      </c>
      <c r="AC1" s="25" t="str">
        <f>"#N/A --&gt;&gt; " &amp; COUNTIF(AD2:AD101,"#N/A")</f>
        <v>#N/A --&gt;&gt; 0</v>
      </c>
      <c r="AD1" s="26" t="s">
        <v>2</v>
      </c>
      <c r="AE1" s="26" t="s">
        <v>86</v>
      </c>
      <c r="AF1" s="1" t="s">
        <v>87</v>
      </c>
      <c r="AG1" s="27">
        <f>COUNTIF(AA2:AA94,"FALSE")</f>
        <v>0</v>
      </c>
    </row>
    <row r="2" spans="1:36" x14ac:dyDescent="0.3">
      <c r="A2" s="9">
        <v>45222</v>
      </c>
      <c r="B2" t="s">
        <v>15</v>
      </c>
      <c r="C2" s="28" t="s">
        <v>88</v>
      </c>
      <c r="D2" t="s">
        <v>89</v>
      </c>
      <c r="E2" s="29">
        <v>594</v>
      </c>
      <c r="F2" s="29">
        <v>113</v>
      </c>
      <c r="G2" s="29">
        <v>77.099999999999994</v>
      </c>
      <c r="H2" s="29">
        <v>2</v>
      </c>
      <c r="I2" s="29">
        <v>99.6</v>
      </c>
      <c r="J2" s="30">
        <v>0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  <c r="P2" s="30">
        <v>0</v>
      </c>
      <c r="Q2" s="30">
        <v>0</v>
      </c>
      <c r="R2" s="29">
        <v>8</v>
      </c>
      <c r="S2" s="29" t="s">
        <v>90</v>
      </c>
      <c r="T2">
        <v>712</v>
      </c>
      <c r="U2">
        <v>60</v>
      </c>
      <c r="V2">
        <v>91.6</v>
      </c>
      <c r="W2" s="31">
        <v>0</v>
      </c>
      <c r="X2" s="22" t="s">
        <v>11</v>
      </c>
      <c r="Y2" s="22" t="str">
        <f t="shared" ref="Y2:Y65" si="0">B2&amp;"-"&amp;X2</f>
        <v>Akron-PW</v>
      </c>
      <c r="Z2" s="22" t="s">
        <v>15</v>
      </c>
      <c r="AA2" s="23" t="b">
        <f>Z2=B2</f>
        <v>1</v>
      </c>
      <c r="AB2" s="32">
        <f>S2/100</f>
        <v>0.98699999999999999</v>
      </c>
      <c r="AD2" s="33">
        <f>VLOOKUP(B2,[1]EstLiab!$A$2:$C$60,2,0)</f>
        <v>3</v>
      </c>
      <c r="AE2" s="34">
        <f>VLOOKUP(B2,[1]ProType!$A$2:$C$60,2,0)</f>
        <v>0</v>
      </c>
      <c r="AJ2" s="31"/>
    </row>
    <row r="3" spans="1:36" x14ac:dyDescent="0.3">
      <c r="A3" s="9">
        <v>45222</v>
      </c>
      <c r="B3" t="s">
        <v>16</v>
      </c>
      <c r="C3" s="28" t="s">
        <v>91</v>
      </c>
      <c r="D3" t="s">
        <v>92</v>
      </c>
      <c r="E3" s="29">
        <v>1878</v>
      </c>
      <c r="F3" s="29">
        <v>113</v>
      </c>
      <c r="G3" s="29">
        <v>77.099999999999994</v>
      </c>
      <c r="H3" s="29">
        <v>2</v>
      </c>
      <c r="I3" s="29">
        <v>99.6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29">
        <v>58</v>
      </c>
      <c r="S3" s="29" t="s">
        <v>93</v>
      </c>
      <c r="T3">
        <v>712</v>
      </c>
      <c r="U3">
        <v>60</v>
      </c>
      <c r="V3">
        <v>91.6</v>
      </c>
      <c r="W3" s="31">
        <v>0</v>
      </c>
      <c r="X3" s="22" t="s">
        <v>11</v>
      </c>
      <c r="Y3" s="22" t="str">
        <f>B3&amp;"-"&amp;X3</f>
        <v>Atlanta-PW</v>
      </c>
      <c r="Z3" s="22" t="s">
        <v>16</v>
      </c>
      <c r="AA3" s="23" t="b">
        <f>Z3=B3</f>
        <v>1</v>
      </c>
      <c r="AB3" s="32">
        <f>S3/100</f>
        <v>0.96900000000000008</v>
      </c>
      <c r="AD3" s="33">
        <f>VLOOKUP(B3,[1]EstLiab!$A$2:$C$60,2,0)</f>
        <v>6</v>
      </c>
      <c r="AE3" s="34">
        <f>VLOOKUP(B3,[1]ProType!$A$2:$C$60,2,0)</f>
        <v>1</v>
      </c>
      <c r="AJ3" s="31"/>
    </row>
    <row r="4" spans="1:36" x14ac:dyDescent="0.3">
      <c r="A4" s="9">
        <v>45222</v>
      </c>
      <c r="B4" t="s">
        <v>17</v>
      </c>
      <c r="C4" s="28" t="s">
        <v>88</v>
      </c>
      <c r="D4" t="s">
        <v>94</v>
      </c>
      <c r="E4" s="29">
        <v>293</v>
      </c>
      <c r="F4" s="29">
        <v>113</v>
      </c>
      <c r="G4" s="29">
        <v>77.099999999999994</v>
      </c>
      <c r="H4" s="29">
        <v>2</v>
      </c>
      <c r="I4" s="29">
        <v>99.6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29">
        <v>7</v>
      </c>
      <c r="S4" s="29" t="s">
        <v>95</v>
      </c>
      <c r="T4">
        <v>122</v>
      </c>
      <c r="U4">
        <v>3</v>
      </c>
      <c r="V4">
        <v>97.5</v>
      </c>
      <c r="W4" s="31">
        <v>0</v>
      </c>
      <c r="X4" s="22" t="s">
        <v>11</v>
      </c>
      <c r="Y4" s="22" t="str">
        <f t="shared" si="0"/>
        <v>Baltimore-PW</v>
      </c>
      <c r="Z4" s="22" t="s">
        <v>17</v>
      </c>
      <c r="AA4" s="23" t="b">
        <f t="shared" ref="AA4:AA68" si="1">Z4=B4</f>
        <v>1</v>
      </c>
      <c r="AB4" s="32">
        <f t="shared" ref="AB4:AB68" si="2">S4/100</f>
        <v>0.97599999999999998</v>
      </c>
      <c r="AD4" s="33">
        <f>VLOOKUP(B4,[1]EstLiab!$A$2:$C$60,2,0)</f>
        <v>0</v>
      </c>
      <c r="AE4" s="34">
        <f>VLOOKUP(B4,[1]ProType!$A$2:$C$60,2,0)</f>
        <v>0</v>
      </c>
      <c r="AJ4" s="31"/>
    </row>
    <row r="5" spans="1:36" x14ac:dyDescent="0.3">
      <c r="A5" s="9">
        <v>45222</v>
      </c>
      <c r="B5" t="s">
        <v>18</v>
      </c>
      <c r="C5" s="28" t="s">
        <v>96</v>
      </c>
      <c r="D5" t="s">
        <v>94</v>
      </c>
      <c r="E5" s="29">
        <v>1459</v>
      </c>
      <c r="F5" s="29">
        <v>113</v>
      </c>
      <c r="G5" s="29">
        <v>77.099999999999994</v>
      </c>
      <c r="H5" s="29">
        <v>2</v>
      </c>
      <c r="I5" s="29">
        <v>99.6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29">
        <v>130</v>
      </c>
      <c r="S5" s="29" t="s">
        <v>97</v>
      </c>
      <c r="T5">
        <v>429</v>
      </c>
      <c r="U5">
        <v>34</v>
      </c>
      <c r="V5">
        <v>92.1</v>
      </c>
      <c r="W5" s="31">
        <v>0</v>
      </c>
      <c r="X5" s="22" t="s">
        <v>11</v>
      </c>
      <c r="Y5" s="22" t="str">
        <f t="shared" si="0"/>
        <v>Boston-PW</v>
      </c>
      <c r="Z5" s="22" t="s">
        <v>18</v>
      </c>
      <c r="AA5" s="23" t="b">
        <f t="shared" si="1"/>
        <v>1</v>
      </c>
      <c r="AB5" s="32">
        <f t="shared" si="2"/>
        <v>0.91099999999999992</v>
      </c>
      <c r="AD5" s="33">
        <f>VLOOKUP(B5,[1]EstLiab!$A$2:$C$60,2,0)</f>
        <v>55</v>
      </c>
      <c r="AE5" s="34">
        <f>VLOOKUP(B5,[1]ProType!$A$2:$C$60,2,0)</f>
        <v>4</v>
      </c>
      <c r="AJ5" s="31"/>
    </row>
    <row r="6" spans="1:36" x14ac:dyDescent="0.3">
      <c r="A6" s="9">
        <v>45222</v>
      </c>
      <c r="B6" t="s">
        <v>20</v>
      </c>
      <c r="C6" s="28" t="s">
        <v>91</v>
      </c>
      <c r="D6" t="s">
        <v>89</v>
      </c>
      <c r="E6" s="29">
        <v>3575</v>
      </c>
      <c r="F6" s="29">
        <v>113</v>
      </c>
      <c r="G6" s="29">
        <v>77.099999999999994</v>
      </c>
      <c r="H6" s="29">
        <v>2</v>
      </c>
      <c r="I6" s="29">
        <v>99.6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29">
        <v>61</v>
      </c>
      <c r="S6" s="29" t="s">
        <v>98</v>
      </c>
      <c r="T6">
        <v>1091</v>
      </c>
      <c r="U6">
        <v>61</v>
      </c>
      <c r="V6">
        <v>94.4</v>
      </c>
      <c r="W6" s="31">
        <v>0</v>
      </c>
      <c r="X6" s="22" t="s">
        <v>11</v>
      </c>
      <c r="Y6" s="22" t="str">
        <f t="shared" si="0"/>
        <v>Chicago-PW</v>
      </c>
      <c r="Z6" s="22" t="s">
        <v>20</v>
      </c>
      <c r="AA6" s="23" t="b">
        <f t="shared" si="1"/>
        <v>1</v>
      </c>
      <c r="AB6" s="32">
        <f t="shared" si="2"/>
        <v>0.98299999999999998</v>
      </c>
      <c r="AD6" s="33">
        <f>VLOOKUP(B6,[1]EstLiab!$A$2:$C$60,2,0)</f>
        <v>29</v>
      </c>
      <c r="AE6" s="34">
        <f>VLOOKUP(B6,[1]ProType!$A$2:$C$60,2,0)</f>
        <v>8</v>
      </c>
      <c r="AJ6" s="31"/>
    </row>
    <row r="7" spans="1:36" x14ac:dyDescent="0.3">
      <c r="A7" s="9">
        <v>45222</v>
      </c>
      <c r="B7" t="s">
        <v>21</v>
      </c>
      <c r="C7" s="28" t="s">
        <v>96</v>
      </c>
      <c r="D7" t="s">
        <v>89</v>
      </c>
      <c r="E7" s="29">
        <v>1060</v>
      </c>
      <c r="F7" s="29">
        <v>113</v>
      </c>
      <c r="G7" s="29">
        <v>77.099999999999994</v>
      </c>
      <c r="H7" s="29">
        <v>2</v>
      </c>
      <c r="I7" s="29">
        <v>99.6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29">
        <v>15</v>
      </c>
      <c r="S7" s="29" t="s">
        <v>99</v>
      </c>
      <c r="T7">
        <v>364</v>
      </c>
      <c r="U7">
        <v>10</v>
      </c>
      <c r="V7">
        <v>97.3</v>
      </c>
      <c r="W7" s="31">
        <v>0</v>
      </c>
      <c r="X7" s="22" t="s">
        <v>11</v>
      </c>
      <c r="Y7" s="22" t="str">
        <f t="shared" si="0"/>
        <v>Cleveland-PW</v>
      </c>
      <c r="Z7" s="22" t="s">
        <v>21</v>
      </c>
      <c r="AA7" s="23" t="b">
        <f t="shared" si="1"/>
        <v>1</v>
      </c>
      <c r="AB7" s="32">
        <f t="shared" si="2"/>
        <v>0.98599999999999999</v>
      </c>
      <c r="AD7" s="33">
        <f>VLOOKUP(B7,[1]EstLiab!$A$2:$C$60,2,0)</f>
        <v>8</v>
      </c>
      <c r="AE7" s="34">
        <f>VLOOKUP(B7,[1]ProType!$A$2:$C$60,2,0)</f>
        <v>1</v>
      </c>
      <c r="AJ7" s="31"/>
    </row>
    <row r="8" spans="1:36" x14ac:dyDescent="0.3">
      <c r="A8" s="9">
        <v>45222</v>
      </c>
      <c r="B8" t="s">
        <v>22</v>
      </c>
      <c r="C8" s="28" t="s">
        <v>91</v>
      </c>
      <c r="D8" t="s">
        <v>100</v>
      </c>
      <c r="E8" s="29">
        <v>2354</v>
      </c>
      <c r="F8" s="29">
        <v>113</v>
      </c>
      <c r="G8" s="29">
        <v>77.099999999999994</v>
      </c>
      <c r="H8" s="29">
        <v>2</v>
      </c>
      <c r="I8" s="29">
        <v>99.6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29">
        <v>125</v>
      </c>
      <c r="S8" s="29" t="s">
        <v>101</v>
      </c>
      <c r="T8">
        <v>676</v>
      </c>
      <c r="U8">
        <v>6</v>
      </c>
      <c r="V8">
        <v>99.1</v>
      </c>
      <c r="W8" s="31">
        <v>0</v>
      </c>
      <c r="X8" s="22" t="s">
        <v>11</v>
      </c>
      <c r="Y8" s="22" t="str">
        <f t="shared" si="0"/>
        <v>Colorado-PW</v>
      </c>
      <c r="Z8" s="22" t="s">
        <v>22</v>
      </c>
      <c r="AA8" s="23" t="b">
        <f t="shared" si="1"/>
        <v>1</v>
      </c>
      <c r="AB8" s="32">
        <f t="shared" si="2"/>
        <v>0.94700000000000006</v>
      </c>
      <c r="AD8" s="33">
        <f>VLOOKUP(B8,[1]EstLiab!$A$2:$C$60,2,0)</f>
        <v>67</v>
      </c>
      <c r="AE8" s="34">
        <f>VLOOKUP(B8,[1]ProType!$A$2:$C$60,2,0)</f>
        <v>1</v>
      </c>
      <c r="AJ8" s="31"/>
    </row>
    <row r="9" spans="1:36" x14ac:dyDescent="0.3">
      <c r="A9" s="9">
        <v>45222</v>
      </c>
      <c r="B9" t="s">
        <v>23</v>
      </c>
      <c r="C9" s="28" t="s">
        <v>88</v>
      </c>
      <c r="D9" t="s">
        <v>89</v>
      </c>
      <c r="E9" s="29">
        <v>344</v>
      </c>
      <c r="F9" s="29">
        <v>113</v>
      </c>
      <c r="G9" s="29">
        <v>77.099999999999994</v>
      </c>
      <c r="H9" s="29">
        <v>2</v>
      </c>
      <c r="I9" s="29">
        <v>99.6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29">
        <v>14</v>
      </c>
      <c r="S9" s="29" t="s">
        <v>102</v>
      </c>
      <c r="T9">
        <v>165</v>
      </c>
      <c r="U9">
        <v>24</v>
      </c>
      <c r="V9">
        <v>85.5</v>
      </c>
      <c r="W9" s="31">
        <v>0</v>
      </c>
      <c r="X9" s="22" t="s">
        <v>11</v>
      </c>
      <c r="Y9" s="22" t="str">
        <f t="shared" si="0"/>
        <v>Columbus-PW</v>
      </c>
      <c r="Z9" s="22" t="s">
        <v>23</v>
      </c>
      <c r="AA9" s="23" t="b">
        <f t="shared" si="1"/>
        <v>1</v>
      </c>
      <c r="AB9" s="32">
        <f t="shared" si="2"/>
        <v>0.95900000000000007</v>
      </c>
      <c r="AD9" s="33">
        <f>VLOOKUP(B9,[1]EstLiab!$A$2:$C$60,2,0)</f>
        <v>2</v>
      </c>
      <c r="AE9" s="34">
        <f>VLOOKUP(B9,[1]ProType!$A$2:$C$60,2,0)</f>
        <v>0</v>
      </c>
      <c r="AJ9" s="31"/>
    </row>
    <row r="10" spans="1:36" x14ac:dyDescent="0.3">
      <c r="A10" s="9">
        <v>45222</v>
      </c>
      <c r="B10" t="s">
        <v>19</v>
      </c>
      <c r="C10" s="28" t="s">
        <v>96</v>
      </c>
      <c r="D10" t="s">
        <v>19</v>
      </c>
      <c r="E10" s="29">
        <v>848</v>
      </c>
      <c r="F10" s="29">
        <v>113</v>
      </c>
      <c r="G10" s="29">
        <v>77.099999999999994</v>
      </c>
      <c r="H10" s="29">
        <v>2</v>
      </c>
      <c r="I10" s="29">
        <v>99.6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29">
        <v>13</v>
      </c>
      <c r="S10" s="29" t="s">
        <v>103</v>
      </c>
      <c r="T10">
        <v>110</v>
      </c>
      <c r="U10">
        <v>1</v>
      </c>
      <c r="V10">
        <v>99.1</v>
      </c>
      <c r="W10" s="31">
        <v>0</v>
      </c>
      <c r="X10" s="22" t="s">
        <v>11</v>
      </c>
      <c r="Y10" s="22" t="str">
        <f t="shared" si="0"/>
        <v>CAST-PW</v>
      </c>
      <c r="Z10" s="22" t="s">
        <v>19</v>
      </c>
      <c r="AA10" s="23" t="b">
        <f t="shared" si="1"/>
        <v>1</v>
      </c>
      <c r="AB10" s="32">
        <f t="shared" si="2"/>
        <v>0.98499999999999999</v>
      </c>
      <c r="AD10" s="33">
        <f>VLOOKUP(B10,[1]EstLiab!$A$2:$C$60,2,0)</f>
        <v>0</v>
      </c>
      <c r="AE10" s="34">
        <f>VLOOKUP(B10,[1]ProType!$A$2:$C$60,2,0)</f>
        <v>1</v>
      </c>
      <c r="AJ10" s="31"/>
    </row>
    <row r="11" spans="1:36" x14ac:dyDescent="0.3">
      <c r="A11" s="9">
        <v>45222</v>
      </c>
      <c r="B11" s="5" t="s">
        <v>104</v>
      </c>
      <c r="C11" s="28" t="s">
        <v>96</v>
      </c>
      <c r="D11" t="s">
        <v>94</v>
      </c>
      <c r="E11" s="29">
        <v>0</v>
      </c>
      <c r="F11" s="29">
        <v>113</v>
      </c>
      <c r="G11" s="29">
        <v>77.099999999999994</v>
      </c>
      <c r="H11" s="29">
        <v>2</v>
      </c>
      <c r="I11" s="29">
        <v>99.6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29">
        <v>0</v>
      </c>
      <c r="S11" s="29">
        <v>0</v>
      </c>
      <c r="T11">
        <v>400</v>
      </c>
      <c r="U11">
        <v>20</v>
      </c>
      <c r="V11">
        <v>95</v>
      </c>
      <c r="W11" s="31">
        <v>0</v>
      </c>
      <c r="X11" s="22" t="s">
        <v>11</v>
      </c>
      <c r="Y11" s="22" t="str">
        <f t="shared" si="0"/>
        <v>Garden City-PW</v>
      </c>
      <c r="Z11" s="22" t="s">
        <v>104</v>
      </c>
      <c r="AA11" s="23" t="b">
        <f>Z11=B11</f>
        <v>1</v>
      </c>
      <c r="AB11" s="32">
        <f>S11/100</f>
        <v>0</v>
      </c>
      <c r="AD11" s="33">
        <f>VLOOKUP(B11,[1]EstLiab!$A$2:$C$60,2,0)</f>
        <v>0</v>
      </c>
      <c r="AE11" s="34">
        <f>VLOOKUP(B11,[1]ProType!$A$2:$C$60,2,0)</f>
        <v>0</v>
      </c>
      <c r="AJ11" s="31"/>
    </row>
    <row r="12" spans="1:36" x14ac:dyDescent="0.3">
      <c r="A12" s="9">
        <v>45222</v>
      </c>
      <c r="B12" t="s">
        <v>24</v>
      </c>
      <c r="C12" s="28" t="s">
        <v>96</v>
      </c>
      <c r="D12" t="s">
        <v>105</v>
      </c>
      <c r="E12" s="29">
        <v>1308</v>
      </c>
      <c r="F12" s="29">
        <v>113</v>
      </c>
      <c r="G12" s="29">
        <v>77.099999999999994</v>
      </c>
      <c r="H12" s="29">
        <v>2</v>
      </c>
      <c r="I12" s="29">
        <v>99.6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29">
        <v>104</v>
      </c>
      <c r="S12" s="29" t="s">
        <v>106</v>
      </c>
      <c r="T12">
        <v>300</v>
      </c>
      <c r="U12">
        <v>1</v>
      </c>
      <c r="V12">
        <v>99.7</v>
      </c>
      <c r="W12" s="31">
        <v>0</v>
      </c>
      <c r="X12" s="22" t="s">
        <v>11</v>
      </c>
      <c r="Y12" s="22" t="str">
        <f t="shared" si="0"/>
        <v>Houston-PW</v>
      </c>
      <c r="Z12" s="22" t="s">
        <v>24</v>
      </c>
      <c r="AA12" s="23" t="b">
        <f t="shared" si="1"/>
        <v>1</v>
      </c>
      <c r="AB12" s="32">
        <f t="shared" si="2"/>
        <v>0.92</v>
      </c>
      <c r="AD12" s="33">
        <f>VLOOKUP(B12,[1]EstLiab!$A$2:$C$60,2,0)</f>
        <v>65</v>
      </c>
      <c r="AE12" s="34">
        <f>VLOOKUP(B12,[1]ProType!$A$2:$C$60,2,0)</f>
        <v>33</v>
      </c>
      <c r="AJ12" s="31"/>
    </row>
    <row r="13" spans="1:36" x14ac:dyDescent="0.3">
      <c r="A13" s="9">
        <v>45222</v>
      </c>
      <c r="B13" t="s">
        <v>25</v>
      </c>
      <c r="C13" s="28" t="s">
        <v>96</v>
      </c>
      <c r="D13" t="s">
        <v>89</v>
      </c>
      <c r="E13" s="29">
        <v>2697</v>
      </c>
      <c r="F13" s="29">
        <v>113</v>
      </c>
      <c r="G13" s="29">
        <v>77.099999999999994</v>
      </c>
      <c r="H13" s="29">
        <v>2</v>
      </c>
      <c r="I13" s="29">
        <v>99.6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29">
        <v>289</v>
      </c>
      <c r="S13" s="29" t="s">
        <v>107</v>
      </c>
      <c r="T13">
        <v>686</v>
      </c>
      <c r="U13">
        <v>43</v>
      </c>
      <c r="V13">
        <v>93.7</v>
      </c>
      <c r="W13" s="31">
        <v>0</v>
      </c>
      <c r="X13" s="22" t="s">
        <v>11</v>
      </c>
      <c r="Y13" s="22" t="str">
        <f t="shared" si="0"/>
        <v>Indianapolis-PW</v>
      </c>
      <c r="Z13" s="22" t="s">
        <v>25</v>
      </c>
      <c r="AA13" s="23" t="b">
        <f t="shared" si="1"/>
        <v>1</v>
      </c>
      <c r="AB13" s="32">
        <f t="shared" si="2"/>
        <v>0.89300000000000002</v>
      </c>
      <c r="AD13" s="33">
        <f>VLOOKUP(B13,[1]EstLiab!$A$2:$C$60,2,0)</f>
        <v>83</v>
      </c>
      <c r="AE13" s="34">
        <f>VLOOKUP(B13,[1]ProType!$A$2:$C$60,2,0)</f>
        <v>36</v>
      </c>
      <c r="AJ13" s="31"/>
    </row>
    <row r="14" spans="1:36" x14ac:dyDescent="0.3">
      <c r="A14" s="9">
        <v>45222</v>
      </c>
      <c r="B14" t="s">
        <v>26</v>
      </c>
      <c r="C14" s="28" t="s">
        <v>91</v>
      </c>
      <c r="D14" t="s">
        <v>108</v>
      </c>
      <c r="E14" s="29">
        <v>2558</v>
      </c>
      <c r="F14" s="29">
        <v>113</v>
      </c>
      <c r="G14" s="29">
        <v>77.099999999999994</v>
      </c>
      <c r="H14" s="29">
        <v>2</v>
      </c>
      <c r="I14" s="29">
        <v>99.6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29">
        <v>345</v>
      </c>
      <c r="S14" s="29" t="s">
        <v>109</v>
      </c>
      <c r="T14">
        <v>2328</v>
      </c>
      <c r="U14">
        <v>279</v>
      </c>
      <c r="V14">
        <v>88</v>
      </c>
      <c r="W14" s="31">
        <v>0</v>
      </c>
      <c r="X14" s="22" t="s">
        <v>11</v>
      </c>
      <c r="Y14" s="22" t="str">
        <f t="shared" si="0"/>
        <v>Irvine-PW</v>
      </c>
      <c r="Z14" s="22" t="s">
        <v>26</v>
      </c>
      <c r="AA14" s="23" t="b">
        <f t="shared" si="1"/>
        <v>1</v>
      </c>
      <c r="AB14" s="32">
        <f t="shared" si="2"/>
        <v>0.86499999999999999</v>
      </c>
      <c r="AD14" s="33">
        <f>VLOOKUP(B14,[1]EstLiab!$A$2:$C$60,2,0)</f>
        <v>53</v>
      </c>
      <c r="AE14" s="34">
        <f>VLOOKUP(B14,[1]ProType!$A$2:$C$60,2,0)</f>
        <v>43</v>
      </c>
      <c r="AJ14" s="31"/>
    </row>
    <row r="15" spans="1:36" x14ac:dyDescent="0.3">
      <c r="A15" s="9">
        <v>45222</v>
      </c>
      <c r="B15" t="s">
        <v>27</v>
      </c>
      <c r="C15" s="28" t="s">
        <v>91</v>
      </c>
      <c r="D15" t="s">
        <v>100</v>
      </c>
      <c r="E15" s="29">
        <v>2064</v>
      </c>
      <c r="F15" s="29">
        <v>113</v>
      </c>
      <c r="G15" s="29">
        <v>77.099999999999994</v>
      </c>
      <c r="H15" s="29">
        <v>2</v>
      </c>
      <c r="I15" s="29">
        <v>99.6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29">
        <v>136</v>
      </c>
      <c r="S15" s="29" t="s">
        <v>110</v>
      </c>
      <c r="T15">
        <v>663</v>
      </c>
      <c r="U15">
        <v>51</v>
      </c>
      <c r="V15">
        <v>92.3</v>
      </c>
      <c r="W15" s="31">
        <v>0</v>
      </c>
      <c r="X15" s="22" t="s">
        <v>11</v>
      </c>
      <c r="Y15" s="22" t="str">
        <f t="shared" si="0"/>
        <v>Kansas City-PW</v>
      </c>
      <c r="Z15" s="22" t="s">
        <v>27</v>
      </c>
      <c r="AA15" s="23" t="b">
        <f t="shared" si="1"/>
        <v>1</v>
      </c>
      <c r="AB15" s="32">
        <f t="shared" si="2"/>
        <v>0.93400000000000005</v>
      </c>
      <c r="AD15" s="33">
        <f>VLOOKUP(B15,[1]EstLiab!$A$2:$C$60,2,0)</f>
        <v>38</v>
      </c>
      <c r="AE15" s="34">
        <f>VLOOKUP(B15,[1]ProType!$A$2:$C$60,2,0)</f>
        <v>3</v>
      </c>
      <c r="AJ15" s="31"/>
    </row>
    <row r="16" spans="1:36" x14ac:dyDescent="0.3">
      <c r="A16" s="9">
        <v>45222</v>
      </c>
      <c r="B16" t="s">
        <v>28</v>
      </c>
      <c r="C16" s="28" t="s">
        <v>96</v>
      </c>
      <c r="D16" t="s">
        <v>108</v>
      </c>
      <c r="E16" s="29">
        <v>2204</v>
      </c>
      <c r="F16" s="29">
        <v>113</v>
      </c>
      <c r="G16" s="29">
        <v>77.099999999999994</v>
      </c>
      <c r="H16" s="29">
        <v>2</v>
      </c>
      <c r="I16" s="29">
        <v>99.6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29">
        <v>36</v>
      </c>
      <c r="S16" s="29" t="s">
        <v>111</v>
      </c>
      <c r="T16">
        <v>890</v>
      </c>
      <c r="U16">
        <v>22</v>
      </c>
      <c r="V16">
        <v>97.5</v>
      </c>
      <c r="W16" s="31">
        <v>0</v>
      </c>
      <c r="X16" s="22" t="s">
        <v>11</v>
      </c>
      <c r="Y16" s="22" t="str">
        <f t="shared" si="0"/>
        <v>Las Vegas-PW</v>
      </c>
      <c r="Z16" s="22" t="s">
        <v>28</v>
      </c>
      <c r="AA16" s="23" t="b">
        <f t="shared" si="1"/>
        <v>1</v>
      </c>
      <c r="AB16" s="32">
        <f t="shared" si="2"/>
        <v>0.9840000000000001</v>
      </c>
      <c r="AD16" s="33">
        <f>VLOOKUP(B16,[1]EstLiab!$A$2:$C$60,2,0)</f>
        <v>6</v>
      </c>
      <c r="AE16" s="34">
        <f>VLOOKUP(B16,[1]ProType!$A$2:$C$60,2,0)</f>
        <v>7</v>
      </c>
      <c r="AJ16" s="31"/>
    </row>
    <row r="17" spans="1:36" x14ac:dyDescent="0.3">
      <c r="A17" s="9">
        <v>45222</v>
      </c>
      <c r="B17" t="s">
        <v>29</v>
      </c>
      <c r="C17" s="28" t="s">
        <v>91</v>
      </c>
      <c r="D17" t="s">
        <v>108</v>
      </c>
      <c r="E17" s="29">
        <v>1606</v>
      </c>
      <c r="F17" s="29">
        <v>113</v>
      </c>
      <c r="G17" s="29">
        <v>77.099999999999994</v>
      </c>
      <c r="H17" s="29">
        <v>2</v>
      </c>
      <c r="I17" s="29">
        <v>99.6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29">
        <v>117</v>
      </c>
      <c r="S17" s="29" t="s">
        <v>112</v>
      </c>
      <c r="T17">
        <v>596</v>
      </c>
      <c r="U17">
        <v>19</v>
      </c>
      <c r="V17">
        <v>96.8</v>
      </c>
      <c r="W17" s="31">
        <v>0</v>
      </c>
      <c r="X17" s="22" t="s">
        <v>11</v>
      </c>
      <c r="Y17" s="22" t="str">
        <f t="shared" si="0"/>
        <v>Los Angeles-PW</v>
      </c>
      <c r="Z17" s="22" t="s">
        <v>29</v>
      </c>
      <c r="AA17" s="23" t="b">
        <f t="shared" si="1"/>
        <v>1</v>
      </c>
      <c r="AB17" s="32">
        <f t="shared" si="2"/>
        <v>0.92700000000000005</v>
      </c>
      <c r="AD17" s="33">
        <f>VLOOKUP(B17,[1]EstLiab!$A$2:$C$60,2,0)</f>
        <v>32</v>
      </c>
      <c r="AE17" s="34">
        <f>VLOOKUP(B17,[1]ProType!$A$2:$C$60,2,0)</f>
        <v>16</v>
      </c>
      <c r="AJ17" s="31"/>
    </row>
    <row r="18" spans="1:36" x14ac:dyDescent="0.3">
      <c r="A18" s="9">
        <v>45222</v>
      </c>
      <c r="B18" t="s">
        <v>30</v>
      </c>
      <c r="C18" s="28" t="s">
        <v>91</v>
      </c>
      <c r="D18" t="s">
        <v>89</v>
      </c>
      <c r="E18" s="29">
        <v>1756</v>
      </c>
      <c r="F18" s="29">
        <v>113</v>
      </c>
      <c r="G18" s="29">
        <v>77.099999999999994</v>
      </c>
      <c r="H18" s="29">
        <v>2</v>
      </c>
      <c r="I18" s="29">
        <v>99.6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29">
        <v>10</v>
      </c>
      <c r="S18" s="29" t="s">
        <v>113</v>
      </c>
      <c r="T18">
        <v>621</v>
      </c>
      <c r="U18">
        <v>49</v>
      </c>
      <c r="V18">
        <v>92.1</v>
      </c>
      <c r="W18" s="31">
        <v>0</v>
      </c>
      <c r="X18" s="22" t="s">
        <v>11</v>
      </c>
      <c r="Y18" s="22" t="str">
        <f t="shared" si="0"/>
        <v>Madison-PW</v>
      </c>
      <c r="Z18" s="22" t="s">
        <v>30</v>
      </c>
      <c r="AA18" s="23" t="b">
        <f t="shared" si="1"/>
        <v>1</v>
      </c>
      <c r="AB18" s="32">
        <f t="shared" si="2"/>
        <v>0.99400000000000011</v>
      </c>
      <c r="AD18" s="33">
        <f>VLOOKUP(B18,[1]EstLiab!$A$2:$C$60,2,0)</f>
        <v>1</v>
      </c>
      <c r="AE18" s="34">
        <f>VLOOKUP(B18,[1]ProType!$A$2:$C$60,2,0)</f>
        <v>0</v>
      </c>
      <c r="AJ18" s="31"/>
    </row>
    <row r="19" spans="1:36" x14ac:dyDescent="0.3">
      <c r="A19" s="9">
        <v>45222</v>
      </c>
      <c r="B19" t="s">
        <v>31</v>
      </c>
      <c r="C19" s="28" t="s">
        <v>88</v>
      </c>
      <c r="D19" t="s">
        <v>92</v>
      </c>
      <c r="E19" s="29">
        <v>911</v>
      </c>
      <c r="F19" s="29">
        <v>113</v>
      </c>
      <c r="G19" s="29">
        <v>77.099999999999994</v>
      </c>
      <c r="H19" s="29">
        <v>2</v>
      </c>
      <c r="I19" s="29">
        <v>99.6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29">
        <v>6</v>
      </c>
      <c r="S19" s="29" t="s">
        <v>114</v>
      </c>
      <c r="T19">
        <v>80</v>
      </c>
      <c r="U19">
        <v>1</v>
      </c>
      <c r="V19">
        <v>98.8</v>
      </c>
      <c r="W19" s="31">
        <v>0</v>
      </c>
      <c r="X19" s="22" t="s">
        <v>11</v>
      </c>
      <c r="Y19" s="22" t="str">
        <f t="shared" si="0"/>
        <v>Miami-PW</v>
      </c>
      <c r="Z19" s="22" t="s">
        <v>31</v>
      </c>
      <c r="AA19" s="23" t="b">
        <f t="shared" si="1"/>
        <v>1</v>
      </c>
      <c r="AB19" s="32">
        <f t="shared" si="2"/>
        <v>0.99299999999999999</v>
      </c>
      <c r="AD19" s="33">
        <f>VLOOKUP(B19,[1]EstLiab!$A$2:$C$60,2,0)</f>
        <v>1</v>
      </c>
      <c r="AE19" s="34">
        <f>VLOOKUP(B19,[1]ProType!$A$2:$C$60,2,0)</f>
        <v>1</v>
      </c>
      <c r="AJ19" s="31"/>
    </row>
    <row r="20" spans="1:36" x14ac:dyDescent="0.3">
      <c r="A20" s="9">
        <v>45222</v>
      </c>
      <c r="B20" t="s">
        <v>32</v>
      </c>
      <c r="C20" s="28" t="s">
        <v>96</v>
      </c>
      <c r="D20" t="s">
        <v>89</v>
      </c>
      <c r="E20" s="29">
        <v>1361</v>
      </c>
      <c r="F20" s="29">
        <v>113</v>
      </c>
      <c r="G20" s="29">
        <v>77.099999999999994</v>
      </c>
      <c r="H20" s="29">
        <v>2</v>
      </c>
      <c r="I20" s="29">
        <v>99.6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29">
        <v>470</v>
      </c>
      <c r="S20" s="29" t="s">
        <v>115</v>
      </c>
      <c r="T20">
        <v>308</v>
      </c>
      <c r="U20">
        <v>34</v>
      </c>
      <c r="V20">
        <v>89</v>
      </c>
      <c r="W20" s="31">
        <v>0</v>
      </c>
      <c r="X20" s="22" t="s">
        <v>11</v>
      </c>
      <c r="Y20" s="22" t="str">
        <f t="shared" si="0"/>
        <v>Michigan-PW</v>
      </c>
      <c r="Z20" s="22" t="s">
        <v>32</v>
      </c>
      <c r="AA20" s="23" t="b">
        <f t="shared" si="1"/>
        <v>1</v>
      </c>
      <c r="AB20" s="32">
        <f t="shared" si="2"/>
        <v>0.65500000000000003</v>
      </c>
      <c r="AD20" s="33">
        <f>VLOOKUP(B20,[1]EstLiab!$A$2:$C$60,2,0)</f>
        <v>57</v>
      </c>
      <c r="AE20" s="34">
        <f>VLOOKUP(B20,[1]ProType!$A$2:$C$60,2,0)</f>
        <v>12</v>
      </c>
      <c r="AJ20" s="31"/>
    </row>
    <row r="21" spans="1:36" x14ac:dyDescent="0.3">
      <c r="A21" s="9">
        <v>45222</v>
      </c>
      <c r="B21" t="s">
        <v>33</v>
      </c>
      <c r="C21" s="28" t="s">
        <v>96</v>
      </c>
      <c r="D21" t="s">
        <v>89</v>
      </c>
      <c r="E21" s="29">
        <v>1280</v>
      </c>
      <c r="F21" s="29">
        <v>113</v>
      </c>
      <c r="G21" s="29">
        <v>77.099999999999994</v>
      </c>
      <c r="H21" s="29">
        <v>2</v>
      </c>
      <c r="I21" s="29">
        <v>99.6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29">
        <v>15</v>
      </c>
      <c r="S21" s="29" t="s">
        <v>116</v>
      </c>
      <c r="T21">
        <v>655</v>
      </c>
      <c r="U21">
        <v>86</v>
      </c>
      <c r="V21">
        <v>86.9</v>
      </c>
      <c r="W21" s="31">
        <v>0</v>
      </c>
      <c r="X21" s="22" t="s">
        <v>11</v>
      </c>
      <c r="Y21" s="22" t="str">
        <f t="shared" si="0"/>
        <v>Milwaukee-PW</v>
      </c>
      <c r="Z21" s="22" t="s">
        <v>33</v>
      </c>
      <c r="AA21" s="23" t="b">
        <f t="shared" si="1"/>
        <v>1</v>
      </c>
      <c r="AB21" s="32">
        <f t="shared" si="2"/>
        <v>0.98799999999999999</v>
      </c>
      <c r="AD21" s="33">
        <f>VLOOKUP(B21,[1]EstLiab!$A$2:$C$60,2,0)</f>
        <v>5</v>
      </c>
      <c r="AE21" s="34">
        <f>VLOOKUP(B21,[1]ProType!$A$2:$C$60,2,0)</f>
        <v>0</v>
      </c>
      <c r="AJ21" s="31"/>
    </row>
    <row r="22" spans="1:36" x14ac:dyDescent="0.3">
      <c r="A22" s="9">
        <v>45222</v>
      </c>
      <c r="B22" t="s">
        <v>34</v>
      </c>
      <c r="C22" s="28" t="s">
        <v>91</v>
      </c>
      <c r="D22" t="s">
        <v>100</v>
      </c>
      <c r="E22" s="29">
        <v>2302</v>
      </c>
      <c r="F22" s="29">
        <v>113</v>
      </c>
      <c r="G22" s="29">
        <v>77.099999999999994</v>
      </c>
      <c r="H22" s="29">
        <v>2</v>
      </c>
      <c r="I22" s="29">
        <v>99.6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29">
        <v>170</v>
      </c>
      <c r="S22" s="29" t="s">
        <v>117</v>
      </c>
      <c r="T22">
        <v>783</v>
      </c>
      <c r="U22">
        <v>72</v>
      </c>
      <c r="V22">
        <v>90.8</v>
      </c>
      <c r="W22" s="31">
        <v>0</v>
      </c>
      <c r="X22" s="22" t="s">
        <v>11</v>
      </c>
      <c r="Y22" s="22" t="str">
        <f t="shared" si="0"/>
        <v>Minneapolis-PW</v>
      </c>
      <c r="Z22" s="22" t="s">
        <v>34</v>
      </c>
      <c r="AA22" s="23" t="b">
        <f t="shared" si="1"/>
        <v>1</v>
      </c>
      <c r="AB22" s="32">
        <f t="shared" si="2"/>
        <v>0.92599999999999993</v>
      </c>
      <c r="AD22" s="33">
        <f>VLOOKUP(B22,[1]EstLiab!$A$2:$C$60,2,0)</f>
        <v>94</v>
      </c>
      <c r="AE22" s="34">
        <f>VLOOKUP(B22,[1]ProType!$A$2:$C$60,2,0)</f>
        <v>24</v>
      </c>
      <c r="AJ22" s="31"/>
    </row>
    <row r="23" spans="1:36" x14ac:dyDescent="0.3">
      <c r="A23" s="9">
        <v>45222</v>
      </c>
      <c r="B23" t="s">
        <v>35</v>
      </c>
      <c r="C23" s="28" t="s">
        <v>96</v>
      </c>
      <c r="D23" t="s">
        <v>92</v>
      </c>
      <c r="E23" s="29">
        <v>1146</v>
      </c>
      <c r="F23" s="29">
        <v>113</v>
      </c>
      <c r="G23" s="29">
        <v>77.099999999999994</v>
      </c>
      <c r="H23" s="29">
        <v>2</v>
      </c>
      <c r="I23" s="29">
        <v>99.6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29">
        <v>42</v>
      </c>
      <c r="S23" s="29" t="s">
        <v>118</v>
      </c>
      <c r="T23">
        <v>317</v>
      </c>
      <c r="U23">
        <v>21</v>
      </c>
      <c r="V23">
        <v>93.4</v>
      </c>
      <c r="W23" s="31">
        <v>0</v>
      </c>
      <c r="X23" s="22" t="s">
        <v>11</v>
      </c>
      <c r="Y23" s="22" t="str">
        <f t="shared" si="0"/>
        <v>Nashville-PW</v>
      </c>
      <c r="Z23" s="22" t="s">
        <v>35</v>
      </c>
      <c r="AA23" s="23" t="b">
        <f t="shared" si="1"/>
        <v>1</v>
      </c>
      <c r="AB23" s="32">
        <f t="shared" si="2"/>
        <v>0.96299999999999997</v>
      </c>
      <c r="AD23" s="33">
        <f>VLOOKUP(B23,[1]EstLiab!$A$2:$C$60,2,0)</f>
        <v>14</v>
      </c>
      <c r="AE23" s="34">
        <f>VLOOKUP(B23,[1]ProType!$A$2:$C$60,2,0)</f>
        <v>0</v>
      </c>
      <c r="AJ23" s="31"/>
    </row>
    <row r="24" spans="1:36" x14ac:dyDescent="0.3">
      <c r="A24" s="9">
        <v>45222</v>
      </c>
      <c r="B24" s="16" t="s">
        <v>36</v>
      </c>
      <c r="C24" s="28" t="s">
        <v>88</v>
      </c>
      <c r="D24" t="s">
        <v>108</v>
      </c>
      <c r="E24" s="29">
        <v>3135</v>
      </c>
      <c r="F24" s="29">
        <v>113</v>
      </c>
      <c r="G24" s="29">
        <v>77.099999999999994</v>
      </c>
      <c r="H24" s="29">
        <v>2</v>
      </c>
      <c r="I24" s="29">
        <v>99.6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29">
        <v>74</v>
      </c>
      <c r="S24" s="29" t="s">
        <v>95</v>
      </c>
      <c r="T24">
        <v>43</v>
      </c>
      <c r="U24">
        <v>9</v>
      </c>
      <c r="V24">
        <v>79.099999999999994</v>
      </c>
      <c r="W24" s="31">
        <v>0</v>
      </c>
      <c r="X24" s="22" t="s">
        <v>11</v>
      </c>
      <c r="Y24" s="22" t="str">
        <f>B24&amp;"-"&amp;X24</f>
        <v>National Energy Services-PW</v>
      </c>
      <c r="Z24" s="22" t="s">
        <v>36</v>
      </c>
      <c r="AA24" s="23" t="b">
        <f>Z24=B24</f>
        <v>1</v>
      </c>
      <c r="AB24" s="32">
        <f>S24/100</f>
        <v>0.97599999999999998</v>
      </c>
      <c r="AD24" s="33">
        <f>VLOOKUP(B24,[1]EstLiab!$A$2:$C$60,2,0)</f>
        <v>0</v>
      </c>
      <c r="AE24" s="34">
        <f>VLOOKUP(B24,[1]ProType!$A$2:$C$60,2,0)</f>
        <v>0</v>
      </c>
      <c r="AJ24" s="31"/>
    </row>
    <row r="25" spans="1:36" x14ac:dyDescent="0.3">
      <c r="A25" s="9">
        <v>45222</v>
      </c>
      <c r="B25" t="s">
        <v>37</v>
      </c>
      <c r="C25" s="28" t="s">
        <v>91</v>
      </c>
      <c r="D25" t="s">
        <v>94</v>
      </c>
      <c r="E25" s="29">
        <v>5307</v>
      </c>
      <c r="F25" s="29">
        <v>113</v>
      </c>
      <c r="G25" s="29">
        <v>77.099999999999994</v>
      </c>
      <c r="H25" s="29">
        <v>2</v>
      </c>
      <c r="I25" s="29">
        <v>99.6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29">
        <v>395</v>
      </c>
      <c r="S25" s="29" t="s">
        <v>117</v>
      </c>
      <c r="T25">
        <v>2116</v>
      </c>
      <c r="U25">
        <v>249</v>
      </c>
      <c r="V25">
        <v>88.2</v>
      </c>
      <c r="W25" s="31">
        <v>0</v>
      </c>
      <c r="X25" s="22" t="s">
        <v>11</v>
      </c>
      <c r="Y25" s="22" t="str">
        <f t="shared" si="0"/>
        <v>New York-PW</v>
      </c>
      <c r="Z25" s="22" t="s">
        <v>37</v>
      </c>
      <c r="AA25" s="23" t="b">
        <f t="shared" si="1"/>
        <v>1</v>
      </c>
      <c r="AB25" s="32">
        <f t="shared" si="2"/>
        <v>0.92599999999999993</v>
      </c>
      <c r="AD25" s="33">
        <f>VLOOKUP(B25,[1]EstLiab!$A$2:$C$60,2,0)</f>
        <v>86</v>
      </c>
      <c r="AE25" s="34">
        <f>VLOOKUP(B25,[1]ProType!$A$2:$C$60,2,0)</f>
        <v>43</v>
      </c>
      <c r="AJ25" s="31"/>
    </row>
    <row r="26" spans="1:36" x14ac:dyDescent="0.3">
      <c r="A26" s="9">
        <v>45222</v>
      </c>
      <c r="B26" t="s">
        <v>38</v>
      </c>
      <c r="C26" s="28" t="s">
        <v>96</v>
      </c>
      <c r="D26" t="s">
        <v>92</v>
      </c>
      <c r="E26" s="29">
        <v>623</v>
      </c>
      <c r="F26" s="29">
        <v>113</v>
      </c>
      <c r="G26" s="29">
        <v>77.099999999999994</v>
      </c>
      <c r="H26" s="29">
        <v>2</v>
      </c>
      <c r="I26" s="29">
        <v>99.6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29">
        <v>85</v>
      </c>
      <c r="S26" s="29" t="s">
        <v>119</v>
      </c>
      <c r="T26">
        <v>200</v>
      </c>
      <c r="U26">
        <v>27</v>
      </c>
      <c r="V26">
        <v>86.5</v>
      </c>
      <c r="W26" s="31">
        <v>0</v>
      </c>
      <c r="X26" s="22" t="s">
        <v>11</v>
      </c>
      <c r="Y26" s="22" t="str">
        <f t="shared" si="0"/>
        <v>North Carolina-PW</v>
      </c>
      <c r="Z26" s="22" t="s">
        <v>38</v>
      </c>
      <c r="AA26" s="23" t="b">
        <f t="shared" si="1"/>
        <v>1</v>
      </c>
      <c r="AB26" s="32">
        <f t="shared" si="2"/>
        <v>0.8640000000000001</v>
      </c>
      <c r="AD26" s="33">
        <f>VLOOKUP(B26,[1]EstLiab!$A$2:$C$60,2,0)</f>
        <v>12</v>
      </c>
      <c r="AE26" s="34">
        <f>VLOOKUP(B26,[1]ProType!$A$2:$C$60,2,0)</f>
        <v>0</v>
      </c>
      <c r="AJ26" s="31"/>
    </row>
    <row r="27" spans="1:36" x14ac:dyDescent="0.3">
      <c r="A27" s="9">
        <v>45222</v>
      </c>
      <c r="B27" t="s">
        <v>39</v>
      </c>
      <c r="C27" s="28" t="s">
        <v>96</v>
      </c>
      <c r="D27" t="s">
        <v>100</v>
      </c>
      <c r="E27" s="29">
        <v>1423</v>
      </c>
      <c r="F27" s="29">
        <v>113</v>
      </c>
      <c r="G27" s="29">
        <v>77.099999999999994</v>
      </c>
      <c r="H27" s="29">
        <v>2</v>
      </c>
      <c r="I27" s="29">
        <v>99.6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29">
        <v>66</v>
      </c>
      <c r="S27" s="29" t="s">
        <v>120</v>
      </c>
      <c r="T27">
        <v>337</v>
      </c>
      <c r="U27">
        <v>13</v>
      </c>
      <c r="V27">
        <v>96.1</v>
      </c>
      <c r="W27" s="31">
        <v>0</v>
      </c>
      <c r="X27" s="22" t="s">
        <v>11</v>
      </c>
      <c r="Y27" s="22" t="str">
        <f t="shared" si="0"/>
        <v>Omaha-PW</v>
      </c>
      <c r="Z27" s="22" t="s">
        <v>39</v>
      </c>
      <c r="AA27" s="23" t="b">
        <f t="shared" si="1"/>
        <v>1</v>
      </c>
      <c r="AB27" s="32">
        <f t="shared" si="2"/>
        <v>0.95400000000000007</v>
      </c>
      <c r="AD27" s="33">
        <f>VLOOKUP(B27,[1]EstLiab!$A$2:$C$60,2,0)</f>
        <v>3</v>
      </c>
      <c r="AE27" s="34">
        <f>VLOOKUP(B27,[1]ProType!$A$2:$C$60,2,0)</f>
        <v>0</v>
      </c>
      <c r="AJ27" s="31"/>
    </row>
    <row r="28" spans="1:36" x14ac:dyDescent="0.3">
      <c r="A28" s="9">
        <v>45222</v>
      </c>
      <c r="B28" t="s">
        <v>40</v>
      </c>
      <c r="C28" s="28" t="s">
        <v>91</v>
      </c>
      <c r="D28" t="s">
        <v>108</v>
      </c>
      <c r="E28" s="29">
        <v>2375</v>
      </c>
      <c r="F28" s="29">
        <v>113</v>
      </c>
      <c r="G28" s="29">
        <v>77.099999999999994</v>
      </c>
      <c r="H28" s="29">
        <v>2</v>
      </c>
      <c r="I28" s="29">
        <v>99.6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29">
        <v>173</v>
      </c>
      <c r="S28" s="29" t="s">
        <v>112</v>
      </c>
      <c r="T28">
        <v>974</v>
      </c>
      <c r="U28">
        <v>119</v>
      </c>
      <c r="V28">
        <v>87.8</v>
      </c>
      <c r="W28" s="31">
        <v>0</v>
      </c>
      <c r="X28" s="22" t="s">
        <v>11</v>
      </c>
      <c r="Y28" s="22" t="str">
        <f t="shared" si="0"/>
        <v>Ontario-PW</v>
      </c>
      <c r="Z28" s="22" t="s">
        <v>40</v>
      </c>
      <c r="AA28" s="23" t="b">
        <f t="shared" si="1"/>
        <v>1</v>
      </c>
      <c r="AB28" s="32">
        <f t="shared" si="2"/>
        <v>0.92700000000000005</v>
      </c>
      <c r="AD28" s="33">
        <f>VLOOKUP(B28,[1]EstLiab!$A$2:$C$60,2,0)</f>
        <v>16</v>
      </c>
      <c r="AE28" s="34">
        <f>VLOOKUP(B28,[1]ProType!$A$2:$C$60,2,0)</f>
        <v>7</v>
      </c>
      <c r="AJ28" s="31"/>
    </row>
    <row r="29" spans="1:36" x14ac:dyDescent="0.3">
      <c r="A29" s="9">
        <v>45222</v>
      </c>
      <c r="B29" t="s">
        <v>41</v>
      </c>
      <c r="C29" s="28" t="s">
        <v>88</v>
      </c>
      <c r="D29" t="s">
        <v>92</v>
      </c>
      <c r="E29" s="29">
        <v>832</v>
      </c>
      <c r="F29" s="29">
        <v>113</v>
      </c>
      <c r="G29" s="29">
        <v>77.099999999999994</v>
      </c>
      <c r="H29" s="29">
        <v>2</v>
      </c>
      <c r="I29" s="29">
        <v>99.6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29">
        <v>12</v>
      </c>
      <c r="S29" s="29" t="s">
        <v>99</v>
      </c>
      <c r="T29">
        <v>167</v>
      </c>
      <c r="U29">
        <v>0</v>
      </c>
      <c r="V29">
        <v>100</v>
      </c>
      <c r="W29" s="31">
        <v>0</v>
      </c>
      <c r="X29" s="22" t="s">
        <v>11</v>
      </c>
      <c r="Y29" s="22" t="str">
        <f t="shared" si="0"/>
        <v>Orlando-PW</v>
      </c>
      <c r="Z29" s="22" t="s">
        <v>41</v>
      </c>
      <c r="AA29" s="23" t="b">
        <f t="shared" si="1"/>
        <v>1</v>
      </c>
      <c r="AB29" s="32">
        <f t="shared" si="2"/>
        <v>0.98599999999999999</v>
      </c>
      <c r="AD29" s="33">
        <f>VLOOKUP(B29,[1]EstLiab!$A$2:$C$60,2,0)</f>
        <v>1</v>
      </c>
      <c r="AE29" s="34">
        <f>VLOOKUP(B29,[1]ProType!$A$2:$C$60,2,0)</f>
        <v>0</v>
      </c>
      <c r="AJ29" s="31"/>
    </row>
    <row r="30" spans="1:36" x14ac:dyDescent="0.3">
      <c r="A30" s="9">
        <v>45222</v>
      </c>
      <c r="B30" t="s">
        <v>42</v>
      </c>
      <c r="C30" s="28" t="s">
        <v>91</v>
      </c>
      <c r="D30" t="s">
        <v>94</v>
      </c>
      <c r="E30" s="29">
        <v>1014</v>
      </c>
      <c r="F30" s="29">
        <v>113</v>
      </c>
      <c r="G30" s="29">
        <v>77.099999999999994</v>
      </c>
      <c r="H30" s="29">
        <v>2</v>
      </c>
      <c r="I30" s="29">
        <v>99.6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29">
        <v>103</v>
      </c>
      <c r="S30" s="29" t="s">
        <v>121</v>
      </c>
      <c r="T30">
        <v>251</v>
      </c>
      <c r="U30">
        <v>31</v>
      </c>
      <c r="V30">
        <v>87.6</v>
      </c>
      <c r="W30" s="31">
        <v>0</v>
      </c>
      <c r="X30" s="22" t="s">
        <v>11</v>
      </c>
      <c r="Y30" s="22" t="str">
        <f t="shared" si="0"/>
        <v>Philadelphia-PW</v>
      </c>
      <c r="Z30" s="22" t="s">
        <v>42</v>
      </c>
      <c r="AA30" s="23" t="b">
        <f t="shared" si="1"/>
        <v>1</v>
      </c>
      <c r="AB30" s="32">
        <f t="shared" si="2"/>
        <v>0.89800000000000002</v>
      </c>
      <c r="AD30" s="33">
        <f>VLOOKUP(B30,[1]EstLiab!$A$2:$C$60,2,0)</f>
        <v>9</v>
      </c>
      <c r="AE30" s="34">
        <f>VLOOKUP(B30,[1]ProType!$A$2:$C$60,2,0)</f>
        <v>1</v>
      </c>
      <c r="AJ30" s="31"/>
    </row>
    <row r="31" spans="1:36" x14ac:dyDescent="0.3">
      <c r="A31" s="9">
        <v>45222</v>
      </c>
      <c r="B31" t="s">
        <v>43</v>
      </c>
      <c r="C31" s="28" t="s">
        <v>91</v>
      </c>
      <c r="D31" t="s">
        <v>108</v>
      </c>
      <c r="E31" s="29">
        <v>3801</v>
      </c>
      <c r="F31" s="29">
        <v>113</v>
      </c>
      <c r="G31" s="29">
        <v>77.099999999999994</v>
      </c>
      <c r="H31" s="29">
        <v>2</v>
      </c>
      <c r="I31" s="29">
        <v>99.6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29">
        <v>354</v>
      </c>
      <c r="S31" s="29" t="s">
        <v>122</v>
      </c>
      <c r="T31">
        <v>1442</v>
      </c>
      <c r="U31">
        <v>114</v>
      </c>
      <c r="V31">
        <v>92.1</v>
      </c>
      <c r="W31" s="31">
        <v>0</v>
      </c>
      <c r="X31" s="22" t="s">
        <v>11</v>
      </c>
      <c r="Y31" s="22" t="str">
        <f t="shared" si="0"/>
        <v>Phoenix-PW</v>
      </c>
      <c r="Z31" s="22" t="s">
        <v>43</v>
      </c>
      <c r="AA31" s="23" t="b">
        <f t="shared" si="1"/>
        <v>1</v>
      </c>
      <c r="AB31" s="32">
        <f t="shared" si="2"/>
        <v>0.90700000000000003</v>
      </c>
      <c r="AD31" s="33">
        <f>VLOOKUP(B31,[1]EstLiab!$A$2:$C$60,2,0)</f>
        <v>40</v>
      </c>
      <c r="AE31" s="34">
        <f>VLOOKUP(B31,[1]ProType!$A$2:$C$60,2,0)</f>
        <v>77</v>
      </c>
      <c r="AJ31" s="31"/>
    </row>
    <row r="32" spans="1:36" x14ac:dyDescent="0.3">
      <c r="A32" s="9">
        <v>45222</v>
      </c>
      <c r="B32" t="s">
        <v>44</v>
      </c>
      <c r="C32" s="28" t="s">
        <v>88</v>
      </c>
      <c r="D32" t="s">
        <v>94</v>
      </c>
      <c r="E32" s="29">
        <v>346</v>
      </c>
      <c r="F32" s="29">
        <v>113</v>
      </c>
      <c r="G32" s="29">
        <v>77.099999999999994</v>
      </c>
      <c r="H32" s="29">
        <v>2</v>
      </c>
      <c r="I32" s="29">
        <v>99.6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29">
        <v>5</v>
      </c>
      <c r="S32" s="29" t="s">
        <v>99</v>
      </c>
      <c r="T32">
        <v>78</v>
      </c>
      <c r="U32">
        <v>2</v>
      </c>
      <c r="V32">
        <v>97.4</v>
      </c>
      <c r="W32" s="31">
        <v>0</v>
      </c>
      <c r="X32" s="22" t="s">
        <v>11</v>
      </c>
      <c r="Y32" s="22" t="str">
        <f t="shared" si="0"/>
        <v>Pittsburgh-PW</v>
      </c>
      <c r="Z32" s="22" t="s">
        <v>44</v>
      </c>
      <c r="AA32" s="23" t="b">
        <f t="shared" si="1"/>
        <v>1</v>
      </c>
      <c r="AB32" s="32">
        <f t="shared" si="2"/>
        <v>0.98599999999999999</v>
      </c>
      <c r="AD32" s="33">
        <f>VLOOKUP(B32,[1]EstLiab!$A$2:$C$60,2,0)</f>
        <v>1</v>
      </c>
      <c r="AE32" s="34">
        <f>VLOOKUP(B32,[1]ProType!$A$2:$C$60,2,0)</f>
        <v>0</v>
      </c>
      <c r="AJ32" s="31"/>
    </row>
    <row r="33" spans="1:36" x14ac:dyDescent="0.3">
      <c r="A33" s="9">
        <v>45222</v>
      </c>
      <c r="B33" t="s">
        <v>45</v>
      </c>
      <c r="C33" s="28" t="s">
        <v>91</v>
      </c>
      <c r="D33" t="s">
        <v>123</v>
      </c>
      <c r="E33" s="29">
        <v>1639</v>
      </c>
      <c r="F33" s="29">
        <v>113</v>
      </c>
      <c r="G33" s="29">
        <v>77.099999999999994</v>
      </c>
      <c r="H33" s="29">
        <v>2</v>
      </c>
      <c r="I33" s="29">
        <v>99.6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29">
        <v>197</v>
      </c>
      <c r="S33" s="29" t="s">
        <v>124</v>
      </c>
      <c r="T33">
        <v>559</v>
      </c>
      <c r="U33">
        <v>20</v>
      </c>
      <c r="V33">
        <v>96.4</v>
      </c>
      <c r="W33" s="31">
        <v>0</v>
      </c>
      <c r="X33" s="22" t="s">
        <v>11</v>
      </c>
      <c r="Y33" s="22" t="str">
        <f t="shared" si="0"/>
        <v>Portland-PW</v>
      </c>
      <c r="Z33" s="22" t="s">
        <v>45</v>
      </c>
      <c r="AA33" s="23" t="b">
        <f t="shared" si="1"/>
        <v>1</v>
      </c>
      <c r="AB33" s="32">
        <f t="shared" si="2"/>
        <v>0.88</v>
      </c>
      <c r="AD33" s="33">
        <f>VLOOKUP(B33,[1]EstLiab!$A$2:$C$60,2,0)</f>
        <v>16</v>
      </c>
      <c r="AE33" s="34">
        <f>VLOOKUP(B33,[1]ProType!$A$2:$C$60,2,0)</f>
        <v>7</v>
      </c>
      <c r="AJ33" s="31"/>
    </row>
    <row r="34" spans="1:36" x14ac:dyDescent="0.3">
      <c r="A34" s="9">
        <v>45222</v>
      </c>
      <c r="B34" t="s">
        <v>46</v>
      </c>
      <c r="C34" s="28" t="s">
        <v>88</v>
      </c>
      <c r="D34" t="s">
        <v>94</v>
      </c>
      <c r="E34" s="29">
        <v>533</v>
      </c>
      <c r="F34" s="29">
        <v>113</v>
      </c>
      <c r="G34" s="29">
        <v>77.099999999999994</v>
      </c>
      <c r="H34" s="29">
        <v>2</v>
      </c>
      <c r="I34" s="29">
        <v>99.6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29">
        <v>14</v>
      </c>
      <c r="S34" s="29" t="s">
        <v>125</v>
      </c>
      <c r="T34">
        <v>173</v>
      </c>
      <c r="U34">
        <v>14</v>
      </c>
      <c r="V34">
        <v>91.9</v>
      </c>
      <c r="W34" s="31">
        <v>0</v>
      </c>
      <c r="X34" s="22" t="s">
        <v>11</v>
      </c>
      <c r="Y34" s="22" t="str">
        <f t="shared" si="0"/>
        <v>Princeton-PW</v>
      </c>
      <c r="Z34" s="22" t="s">
        <v>46</v>
      </c>
      <c r="AA34" s="23" t="b">
        <f t="shared" si="1"/>
        <v>1</v>
      </c>
      <c r="AB34" s="32">
        <f t="shared" si="2"/>
        <v>0.97400000000000009</v>
      </c>
      <c r="AD34" s="33">
        <f>VLOOKUP(B34,[1]EstLiab!$A$2:$C$60,2,0)</f>
        <v>7</v>
      </c>
      <c r="AE34" s="34">
        <f>VLOOKUP(B34,[1]ProType!$A$2:$C$60,2,0)</f>
        <v>0</v>
      </c>
      <c r="AJ34" s="31"/>
    </row>
    <row r="35" spans="1:36" x14ac:dyDescent="0.3">
      <c r="A35" s="9">
        <v>45222</v>
      </c>
      <c r="B35" t="s">
        <v>47</v>
      </c>
      <c r="C35" s="28" t="s">
        <v>88</v>
      </c>
      <c r="D35" t="s">
        <v>94</v>
      </c>
      <c r="E35" s="29">
        <v>16</v>
      </c>
      <c r="F35" s="29">
        <v>113</v>
      </c>
      <c r="G35" s="29">
        <v>77.099999999999994</v>
      </c>
      <c r="H35" s="29">
        <v>2</v>
      </c>
      <c r="I35" s="29">
        <v>99.6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29">
        <v>2</v>
      </c>
      <c r="S35" s="29" t="s">
        <v>126</v>
      </c>
      <c r="T35" s="35">
        <v>30</v>
      </c>
      <c r="U35" s="35">
        <v>0</v>
      </c>
      <c r="V35" s="36">
        <v>100</v>
      </c>
      <c r="W35" s="31">
        <v>0</v>
      </c>
      <c r="X35" s="22" t="s">
        <v>11</v>
      </c>
      <c r="Y35" s="22" t="str">
        <f t="shared" si="0"/>
        <v>Richmond-PW</v>
      </c>
      <c r="Z35" s="22" t="s">
        <v>47</v>
      </c>
      <c r="AA35" s="23" t="b">
        <f t="shared" si="1"/>
        <v>1</v>
      </c>
      <c r="AB35" s="32">
        <f t="shared" si="2"/>
        <v>0.875</v>
      </c>
      <c r="AD35" s="33">
        <f>VLOOKUP(B35,[1]EstLiab!$A$2:$C$60,2,0)</f>
        <v>0</v>
      </c>
      <c r="AE35" s="34">
        <f>VLOOKUP(B35,[1]ProType!$A$2:$C$60,2,0)</f>
        <v>0</v>
      </c>
      <c r="AJ35" s="37"/>
    </row>
    <row r="36" spans="1:36" x14ac:dyDescent="0.3">
      <c r="A36" s="9">
        <v>45222</v>
      </c>
      <c r="B36" t="s">
        <v>48</v>
      </c>
      <c r="C36" s="28" t="s">
        <v>96</v>
      </c>
      <c r="D36" t="s">
        <v>123</v>
      </c>
      <c r="E36" s="29">
        <v>1018</v>
      </c>
      <c r="F36" s="29">
        <v>113</v>
      </c>
      <c r="G36" s="29">
        <v>77.099999999999994</v>
      </c>
      <c r="H36" s="29">
        <v>2</v>
      </c>
      <c r="I36" s="29">
        <v>99.6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29">
        <v>18</v>
      </c>
      <c r="S36" s="29" t="s">
        <v>127</v>
      </c>
      <c r="T36">
        <v>761</v>
      </c>
      <c r="U36">
        <v>4</v>
      </c>
      <c r="V36">
        <v>99.5</v>
      </c>
      <c r="W36" s="31">
        <v>0</v>
      </c>
      <c r="X36" s="22" t="s">
        <v>11</v>
      </c>
      <c r="Y36" s="22" t="str">
        <f t="shared" si="0"/>
        <v>Salt Lake City-PW</v>
      </c>
      <c r="Z36" s="22" t="s">
        <v>48</v>
      </c>
      <c r="AA36" s="23" t="b">
        <f t="shared" si="1"/>
        <v>1</v>
      </c>
      <c r="AB36" s="32">
        <f t="shared" si="2"/>
        <v>0.98199999999999998</v>
      </c>
      <c r="AD36" s="33">
        <f>VLOOKUP(B36,[1]EstLiab!$A$2:$C$60,2,0)</f>
        <v>14</v>
      </c>
      <c r="AE36" s="34">
        <f>VLOOKUP(B36,[1]ProType!$A$2:$C$60,2,0)</f>
        <v>1</v>
      </c>
      <c r="AJ36" s="31"/>
    </row>
    <row r="37" spans="1:36" x14ac:dyDescent="0.3">
      <c r="A37" s="9">
        <v>45222</v>
      </c>
      <c r="B37" t="s">
        <v>49</v>
      </c>
      <c r="C37" s="28" t="s">
        <v>88</v>
      </c>
      <c r="D37" t="s">
        <v>105</v>
      </c>
      <c r="E37" s="29">
        <v>434</v>
      </c>
      <c r="F37" s="29">
        <v>113</v>
      </c>
      <c r="G37" s="29">
        <v>77.099999999999994</v>
      </c>
      <c r="H37" s="29">
        <v>2</v>
      </c>
      <c r="I37" s="29">
        <v>99.6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29">
        <v>16</v>
      </c>
      <c r="S37" s="29" t="s">
        <v>118</v>
      </c>
      <c r="T37">
        <v>176</v>
      </c>
      <c r="U37">
        <v>5</v>
      </c>
      <c r="V37">
        <v>97.2</v>
      </c>
      <c r="W37" s="31">
        <v>0</v>
      </c>
      <c r="X37" s="22" t="s">
        <v>11</v>
      </c>
      <c r="Y37" s="22" t="str">
        <f t="shared" si="0"/>
        <v>San Antonio-PW</v>
      </c>
      <c r="Z37" s="22" t="s">
        <v>49</v>
      </c>
      <c r="AA37" s="23" t="b">
        <f t="shared" si="1"/>
        <v>1</v>
      </c>
      <c r="AB37" s="32">
        <f t="shared" si="2"/>
        <v>0.96299999999999997</v>
      </c>
      <c r="AD37" s="33">
        <f>VLOOKUP(B37,[1]EstLiab!$A$2:$C$60,2,0)</f>
        <v>0</v>
      </c>
      <c r="AE37" s="34">
        <f>VLOOKUP(B37,[1]ProType!$A$2:$C$60,2,0)</f>
        <v>1</v>
      </c>
      <c r="AJ37" s="31"/>
    </row>
    <row r="38" spans="1:36" x14ac:dyDescent="0.3">
      <c r="A38" s="9">
        <v>45222</v>
      </c>
      <c r="B38" t="s">
        <v>50</v>
      </c>
      <c r="C38" s="28" t="s">
        <v>91</v>
      </c>
      <c r="D38" t="s">
        <v>108</v>
      </c>
      <c r="E38" s="29">
        <v>1334</v>
      </c>
      <c r="F38" s="29">
        <v>113</v>
      </c>
      <c r="G38" s="29">
        <v>77.099999999999994</v>
      </c>
      <c r="H38" s="29">
        <v>2</v>
      </c>
      <c r="I38" s="29">
        <v>99.6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29">
        <v>82</v>
      </c>
      <c r="S38" s="29" t="s">
        <v>128</v>
      </c>
      <c r="T38">
        <v>545</v>
      </c>
      <c r="U38">
        <v>55</v>
      </c>
      <c r="V38">
        <v>89.9</v>
      </c>
      <c r="W38" s="31">
        <v>0</v>
      </c>
      <c r="X38" s="22" t="s">
        <v>11</v>
      </c>
      <c r="Y38" s="22" t="str">
        <f t="shared" si="0"/>
        <v>San Diego-PW</v>
      </c>
      <c r="Z38" s="22" t="s">
        <v>50</v>
      </c>
      <c r="AA38" s="23" t="b">
        <f t="shared" si="1"/>
        <v>1</v>
      </c>
      <c r="AB38" s="32">
        <f t="shared" si="2"/>
        <v>0.93900000000000006</v>
      </c>
      <c r="AD38" s="33">
        <f>VLOOKUP(B38,[1]EstLiab!$A$2:$C$60,2,0)</f>
        <v>11</v>
      </c>
      <c r="AE38" s="34">
        <f>VLOOKUP(B38,[1]ProType!$A$2:$C$60,2,0)</f>
        <v>8</v>
      </c>
      <c r="AJ38" s="31"/>
    </row>
    <row r="39" spans="1:36" x14ac:dyDescent="0.3">
      <c r="A39" s="9">
        <v>45222</v>
      </c>
      <c r="B39" t="s">
        <v>129</v>
      </c>
      <c r="C39" s="28" t="s">
        <v>88</v>
      </c>
      <c r="D39" t="s">
        <v>108</v>
      </c>
      <c r="E39" s="29">
        <v>333</v>
      </c>
      <c r="F39" s="29">
        <v>113</v>
      </c>
      <c r="G39" s="29">
        <v>77.099999999999994</v>
      </c>
      <c r="H39" s="29">
        <v>2</v>
      </c>
      <c r="I39" s="29">
        <v>99.6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29">
        <v>2</v>
      </c>
      <c r="S39" s="29" t="s">
        <v>113</v>
      </c>
      <c r="T39">
        <v>191</v>
      </c>
      <c r="U39">
        <v>0</v>
      </c>
      <c r="V39">
        <v>100</v>
      </c>
      <c r="W39" s="31">
        <v>0</v>
      </c>
      <c r="X39" s="22" t="s">
        <v>11</v>
      </c>
      <c r="Y39" s="22" t="str">
        <f t="shared" si="0"/>
        <v>San Francisco-PW</v>
      </c>
      <c r="Z39" s="22" t="s">
        <v>129</v>
      </c>
      <c r="AA39" s="23" t="b">
        <f t="shared" si="1"/>
        <v>1</v>
      </c>
      <c r="AB39" s="32">
        <f t="shared" si="2"/>
        <v>0.99400000000000011</v>
      </c>
      <c r="AD39" s="33">
        <f>VLOOKUP(B39,[1]EstLiab!$A$2:$C$60,2,0)</f>
        <v>1</v>
      </c>
      <c r="AE39" s="34">
        <f>VLOOKUP(B39,[1]ProType!$A$2:$C$60,2,0)</f>
        <v>0</v>
      </c>
      <c r="AJ39" s="31"/>
    </row>
    <row r="40" spans="1:36" x14ac:dyDescent="0.3">
      <c r="A40" s="9">
        <v>45222</v>
      </c>
      <c r="B40" t="s">
        <v>51</v>
      </c>
      <c r="C40" s="28" t="s">
        <v>91</v>
      </c>
      <c r="D40" t="s">
        <v>108</v>
      </c>
      <c r="E40" s="29">
        <v>1481</v>
      </c>
      <c r="F40" s="29">
        <v>113</v>
      </c>
      <c r="G40" s="29">
        <v>77.099999999999994</v>
      </c>
      <c r="H40" s="29">
        <v>2</v>
      </c>
      <c r="I40" s="29">
        <v>99.6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29">
        <v>26</v>
      </c>
      <c r="S40" s="29" t="s">
        <v>127</v>
      </c>
      <c r="T40">
        <v>455</v>
      </c>
      <c r="U40">
        <v>0</v>
      </c>
      <c r="V40">
        <v>100</v>
      </c>
      <c r="W40" s="31">
        <v>0</v>
      </c>
      <c r="X40" s="22" t="s">
        <v>11</v>
      </c>
      <c r="Y40" s="22" t="str">
        <f t="shared" si="0"/>
        <v>San Jose-PW</v>
      </c>
      <c r="Z40" s="22" t="s">
        <v>51</v>
      </c>
      <c r="AA40" s="23" t="b">
        <f t="shared" si="1"/>
        <v>1</v>
      </c>
      <c r="AB40" s="32">
        <f t="shared" si="2"/>
        <v>0.98199999999999998</v>
      </c>
      <c r="AD40" s="33">
        <f>VLOOKUP(B40,[1]EstLiab!$A$2:$C$60,2,0)</f>
        <v>12</v>
      </c>
      <c r="AE40" s="34">
        <f>VLOOKUP(B40,[1]ProType!$A$2:$C$60,2,0)</f>
        <v>11</v>
      </c>
      <c r="AJ40" s="31"/>
    </row>
    <row r="41" spans="1:36" x14ac:dyDescent="0.3">
      <c r="A41" s="9">
        <v>45222</v>
      </c>
      <c r="B41" t="s">
        <v>52</v>
      </c>
      <c r="C41" s="28" t="s">
        <v>88</v>
      </c>
      <c r="D41" t="s">
        <v>108</v>
      </c>
      <c r="E41" s="29">
        <v>657</v>
      </c>
      <c r="F41" s="29">
        <v>113</v>
      </c>
      <c r="G41" s="29">
        <v>77.099999999999994</v>
      </c>
      <c r="H41" s="29">
        <v>2</v>
      </c>
      <c r="I41" s="29">
        <v>99.6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29">
        <v>10</v>
      </c>
      <c r="S41" s="29" t="s">
        <v>103</v>
      </c>
      <c r="T41">
        <v>203</v>
      </c>
      <c r="U41">
        <v>6</v>
      </c>
      <c r="V41">
        <v>97</v>
      </c>
      <c r="W41" s="31">
        <v>0</v>
      </c>
      <c r="X41" s="22" t="s">
        <v>11</v>
      </c>
      <c r="Y41" s="22" t="str">
        <f t="shared" si="0"/>
        <v>San Mateo-PW</v>
      </c>
      <c r="Z41" s="22" t="s">
        <v>52</v>
      </c>
      <c r="AA41" s="23" t="b">
        <f t="shared" si="1"/>
        <v>1</v>
      </c>
      <c r="AB41" s="32">
        <f t="shared" si="2"/>
        <v>0.98499999999999999</v>
      </c>
      <c r="AD41" s="33">
        <f>VLOOKUP(B41,[1]EstLiab!$A$2:$C$60,2,0)</f>
        <v>3</v>
      </c>
      <c r="AE41" s="34">
        <f>VLOOKUP(B41,[1]ProType!$A$2:$C$60,2,0)</f>
        <v>2</v>
      </c>
      <c r="AJ41" s="31"/>
    </row>
    <row r="42" spans="1:36" x14ac:dyDescent="0.3">
      <c r="A42" s="9">
        <v>45222</v>
      </c>
      <c r="B42" t="s">
        <v>53</v>
      </c>
      <c r="C42" s="28" t="s">
        <v>91</v>
      </c>
      <c r="D42" t="s">
        <v>123</v>
      </c>
      <c r="E42" s="29">
        <v>2532</v>
      </c>
      <c r="F42" s="29">
        <v>113</v>
      </c>
      <c r="G42" s="29">
        <v>77.099999999999994</v>
      </c>
      <c r="H42" s="29">
        <v>2</v>
      </c>
      <c r="I42" s="29">
        <v>99.6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29">
        <v>20</v>
      </c>
      <c r="S42" s="29" t="s">
        <v>130</v>
      </c>
      <c r="T42">
        <v>1148</v>
      </c>
      <c r="U42">
        <v>5</v>
      </c>
      <c r="V42">
        <v>99.6</v>
      </c>
      <c r="W42" s="31">
        <v>0</v>
      </c>
      <c r="X42" s="22" t="s">
        <v>11</v>
      </c>
      <c r="Y42" s="22" t="str">
        <f t="shared" si="0"/>
        <v>Seattle-PW</v>
      </c>
      <c r="Z42" s="22" t="s">
        <v>53</v>
      </c>
      <c r="AA42" s="23" t="b">
        <f t="shared" si="1"/>
        <v>1</v>
      </c>
      <c r="AB42" s="32">
        <f t="shared" si="2"/>
        <v>0.99199999999999999</v>
      </c>
      <c r="AD42" s="33">
        <f>VLOOKUP(B42,[1]EstLiab!$A$2:$C$60,2,0)</f>
        <v>1</v>
      </c>
      <c r="AE42" s="34">
        <f>VLOOKUP(B42,[1]ProType!$A$2:$C$60,2,0)</f>
        <v>1</v>
      </c>
      <c r="AJ42" s="31"/>
    </row>
    <row r="43" spans="1:36" x14ac:dyDescent="0.3">
      <c r="A43" s="9">
        <v>45222</v>
      </c>
      <c r="B43" t="s">
        <v>54</v>
      </c>
      <c r="C43" s="28" t="s">
        <v>96</v>
      </c>
      <c r="D43" t="s">
        <v>100</v>
      </c>
      <c r="E43" s="29">
        <v>1320</v>
      </c>
      <c r="F43" s="29">
        <v>113</v>
      </c>
      <c r="G43" s="29">
        <v>77.099999999999994</v>
      </c>
      <c r="H43" s="29">
        <v>2</v>
      </c>
      <c r="I43" s="29">
        <v>99.6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29">
        <v>81</v>
      </c>
      <c r="S43" s="29" t="s">
        <v>128</v>
      </c>
      <c r="T43">
        <v>501</v>
      </c>
      <c r="U43">
        <v>33</v>
      </c>
      <c r="V43">
        <v>93.4</v>
      </c>
      <c r="W43" s="31">
        <v>0</v>
      </c>
      <c r="X43" s="22" t="s">
        <v>11</v>
      </c>
      <c r="Y43" s="22" t="str">
        <f t="shared" si="0"/>
        <v>St Louis-PW</v>
      </c>
      <c r="Z43" s="22" t="s">
        <v>54</v>
      </c>
      <c r="AA43" s="23" t="b">
        <f t="shared" si="1"/>
        <v>1</v>
      </c>
      <c r="AB43" s="32">
        <f t="shared" si="2"/>
        <v>0.93900000000000006</v>
      </c>
      <c r="AD43" s="33">
        <f>VLOOKUP(B43,[1]EstLiab!$A$2:$C$60,2,0)</f>
        <v>30</v>
      </c>
      <c r="AE43" s="34">
        <f>VLOOKUP(B43,[1]ProType!$A$2:$C$60,2,0)</f>
        <v>1</v>
      </c>
      <c r="AJ43" s="31"/>
    </row>
    <row r="44" spans="1:36" x14ac:dyDescent="0.3">
      <c r="A44" s="9">
        <v>45222</v>
      </c>
      <c r="B44" t="s">
        <v>131</v>
      </c>
      <c r="C44" s="28" t="s">
        <v>88</v>
      </c>
      <c r="D44" t="s">
        <v>92</v>
      </c>
      <c r="E44" s="29">
        <v>4</v>
      </c>
      <c r="F44" s="29">
        <v>113</v>
      </c>
      <c r="G44" s="29">
        <v>77.099999999999994</v>
      </c>
      <c r="H44" s="29">
        <v>2</v>
      </c>
      <c r="I44" s="29">
        <v>99.6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29">
        <v>0</v>
      </c>
      <c r="S44" s="29" t="s">
        <v>132</v>
      </c>
      <c r="T44">
        <v>58</v>
      </c>
      <c r="U44">
        <v>2</v>
      </c>
      <c r="V44">
        <v>96.6</v>
      </c>
      <c r="W44" s="31">
        <v>0</v>
      </c>
      <c r="X44" s="22" t="s">
        <v>11</v>
      </c>
      <c r="Y44" s="22" t="str">
        <f t="shared" si="0"/>
        <v>Tampa Bay-PW</v>
      </c>
      <c r="Z44" s="22" t="s">
        <v>131</v>
      </c>
      <c r="AA44" s="23" t="b">
        <f t="shared" si="1"/>
        <v>1</v>
      </c>
      <c r="AB44" s="32">
        <f t="shared" si="2"/>
        <v>1</v>
      </c>
      <c r="AD44" s="33">
        <f>VLOOKUP(B44,[1]EstLiab!$A$2:$C$60,2,0)</f>
        <v>0</v>
      </c>
      <c r="AE44" s="34">
        <f>VLOOKUP(B44,[1]ProType!$A$2:$C$60,2,0)</f>
        <v>0</v>
      </c>
      <c r="AJ44" s="31"/>
    </row>
    <row r="45" spans="1:36" x14ac:dyDescent="0.3">
      <c r="A45" s="9">
        <v>45222</v>
      </c>
      <c r="B45" t="s">
        <v>55</v>
      </c>
      <c r="C45" s="28" t="s">
        <v>88</v>
      </c>
      <c r="D45" t="s">
        <v>105</v>
      </c>
      <c r="E45" s="29">
        <v>10</v>
      </c>
      <c r="F45" s="29">
        <v>113</v>
      </c>
      <c r="G45" s="29">
        <v>77.099999999999994</v>
      </c>
      <c r="H45" s="29">
        <v>2</v>
      </c>
      <c r="I45" s="29">
        <v>99.6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29">
        <v>2</v>
      </c>
      <c r="S45" s="29" t="s">
        <v>133</v>
      </c>
      <c r="T45" s="35">
        <v>73</v>
      </c>
      <c r="U45" s="35">
        <v>0</v>
      </c>
      <c r="V45" s="36">
        <v>100</v>
      </c>
      <c r="W45" s="31">
        <v>0</v>
      </c>
      <c r="X45" s="22" t="s">
        <v>11</v>
      </c>
      <c r="Y45" s="22" t="str">
        <f t="shared" si="0"/>
        <v>The Woodlands-PW</v>
      </c>
      <c r="Z45" s="22" t="s">
        <v>55</v>
      </c>
      <c r="AA45" s="23" t="b">
        <f t="shared" si="1"/>
        <v>1</v>
      </c>
      <c r="AB45" s="32">
        <f t="shared" si="2"/>
        <v>0.8</v>
      </c>
      <c r="AD45" s="33">
        <f>VLOOKUP(B45,[1]EstLiab!$A$2:$C$60,2,0)</f>
        <v>0</v>
      </c>
      <c r="AE45" s="34">
        <f>VLOOKUP(B45,[1]ProType!$A$2:$C$60,2,0)</f>
        <v>0</v>
      </c>
      <c r="AJ45" s="37"/>
    </row>
    <row r="46" spans="1:36" x14ac:dyDescent="0.3">
      <c r="A46" s="9">
        <v>45222</v>
      </c>
      <c r="B46" t="s">
        <v>56</v>
      </c>
      <c r="C46" s="28" t="s">
        <v>96</v>
      </c>
      <c r="D46" t="s">
        <v>108</v>
      </c>
      <c r="E46" s="29">
        <v>415</v>
      </c>
      <c r="F46" s="29">
        <v>113</v>
      </c>
      <c r="G46" s="29">
        <v>77.099999999999994</v>
      </c>
      <c r="H46" s="29">
        <v>2</v>
      </c>
      <c r="I46" s="29">
        <v>99.6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29">
        <v>14</v>
      </c>
      <c r="S46" s="29" t="s">
        <v>134</v>
      </c>
      <c r="T46">
        <v>185</v>
      </c>
      <c r="U46">
        <v>2</v>
      </c>
      <c r="V46">
        <v>98.9</v>
      </c>
      <c r="W46" s="31">
        <v>0</v>
      </c>
      <c r="X46" s="22" t="s">
        <v>11</v>
      </c>
      <c r="Y46" s="22" t="str">
        <f t="shared" si="0"/>
        <v>Walnut Creek-PW</v>
      </c>
      <c r="Z46" s="22" t="s">
        <v>56</v>
      </c>
      <c r="AA46" s="23" t="b">
        <f t="shared" si="1"/>
        <v>1</v>
      </c>
      <c r="AB46" s="32">
        <f t="shared" si="2"/>
        <v>0.96599999999999997</v>
      </c>
      <c r="AD46" s="33">
        <f>VLOOKUP(B46,[1]EstLiab!$A$2:$C$60,2,0)</f>
        <v>1</v>
      </c>
      <c r="AE46" s="34">
        <f>VLOOKUP(B46,[1]ProType!$A$2:$C$60,2,0)</f>
        <v>3</v>
      </c>
      <c r="AJ46" s="31"/>
    </row>
    <row r="47" spans="1:36" x14ac:dyDescent="0.3">
      <c r="A47" s="9">
        <v>45222</v>
      </c>
      <c r="B47" t="s">
        <v>57</v>
      </c>
      <c r="C47" s="28" t="s">
        <v>96</v>
      </c>
      <c r="D47" t="s">
        <v>94</v>
      </c>
      <c r="E47" s="29">
        <v>671</v>
      </c>
      <c r="F47" s="29">
        <v>113</v>
      </c>
      <c r="G47" s="29">
        <v>77.099999999999994</v>
      </c>
      <c r="H47" s="29">
        <v>2</v>
      </c>
      <c r="I47" s="29">
        <v>99.6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29">
        <v>18</v>
      </c>
      <c r="S47" s="29" t="s">
        <v>135</v>
      </c>
      <c r="T47">
        <v>143</v>
      </c>
      <c r="U47">
        <v>21</v>
      </c>
      <c r="V47">
        <v>85.3</v>
      </c>
      <c r="W47" s="31">
        <v>0</v>
      </c>
      <c r="X47" s="22" t="s">
        <v>11</v>
      </c>
      <c r="Y47" s="22" t="str">
        <f t="shared" si="0"/>
        <v>Washington DC-PW</v>
      </c>
      <c r="Z47" s="22" t="s">
        <v>57</v>
      </c>
      <c r="AA47" s="23" t="b">
        <f t="shared" si="1"/>
        <v>1</v>
      </c>
      <c r="AB47" s="32">
        <f t="shared" si="2"/>
        <v>0.97299999999999998</v>
      </c>
      <c r="AD47" s="33">
        <f>VLOOKUP(B47,[1]EstLiab!$A$2:$C$60,2,0)</f>
        <v>1</v>
      </c>
      <c r="AE47" s="34">
        <f>VLOOKUP(B47,[1]ProType!$A$2:$C$60,2,0)</f>
        <v>0</v>
      </c>
      <c r="AJ47" s="31"/>
    </row>
    <row r="48" spans="1:36" x14ac:dyDescent="0.3">
      <c r="A48" s="9">
        <v>45222</v>
      </c>
      <c r="B48" s="38" t="s">
        <v>136</v>
      </c>
      <c r="C48" s="38" t="s">
        <v>136</v>
      </c>
      <c r="D48" s="38" t="s">
        <v>136</v>
      </c>
      <c r="E48" s="38">
        <f>SUM(E2:E47)</f>
        <v>64851</v>
      </c>
      <c r="F48" s="39">
        <f>SUM(F2:F47)</f>
        <v>5198</v>
      </c>
      <c r="G48" s="40">
        <f>1-(F48/E48)</f>
        <v>0.91984703397017775</v>
      </c>
      <c r="H48" s="39">
        <f>SUM(H2:H47)</f>
        <v>92</v>
      </c>
      <c r="I48" s="41">
        <f>1-H48/E48</f>
        <v>0.99858136343310044</v>
      </c>
      <c r="J48" s="38">
        <f>SUM(J2:J47)</f>
        <v>0</v>
      </c>
      <c r="K48" s="38">
        <f>SUM(K2:K47)</f>
        <v>0</v>
      </c>
      <c r="L48" s="38">
        <v>0</v>
      </c>
      <c r="M48" s="38">
        <f>SUM(M2:M47)</f>
        <v>0</v>
      </c>
      <c r="N48" s="38">
        <v>0</v>
      </c>
      <c r="O48" s="38">
        <v>0</v>
      </c>
      <c r="P48" s="38">
        <f>SUM(P2:P47)</f>
        <v>0</v>
      </c>
      <c r="Q48" s="38">
        <f>SUM(Q2:Q47)</f>
        <v>0</v>
      </c>
      <c r="R48" s="39">
        <f>SUM(R2:R47)</f>
        <v>3940</v>
      </c>
      <c r="S48" s="42">
        <f>1-R48/E48</f>
        <v>0.93924534702626017</v>
      </c>
      <c r="T48" s="39">
        <f>SUM(T2:T47)</f>
        <v>23817</v>
      </c>
      <c r="U48" s="39">
        <f>SUM(U2:U47)</f>
        <v>1688</v>
      </c>
      <c r="V48" s="38">
        <f>1-U48/T48</f>
        <v>0.92912625435613216</v>
      </c>
      <c r="W48" s="10">
        <f>SUM(W2:W47)</f>
        <v>0</v>
      </c>
      <c r="X48" s="43"/>
      <c r="Y48" s="43"/>
      <c r="Z48" s="43"/>
      <c r="AA48" s="23"/>
      <c r="AB48" s="44">
        <f>S48</f>
        <v>0.93924534702626017</v>
      </c>
      <c r="AC48" s="43"/>
      <c r="AD48" s="38">
        <f>SUM(AD2:AD47)</f>
        <v>884</v>
      </c>
      <c r="AE48" s="38">
        <f>SUM(AE2:AE47)</f>
        <v>354</v>
      </c>
    </row>
    <row r="49" spans="1:37" x14ac:dyDescent="0.3">
      <c r="A49" s="9">
        <v>45229</v>
      </c>
      <c r="B49" s="5" t="s">
        <v>15</v>
      </c>
      <c r="C49" s="45" t="s">
        <v>88</v>
      </c>
      <c r="D49" s="5" t="s">
        <v>89</v>
      </c>
      <c r="E49" s="46">
        <f>VLOOKUP(B49,'[1]Reg+EL Score'!$A$2:$D$46,2,0)</f>
        <v>574</v>
      </c>
      <c r="F49" s="46">
        <v>113</v>
      </c>
      <c r="G49" s="46">
        <v>77.099999999999994</v>
      </c>
      <c r="H49" s="46">
        <v>2</v>
      </c>
      <c r="I49" s="46">
        <v>99.6</v>
      </c>
      <c r="J49" s="47">
        <v>0</v>
      </c>
      <c r="K49" s="47">
        <v>0</v>
      </c>
      <c r="L49" s="47">
        <v>0</v>
      </c>
      <c r="M49" s="47">
        <v>0</v>
      </c>
      <c r="N49" s="47">
        <v>0</v>
      </c>
      <c r="O49" s="47">
        <v>0</v>
      </c>
      <c r="P49" s="47">
        <v>0</v>
      </c>
      <c r="Q49" s="47">
        <v>0</v>
      </c>
      <c r="R49" s="46">
        <f>VLOOKUP(B49,'[1]Reg+EL Score'!$A$2:$D$46,3,0)</f>
        <v>5</v>
      </c>
      <c r="S49" s="46" t="str">
        <f>TEXT(VLOOKUP(B49,'[1]Reg+EL Score'!$A$2:$D$46,4,0)*100,"##.0")</f>
        <v>99.1</v>
      </c>
      <c r="T49">
        <v>267</v>
      </c>
      <c r="U49">
        <v>24</v>
      </c>
      <c r="V49">
        <v>91</v>
      </c>
      <c r="W49" s="31">
        <v>0</v>
      </c>
      <c r="X49" s="22" t="s">
        <v>12</v>
      </c>
      <c r="Y49" s="22" t="str">
        <f>B49&amp;"-"&amp;X49</f>
        <v>Akron-CW</v>
      </c>
      <c r="Z49" s="22" t="s">
        <v>15</v>
      </c>
      <c r="AA49" s="23" t="b">
        <f>Z49=B49</f>
        <v>1</v>
      </c>
      <c r="AB49" s="32">
        <f>S49/100</f>
        <v>0.99099999999999999</v>
      </c>
      <c r="AD49" s="33">
        <f>VLOOKUP(B49,[1]EstLiab!$A$2:$C$60,3,0)</f>
        <v>0</v>
      </c>
      <c r="AE49" s="34">
        <f>VLOOKUP(B49,[1]ProType!$A$2:$C$60,3,0)</f>
        <v>1</v>
      </c>
      <c r="AF49" s="48"/>
      <c r="AI49" s="49">
        <f>R49-R2</f>
        <v>-3</v>
      </c>
      <c r="AJ49" s="50">
        <f t="shared" ref="AJ49:AJ95" si="3">S49-S2</f>
        <v>0.39999999999999147</v>
      </c>
      <c r="AK49" s="51"/>
    </row>
    <row r="50" spans="1:37" x14ac:dyDescent="0.3">
      <c r="A50" s="9">
        <v>45229</v>
      </c>
      <c r="B50" t="s">
        <v>16</v>
      </c>
      <c r="C50" s="28" t="s">
        <v>91</v>
      </c>
      <c r="D50" t="s">
        <v>92</v>
      </c>
      <c r="E50" s="29">
        <f>VLOOKUP(B50,'[1]Reg+EL Score'!$A$2:$D$46,2,0)</f>
        <v>1874</v>
      </c>
      <c r="F50" s="29">
        <v>113</v>
      </c>
      <c r="G50" s="29">
        <v>77.099999999999994</v>
      </c>
      <c r="H50" s="29">
        <v>2</v>
      </c>
      <c r="I50" s="29">
        <v>99.6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29">
        <f>VLOOKUP(B50,'[1]Reg+EL Score'!$A$2:$D$46,3,0)</f>
        <v>44</v>
      </c>
      <c r="S50" s="29" t="str">
        <f>TEXT(VLOOKUP(B50,'[1]Reg+EL Score'!$A$2:$D$46,4,0)*100,"##.0")</f>
        <v>97.7</v>
      </c>
      <c r="T50">
        <v>542</v>
      </c>
      <c r="U50">
        <v>54</v>
      </c>
      <c r="V50">
        <v>90</v>
      </c>
      <c r="W50" s="31">
        <v>0</v>
      </c>
      <c r="X50" s="22" t="s">
        <v>12</v>
      </c>
      <c r="Y50" s="22" t="str">
        <f>B50&amp;"-"&amp;X50</f>
        <v>Atlanta-CW</v>
      </c>
      <c r="Z50" s="22" t="s">
        <v>16</v>
      </c>
      <c r="AA50" s="23" t="b">
        <f>Z50=B50</f>
        <v>1</v>
      </c>
      <c r="AB50" s="32">
        <f>S50/100</f>
        <v>0.97699999999999998</v>
      </c>
      <c r="AD50" s="52">
        <f>VLOOKUP(B50,[1]EstLiab!$A$2:$C$60,3,0)</f>
        <v>0</v>
      </c>
      <c r="AE50" s="34">
        <f>VLOOKUP(B50,[1]ProType!$A$2:$C$60,3,0)</f>
        <v>1</v>
      </c>
      <c r="AF50" s="48"/>
      <c r="AI50" s="49">
        <f t="shared" ref="AI50:AI94" si="4">R50-R3</f>
        <v>-14</v>
      </c>
      <c r="AJ50" s="50">
        <f t="shared" si="3"/>
        <v>0.79999999999999716</v>
      </c>
      <c r="AK50" s="51"/>
    </row>
    <row r="51" spans="1:37" x14ac:dyDescent="0.3">
      <c r="A51" s="9">
        <v>45229</v>
      </c>
      <c r="B51" t="s">
        <v>17</v>
      </c>
      <c r="C51" s="28" t="s">
        <v>88</v>
      </c>
      <c r="D51" t="s">
        <v>94</v>
      </c>
      <c r="E51" s="29">
        <f>VLOOKUP(B51,'[1]Reg+EL Score'!$A$2:$D$46,2,0)</f>
        <v>283</v>
      </c>
      <c r="F51" s="29">
        <v>113</v>
      </c>
      <c r="G51" s="29">
        <v>77.099999999999994</v>
      </c>
      <c r="H51" s="29">
        <v>2</v>
      </c>
      <c r="I51" s="29">
        <v>99.6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29">
        <f>VLOOKUP(B51,'[1]Reg+EL Score'!$A$2:$D$46,3,0)</f>
        <v>6</v>
      </c>
      <c r="S51" s="29" t="str">
        <f>TEXT(VLOOKUP(B51,'[1]Reg+EL Score'!$A$2:$D$46,4,0)*100,"##.0")</f>
        <v>97.9</v>
      </c>
      <c r="T51">
        <v>114</v>
      </c>
      <c r="U51">
        <v>3</v>
      </c>
      <c r="V51">
        <v>97.4</v>
      </c>
      <c r="W51" s="31">
        <v>0</v>
      </c>
      <c r="X51" s="22" t="s">
        <v>12</v>
      </c>
      <c r="Y51" s="22" t="str">
        <f t="shared" si="0"/>
        <v>Baltimore-CW</v>
      </c>
      <c r="Z51" s="22" t="s">
        <v>17</v>
      </c>
      <c r="AA51" s="23" t="b">
        <f t="shared" si="1"/>
        <v>1</v>
      </c>
      <c r="AB51" s="32">
        <f t="shared" si="2"/>
        <v>0.97900000000000009</v>
      </c>
      <c r="AD51" s="52">
        <f>VLOOKUP(B51,[1]EstLiab!$A$2:$C$60,3,0)</f>
        <v>0</v>
      </c>
      <c r="AE51" s="34">
        <f>VLOOKUP(B51,[1]ProType!$A$2:$C$60,3,0)</f>
        <v>0</v>
      </c>
      <c r="AF51" s="48"/>
      <c r="AI51" s="49">
        <f t="shared" si="4"/>
        <v>-1</v>
      </c>
      <c r="AJ51" s="50">
        <f t="shared" si="3"/>
        <v>0.30000000000001137</v>
      </c>
      <c r="AK51" s="51"/>
    </row>
    <row r="52" spans="1:37" x14ac:dyDescent="0.3">
      <c r="A52" s="9">
        <v>45229</v>
      </c>
      <c r="B52" t="s">
        <v>18</v>
      </c>
      <c r="C52" s="28" t="s">
        <v>96</v>
      </c>
      <c r="D52" t="s">
        <v>94</v>
      </c>
      <c r="E52" s="29">
        <f>VLOOKUP(B52,'[1]Reg+EL Score'!$A$2:$D$46,2,0)</f>
        <v>1461</v>
      </c>
      <c r="F52" s="29">
        <v>113</v>
      </c>
      <c r="G52" s="29">
        <v>77.099999999999994</v>
      </c>
      <c r="H52" s="29">
        <v>2</v>
      </c>
      <c r="I52" s="29">
        <v>99.6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29">
        <f>VLOOKUP(B52,'[1]Reg+EL Score'!$A$2:$D$46,3,0)</f>
        <v>108</v>
      </c>
      <c r="S52" s="29" t="str">
        <f>TEXT(VLOOKUP(B52,'[1]Reg+EL Score'!$A$2:$D$46,4,0)*100,"##.0")</f>
        <v>92.6</v>
      </c>
      <c r="T52">
        <v>372</v>
      </c>
      <c r="U52">
        <v>43</v>
      </c>
      <c r="V52">
        <v>88.4</v>
      </c>
      <c r="W52" s="31">
        <v>0</v>
      </c>
      <c r="X52" s="22" t="s">
        <v>12</v>
      </c>
      <c r="Y52" s="22" t="str">
        <f t="shared" si="0"/>
        <v>Boston-CW</v>
      </c>
      <c r="Z52" s="22" t="s">
        <v>18</v>
      </c>
      <c r="AA52" s="23" t="b">
        <f t="shared" si="1"/>
        <v>1</v>
      </c>
      <c r="AB52" s="32">
        <f t="shared" si="2"/>
        <v>0.92599999999999993</v>
      </c>
      <c r="AD52" s="52">
        <f>VLOOKUP(B52,[1]EstLiab!$A$2:$C$60,3,0)</f>
        <v>31</v>
      </c>
      <c r="AE52" s="34">
        <f>VLOOKUP(B52,[1]ProType!$A$2:$C$60,3,0)</f>
        <v>6</v>
      </c>
      <c r="AF52" s="48"/>
      <c r="AI52" s="49">
        <f t="shared" si="4"/>
        <v>-22</v>
      </c>
      <c r="AJ52" s="50">
        <f t="shared" si="3"/>
        <v>1.5</v>
      </c>
      <c r="AK52" s="51"/>
    </row>
    <row r="53" spans="1:37" x14ac:dyDescent="0.3">
      <c r="A53" s="9">
        <v>45229</v>
      </c>
      <c r="B53" t="s">
        <v>20</v>
      </c>
      <c r="C53" s="28" t="s">
        <v>91</v>
      </c>
      <c r="D53" t="s">
        <v>89</v>
      </c>
      <c r="E53" s="29">
        <f>VLOOKUP(B53,'[1]Reg+EL Score'!$A$2:$D$46,2,0)</f>
        <v>3358</v>
      </c>
      <c r="F53" s="29">
        <v>113</v>
      </c>
      <c r="G53" s="29">
        <v>77.099999999999994</v>
      </c>
      <c r="H53" s="29">
        <v>2</v>
      </c>
      <c r="I53" s="29">
        <v>99.6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29">
        <f>VLOOKUP(B53,'[1]Reg+EL Score'!$A$2:$D$46,3,0)</f>
        <v>73</v>
      </c>
      <c r="S53" s="29" t="str">
        <f>TEXT(VLOOKUP(B53,'[1]Reg+EL Score'!$A$2:$D$46,4,0)*100,"##.0")</f>
        <v>97.8</v>
      </c>
      <c r="T53">
        <v>788</v>
      </c>
      <c r="U53">
        <v>25</v>
      </c>
      <c r="V53">
        <v>96.8</v>
      </c>
      <c r="W53" s="31">
        <v>0</v>
      </c>
      <c r="X53" s="22" t="s">
        <v>12</v>
      </c>
      <c r="Y53" s="22" t="str">
        <f t="shared" si="0"/>
        <v>Chicago-CW</v>
      </c>
      <c r="Z53" s="22" t="s">
        <v>20</v>
      </c>
      <c r="AA53" s="23" t="b">
        <f t="shared" si="1"/>
        <v>1</v>
      </c>
      <c r="AB53" s="32">
        <f t="shared" si="2"/>
        <v>0.97799999999999998</v>
      </c>
      <c r="AD53" s="52">
        <f>VLOOKUP(B53,[1]EstLiab!$A$2:$C$60,3,0)</f>
        <v>27</v>
      </c>
      <c r="AE53" s="34">
        <f>VLOOKUP(B53,[1]ProType!$A$2:$C$60,3,0)</f>
        <v>9</v>
      </c>
      <c r="AF53" s="48"/>
      <c r="AI53" s="49">
        <f t="shared" si="4"/>
        <v>12</v>
      </c>
      <c r="AJ53" s="50">
        <f t="shared" si="3"/>
        <v>-0.5</v>
      </c>
      <c r="AK53" s="51"/>
    </row>
    <row r="54" spans="1:37" x14ac:dyDescent="0.3">
      <c r="A54" s="9">
        <v>45229</v>
      </c>
      <c r="B54" t="s">
        <v>21</v>
      </c>
      <c r="C54" s="28" t="s">
        <v>96</v>
      </c>
      <c r="D54" t="s">
        <v>89</v>
      </c>
      <c r="E54" s="29">
        <f>VLOOKUP(B54,'[1]Reg+EL Score'!$A$2:$D$46,2,0)</f>
        <v>1059</v>
      </c>
      <c r="F54" s="29">
        <v>113</v>
      </c>
      <c r="G54" s="29">
        <v>77.099999999999994</v>
      </c>
      <c r="H54" s="29">
        <v>2</v>
      </c>
      <c r="I54" s="29">
        <v>99.6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29">
        <f>VLOOKUP(B54,'[1]Reg+EL Score'!$A$2:$D$46,3,0)</f>
        <v>9</v>
      </c>
      <c r="S54" s="29" t="str">
        <f>TEXT(VLOOKUP(B54,'[1]Reg+EL Score'!$A$2:$D$46,4,0)*100,"##.0")</f>
        <v>99.2</v>
      </c>
      <c r="T54">
        <v>340</v>
      </c>
      <c r="U54">
        <v>20</v>
      </c>
      <c r="V54">
        <v>94.1</v>
      </c>
      <c r="W54" s="31">
        <v>0</v>
      </c>
      <c r="X54" s="22" t="s">
        <v>12</v>
      </c>
      <c r="Y54" s="22" t="str">
        <f t="shared" si="0"/>
        <v>Cleveland-CW</v>
      </c>
      <c r="Z54" s="22" t="s">
        <v>21</v>
      </c>
      <c r="AA54" s="23" t="b">
        <f t="shared" si="1"/>
        <v>1</v>
      </c>
      <c r="AB54" s="32">
        <f t="shared" si="2"/>
        <v>0.99199999999999999</v>
      </c>
      <c r="AD54" s="52">
        <f>VLOOKUP(B54,[1]EstLiab!$A$2:$C$60,3,0)</f>
        <v>2</v>
      </c>
      <c r="AE54" s="34">
        <f>VLOOKUP(B54,[1]ProType!$A$2:$C$60,3,0)</f>
        <v>1</v>
      </c>
      <c r="AF54" s="48"/>
      <c r="AI54" s="49">
        <f t="shared" si="4"/>
        <v>-6</v>
      </c>
      <c r="AJ54" s="50">
        <f t="shared" si="3"/>
        <v>0.60000000000000853</v>
      </c>
      <c r="AK54" s="51"/>
    </row>
    <row r="55" spans="1:37" x14ac:dyDescent="0.3">
      <c r="A55" s="9">
        <v>45229</v>
      </c>
      <c r="B55" t="s">
        <v>22</v>
      </c>
      <c r="C55" s="28" t="s">
        <v>91</v>
      </c>
      <c r="D55" t="s">
        <v>100</v>
      </c>
      <c r="E55" s="29">
        <f>VLOOKUP(B55,'[1]Reg+EL Score'!$A$2:$D$46,2,0)</f>
        <v>2353</v>
      </c>
      <c r="F55" s="29">
        <v>113</v>
      </c>
      <c r="G55" s="29">
        <v>77.099999999999994</v>
      </c>
      <c r="H55" s="29">
        <v>2</v>
      </c>
      <c r="I55" s="29">
        <v>99.6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29">
        <f>VLOOKUP(B55,'[1]Reg+EL Score'!$A$2:$D$46,3,0)</f>
        <v>84</v>
      </c>
      <c r="S55" s="29" t="str">
        <f>TEXT(VLOOKUP(B55,'[1]Reg+EL Score'!$A$2:$D$46,4,0)*100,"##.0")</f>
        <v>96.4</v>
      </c>
      <c r="T55">
        <v>617</v>
      </c>
      <c r="U55">
        <v>19</v>
      </c>
      <c r="V55">
        <v>96.9</v>
      </c>
      <c r="W55" s="31">
        <v>0</v>
      </c>
      <c r="X55" s="22" t="s">
        <v>12</v>
      </c>
      <c r="Y55" s="22" t="str">
        <f t="shared" si="0"/>
        <v>Colorado-CW</v>
      </c>
      <c r="Z55" s="22" t="s">
        <v>22</v>
      </c>
      <c r="AA55" s="23" t="b">
        <f t="shared" si="1"/>
        <v>1</v>
      </c>
      <c r="AB55" s="32">
        <f t="shared" si="2"/>
        <v>0.96400000000000008</v>
      </c>
      <c r="AD55" s="52">
        <f>VLOOKUP(B55,[1]EstLiab!$A$2:$C$60,3,0)</f>
        <v>26</v>
      </c>
      <c r="AE55" s="34">
        <f>VLOOKUP(B55,[1]ProType!$A$2:$C$60,3,0)</f>
        <v>1</v>
      </c>
      <c r="AF55" s="48"/>
      <c r="AI55" s="49">
        <f t="shared" si="4"/>
        <v>-41</v>
      </c>
      <c r="AJ55" s="50">
        <f t="shared" si="3"/>
        <v>1.7000000000000028</v>
      </c>
      <c r="AK55" s="51"/>
    </row>
    <row r="56" spans="1:37" x14ac:dyDescent="0.3">
      <c r="A56" s="9">
        <v>45229</v>
      </c>
      <c r="B56" t="s">
        <v>23</v>
      </c>
      <c r="C56" s="28" t="s">
        <v>88</v>
      </c>
      <c r="D56" t="s">
        <v>89</v>
      </c>
      <c r="E56" s="29">
        <f>VLOOKUP(B56,'[1]Reg+EL Score'!$A$2:$D$46,2,0)</f>
        <v>342</v>
      </c>
      <c r="F56" s="29">
        <v>113</v>
      </c>
      <c r="G56" s="29">
        <v>77.099999999999994</v>
      </c>
      <c r="H56" s="29">
        <v>2</v>
      </c>
      <c r="I56" s="29">
        <v>99.6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29">
        <f>VLOOKUP(B56,'[1]Reg+EL Score'!$A$2:$D$46,3,0)</f>
        <v>10</v>
      </c>
      <c r="S56" s="29" t="str">
        <f>TEXT(VLOOKUP(B56,'[1]Reg+EL Score'!$A$2:$D$46,4,0)*100,"##.0")</f>
        <v>97.1</v>
      </c>
      <c r="T56">
        <v>223</v>
      </c>
      <c r="U56">
        <v>27</v>
      </c>
      <c r="V56">
        <v>87.9</v>
      </c>
      <c r="W56" s="31">
        <v>0</v>
      </c>
      <c r="X56" s="22" t="s">
        <v>12</v>
      </c>
      <c r="Y56" s="22" t="str">
        <f t="shared" si="0"/>
        <v>Columbus-CW</v>
      </c>
      <c r="Z56" s="22" t="s">
        <v>23</v>
      </c>
      <c r="AA56" s="23" t="b">
        <f t="shared" si="1"/>
        <v>1</v>
      </c>
      <c r="AB56" s="32">
        <f t="shared" si="2"/>
        <v>0.97099999999999997</v>
      </c>
      <c r="AD56" s="52">
        <f>VLOOKUP(B56,[1]EstLiab!$A$2:$C$60,3,0)</f>
        <v>0</v>
      </c>
      <c r="AE56" s="34">
        <f>VLOOKUP(B56,[1]ProType!$A$2:$C$60,3,0)</f>
        <v>0</v>
      </c>
      <c r="AF56" s="48"/>
      <c r="AI56" s="49">
        <f t="shared" si="4"/>
        <v>-4</v>
      </c>
      <c r="AJ56" s="50">
        <f t="shared" si="3"/>
        <v>1.1999999999999886</v>
      </c>
      <c r="AK56" s="51"/>
    </row>
    <row r="57" spans="1:37" x14ac:dyDescent="0.3">
      <c r="A57" s="9">
        <v>45229</v>
      </c>
      <c r="B57" t="s">
        <v>19</v>
      </c>
      <c r="C57" s="28" t="s">
        <v>96</v>
      </c>
      <c r="D57" t="s">
        <v>19</v>
      </c>
      <c r="E57" s="29">
        <f>VLOOKUP(B57,'[1]Reg+EL Score'!$A$2:$D$46,2,0)</f>
        <v>831</v>
      </c>
      <c r="F57" s="29">
        <v>113</v>
      </c>
      <c r="G57" s="29">
        <v>77.099999999999994</v>
      </c>
      <c r="H57" s="29">
        <v>2</v>
      </c>
      <c r="I57" s="29">
        <v>99.6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29">
        <f>VLOOKUP(B57,'[1]Reg+EL Score'!$A$2:$D$46,3,0)</f>
        <v>1</v>
      </c>
      <c r="S57" s="29" t="str">
        <f>TEXT(VLOOKUP(B57,'[1]Reg+EL Score'!$A$2:$D$46,4,0)*100,"##.0")</f>
        <v>99.9</v>
      </c>
      <c r="T57">
        <v>55</v>
      </c>
      <c r="U57">
        <v>2</v>
      </c>
      <c r="V57">
        <v>96.4</v>
      </c>
      <c r="W57" s="31">
        <v>0</v>
      </c>
      <c r="X57" s="22" t="s">
        <v>12</v>
      </c>
      <c r="Y57" s="22" t="str">
        <f t="shared" si="0"/>
        <v>CAST-CW</v>
      </c>
      <c r="Z57" s="22" t="s">
        <v>19</v>
      </c>
      <c r="AA57" s="23" t="b">
        <f t="shared" si="1"/>
        <v>1</v>
      </c>
      <c r="AB57" s="32">
        <f t="shared" si="2"/>
        <v>0.99900000000000011</v>
      </c>
      <c r="AD57" s="52">
        <f>VLOOKUP(B57,[1]EstLiab!$A$2:$C$60,3,0)</f>
        <v>0</v>
      </c>
      <c r="AE57" s="34">
        <f>VLOOKUP(B57,[1]ProType!$A$2:$C$60,3,0)</f>
        <v>1</v>
      </c>
      <c r="AF57" s="48"/>
      <c r="AI57" s="49">
        <f t="shared" si="4"/>
        <v>-12</v>
      </c>
      <c r="AJ57" s="50">
        <f t="shared" si="3"/>
        <v>1.4000000000000057</v>
      </c>
      <c r="AK57" s="51"/>
    </row>
    <row r="58" spans="1:37" x14ac:dyDescent="0.3">
      <c r="A58" s="9">
        <v>45229</v>
      </c>
      <c r="B58" s="11" t="s">
        <v>104</v>
      </c>
      <c r="C58" s="38" t="s">
        <v>96</v>
      </c>
      <c r="D58" s="11" t="s">
        <v>94</v>
      </c>
      <c r="E58" s="53">
        <v>0</v>
      </c>
      <c r="F58" s="53">
        <v>113</v>
      </c>
      <c r="G58" s="53">
        <v>77.099999999999994</v>
      </c>
      <c r="H58" s="53">
        <v>2</v>
      </c>
      <c r="I58" s="53">
        <v>99.6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  <c r="R58" s="53">
        <v>0</v>
      </c>
      <c r="S58" s="53">
        <v>0</v>
      </c>
      <c r="T58" s="11">
        <v>669</v>
      </c>
      <c r="U58" s="11">
        <v>3</v>
      </c>
      <c r="V58" s="11">
        <v>99.6</v>
      </c>
      <c r="W58" s="10">
        <v>0</v>
      </c>
      <c r="X58" s="55" t="s">
        <v>12</v>
      </c>
      <c r="Y58" s="55" t="str">
        <f t="shared" si="0"/>
        <v>Garden City-CW</v>
      </c>
      <c r="Z58" s="55" t="s">
        <v>104</v>
      </c>
      <c r="AA58" s="56" t="b">
        <f t="shared" si="1"/>
        <v>1</v>
      </c>
      <c r="AB58" s="44">
        <f t="shared" si="2"/>
        <v>0</v>
      </c>
      <c r="AC58" s="11"/>
      <c r="AD58" s="57">
        <f>VLOOKUP(B58,[1]EstLiab!$A$2:$C$60,3,0)</f>
        <v>0</v>
      </c>
      <c r="AE58" s="58">
        <f>VLOOKUP(B58,[1]ProType!$A$2:$C$60,3,0)</f>
        <v>0</v>
      </c>
      <c r="AF58" s="48"/>
      <c r="AI58" s="49">
        <f t="shared" si="4"/>
        <v>0</v>
      </c>
      <c r="AJ58" s="50">
        <f t="shared" si="3"/>
        <v>0</v>
      </c>
      <c r="AK58" s="51"/>
    </row>
    <row r="59" spans="1:37" x14ac:dyDescent="0.3">
      <c r="A59" s="9">
        <v>45229</v>
      </c>
      <c r="B59" t="s">
        <v>24</v>
      </c>
      <c r="C59" s="28" t="s">
        <v>96</v>
      </c>
      <c r="D59" t="s">
        <v>105</v>
      </c>
      <c r="E59" s="29">
        <f>VLOOKUP(B59,'[1]Reg+EL Score'!$A$2:$D$46,2,0)</f>
        <v>1330</v>
      </c>
      <c r="F59" s="29">
        <v>113</v>
      </c>
      <c r="G59" s="29">
        <v>77.099999999999994</v>
      </c>
      <c r="H59" s="29">
        <v>2</v>
      </c>
      <c r="I59" s="29">
        <v>99.6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29">
        <f>VLOOKUP(B59,'[1]Reg+EL Score'!$A$2:$D$46,3,0)</f>
        <v>101</v>
      </c>
      <c r="S59" s="29" t="str">
        <f>TEXT(VLOOKUP(B59,'[1]Reg+EL Score'!$A$2:$D$46,4,0)*100,"##.0")</f>
        <v>92.4</v>
      </c>
      <c r="T59">
        <v>324</v>
      </c>
      <c r="U59">
        <v>2</v>
      </c>
      <c r="V59">
        <v>99.4</v>
      </c>
      <c r="W59" s="31">
        <v>0</v>
      </c>
      <c r="X59" s="22" t="s">
        <v>12</v>
      </c>
      <c r="Y59" s="22" t="str">
        <f t="shared" si="0"/>
        <v>Houston-CW</v>
      </c>
      <c r="Z59" s="22" t="s">
        <v>24</v>
      </c>
      <c r="AA59" s="23" t="b">
        <f t="shared" si="1"/>
        <v>1</v>
      </c>
      <c r="AB59" s="32">
        <f t="shared" si="2"/>
        <v>0.92400000000000004</v>
      </c>
      <c r="AD59" s="52">
        <f>VLOOKUP(B59,[1]EstLiab!$A$2:$C$60,3,0)</f>
        <v>57</v>
      </c>
      <c r="AE59" s="34">
        <f>VLOOKUP(B59,[1]ProType!$A$2:$C$60,3,0)</f>
        <v>36</v>
      </c>
      <c r="AF59" s="48"/>
      <c r="AI59" s="49">
        <f t="shared" si="4"/>
        <v>-3</v>
      </c>
      <c r="AJ59" s="50">
        <f t="shared" si="3"/>
        <v>0.40000000000000568</v>
      </c>
      <c r="AK59" s="51"/>
    </row>
    <row r="60" spans="1:37" x14ac:dyDescent="0.3">
      <c r="A60" s="9">
        <v>45229</v>
      </c>
      <c r="B60" t="s">
        <v>25</v>
      </c>
      <c r="C60" s="28" t="s">
        <v>96</v>
      </c>
      <c r="D60" t="s">
        <v>89</v>
      </c>
      <c r="E60" s="29">
        <f>VLOOKUP(B60,'[1]Reg+EL Score'!$A$2:$D$46,2,0)</f>
        <v>2650</v>
      </c>
      <c r="F60" s="29">
        <v>113</v>
      </c>
      <c r="G60" s="29">
        <v>77.099999999999994</v>
      </c>
      <c r="H60" s="29">
        <v>2</v>
      </c>
      <c r="I60" s="29">
        <v>99.6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29">
        <f>VLOOKUP(B60,'[1]Reg+EL Score'!$A$2:$D$46,3,0)</f>
        <v>248</v>
      </c>
      <c r="S60" s="29" t="str">
        <f>TEXT(VLOOKUP(B60,'[1]Reg+EL Score'!$A$2:$D$46,4,0)*100,"##.0")</f>
        <v>90.6</v>
      </c>
      <c r="T60">
        <v>679</v>
      </c>
      <c r="U60">
        <v>64</v>
      </c>
      <c r="V60">
        <v>90.6</v>
      </c>
      <c r="W60" s="31">
        <v>0</v>
      </c>
      <c r="X60" s="22" t="s">
        <v>12</v>
      </c>
      <c r="Y60" s="22" t="str">
        <f t="shared" si="0"/>
        <v>Indianapolis-CW</v>
      </c>
      <c r="Z60" s="22" t="s">
        <v>25</v>
      </c>
      <c r="AA60" s="23" t="b">
        <f t="shared" si="1"/>
        <v>1</v>
      </c>
      <c r="AB60" s="32">
        <f t="shared" si="2"/>
        <v>0.90599999999999992</v>
      </c>
      <c r="AD60" s="52">
        <f>VLOOKUP(B60,[1]EstLiab!$A$2:$C$60,3,0)</f>
        <v>60</v>
      </c>
      <c r="AE60" s="34">
        <f>VLOOKUP(B60,[1]ProType!$A$2:$C$60,3,0)</f>
        <v>38</v>
      </c>
      <c r="AF60" s="48"/>
      <c r="AI60" s="49">
        <f t="shared" si="4"/>
        <v>-41</v>
      </c>
      <c r="AJ60" s="50">
        <f t="shared" si="3"/>
        <v>1.2999999999999972</v>
      </c>
      <c r="AK60" s="51"/>
    </row>
    <row r="61" spans="1:37" x14ac:dyDescent="0.3">
      <c r="A61" s="9">
        <v>45229</v>
      </c>
      <c r="B61" t="s">
        <v>26</v>
      </c>
      <c r="C61" s="28" t="s">
        <v>91</v>
      </c>
      <c r="D61" t="s">
        <v>108</v>
      </c>
      <c r="E61" s="29">
        <f>VLOOKUP(B61,'[1]Reg+EL Score'!$A$2:$D$46,2,0)</f>
        <v>2599</v>
      </c>
      <c r="F61" s="29">
        <v>113</v>
      </c>
      <c r="G61" s="29">
        <v>77.099999999999994</v>
      </c>
      <c r="H61" s="29">
        <v>2</v>
      </c>
      <c r="I61" s="29">
        <v>99.6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29">
        <f>VLOOKUP(B61,'[1]Reg+EL Score'!$A$2:$D$46,3,0)</f>
        <v>389</v>
      </c>
      <c r="S61" s="29" t="str">
        <f>TEXT(VLOOKUP(B61,'[1]Reg+EL Score'!$A$2:$D$46,4,0)*100,"##.0")</f>
        <v>85.0</v>
      </c>
      <c r="T61">
        <v>1697</v>
      </c>
      <c r="U61">
        <v>240</v>
      </c>
      <c r="V61">
        <v>85.9</v>
      </c>
      <c r="W61" s="31">
        <v>0</v>
      </c>
      <c r="X61" s="22" t="s">
        <v>12</v>
      </c>
      <c r="Y61" s="22" t="str">
        <f t="shared" si="0"/>
        <v>Irvine-CW</v>
      </c>
      <c r="Z61" s="22" t="s">
        <v>26</v>
      </c>
      <c r="AA61" s="23" t="b">
        <f t="shared" si="1"/>
        <v>1</v>
      </c>
      <c r="AB61" s="32">
        <f t="shared" si="2"/>
        <v>0.85</v>
      </c>
      <c r="AD61" s="52">
        <f>VLOOKUP(B61,[1]EstLiab!$A$2:$C$60,3,0)</f>
        <v>19</v>
      </c>
      <c r="AE61" s="34">
        <f>VLOOKUP(B61,[1]ProType!$A$2:$C$60,3,0)</f>
        <v>107</v>
      </c>
      <c r="AF61" s="48"/>
      <c r="AI61" s="49">
        <f t="shared" si="4"/>
        <v>44</v>
      </c>
      <c r="AJ61" s="50">
        <f t="shared" si="3"/>
        <v>-1.5</v>
      </c>
      <c r="AK61" s="51"/>
    </row>
    <row r="62" spans="1:37" x14ac:dyDescent="0.3">
      <c r="A62" s="9">
        <v>45229</v>
      </c>
      <c r="B62" t="s">
        <v>27</v>
      </c>
      <c r="C62" s="28" t="s">
        <v>91</v>
      </c>
      <c r="D62" t="s">
        <v>100</v>
      </c>
      <c r="E62" s="29">
        <f>VLOOKUP(B62,'[1]Reg+EL Score'!$A$2:$D$46,2,0)</f>
        <v>2072</v>
      </c>
      <c r="F62" s="29">
        <v>113</v>
      </c>
      <c r="G62" s="29">
        <v>77.099999999999994</v>
      </c>
      <c r="H62" s="29">
        <v>2</v>
      </c>
      <c r="I62" s="29">
        <v>99.6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29">
        <f>VLOOKUP(B62,'[1]Reg+EL Score'!$A$2:$D$46,3,0)</f>
        <v>117</v>
      </c>
      <c r="S62" s="29" t="str">
        <f>TEXT(VLOOKUP(B62,'[1]Reg+EL Score'!$A$2:$D$46,4,0)*100,"##.0")</f>
        <v>94.4</v>
      </c>
      <c r="T62">
        <v>630</v>
      </c>
      <c r="U62">
        <v>49</v>
      </c>
      <c r="V62">
        <v>92.2</v>
      </c>
      <c r="W62" s="31">
        <v>0</v>
      </c>
      <c r="X62" s="22" t="s">
        <v>12</v>
      </c>
      <c r="Y62" s="22" t="str">
        <f t="shared" si="0"/>
        <v>Kansas City-CW</v>
      </c>
      <c r="Z62" s="22" t="s">
        <v>27</v>
      </c>
      <c r="AA62" s="23" t="b">
        <f t="shared" si="1"/>
        <v>1</v>
      </c>
      <c r="AB62" s="32">
        <f t="shared" si="2"/>
        <v>0.94400000000000006</v>
      </c>
      <c r="AD62" s="52">
        <f>VLOOKUP(B62,[1]EstLiab!$A$2:$C$60,3,0)</f>
        <v>15</v>
      </c>
      <c r="AE62" s="34">
        <f>VLOOKUP(B62,[1]ProType!$A$2:$C$60,3,0)</f>
        <v>3</v>
      </c>
      <c r="AF62" s="48"/>
      <c r="AI62" s="49">
        <f t="shared" si="4"/>
        <v>-19</v>
      </c>
      <c r="AJ62" s="50">
        <f t="shared" si="3"/>
        <v>1</v>
      </c>
      <c r="AK62" s="51"/>
    </row>
    <row r="63" spans="1:37" x14ac:dyDescent="0.3">
      <c r="A63" s="9">
        <v>45229</v>
      </c>
      <c r="B63" t="s">
        <v>28</v>
      </c>
      <c r="C63" s="28" t="s">
        <v>96</v>
      </c>
      <c r="D63" t="s">
        <v>108</v>
      </c>
      <c r="E63" s="29">
        <f>VLOOKUP(B63,'[1]Reg+EL Score'!$A$2:$D$46,2,0)</f>
        <v>2201</v>
      </c>
      <c r="F63" s="29">
        <v>113</v>
      </c>
      <c r="G63" s="29">
        <v>77.099999999999994</v>
      </c>
      <c r="H63" s="29">
        <v>2</v>
      </c>
      <c r="I63" s="29">
        <v>99.6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29">
        <f>VLOOKUP(B63,'[1]Reg+EL Score'!$A$2:$D$46,3,0)</f>
        <v>37</v>
      </c>
      <c r="S63" s="29" t="str">
        <f>TEXT(VLOOKUP(B63,'[1]Reg+EL Score'!$A$2:$D$46,4,0)*100,"##.0")</f>
        <v>98.3</v>
      </c>
      <c r="T63">
        <v>636</v>
      </c>
      <c r="U63">
        <v>2</v>
      </c>
      <c r="V63">
        <v>99.7</v>
      </c>
      <c r="W63" s="31">
        <v>0</v>
      </c>
      <c r="X63" s="22" t="s">
        <v>12</v>
      </c>
      <c r="Y63" s="22" t="str">
        <f t="shared" si="0"/>
        <v>Las Vegas-CW</v>
      </c>
      <c r="Z63" s="22" t="s">
        <v>28</v>
      </c>
      <c r="AA63" s="23" t="b">
        <f t="shared" si="1"/>
        <v>1</v>
      </c>
      <c r="AB63" s="32">
        <f t="shared" si="2"/>
        <v>0.98299999999999998</v>
      </c>
      <c r="AD63" s="52">
        <f>VLOOKUP(B63,[1]EstLiab!$A$2:$C$60,3,0)</f>
        <v>2</v>
      </c>
      <c r="AE63" s="34">
        <f>VLOOKUP(B63,[1]ProType!$A$2:$C$60,3,0)</f>
        <v>7</v>
      </c>
      <c r="AF63" s="48"/>
      <c r="AI63" s="49">
        <f t="shared" si="4"/>
        <v>1</v>
      </c>
      <c r="AJ63" s="50">
        <f t="shared" si="3"/>
        <v>-0.10000000000000853</v>
      </c>
      <c r="AK63" s="51"/>
    </row>
    <row r="64" spans="1:37" x14ac:dyDescent="0.3">
      <c r="A64" s="9">
        <v>45229</v>
      </c>
      <c r="B64" s="5" t="s">
        <v>29</v>
      </c>
      <c r="C64" s="45" t="s">
        <v>91</v>
      </c>
      <c r="D64" s="5" t="s">
        <v>108</v>
      </c>
      <c r="E64" s="46">
        <f>VLOOKUP(B64,'[1]Reg+EL Score'!$A$2:$D$46,2,0)</f>
        <v>1593</v>
      </c>
      <c r="F64" s="46">
        <v>113</v>
      </c>
      <c r="G64" s="46">
        <v>77.099999999999994</v>
      </c>
      <c r="H64" s="46">
        <v>2</v>
      </c>
      <c r="I64" s="46">
        <v>99.6</v>
      </c>
      <c r="J64" s="47">
        <v>0</v>
      </c>
      <c r="K64" s="47">
        <v>0</v>
      </c>
      <c r="L64" s="47">
        <v>0</v>
      </c>
      <c r="M64" s="47">
        <v>0</v>
      </c>
      <c r="N64" s="47">
        <v>0</v>
      </c>
      <c r="O64" s="47">
        <v>0</v>
      </c>
      <c r="P64" s="47">
        <v>0</v>
      </c>
      <c r="Q64" s="47">
        <v>0</v>
      </c>
      <c r="R64" s="46">
        <f>VLOOKUP(B64,'[1]Reg+EL Score'!$A$2:$D$46,3,0)</f>
        <v>117</v>
      </c>
      <c r="S64" s="46" t="str">
        <f>TEXT(VLOOKUP(B64,'[1]Reg+EL Score'!$A$2:$D$46,4,0)*100,"##.0")</f>
        <v>92.7</v>
      </c>
      <c r="T64">
        <v>588</v>
      </c>
      <c r="U64">
        <v>7</v>
      </c>
      <c r="V64">
        <v>98.8</v>
      </c>
      <c r="W64" s="31">
        <v>0</v>
      </c>
      <c r="X64" s="22" t="s">
        <v>12</v>
      </c>
      <c r="Y64" s="22" t="str">
        <f t="shared" si="0"/>
        <v>Los Angeles-CW</v>
      </c>
      <c r="Z64" s="22" t="s">
        <v>29</v>
      </c>
      <c r="AA64" s="23" t="b">
        <f t="shared" si="1"/>
        <v>1</v>
      </c>
      <c r="AB64" s="32">
        <f t="shared" si="2"/>
        <v>0.92700000000000005</v>
      </c>
      <c r="AD64" s="52">
        <f>VLOOKUP(B64,[1]EstLiab!$A$2:$C$60,3,0)</f>
        <v>22</v>
      </c>
      <c r="AE64" s="34">
        <f>VLOOKUP(B64,[1]ProType!$A$2:$C$60,3,0)</f>
        <v>18</v>
      </c>
      <c r="AF64" s="48"/>
      <c r="AI64" s="49">
        <f t="shared" si="4"/>
        <v>0</v>
      </c>
      <c r="AJ64" s="50">
        <f t="shared" si="3"/>
        <v>0</v>
      </c>
      <c r="AK64" s="51"/>
    </row>
    <row r="65" spans="1:37" x14ac:dyDescent="0.3">
      <c r="A65" s="9">
        <v>45229</v>
      </c>
      <c r="B65" t="s">
        <v>30</v>
      </c>
      <c r="C65" s="28" t="s">
        <v>91</v>
      </c>
      <c r="D65" t="s">
        <v>89</v>
      </c>
      <c r="E65" s="29">
        <f>VLOOKUP(B65,'[1]Reg+EL Score'!$A$2:$D$46,2,0)</f>
        <v>1758</v>
      </c>
      <c r="F65" s="29">
        <v>113</v>
      </c>
      <c r="G65" s="29">
        <v>77.099999999999994</v>
      </c>
      <c r="H65" s="29">
        <v>2</v>
      </c>
      <c r="I65" s="29">
        <v>99.6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29">
        <f>VLOOKUP(B65,'[1]Reg+EL Score'!$A$2:$D$46,3,0)</f>
        <v>9</v>
      </c>
      <c r="S65" s="29" t="str">
        <f>TEXT(VLOOKUP(B65,'[1]Reg+EL Score'!$A$2:$D$46,4,0)*100,"##.0")</f>
        <v>99.5</v>
      </c>
      <c r="T65">
        <v>526</v>
      </c>
      <c r="U65">
        <v>21</v>
      </c>
      <c r="V65">
        <v>96</v>
      </c>
      <c r="W65" s="31">
        <v>0</v>
      </c>
      <c r="X65" s="22" t="s">
        <v>12</v>
      </c>
      <c r="Y65" s="22" t="str">
        <f t="shared" si="0"/>
        <v>Madison-CW</v>
      </c>
      <c r="Z65" s="22" t="s">
        <v>30</v>
      </c>
      <c r="AA65" s="23" t="b">
        <f t="shared" si="1"/>
        <v>1</v>
      </c>
      <c r="AB65" s="32">
        <f t="shared" si="2"/>
        <v>0.995</v>
      </c>
      <c r="AD65" s="52">
        <f>VLOOKUP(B65,[1]EstLiab!$A$2:$C$60,3,0)</f>
        <v>0</v>
      </c>
      <c r="AE65" s="34">
        <f>VLOOKUP(B65,[1]ProType!$A$2:$C$60,3,0)</f>
        <v>1</v>
      </c>
      <c r="AF65" s="48"/>
      <c r="AI65" s="49">
        <f t="shared" si="4"/>
        <v>-1</v>
      </c>
      <c r="AJ65" s="50">
        <f t="shared" si="3"/>
        <v>9.9999999999994316E-2</v>
      </c>
      <c r="AK65" s="51"/>
    </row>
    <row r="66" spans="1:37" x14ac:dyDescent="0.3">
      <c r="A66" s="9">
        <v>45229</v>
      </c>
      <c r="B66" t="s">
        <v>31</v>
      </c>
      <c r="C66" s="28" t="s">
        <v>88</v>
      </c>
      <c r="D66" t="s">
        <v>92</v>
      </c>
      <c r="E66" s="29">
        <f>VLOOKUP(B66,'[1]Reg+EL Score'!$A$2:$D$46,2,0)</f>
        <v>937</v>
      </c>
      <c r="F66" s="29">
        <v>113</v>
      </c>
      <c r="G66" s="29">
        <v>77.099999999999994</v>
      </c>
      <c r="H66" s="29">
        <v>2</v>
      </c>
      <c r="I66" s="29">
        <v>99.6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29">
        <f>VLOOKUP(B66,'[1]Reg+EL Score'!$A$2:$D$46,3,0)</f>
        <v>9</v>
      </c>
      <c r="S66" s="29" t="str">
        <f>TEXT(VLOOKUP(B66,'[1]Reg+EL Score'!$A$2:$D$46,4,0)*100,"##.0")</f>
        <v>99.0</v>
      </c>
      <c r="T66">
        <v>119</v>
      </c>
      <c r="U66">
        <v>4</v>
      </c>
      <c r="V66">
        <v>96.6</v>
      </c>
      <c r="W66" s="31">
        <v>0</v>
      </c>
      <c r="X66" s="22" t="s">
        <v>12</v>
      </c>
      <c r="Y66" s="22" t="str">
        <f t="shared" ref="Y66:Y97" si="5">B66&amp;"-"&amp;X66</f>
        <v>Miami-CW</v>
      </c>
      <c r="Z66" s="22" t="s">
        <v>31</v>
      </c>
      <c r="AA66" s="23" t="b">
        <f t="shared" si="1"/>
        <v>1</v>
      </c>
      <c r="AB66" s="32">
        <f t="shared" si="2"/>
        <v>0.99</v>
      </c>
      <c r="AD66" s="52">
        <f>VLOOKUP(B66,[1]EstLiab!$A$2:$C$60,3,0)</f>
        <v>0</v>
      </c>
      <c r="AE66" s="34">
        <f>VLOOKUP(B66,[1]ProType!$A$2:$C$60,3,0)</f>
        <v>1</v>
      </c>
      <c r="AF66" s="48"/>
      <c r="AI66" s="49">
        <f t="shared" si="4"/>
        <v>3</v>
      </c>
      <c r="AJ66" s="50">
        <f t="shared" si="3"/>
        <v>-0.29999999999999716</v>
      </c>
      <c r="AK66" s="51"/>
    </row>
    <row r="67" spans="1:37" x14ac:dyDescent="0.3">
      <c r="A67" s="9">
        <v>45229</v>
      </c>
      <c r="B67" t="s">
        <v>32</v>
      </c>
      <c r="C67" s="28" t="s">
        <v>96</v>
      </c>
      <c r="D67" t="s">
        <v>89</v>
      </c>
      <c r="E67" s="29">
        <f>VLOOKUP(B67,'[1]Reg+EL Score'!$A$2:$D$46,2,0)</f>
        <v>1355</v>
      </c>
      <c r="F67" s="29">
        <v>113</v>
      </c>
      <c r="G67" s="29">
        <v>77.099999999999994</v>
      </c>
      <c r="H67" s="29">
        <v>2</v>
      </c>
      <c r="I67" s="29">
        <v>99.6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29">
        <f>VLOOKUP(B67,'[1]Reg+EL Score'!$A$2:$D$46,3,0)</f>
        <v>441</v>
      </c>
      <c r="S67" s="29" t="str">
        <f>TEXT(VLOOKUP(B67,'[1]Reg+EL Score'!$A$2:$D$46,4,0)*100,"##.0")</f>
        <v>67.5</v>
      </c>
      <c r="T67">
        <v>249</v>
      </c>
      <c r="U67">
        <v>17</v>
      </c>
      <c r="V67">
        <v>93.2</v>
      </c>
      <c r="W67" s="31">
        <v>0</v>
      </c>
      <c r="X67" s="22" t="s">
        <v>12</v>
      </c>
      <c r="Y67" s="22" t="str">
        <f t="shared" si="5"/>
        <v>Michigan-CW</v>
      </c>
      <c r="Z67" s="22" t="s">
        <v>32</v>
      </c>
      <c r="AA67" s="23" t="b">
        <f t="shared" si="1"/>
        <v>1</v>
      </c>
      <c r="AB67" s="32">
        <f t="shared" si="2"/>
        <v>0.67500000000000004</v>
      </c>
      <c r="AD67" s="52">
        <f>VLOOKUP(B67,[1]EstLiab!$A$2:$C$60,3,0)</f>
        <v>30</v>
      </c>
      <c r="AE67" s="34">
        <f>VLOOKUP(B67,[1]ProType!$A$2:$C$60,3,0)</f>
        <v>13</v>
      </c>
      <c r="AF67" s="48"/>
      <c r="AI67" s="49">
        <f t="shared" si="4"/>
        <v>-29</v>
      </c>
      <c r="AJ67" s="50">
        <f t="shared" si="3"/>
        <v>2</v>
      </c>
      <c r="AK67" s="51"/>
    </row>
    <row r="68" spans="1:37" x14ac:dyDescent="0.3">
      <c r="A68" s="9">
        <v>45229</v>
      </c>
      <c r="B68" t="s">
        <v>33</v>
      </c>
      <c r="C68" s="28" t="s">
        <v>96</v>
      </c>
      <c r="D68" t="s">
        <v>89</v>
      </c>
      <c r="E68" s="29">
        <f>VLOOKUP(B68,'[1]Reg+EL Score'!$A$2:$D$46,2,0)</f>
        <v>1273</v>
      </c>
      <c r="F68" s="29">
        <v>113</v>
      </c>
      <c r="G68" s="29">
        <v>77.099999999999994</v>
      </c>
      <c r="H68" s="29">
        <v>2</v>
      </c>
      <c r="I68" s="29">
        <v>99.6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29">
        <f>VLOOKUP(B68,'[1]Reg+EL Score'!$A$2:$D$46,3,0)</f>
        <v>13</v>
      </c>
      <c r="S68" s="29" t="str">
        <f>TEXT(VLOOKUP(B68,'[1]Reg+EL Score'!$A$2:$D$46,4,0)*100,"##.0")</f>
        <v>99.0</v>
      </c>
      <c r="T68">
        <v>612</v>
      </c>
      <c r="U68">
        <v>64</v>
      </c>
      <c r="V68">
        <v>89.5</v>
      </c>
      <c r="W68" s="31">
        <v>0</v>
      </c>
      <c r="X68" s="22" t="s">
        <v>12</v>
      </c>
      <c r="Y68" s="22" t="str">
        <f t="shared" si="5"/>
        <v>Milwaukee-CW</v>
      </c>
      <c r="Z68" s="22" t="s">
        <v>33</v>
      </c>
      <c r="AA68" s="23" t="b">
        <f t="shared" si="1"/>
        <v>1</v>
      </c>
      <c r="AB68" s="32">
        <f t="shared" si="2"/>
        <v>0.99</v>
      </c>
      <c r="AD68" s="52">
        <f>VLOOKUP(B68,[1]EstLiab!$A$2:$C$60,3,0)</f>
        <v>4</v>
      </c>
      <c r="AE68" s="34">
        <f>VLOOKUP(B68,[1]ProType!$A$2:$C$60,3,0)</f>
        <v>0</v>
      </c>
      <c r="AF68" s="48"/>
      <c r="AI68" s="49">
        <f t="shared" si="4"/>
        <v>-2</v>
      </c>
      <c r="AJ68" s="50">
        <f t="shared" si="3"/>
        <v>0.20000000000000284</v>
      </c>
      <c r="AK68" s="51"/>
    </row>
    <row r="69" spans="1:37" x14ac:dyDescent="0.3">
      <c r="A69" s="9">
        <v>45229</v>
      </c>
      <c r="B69" t="s">
        <v>34</v>
      </c>
      <c r="C69" s="28" t="s">
        <v>91</v>
      </c>
      <c r="D69" t="s">
        <v>100</v>
      </c>
      <c r="E69" s="29">
        <f>VLOOKUP(B69,'[1]Reg+EL Score'!$A$2:$D$46,2,0)</f>
        <v>2302</v>
      </c>
      <c r="F69" s="29">
        <v>113</v>
      </c>
      <c r="G69" s="29">
        <v>77.099999999999994</v>
      </c>
      <c r="H69" s="29">
        <v>2</v>
      </c>
      <c r="I69" s="29">
        <v>99.6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29">
        <f>VLOOKUP(B69,'[1]Reg+EL Score'!$A$2:$D$46,3,0)</f>
        <v>137</v>
      </c>
      <c r="S69" s="29" t="str">
        <f>TEXT(VLOOKUP(B69,'[1]Reg+EL Score'!$A$2:$D$46,4,0)*100,"##.0")</f>
        <v>94.0</v>
      </c>
      <c r="T69">
        <v>695</v>
      </c>
      <c r="U69">
        <v>75</v>
      </c>
      <c r="V69">
        <v>89.2</v>
      </c>
      <c r="W69" s="31">
        <v>0</v>
      </c>
      <c r="X69" s="22" t="s">
        <v>12</v>
      </c>
      <c r="Y69" s="22" t="str">
        <f t="shared" si="5"/>
        <v>Minneapolis-CW</v>
      </c>
      <c r="Z69" s="22" t="s">
        <v>34</v>
      </c>
      <c r="AA69" s="23" t="b">
        <f t="shared" ref="AA69:AA94" si="6">Z69=B69</f>
        <v>1</v>
      </c>
      <c r="AB69" s="32">
        <f t="shared" ref="AB69:AB94" si="7">S69/100</f>
        <v>0.94</v>
      </c>
      <c r="AD69" s="52">
        <f>VLOOKUP(B69,[1]EstLiab!$A$2:$C$60,3,0)</f>
        <v>36</v>
      </c>
      <c r="AE69" s="34">
        <f>VLOOKUP(B69,[1]ProType!$A$2:$C$60,3,0)</f>
        <v>34</v>
      </c>
      <c r="AF69" s="48"/>
      <c r="AI69" s="49">
        <f t="shared" si="4"/>
        <v>-33</v>
      </c>
      <c r="AJ69" s="50">
        <f t="shared" si="3"/>
        <v>1.4000000000000057</v>
      </c>
      <c r="AK69" s="51"/>
    </row>
    <row r="70" spans="1:37" x14ac:dyDescent="0.3">
      <c r="A70" s="9">
        <v>45229</v>
      </c>
      <c r="B70" t="s">
        <v>35</v>
      </c>
      <c r="C70" s="28" t="s">
        <v>96</v>
      </c>
      <c r="D70" t="s">
        <v>92</v>
      </c>
      <c r="E70" s="29">
        <f>VLOOKUP(B70,'[1]Reg+EL Score'!$A$2:$D$46,2,0)</f>
        <v>1137</v>
      </c>
      <c r="F70" s="29">
        <v>113</v>
      </c>
      <c r="G70" s="29">
        <v>77.099999999999994</v>
      </c>
      <c r="H70" s="29">
        <v>2</v>
      </c>
      <c r="I70" s="29">
        <v>99.6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29">
        <f>VLOOKUP(B70,'[1]Reg+EL Score'!$A$2:$D$46,3,0)</f>
        <v>36</v>
      </c>
      <c r="S70" s="29" t="str">
        <f>TEXT(VLOOKUP(B70,'[1]Reg+EL Score'!$A$2:$D$46,4,0)*100,"##.0")</f>
        <v>96.8</v>
      </c>
      <c r="T70">
        <v>344</v>
      </c>
      <c r="U70">
        <v>40</v>
      </c>
      <c r="V70">
        <v>88.4</v>
      </c>
      <c r="W70" s="31">
        <v>0</v>
      </c>
      <c r="X70" s="22" t="s">
        <v>12</v>
      </c>
      <c r="Y70" s="22" t="str">
        <f t="shared" si="5"/>
        <v>Nashville-CW</v>
      </c>
      <c r="Z70" s="22" t="s">
        <v>35</v>
      </c>
      <c r="AA70" s="23" t="b">
        <f t="shared" si="6"/>
        <v>1</v>
      </c>
      <c r="AB70" s="32">
        <f t="shared" si="7"/>
        <v>0.96799999999999997</v>
      </c>
      <c r="AD70" s="52">
        <f>VLOOKUP(B70,[1]EstLiab!$A$2:$C$60,3,0)</f>
        <v>4</v>
      </c>
      <c r="AE70" s="34">
        <f>VLOOKUP(B70,[1]ProType!$A$2:$C$60,3,0)</f>
        <v>3</v>
      </c>
      <c r="AF70" s="48"/>
      <c r="AI70" s="49">
        <f t="shared" si="4"/>
        <v>-6</v>
      </c>
      <c r="AJ70" s="50">
        <f t="shared" si="3"/>
        <v>0.5</v>
      </c>
      <c r="AK70" s="51"/>
    </row>
    <row r="71" spans="1:37" x14ac:dyDescent="0.3">
      <c r="A71" s="9">
        <v>45229</v>
      </c>
      <c r="B71" s="59" t="s">
        <v>36</v>
      </c>
      <c r="C71" s="60" t="s">
        <v>88</v>
      </c>
      <c r="D71" s="59" t="s">
        <v>108</v>
      </c>
      <c r="E71" s="29">
        <f>VLOOKUP(B71,'[1]Reg+EL Score'!$A$2:$D$46,2,0)</f>
        <v>3167</v>
      </c>
      <c r="F71" s="29">
        <v>113</v>
      </c>
      <c r="G71" s="29">
        <v>77.099999999999994</v>
      </c>
      <c r="H71" s="29">
        <v>2</v>
      </c>
      <c r="I71" s="29">
        <v>99.6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29">
        <f>VLOOKUP(B71,'[1]Reg+EL Score'!$A$2:$D$46,3,0)</f>
        <v>76</v>
      </c>
      <c r="S71" s="29" t="str">
        <f>TEXT(VLOOKUP(B71,'[1]Reg+EL Score'!$A$2:$D$46,4,0)*100,"##.0")</f>
        <v>97.6</v>
      </c>
      <c r="T71">
        <v>68</v>
      </c>
      <c r="U71">
        <v>1</v>
      </c>
      <c r="V71">
        <v>98.5</v>
      </c>
      <c r="W71" s="31">
        <v>0</v>
      </c>
      <c r="X71" s="22" t="s">
        <v>12</v>
      </c>
      <c r="Y71" s="22" t="str">
        <f t="shared" si="5"/>
        <v>National Energy Services-CW</v>
      </c>
      <c r="Z71" s="22" t="s">
        <v>36</v>
      </c>
      <c r="AA71" s="23" t="b">
        <f t="shared" si="6"/>
        <v>1</v>
      </c>
      <c r="AB71" s="32">
        <f t="shared" si="7"/>
        <v>0.97599999999999998</v>
      </c>
      <c r="AD71" s="52">
        <f>VLOOKUP(B71,[1]EstLiab!$A$2:$C$60,3,0)</f>
        <v>0</v>
      </c>
      <c r="AE71" s="34">
        <f>VLOOKUP(B71,[1]ProType!$A$2:$C$60,3,0)</f>
        <v>1</v>
      </c>
      <c r="AF71" s="48"/>
      <c r="AI71" s="49">
        <f t="shared" si="4"/>
        <v>2</v>
      </c>
      <c r="AJ71" s="50">
        <f t="shared" si="3"/>
        <v>0</v>
      </c>
      <c r="AK71" s="51"/>
    </row>
    <row r="72" spans="1:37" x14ac:dyDescent="0.3">
      <c r="A72" s="9">
        <v>45229</v>
      </c>
      <c r="B72" t="s">
        <v>37</v>
      </c>
      <c r="C72" s="28" t="s">
        <v>91</v>
      </c>
      <c r="D72" t="s">
        <v>94</v>
      </c>
      <c r="E72" s="29">
        <f>VLOOKUP(B72,'[1]Reg+EL Score'!$A$2:$D$46,2,0)</f>
        <v>5284</v>
      </c>
      <c r="F72" s="29">
        <v>113</v>
      </c>
      <c r="G72" s="29">
        <v>77.099999999999994</v>
      </c>
      <c r="H72" s="29">
        <v>2</v>
      </c>
      <c r="I72" s="29">
        <v>99.6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29">
        <f>VLOOKUP(B72,'[1]Reg+EL Score'!$A$2:$D$46,3,0)</f>
        <v>369</v>
      </c>
      <c r="S72" s="29" t="str">
        <f>TEXT(VLOOKUP(B72,'[1]Reg+EL Score'!$A$2:$D$46,4,0)*100,"##.0")</f>
        <v>93.0</v>
      </c>
      <c r="T72">
        <v>1508</v>
      </c>
      <c r="U72">
        <v>180</v>
      </c>
      <c r="V72">
        <v>88.1</v>
      </c>
      <c r="W72" s="31">
        <v>0</v>
      </c>
      <c r="X72" s="22" t="s">
        <v>12</v>
      </c>
      <c r="Y72" s="22" t="str">
        <f t="shared" si="5"/>
        <v>New York-CW</v>
      </c>
      <c r="Z72" s="22" t="s">
        <v>37</v>
      </c>
      <c r="AA72" s="23" t="b">
        <f t="shared" si="6"/>
        <v>1</v>
      </c>
      <c r="AB72" s="32">
        <f t="shared" si="7"/>
        <v>0.93</v>
      </c>
      <c r="AD72" s="52">
        <f>VLOOKUP(B72,[1]EstLiab!$A$2:$C$60,3,0)</f>
        <v>51</v>
      </c>
      <c r="AE72" s="34">
        <f>VLOOKUP(B72,[1]ProType!$A$2:$C$60,3,0)</f>
        <v>48</v>
      </c>
      <c r="AF72" s="48"/>
      <c r="AI72" s="49">
        <f t="shared" si="4"/>
        <v>-26</v>
      </c>
      <c r="AJ72" s="50">
        <f t="shared" si="3"/>
        <v>0.40000000000000568</v>
      </c>
      <c r="AK72" s="51"/>
    </row>
    <row r="73" spans="1:37" x14ac:dyDescent="0.3">
      <c r="A73" s="9">
        <v>45229</v>
      </c>
      <c r="B73" t="s">
        <v>38</v>
      </c>
      <c r="C73" s="28" t="s">
        <v>96</v>
      </c>
      <c r="D73" t="s">
        <v>92</v>
      </c>
      <c r="E73" s="29">
        <f>VLOOKUP(B73,'[1]Reg+EL Score'!$A$2:$D$46,2,0)</f>
        <v>623</v>
      </c>
      <c r="F73" s="29">
        <v>113</v>
      </c>
      <c r="G73" s="29">
        <v>77.099999999999994</v>
      </c>
      <c r="H73" s="29">
        <v>2</v>
      </c>
      <c r="I73" s="29">
        <v>99.6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29">
        <f>VLOOKUP(B73,'[1]Reg+EL Score'!$A$2:$D$46,3,0)</f>
        <v>76</v>
      </c>
      <c r="S73" s="29" t="str">
        <f>TEXT(VLOOKUP(B73,'[1]Reg+EL Score'!$A$2:$D$46,4,0)*100,"##.0")</f>
        <v>87.8</v>
      </c>
      <c r="T73">
        <v>213</v>
      </c>
      <c r="U73">
        <v>12</v>
      </c>
      <c r="V73">
        <v>94.4</v>
      </c>
      <c r="W73" s="31">
        <v>0</v>
      </c>
      <c r="X73" s="22" t="s">
        <v>12</v>
      </c>
      <c r="Y73" s="22" t="str">
        <f t="shared" si="5"/>
        <v>North Carolina-CW</v>
      </c>
      <c r="Z73" s="22" t="s">
        <v>38</v>
      </c>
      <c r="AA73" s="23" t="b">
        <f t="shared" si="6"/>
        <v>1</v>
      </c>
      <c r="AB73" s="32">
        <f t="shared" si="7"/>
        <v>0.878</v>
      </c>
      <c r="AD73" s="52">
        <f>VLOOKUP(B73,[1]EstLiab!$A$2:$C$60,3,0)</f>
        <v>4</v>
      </c>
      <c r="AE73" s="34">
        <f>VLOOKUP(B73,[1]ProType!$A$2:$C$60,3,0)</f>
        <v>1</v>
      </c>
      <c r="AF73" s="48"/>
      <c r="AI73" s="49">
        <f t="shared" si="4"/>
        <v>-9</v>
      </c>
      <c r="AJ73" s="50">
        <f t="shared" si="3"/>
        <v>1.3999999999999915</v>
      </c>
      <c r="AK73" s="51"/>
    </row>
    <row r="74" spans="1:37" x14ac:dyDescent="0.3">
      <c r="A74" s="9">
        <v>45229</v>
      </c>
      <c r="B74" t="s">
        <v>39</v>
      </c>
      <c r="C74" s="28" t="s">
        <v>96</v>
      </c>
      <c r="D74" t="s">
        <v>100</v>
      </c>
      <c r="E74" s="29">
        <f>VLOOKUP(B74,'[1]Reg+EL Score'!$A$2:$D$46,2,0)</f>
        <v>1430</v>
      </c>
      <c r="F74" s="29">
        <v>113</v>
      </c>
      <c r="G74" s="29">
        <v>77.099999999999994</v>
      </c>
      <c r="H74" s="29">
        <v>2</v>
      </c>
      <c r="I74" s="29">
        <v>99.6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29">
        <f>VLOOKUP(B74,'[1]Reg+EL Score'!$A$2:$D$46,3,0)</f>
        <v>68</v>
      </c>
      <c r="S74" s="29" t="str">
        <f>TEXT(VLOOKUP(B74,'[1]Reg+EL Score'!$A$2:$D$46,4,0)*100,"##.0")</f>
        <v>95.2</v>
      </c>
      <c r="T74">
        <v>350</v>
      </c>
      <c r="U74">
        <v>34</v>
      </c>
      <c r="V74">
        <v>90.3</v>
      </c>
      <c r="W74" s="31">
        <v>0</v>
      </c>
      <c r="X74" s="22" t="s">
        <v>12</v>
      </c>
      <c r="Y74" s="22" t="str">
        <f t="shared" si="5"/>
        <v>Omaha-CW</v>
      </c>
      <c r="Z74" s="22" t="s">
        <v>39</v>
      </c>
      <c r="AA74" s="23" t="b">
        <f t="shared" si="6"/>
        <v>1</v>
      </c>
      <c r="AB74" s="32">
        <f t="shared" si="7"/>
        <v>0.95200000000000007</v>
      </c>
      <c r="AD74" s="52">
        <f>VLOOKUP(B74,[1]EstLiab!$A$2:$C$60,3,0)</f>
        <v>2</v>
      </c>
      <c r="AE74" s="34">
        <f>VLOOKUP(B74,[1]ProType!$A$2:$C$60,3,0)</f>
        <v>0</v>
      </c>
      <c r="AF74" s="48"/>
      <c r="AI74" s="49">
        <f t="shared" si="4"/>
        <v>2</v>
      </c>
      <c r="AJ74" s="50">
        <f t="shared" si="3"/>
        <v>-0.20000000000000284</v>
      </c>
      <c r="AK74" s="51"/>
    </row>
    <row r="75" spans="1:37" x14ac:dyDescent="0.3">
      <c r="A75" s="9">
        <v>45229</v>
      </c>
      <c r="B75" t="s">
        <v>40</v>
      </c>
      <c r="C75" s="28" t="s">
        <v>91</v>
      </c>
      <c r="D75" t="s">
        <v>108</v>
      </c>
      <c r="E75" s="29">
        <f>VLOOKUP(B75,'[1]Reg+EL Score'!$A$2:$D$46,2,0)</f>
        <v>2376</v>
      </c>
      <c r="F75" s="29">
        <v>113</v>
      </c>
      <c r="G75" s="29">
        <v>77.099999999999994</v>
      </c>
      <c r="H75" s="29">
        <v>2</v>
      </c>
      <c r="I75" s="29">
        <v>99.6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29">
        <f>VLOOKUP(B75,'[1]Reg+EL Score'!$A$2:$D$46,3,0)</f>
        <v>181</v>
      </c>
      <c r="S75" s="29" t="str">
        <f>TEXT(VLOOKUP(B75,'[1]Reg+EL Score'!$A$2:$D$46,4,0)*100,"##.0")</f>
        <v>92.4</v>
      </c>
      <c r="T75">
        <v>802</v>
      </c>
      <c r="U75">
        <v>152</v>
      </c>
      <c r="V75">
        <v>81</v>
      </c>
      <c r="W75" s="31">
        <v>0</v>
      </c>
      <c r="X75" s="22" t="s">
        <v>12</v>
      </c>
      <c r="Y75" s="22" t="str">
        <f t="shared" si="5"/>
        <v>Ontario-CW</v>
      </c>
      <c r="Z75" s="22" t="s">
        <v>40</v>
      </c>
      <c r="AA75" s="23" t="b">
        <f t="shared" si="6"/>
        <v>1</v>
      </c>
      <c r="AB75" s="32">
        <f t="shared" si="7"/>
        <v>0.92400000000000004</v>
      </c>
      <c r="AD75" s="52">
        <f>VLOOKUP(B75,[1]EstLiab!$A$2:$C$60,3,0)</f>
        <v>11</v>
      </c>
      <c r="AE75" s="34">
        <f>VLOOKUP(B75,[1]ProType!$A$2:$C$60,3,0)</f>
        <v>5</v>
      </c>
      <c r="AF75" s="48"/>
      <c r="AI75" s="49">
        <f t="shared" si="4"/>
        <v>8</v>
      </c>
      <c r="AJ75" s="50">
        <f t="shared" si="3"/>
        <v>-0.29999999999999716</v>
      </c>
      <c r="AK75" s="51"/>
    </row>
    <row r="76" spans="1:37" x14ac:dyDescent="0.3">
      <c r="A76" s="9">
        <v>45229</v>
      </c>
      <c r="B76" s="5" t="s">
        <v>41</v>
      </c>
      <c r="C76" s="45" t="s">
        <v>88</v>
      </c>
      <c r="D76" s="5" t="s">
        <v>92</v>
      </c>
      <c r="E76" s="46">
        <f>VLOOKUP(B76,'[1]Reg+EL Score'!$A$2:$D$46,2,0)</f>
        <v>807</v>
      </c>
      <c r="F76" s="46">
        <v>113</v>
      </c>
      <c r="G76" s="46">
        <v>77.099999999999994</v>
      </c>
      <c r="H76" s="46">
        <v>2</v>
      </c>
      <c r="I76" s="46">
        <v>99.6</v>
      </c>
      <c r="J76" s="47">
        <v>0</v>
      </c>
      <c r="K76" s="47">
        <v>0</v>
      </c>
      <c r="L76" s="47">
        <v>0</v>
      </c>
      <c r="M76" s="47">
        <v>0</v>
      </c>
      <c r="N76" s="47">
        <v>0</v>
      </c>
      <c r="O76" s="47">
        <v>0</v>
      </c>
      <c r="P76" s="47">
        <v>0</v>
      </c>
      <c r="Q76" s="47">
        <v>0</v>
      </c>
      <c r="R76" s="46">
        <f>VLOOKUP(B76,'[1]Reg+EL Score'!$A$2:$D$46,3,0)</f>
        <v>5</v>
      </c>
      <c r="S76" s="46" t="str">
        <f>TEXT(VLOOKUP(B76,'[1]Reg+EL Score'!$A$2:$D$46,4,0)*100,"##.0")</f>
        <v>99.4</v>
      </c>
      <c r="T76">
        <v>161</v>
      </c>
      <c r="U76">
        <v>4</v>
      </c>
      <c r="V76">
        <v>97.5</v>
      </c>
      <c r="W76" s="31">
        <v>0</v>
      </c>
      <c r="X76" s="22" t="s">
        <v>12</v>
      </c>
      <c r="Y76" s="22" t="str">
        <f t="shared" si="5"/>
        <v>Orlando-CW</v>
      </c>
      <c r="Z76" s="22" t="s">
        <v>41</v>
      </c>
      <c r="AA76" s="23" t="b">
        <f t="shared" si="6"/>
        <v>1</v>
      </c>
      <c r="AB76" s="32">
        <f t="shared" si="7"/>
        <v>0.99400000000000011</v>
      </c>
      <c r="AD76" s="52">
        <f>VLOOKUP(B76,[1]EstLiab!$A$2:$C$60,3,0)</f>
        <v>1</v>
      </c>
      <c r="AE76" s="34">
        <f>VLOOKUP(B76,[1]ProType!$A$2:$C$60,3,0)</f>
        <v>0</v>
      </c>
      <c r="AF76" s="48"/>
      <c r="AI76" s="49">
        <f t="shared" si="4"/>
        <v>-7</v>
      </c>
      <c r="AJ76" s="50">
        <f t="shared" si="3"/>
        <v>0.80000000000001137</v>
      </c>
      <c r="AK76" s="51"/>
    </row>
    <row r="77" spans="1:37" x14ac:dyDescent="0.3">
      <c r="A77" s="9">
        <v>45229</v>
      </c>
      <c r="B77" t="s">
        <v>42</v>
      </c>
      <c r="C77" s="28" t="s">
        <v>91</v>
      </c>
      <c r="D77" t="s">
        <v>94</v>
      </c>
      <c r="E77" s="29">
        <f>VLOOKUP(B77,'[1]Reg+EL Score'!$A$2:$D$46,2,0)</f>
        <v>1006</v>
      </c>
      <c r="F77" s="29">
        <v>113</v>
      </c>
      <c r="G77" s="29">
        <v>77.099999999999994</v>
      </c>
      <c r="H77" s="29">
        <v>2</v>
      </c>
      <c r="I77" s="29">
        <v>99.6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29">
        <f>VLOOKUP(B77,'[1]Reg+EL Score'!$A$2:$D$46,3,0)</f>
        <v>89</v>
      </c>
      <c r="S77" s="29" t="str">
        <f>TEXT(VLOOKUP(B77,'[1]Reg+EL Score'!$A$2:$D$46,4,0)*100,"##.0")</f>
        <v>91.2</v>
      </c>
      <c r="T77">
        <v>211</v>
      </c>
      <c r="U77">
        <v>20</v>
      </c>
      <c r="V77">
        <v>90.5</v>
      </c>
      <c r="W77" s="31">
        <v>0</v>
      </c>
      <c r="X77" s="22" t="s">
        <v>12</v>
      </c>
      <c r="Y77" s="22" t="str">
        <f t="shared" si="5"/>
        <v>Philadelphia-CW</v>
      </c>
      <c r="Z77" s="22" t="s">
        <v>42</v>
      </c>
      <c r="AA77" s="23" t="b">
        <f t="shared" si="6"/>
        <v>1</v>
      </c>
      <c r="AB77" s="32">
        <f t="shared" si="7"/>
        <v>0.91200000000000003</v>
      </c>
      <c r="AD77" s="52">
        <f>VLOOKUP(B77,[1]EstLiab!$A$2:$C$60,3,0)</f>
        <v>9</v>
      </c>
      <c r="AE77" s="34">
        <f>VLOOKUP(B77,[1]ProType!$A$2:$C$60,3,0)</f>
        <v>0</v>
      </c>
      <c r="AF77" s="48"/>
      <c r="AI77" s="49">
        <f t="shared" si="4"/>
        <v>-14</v>
      </c>
      <c r="AJ77" s="50">
        <f t="shared" si="3"/>
        <v>1.4000000000000057</v>
      </c>
      <c r="AK77" s="51"/>
    </row>
    <row r="78" spans="1:37" x14ac:dyDescent="0.3">
      <c r="A78" s="9">
        <v>45229</v>
      </c>
      <c r="B78" t="s">
        <v>43</v>
      </c>
      <c r="C78" s="28" t="s">
        <v>91</v>
      </c>
      <c r="D78" t="s">
        <v>108</v>
      </c>
      <c r="E78" s="29">
        <f>VLOOKUP(B78,'[1]Reg+EL Score'!$A$2:$D$46,2,0)</f>
        <v>3789</v>
      </c>
      <c r="F78" s="29">
        <v>113</v>
      </c>
      <c r="G78" s="29">
        <v>77.099999999999994</v>
      </c>
      <c r="H78" s="29">
        <v>2</v>
      </c>
      <c r="I78" s="29">
        <v>99.6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29">
        <f>VLOOKUP(B78,'[1]Reg+EL Score'!$A$2:$D$46,3,0)</f>
        <v>355</v>
      </c>
      <c r="S78" s="29" t="str">
        <f>TEXT(VLOOKUP(B78,'[1]Reg+EL Score'!$A$2:$D$46,4,0)*100,"##.0")</f>
        <v>90.6</v>
      </c>
      <c r="T78">
        <v>1488</v>
      </c>
      <c r="U78">
        <v>334</v>
      </c>
      <c r="V78">
        <v>77.599999999999994</v>
      </c>
      <c r="W78" s="31">
        <v>0</v>
      </c>
      <c r="X78" s="22" t="s">
        <v>12</v>
      </c>
      <c r="Y78" s="22" t="str">
        <f t="shared" si="5"/>
        <v>Phoenix-CW</v>
      </c>
      <c r="Z78" s="22" t="s">
        <v>43</v>
      </c>
      <c r="AA78" s="23" t="b">
        <f t="shared" si="6"/>
        <v>1</v>
      </c>
      <c r="AB78" s="32">
        <f t="shared" si="7"/>
        <v>0.90599999999999992</v>
      </c>
      <c r="AD78" s="52">
        <f>VLOOKUP(B78,[1]EstLiab!$A$2:$C$60,3,0)</f>
        <v>21</v>
      </c>
      <c r="AE78" s="34">
        <f>VLOOKUP(B78,[1]ProType!$A$2:$C$60,3,0)</f>
        <v>91</v>
      </c>
      <c r="AF78" s="48"/>
      <c r="AI78" s="49">
        <f t="shared" si="4"/>
        <v>1</v>
      </c>
      <c r="AJ78" s="50">
        <f t="shared" si="3"/>
        <v>-0.10000000000000853</v>
      </c>
      <c r="AK78" s="51"/>
    </row>
    <row r="79" spans="1:37" x14ac:dyDescent="0.3">
      <c r="A79" s="9">
        <v>45229</v>
      </c>
      <c r="B79" t="s">
        <v>44</v>
      </c>
      <c r="C79" s="28" t="s">
        <v>88</v>
      </c>
      <c r="D79" t="s">
        <v>94</v>
      </c>
      <c r="E79" s="29">
        <f>VLOOKUP(B79,'[1]Reg+EL Score'!$A$2:$D$46,2,0)</f>
        <v>343</v>
      </c>
      <c r="F79" s="29">
        <v>113</v>
      </c>
      <c r="G79" s="29">
        <v>77.099999999999994</v>
      </c>
      <c r="H79" s="29">
        <v>2</v>
      </c>
      <c r="I79" s="29">
        <v>99.6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29">
        <f>VLOOKUP(B79,'[1]Reg+EL Score'!$A$2:$D$46,3,0)</f>
        <v>4</v>
      </c>
      <c r="S79" s="29" t="str">
        <f>TEXT(VLOOKUP(B79,'[1]Reg+EL Score'!$A$2:$D$46,4,0)*100,"##.0")</f>
        <v>98.8</v>
      </c>
      <c r="T79">
        <v>97</v>
      </c>
      <c r="U79">
        <v>13</v>
      </c>
      <c r="V79">
        <v>86.6</v>
      </c>
      <c r="W79" s="31">
        <v>0</v>
      </c>
      <c r="X79" s="22" t="s">
        <v>12</v>
      </c>
      <c r="Y79" s="22" t="str">
        <f t="shared" si="5"/>
        <v>Pittsburgh-CW</v>
      </c>
      <c r="Z79" s="22" t="s">
        <v>44</v>
      </c>
      <c r="AA79" s="23" t="b">
        <f t="shared" si="6"/>
        <v>1</v>
      </c>
      <c r="AB79" s="32">
        <f t="shared" si="7"/>
        <v>0.98799999999999999</v>
      </c>
      <c r="AD79" s="52">
        <f>VLOOKUP(B79,[1]EstLiab!$A$2:$C$60,3,0)</f>
        <v>0</v>
      </c>
      <c r="AE79" s="34">
        <f>VLOOKUP(B79,[1]ProType!$A$2:$C$60,3,0)</f>
        <v>0</v>
      </c>
      <c r="AF79" s="48"/>
      <c r="AI79" s="49">
        <f t="shared" si="4"/>
        <v>-1</v>
      </c>
      <c r="AJ79" s="50">
        <f t="shared" si="3"/>
        <v>0.20000000000000284</v>
      </c>
      <c r="AK79" s="51"/>
    </row>
    <row r="80" spans="1:37" x14ac:dyDescent="0.3">
      <c r="A80" s="9">
        <v>45229</v>
      </c>
      <c r="B80" t="s">
        <v>45</v>
      </c>
      <c r="C80" s="28" t="s">
        <v>91</v>
      </c>
      <c r="D80" t="s">
        <v>123</v>
      </c>
      <c r="E80" s="29">
        <f>VLOOKUP(B80,'[1]Reg+EL Score'!$A$2:$D$46,2,0)</f>
        <v>1641</v>
      </c>
      <c r="F80" s="29">
        <v>113</v>
      </c>
      <c r="G80" s="29">
        <v>77.099999999999994</v>
      </c>
      <c r="H80" s="29">
        <v>2</v>
      </c>
      <c r="I80" s="29">
        <v>99.6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29">
        <f>VLOOKUP(B80,'[1]Reg+EL Score'!$A$2:$D$46,3,0)</f>
        <v>190</v>
      </c>
      <c r="S80" s="29" t="str">
        <f>TEXT(VLOOKUP(B80,'[1]Reg+EL Score'!$A$2:$D$46,4,0)*100,"##.0")</f>
        <v>88.4</v>
      </c>
      <c r="T80">
        <v>548</v>
      </c>
      <c r="U80">
        <v>41</v>
      </c>
      <c r="V80">
        <v>92.5</v>
      </c>
      <c r="W80" s="31">
        <v>0</v>
      </c>
      <c r="X80" s="22" t="s">
        <v>12</v>
      </c>
      <c r="Y80" s="22" t="str">
        <f t="shared" si="5"/>
        <v>Portland-CW</v>
      </c>
      <c r="Z80" s="22" t="s">
        <v>45</v>
      </c>
      <c r="AA80" s="23" t="b">
        <f t="shared" si="6"/>
        <v>1</v>
      </c>
      <c r="AB80" s="32">
        <f t="shared" si="7"/>
        <v>0.88400000000000001</v>
      </c>
      <c r="AD80" s="52">
        <f>VLOOKUP(B80,[1]EstLiab!$A$2:$C$60,3,0)</f>
        <v>10</v>
      </c>
      <c r="AE80" s="34">
        <f>VLOOKUP(B80,[1]ProType!$A$2:$C$60,3,0)</f>
        <v>7</v>
      </c>
      <c r="AF80" s="48"/>
      <c r="AI80" s="49">
        <f t="shared" si="4"/>
        <v>-7</v>
      </c>
      <c r="AJ80" s="50">
        <f t="shared" si="3"/>
        <v>0.40000000000000568</v>
      </c>
      <c r="AK80" s="51"/>
    </row>
    <row r="81" spans="1:37" x14ac:dyDescent="0.3">
      <c r="A81" s="9">
        <v>45229</v>
      </c>
      <c r="B81" t="s">
        <v>46</v>
      </c>
      <c r="C81" s="28" t="s">
        <v>88</v>
      </c>
      <c r="D81" t="s">
        <v>94</v>
      </c>
      <c r="E81" s="29">
        <f>VLOOKUP(B81,'[1]Reg+EL Score'!$A$2:$D$46,2,0)</f>
        <v>529</v>
      </c>
      <c r="F81" s="29">
        <v>113</v>
      </c>
      <c r="G81" s="29">
        <v>77.099999999999994</v>
      </c>
      <c r="H81" s="29">
        <v>2</v>
      </c>
      <c r="I81" s="29">
        <v>99.6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29">
        <f>VLOOKUP(B81,'[1]Reg+EL Score'!$A$2:$D$46,3,0)</f>
        <v>11</v>
      </c>
      <c r="S81" s="29" t="str">
        <f>TEXT(VLOOKUP(B81,'[1]Reg+EL Score'!$A$2:$D$46,4,0)*100,"##.0")</f>
        <v>97.9</v>
      </c>
      <c r="T81">
        <v>123</v>
      </c>
      <c r="U81">
        <v>9</v>
      </c>
      <c r="V81">
        <v>92.7</v>
      </c>
      <c r="W81" s="31">
        <v>0</v>
      </c>
      <c r="X81" s="22" t="s">
        <v>12</v>
      </c>
      <c r="Y81" s="22" t="str">
        <f t="shared" si="5"/>
        <v>Princeton-CW</v>
      </c>
      <c r="Z81" s="22" t="s">
        <v>46</v>
      </c>
      <c r="AA81" s="23" t="b">
        <f t="shared" si="6"/>
        <v>1</v>
      </c>
      <c r="AB81" s="32">
        <f t="shared" si="7"/>
        <v>0.97900000000000009</v>
      </c>
      <c r="AD81" s="52">
        <f>VLOOKUP(B81,[1]EstLiab!$A$2:$C$60,3,0)</f>
        <v>7</v>
      </c>
      <c r="AE81" s="34">
        <f>VLOOKUP(B81,[1]ProType!$A$2:$C$60,3,0)</f>
        <v>0</v>
      </c>
      <c r="AF81" s="48"/>
      <c r="AI81" s="49">
        <f t="shared" si="4"/>
        <v>-3</v>
      </c>
      <c r="AJ81" s="50">
        <f t="shared" si="3"/>
        <v>0.5</v>
      </c>
      <c r="AK81" s="51"/>
    </row>
    <row r="82" spans="1:37" x14ac:dyDescent="0.3">
      <c r="A82" s="9">
        <v>45229</v>
      </c>
      <c r="B82" t="s">
        <v>47</v>
      </c>
      <c r="C82" s="28" t="s">
        <v>88</v>
      </c>
      <c r="D82" t="s">
        <v>94</v>
      </c>
      <c r="E82" s="29">
        <f>VLOOKUP(B82,'[1]Reg+EL Score'!$A$2:$D$46,2,0)</f>
        <v>16</v>
      </c>
      <c r="F82" s="29">
        <v>113</v>
      </c>
      <c r="G82" s="29">
        <v>77.099999999999994</v>
      </c>
      <c r="H82" s="29">
        <v>2</v>
      </c>
      <c r="I82" s="29">
        <v>99.6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  <c r="Q82" s="30">
        <v>0</v>
      </c>
      <c r="R82" s="29">
        <f>VLOOKUP(B82,'[1]Reg+EL Score'!$A$2:$D$46,3,0)</f>
        <v>2</v>
      </c>
      <c r="S82" s="29" t="str">
        <f>TEXT(VLOOKUP(B82,'[1]Reg+EL Score'!$A$2:$D$46,4,0)*100,"##.0")</f>
        <v>87.5</v>
      </c>
      <c r="T82" s="61">
        <v>0</v>
      </c>
      <c r="U82" s="61">
        <v>0</v>
      </c>
      <c r="V82">
        <v>100</v>
      </c>
      <c r="W82" s="31">
        <v>0</v>
      </c>
      <c r="X82" s="22" t="s">
        <v>12</v>
      </c>
      <c r="Y82" s="22" t="str">
        <f t="shared" si="5"/>
        <v>Richmond-CW</v>
      </c>
      <c r="Z82" s="22" t="s">
        <v>47</v>
      </c>
      <c r="AA82" s="23" t="b">
        <f t="shared" si="6"/>
        <v>1</v>
      </c>
      <c r="AB82" s="32">
        <f t="shared" si="7"/>
        <v>0.875</v>
      </c>
      <c r="AD82" s="52">
        <f>VLOOKUP(B82,[1]EstLiab!$A$2:$C$60,3,0)</f>
        <v>0</v>
      </c>
      <c r="AE82" s="34">
        <f>VLOOKUP(B82,[1]ProType!$A$2:$C$60,3,0)</f>
        <v>0</v>
      </c>
      <c r="AF82" s="48"/>
      <c r="AI82" s="49">
        <f t="shared" si="4"/>
        <v>0</v>
      </c>
      <c r="AJ82" s="50">
        <f t="shared" si="3"/>
        <v>0</v>
      </c>
      <c r="AK82" s="51"/>
    </row>
    <row r="83" spans="1:37" x14ac:dyDescent="0.3">
      <c r="A83" s="9">
        <v>45229</v>
      </c>
      <c r="B83" t="s">
        <v>48</v>
      </c>
      <c r="C83" s="28" t="s">
        <v>96</v>
      </c>
      <c r="D83" t="s">
        <v>123</v>
      </c>
      <c r="E83" s="29">
        <f>VLOOKUP(B83,'[1]Reg+EL Score'!$A$2:$D$46,2,0)</f>
        <v>1004</v>
      </c>
      <c r="F83" s="29">
        <v>113</v>
      </c>
      <c r="G83" s="29">
        <v>77.099999999999994</v>
      </c>
      <c r="H83" s="29">
        <v>2</v>
      </c>
      <c r="I83" s="29">
        <v>99.6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0">
        <v>0</v>
      </c>
      <c r="R83" s="29">
        <f>VLOOKUP(B83,'[1]Reg+EL Score'!$A$2:$D$46,3,0)</f>
        <v>8</v>
      </c>
      <c r="S83" s="29" t="str">
        <f>TEXT(VLOOKUP(B83,'[1]Reg+EL Score'!$A$2:$D$46,4,0)*100,"##.0")</f>
        <v>99.2</v>
      </c>
      <c r="T83">
        <v>706</v>
      </c>
      <c r="U83">
        <v>1</v>
      </c>
      <c r="V83">
        <v>99.9</v>
      </c>
      <c r="W83" s="31">
        <v>0</v>
      </c>
      <c r="X83" s="22" t="s">
        <v>12</v>
      </c>
      <c r="Y83" s="22" t="str">
        <f t="shared" si="5"/>
        <v>Salt Lake City-CW</v>
      </c>
      <c r="Z83" s="22" t="s">
        <v>48</v>
      </c>
      <c r="AA83" s="23" t="b">
        <f t="shared" si="6"/>
        <v>1</v>
      </c>
      <c r="AB83" s="32">
        <f t="shared" si="7"/>
        <v>0.99199999999999999</v>
      </c>
      <c r="AD83" s="52">
        <f>VLOOKUP(B83,[1]EstLiab!$A$2:$C$60,3,0)</f>
        <v>7</v>
      </c>
      <c r="AE83" s="34">
        <f>VLOOKUP(B83,[1]ProType!$A$2:$C$60,3,0)</f>
        <v>0</v>
      </c>
      <c r="AF83" s="48"/>
      <c r="AI83" s="49">
        <f t="shared" si="4"/>
        <v>-10</v>
      </c>
      <c r="AJ83" s="50">
        <f t="shared" si="3"/>
        <v>1</v>
      </c>
      <c r="AK83" s="51"/>
    </row>
    <row r="84" spans="1:37" x14ac:dyDescent="0.3">
      <c r="A84" s="9">
        <v>45229</v>
      </c>
      <c r="B84" t="s">
        <v>49</v>
      </c>
      <c r="C84" s="28" t="s">
        <v>88</v>
      </c>
      <c r="D84" t="s">
        <v>105</v>
      </c>
      <c r="E84" s="29">
        <f>VLOOKUP(B84,'[1]Reg+EL Score'!$A$2:$D$46,2,0)</f>
        <v>428</v>
      </c>
      <c r="F84" s="29">
        <v>113</v>
      </c>
      <c r="G84" s="29">
        <v>77.099999999999994</v>
      </c>
      <c r="H84" s="29">
        <v>2</v>
      </c>
      <c r="I84" s="29">
        <v>99.6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29">
        <f>VLOOKUP(B84,'[1]Reg+EL Score'!$A$2:$D$46,3,0)</f>
        <v>17</v>
      </c>
      <c r="S84" s="29" t="str">
        <f>TEXT(VLOOKUP(B84,'[1]Reg+EL Score'!$A$2:$D$46,4,0)*100,"##.0")</f>
        <v>96.0</v>
      </c>
      <c r="T84">
        <v>90</v>
      </c>
      <c r="U84">
        <v>0</v>
      </c>
      <c r="V84">
        <v>100</v>
      </c>
      <c r="W84" s="31">
        <v>0</v>
      </c>
      <c r="X84" s="22" t="s">
        <v>12</v>
      </c>
      <c r="Y84" s="22" t="str">
        <f t="shared" si="5"/>
        <v>San Antonio-CW</v>
      </c>
      <c r="Z84" s="22" t="s">
        <v>49</v>
      </c>
      <c r="AA84" s="23" t="b">
        <f t="shared" si="6"/>
        <v>1</v>
      </c>
      <c r="AB84" s="32">
        <f t="shared" si="7"/>
        <v>0.96</v>
      </c>
      <c r="AD84" s="52">
        <f>VLOOKUP(B84,[1]EstLiab!$A$2:$C$60,3,0)</f>
        <v>1</v>
      </c>
      <c r="AE84" s="34">
        <f>VLOOKUP(B84,[1]ProType!$A$2:$C$60,3,0)</f>
        <v>1</v>
      </c>
      <c r="AF84" s="48"/>
      <c r="AI84" s="49">
        <f t="shared" si="4"/>
        <v>1</v>
      </c>
      <c r="AJ84" s="50">
        <f t="shared" si="3"/>
        <v>-0.29999999999999716</v>
      </c>
      <c r="AK84" s="51"/>
    </row>
    <row r="85" spans="1:37" x14ac:dyDescent="0.3">
      <c r="A85" s="9">
        <v>45229</v>
      </c>
      <c r="B85" t="s">
        <v>50</v>
      </c>
      <c r="C85" s="28" t="s">
        <v>91</v>
      </c>
      <c r="D85" t="s">
        <v>108</v>
      </c>
      <c r="E85" s="29">
        <f>VLOOKUP(B85,'[1]Reg+EL Score'!$A$2:$D$46,2,0)</f>
        <v>1343</v>
      </c>
      <c r="F85" s="29">
        <v>113</v>
      </c>
      <c r="G85" s="29">
        <v>77.099999999999994</v>
      </c>
      <c r="H85" s="29">
        <v>2</v>
      </c>
      <c r="I85" s="29">
        <v>99.6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  <c r="R85" s="29">
        <f>VLOOKUP(B85,'[1]Reg+EL Score'!$A$2:$D$46,3,0)</f>
        <v>85</v>
      </c>
      <c r="S85" s="29" t="str">
        <f>TEXT(VLOOKUP(B85,'[1]Reg+EL Score'!$A$2:$D$46,4,0)*100,"##.0")</f>
        <v>93.7</v>
      </c>
      <c r="T85">
        <v>513</v>
      </c>
      <c r="U85">
        <v>86</v>
      </c>
      <c r="V85">
        <v>83.2</v>
      </c>
      <c r="W85" s="31">
        <v>0</v>
      </c>
      <c r="X85" s="22" t="s">
        <v>12</v>
      </c>
      <c r="Y85" s="22" t="str">
        <f t="shared" si="5"/>
        <v>San Diego-CW</v>
      </c>
      <c r="Z85" s="22" t="s">
        <v>50</v>
      </c>
      <c r="AA85" s="23" t="b">
        <f t="shared" si="6"/>
        <v>1</v>
      </c>
      <c r="AB85" s="32">
        <f t="shared" si="7"/>
        <v>0.93700000000000006</v>
      </c>
      <c r="AD85" s="52">
        <f>VLOOKUP(B85,[1]EstLiab!$A$2:$C$60,3,0)</f>
        <v>6</v>
      </c>
      <c r="AE85" s="34">
        <f>VLOOKUP(B85,[1]ProType!$A$2:$C$60,3,0)</f>
        <v>11</v>
      </c>
      <c r="AF85" s="48"/>
      <c r="AI85" s="49">
        <f t="shared" si="4"/>
        <v>3</v>
      </c>
      <c r="AJ85" s="50">
        <f t="shared" si="3"/>
        <v>-0.20000000000000284</v>
      </c>
      <c r="AK85" s="51"/>
    </row>
    <row r="86" spans="1:37" x14ac:dyDescent="0.3">
      <c r="A86" s="9">
        <v>45229</v>
      </c>
      <c r="B86" t="s">
        <v>129</v>
      </c>
      <c r="C86" s="28" t="s">
        <v>88</v>
      </c>
      <c r="D86" t="s">
        <v>108</v>
      </c>
      <c r="E86" s="29">
        <f>VLOOKUP(B86,'[1]Reg+EL Score'!$A$2:$D$46,2,0)</f>
        <v>330</v>
      </c>
      <c r="F86" s="29">
        <v>113</v>
      </c>
      <c r="G86" s="29">
        <v>77.099999999999994</v>
      </c>
      <c r="H86" s="29">
        <v>2</v>
      </c>
      <c r="I86" s="29">
        <v>99.6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29">
        <f>VLOOKUP(B86,'[1]Reg+EL Score'!$A$2:$D$46,3,0)</f>
        <v>1</v>
      </c>
      <c r="S86" s="29" t="str">
        <f>TEXT(VLOOKUP(B86,'[1]Reg+EL Score'!$A$2:$D$46,4,0)*100,"##.0")</f>
        <v>99.7</v>
      </c>
      <c r="T86">
        <v>183</v>
      </c>
      <c r="U86">
        <v>1</v>
      </c>
      <c r="V86">
        <v>99.5</v>
      </c>
      <c r="W86" s="31">
        <v>0</v>
      </c>
      <c r="X86" s="22" t="s">
        <v>12</v>
      </c>
      <c r="Y86" s="22" t="str">
        <f t="shared" si="5"/>
        <v>San Francisco-CW</v>
      </c>
      <c r="Z86" s="22" t="s">
        <v>129</v>
      </c>
      <c r="AA86" s="23" t="b">
        <f t="shared" si="6"/>
        <v>1</v>
      </c>
      <c r="AB86" s="32">
        <f t="shared" si="7"/>
        <v>0.997</v>
      </c>
      <c r="AD86" s="52">
        <f>VLOOKUP(B86,[1]EstLiab!$A$2:$C$60,3,0)</f>
        <v>0</v>
      </c>
      <c r="AE86" s="34">
        <f>VLOOKUP(B86,[1]ProType!$A$2:$C$60,3,0)</f>
        <v>0</v>
      </c>
      <c r="AF86" s="48"/>
      <c r="AI86" s="49">
        <f t="shared" si="4"/>
        <v>-1</v>
      </c>
      <c r="AJ86" s="50">
        <f t="shared" si="3"/>
        <v>0.29999999999999716</v>
      </c>
      <c r="AK86" s="51"/>
    </row>
    <row r="87" spans="1:37" x14ac:dyDescent="0.3">
      <c r="A87" s="9">
        <v>45229</v>
      </c>
      <c r="B87" t="s">
        <v>51</v>
      </c>
      <c r="C87" s="28" t="s">
        <v>91</v>
      </c>
      <c r="D87" t="s">
        <v>108</v>
      </c>
      <c r="E87" s="29">
        <f>VLOOKUP(B87,'[1]Reg+EL Score'!$A$2:$D$46,2,0)</f>
        <v>1475</v>
      </c>
      <c r="F87" s="29">
        <v>113</v>
      </c>
      <c r="G87" s="29">
        <v>77.099999999999994</v>
      </c>
      <c r="H87" s="29">
        <v>2</v>
      </c>
      <c r="I87" s="29">
        <v>99.6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  <c r="R87" s="29">
        <f>VLOOKUP(B87,'[1]Reg+EL Score'!$A$2:$D$46,3,0)</f>
        <v>25</v>
      </c>
      <c r="S87" s="29" t="str">
        <f>TEXT(VLOOKUP(B87,'[1]Reg+EL Score'!$A$2:$D$46,4,0)*100,"##.0")</f>
        <v>98.3</v>
      </c>
      <c r="T87">
        <v>368</v>
      </c>
      <c r="U87">
        <v>0</v>
      </c>
      <c r="V87">
        <v>100</v>
      </c>
      <c r="W87" s="31">
        <v>0</v>
      </c>
      <c r="X87" s="22" t="s">
        <v>12</v>
      </c>
      <c r="Y87" s="22" t="str">
        <f t="shared" si="5"/>
        <v>San Jose-CW</v>
      </c>
      <c r="Z87" s="22" t="s">
        <v>51</v>
      </c>
      <c r="AA87" s="23" t="b">
        <f t="shared" si="6"/>
        <v>1</v>
      </c>
      <c r="AB87" s="32">
        <f t="shared" si="7"/>
        <v>0.98299999999999998</v>
      </c>
      <c r="AD87" s="52">
        <f>VLOOKUP(B87,[1]EstLiab!$A$2:$C$60,3,0)</f>
        <v>12</v>
      </c>
      <c r="AE87" s="34">
        <f>VLOOKUP(B87,[1]ProType!$A$2:$C$60,3,0)</f>
        <v>8</v>
      </c>
      <c r="AF87" s="48"/>
      <c r="AI87" s="49">
        <f t="shared" si="4"/>
        <v>-1</v>
      </c>
      <c r="AJ87" s="50">
        <f t="shared" si="3"/>
        <v>9.9999999999994316E-2</v>
      </c>
      <c r="AK87" s="51"/>
    </row>
    <row r="88" spans="1:37" x14ac:dyDescent="0.3">
      <c r="A88" s="9">
        <v>45229</v>
      </c>
      <c r="B88" t="s">
        <v>52</v>
      </c>
      <c r="C88" s="28" t="s">
        <v>88</v>
      </c>
      <c r="D88" t="s">
        <v>108</v>
      </c>
      <c r="E88" s="29">
        <f>VLOOKUP(B88,'[1]Reg+EL Score'!$A$2:$D$46,2,0)</f>
        <v>654</v>
      </c>
      <c r="F88" s="29">
        <v>113</v>
      </c>
      <c r="G88" s="29">
        <v>77.099999999999994</v>
      </c>
      <c r="H88" s="29">
        <v>2</v>
      </c>
      <c r="I88" s="29">
        <v>99.6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  <c r="Q88" s="30">
        <v>0</v>
      </c>
      <c r="R88" s="29">
        <f>VLOOKUP(B88,'[1]Reg+EL Score'!$A$2:$D$46,3,0)</f>
        <v>6</v>
      </c>
      <c r="S88" s="29" t="str">
        <f>TEXT(VLOOKUP(B88,'[1]Reg+EL Score'!$A$2:$D$46,4,0)*100,"##.0")</f>
        <v>99.1</v>
      </c>
      <c r="T88">
        <v>173</v>
      </c>
      <c r="U88">
        <v>2</v>
      </c>
      <c r="V88">
        <v>98.8</v>
      </c>
      <c r="W88" s="31">
        <v>0</v>
      </c>
      <c r="X88" s="22" t="s">
        <v>12</v>
      </c>
      <c r="Y88" s="22" t="str">
        <f t="shared" si="5"/>
        <v>San Mateo-CW</v>
      </c>
      <c r="Z88" s="22" t="s">
        <v>52</v>
      </c>
      <c r="AA88" s="23" t="b">
        <f t="shared" si="6"/>
        <v>1</v>
      </c>
      <c r="AB88" s="32">
        <f t="shared" si="7"/>
        <v>0.99099999999999999</v>
      </c>
      <c r="AD88" s="52">
        <f>VLOOKUP(B88,[1]EstLiab!$A$2:$C$60,3,0)</f>
        <v>2</v>
      </c>
      <c r="AE88" s="34">
        <f>VLOOKUP(B88,[1]ProType!$A$2:$C$60,3,0)</f>
        <v>4</v>
      </c>
      <c r="AF88" s="48"/>
      <c r="AI88" s="49">
        <f t="shared" si="4"/>
        <v>-4</v>
      </c>
      <c r="AJ88" s="50">
        <f t="shared" si="3"/>
        <v>0.59999999999999432</v>
      </c>
      <c r="AK88" s="51"/>
    </row>
    <row r="89" spans="1:37" x14ac:dyDescent="0.3">
      <c r="A89" s="9">
        <v>45229</v>
      </c>
      <c r="B89" s="5" t="s">
        <v>53</v>
      </c>
      <c r="C89" s="45" t="s">
        <v>91</v>
      </c>
      <c r="D89" s="5" t="s">
        <v>123</v>
      </c>
      <c r="E89" s="46">
        <f>VLOOKUP(B89,'[1]Reg+EL Score'!$A$2:$D$46,2,0)</f>
        <v>2524</v>
      </c>
      <c r="F89" s="46">
        <v>113</v>
      </c>
      <c r="G89" s="46">
        <v>77.099999999999994</v>
      </c>
      <c r="H89" s="46">
        <v>2</v>
      </c>
      <c r="I89" s="46">
        <v>99.6</v>
      </c>
      <c r="J89" s="47">
        <v>0</v>
      </c>
      <c r="K89" s="47">
        <v>0</v>
      </c>
      <c r="L89" s="47">
        <v>0</v>
      </c>
      <c r="M89" s="47">
        <v>0</v>
      </c>
      <c r="N89" s="47">
        <v>0</v>
      </c>
      <c r="O89" s="47">
        <v>0</v>
      </c>
      <c r="P89" s="47">
        <v>0</v>
      </c>
      <c r="Q89" s="47">
        <v>0</v>
      </c>
      <c r="R89" s="46">
        <f>VLOOKUP(B89,'[1]Reg+EL Score'!$A$2:$D$46,3,0)</f>
        <v>21</v>
      </c>
      <c r="S89" s="46" t="str">
        <f>TEXT(VLOOKUP(B89,'[1]Reg+EL Score'!$A$2:$D$46,4,0)*100,"##.0")</f>
        <v>99.2</v>
      </c>
      <c r="T89">
        <v>1064</v>
      </c>
      <c r="U89">
        <v>2</v>
      </c>
      <c r="V89">
        <v>99.8</v>
      </c>
      <c r="W89" s="31">
        <v>0</v>
      </c>
      <c r="X89" s="22" t="s">
        <v>12</v>
      </c>
      <c r="Y89" s="22" t="str">
        <f t="shared" si="5"/>
        <v>Seattle-CW</v>
      </c>
      <c r="Z89" s="22" t="s">
        <v>53</v>
      </c>
      <c r="AA89" s="23" t="b">
        <f t="shared" si="6"/>
        <v>1</v>
      </c>
      <c r="AB89" s="32">
        <f t="shared" si="7"/>
        <v>0.99199999999999999</v>
      </c>
      <c r="AD89" s="52">
        <f>VLOOKUP(B89,[1]EstLiab!$A$2:$C$60,3,0)</f>
        <v>1</v>
      </c>
      <c r="AE89" s="34">
        <f>VLOOKUP(B89,[1]ProType!$A$2:$C$60,3,0)</f>
        <v>0</v>
      </c>
      <c r="AF89" s="48"/>
      <c r="AI89" s="49">
        <f t="shared" si="4"/>
        <v>1</v>
      </c>
      <c r="AJ89" s="50">
        <f t="shared" si="3"/>
        <v>0</v>
      </c>
      <c r="AK89" s="51"/>
    </row>
    <row r="90" spans="1:37" x14ac:dyDescent="0.3">
      <c r="A90" s="9">
        <v>45229</v>
      </c>
      <c r="B90" t="s">
        <v>54</v>
      </c>
      <c r="C90" s="28" t="s">
        <v>96</v>
      </c>
      <c r="D90" t="s">
        <v>100</v>
      </c>
      <c r="E90" s="29">
        <f>VLOOKUP(B90,'[1]Reg+EL Score'!$A$2:$D$46,2,0)</f>
        <v>1322</v>
      </c>
      <c r="F90" s="29">
        <v>113</v>
      </c>
      <c r="G90" s="29">
        <v>77.099999999999994</v>
      </c>
      <c r="H90" s="29">
        <v>2</v>
      </c>
      <c r="I90" s="29">
        <v>99.6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30">
        <v>0</v>
      </c>
      <c r="Q90" s="30">
        <v>0</v>
      </c>
      <c r="R90" s="29">
        <f>VLOOKUP(B90,'[1]Reg+EL Score'!$A$2:$D$46,3,0)</f>
        <v>74</v>
      </c>
      <c r="S90" s="29" t="str">
        <f>TEXT(VLOOKUP(B90,'[1]Reg+EL Score'!$A$2:$D$46,4,0)*100,"##.0")</f>
        <v>94.4</v>
      </c>
      <c r="T90">
        <v>472</v>
      </c>
      <c r="U90">
        <v>41</v>
      </c>
      <c r="V90">
        <v>91.3</v>
      </c>
      <c r="W90" s="31">
        <v>0</v>
      </c>
      <c r="X90" s="22" t="s">
        <v>12</v>
      </c>
      <c r="Y90" s="22" t="str">
        <f t="shared" si="5"/>
        <v>St Louis-CW</v>
      </c>
      <c r="Z90" s="22" t="s">
        <v>54</v>
      </c>
      <c r="AA90" s="23" t="b">
        <f>Z90=B90</f>
        <v>1</v>
      </c>
      <c r="AB90" s="32">
        <f t="shared" si="7"/>
        <v>0.94400000000000006</v>
      </c>
      <c r="AD90" s="52">
        <f>VLOOKUP(B90,[1]EstLiab!$A$2:$C$60,3,0)</f>
        <v>21</v>
      </c>
      <c r="AE90" s="34">
        <f>VLOOKUP(B90,[1]ProType!$A$2:$C$60,3,0)</f>
        <v>1</v>
      </c>
      <c r="AF90" s="48"/>
      <c r="AI90" s="49">
        <f t="shared" si="4"/>
        <v>-7</v>
      </c>
      <c r="AJ90" s="50">
        <f t="shared" si="3"/>
        <v>0.5</v>
      </c>
      <c r="AK90" s="51"/>
    </row>
    <row r="91" spans="1:37" x14ac:dyDescent="0.3">
      <c r="A91" s="9">
        <v>45229</v>
      </c>
      <c r="B91" t="s">
        <v>131</v>
      </c>
      <c r="C91" s="28" t="s">
        <v>88</v>
      </c>
      <c r="D91" t="s">
        <v>92</v>
      </c>
      <c r="E91" s="29">
        <f>VLOOKUP(B91,'[1]Reg+EL Score'!$A$2:$D$46,2,0)</f>
        <v>4</v>
      </c>
      <c r="F91" s="29">
        <v>113</v>
      </c>
      <c r="G91" s="29">
        <v>77.099999999999994</v>
      </c>
      <c r="H91" s="29">
        <v>2</v>
      </c>
      <c r="I91" s="29">
        <v>99.6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29">
        <f>VLOOKUP(B91,'[1]Reg+EL Score'!$A$2:$D$46,3,0)</f>
        <v>0</v>
      </c>
      <c r="S91" s="29" t="str">
        <f>TEXT(VLOOKUP(B91,'[1]Reg+EL Score'!$A$2:$D$46,4,0)*100,"##.0")</f>
        <v>100.0</v>
      </c>
      <c r="T91">
        <v>30</v>
      </c>
      <c r="U91">
        <v>0</v>
      </c>
      <c r="V91">
        <v>100</v>
      </c>
      <c r="W91" s="31">
        <v>0</v>
      </c>
      <c r="X91" s="22" t="s">
        <v>12</v>
      </c>
      <c r="Y91" s="22" t="str">
        <f t="shared" si="5"/>
        <v>Tampa Bay-CW</v>
      </c>
      <c r="Z91" s="22" t="s">
        <v>131</v>
      </c>
      <c r="AA91" s="23" t="b">
        <f t="shared" si="6"/>
        <v>1</v>
      </c>
      <c r="AB91" s="32">
        <f t="shared" si="7"/>
        <v>1</v>
      </c>
      <c r="AD91" s="52">
        <f>VLOOKUP(B91,[1]EstLiab!$A$2:$C$60,3,0)</f>
        <v>0</v>
      </c>
      <c r="AE91" s="34">
        <f>VLOOKUP(B91,[1]ProType!$A$2:$C$60,3,0)</f>
        <v>0</v>
      </c>
      <c r="AF91" s="48"/>
      <c r="AI91" s="49">
        <f t="shared" si="4"/>
        <v>0</v>
      </c>
      <c r="AJ91" s="50">
        <f t="shared" si="3"/>
        <v>0</v>
      </c>
      <c r="AK91" s="51"/>
    </row>
    <row r="92" spans="1:37" x14ac:dyDescent="0.3">
      <c r="A92" s="9">
        <v>45229</v>
      </c>
      <c r="B92" t="s">
        <v>55</v>
      </c>
      <c r="C92" s="28" t="s">
        <v>88</v>
      </c>
      <c r="D92" t="s">
        <v>105</v>
      </c>
      <c r="E92" s="29">
        <f>VLOOKUP(B92,'[1]Reg+EL Score'!$A$2:$D$46,2,0)</f>
        <v>10</v>
      </c>
      <c r="F92" s="29">
        <v>113</v>
      </c>
      <c r="G92" s="29">
        <v>77.099999999999994</v>
      </c>
      <c r="H92" s="29">
        <v>2</v>
      </c>
      <c r="I92" s="29">
        <v>99.6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>
        <v>0</v>
      </c>
      <c r="R92" s="29">
        <f>VLOOKUP(B92,'[1]Reg+EL Score'!$A$2:$D$46,3,0)</f>
        <v>2</v>
      </c>
      <c r="S92" s="29" t="str">
        <f>TEXT(VLOOKUP(B92,'[1]Reg+EL Score'!$A$2:$D$46,4,0)*100,"##.0")</f>
        <v>80.0</v>
      </c>
      <c r="T92" s="61">
        <v>0</v>
      </c>
      <c r="U92" s="61">
        <v>0</v>
      </c>
      <c r="V92" s="61">
        <v>100</v>
      </c>
      <c r="W92" s="37">
        <v>0</v>
      </c>
      <c r="X92" s="22" t="s">
        <v>12</v>
      </c>
      <c r="Y92" s="22" t="str">
        <f t="shared" si="5"/>
        <v>The Woodlands-CW</v>
      </c>
      <c r="Z92" s="22" t="s">
        <v>55</v>
      </c>
      <c r="AA92" s="23" t="b">
        <f t="shared" si="6"/>
        <v>1</v>
      </c>
      <c r="AB92" s="32">
        <f t="shared" si="7"/>
        <v>0.8</v>
      </c>
      <c r="AD92" s="52">
        <f>VLOOKUP(B92,[1]EstLiab!$A$2:$C$60,3,0)</f>
        <v>0</v>
      </c>
      <c r="AE92" s="34">
        <f>VLOOKUP(B92,[1]ProType!$A$2:$C$60,3,0)</f>
        <v>0</v>
      </c>
      <c r="AF92" s="48"/>
      <c r="AI92" s="49">
        <f t="shared" si="4"/>
        <v>0</v>
      </c>
      <c r="AJ92" s="50">
        <f t="shared" si="3"/>
        <v>0</v>
      </c>
      <c r="AK92" s="51"/>
    </row>
    <row r="93" spans="1:37" x14ac:dyDescent="0.3">
      <c r="A93" s="9">
        <v>45229</v>
      </c>
      <c r="B93" t="s">
        <v>56</v>
      </c>
      <c r="C93" s="28" t="s">
        <v>96</v>
      </c>
      <c r="D93" t="s">
        <v>108</v>
      </c>
      <c r="E93" s="29">
        <f>VLOOKUP(B93,'[1]Reg+EL Score'!$A$2:$D$46,2,0)</f>
        <v>401</v>
      </c>
      <c r="F93" s="29">
        <v>113</v>
      </c>
      <c r="G93" s="29">
        <v>77.099999999999994</v>
      </c>
      <c r="H93" s="29">
        <v>2</v>
      </c>
      <c r="I93" s="29">
        <v>99.6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  <c r="Q93" s="30">
        <v>0</v>
      </c>
      <c r="R93" s="29">
        <f>VLOOKUP(B93,'[1]Reg+EL Score'!$A$2:$D$46,3,0)</f>
        <v>13</v>
      </c>
      <c r="S93" s="29" t="str">
        <f>TEXT(VLOOKUP(B93,'[1]Reg+EL Score'!$A$2:$D$46,4,0)*100,"##.0")</f>
        <v>96.8</v>
      </c>
      <c r="T93">
        <v>179</v>
      </c>
      <c r="U93">
        <v>0</v>
      </c>
      <c r="V93">
        <v>100</v>
      </c>
      <c r="W93" s="31">
        <v>0</v>
      </c>
      <c r="X93" s="22" t="s">
        <v>12</v>
      </c>
      <c r="Y93" s="22" t="str">
        <f t="shared" si="5"/>
        <v>Walnut Creek-CW</v>
      </c>
      <c r="Z93" s="22" t="s">
        <v>56</v>
      </c>
      <c r="AA93" s="23" t="b">
        <f t="shared" si="6"/>
        <v>1</v>
      </c>
      <c r="AB93" s="32">
        <f t="shared" si="7"/>
        <v>0.96799999999999997</v>
      </c>
      <c r="AD93" s="52">
        <f>VLOOKUP(B93,[1]EstLiab!$A$2:$C$60,3,0)</f>
        <v>2</v>
      </c>
      <c r="AE93" s="34">
        <f>VLOOKUP(B93,[1]ProType!$A$2:$C$60,3,0)</f>
        <v>0</v>
      </c>
      <c r="AF93" s="48"/>
      <c r="AI93" s="49">
        <f t="shared" si="4"/>
        <v>-1</v>
      </c>
      <c r="AJ93" s="50">
        <f t="shared" si="3"/>
        <v>0.20000000000000284</v>
      </c>
      <c r="AK93" s="51"/>
    </row>
    <row r="94" spans="1:37" x14ac:dyDescent="0.3">
      <c r="A94" s="9">
        <v>45229</v>
      </c>
      <c r="B94" s="5" t="s">
        <v>57</v>
      </c>
      <c r="C94" s="45" t="s">
        <v>96</v>
      </c>
      <c r="D94" s="5" t="s">
        <v>94</v>
      </c>
      <c r="E94" s="46">
        <f>VLOOKUP(B94,'[1]Reg+EL Score'!$A$2:$D$46,2,0)</f>
        <v>675</v>
      </c>
      <c r="F94" s="46">
        <v>113</v>
      </c>
      <c r="G94" s="46">
        <v>77.099999999999994</v>
      </c>
      <c r="H94" s="46">
        <v>2</v>
      </c>
      <c r="I94" s="46">
        <v>99.6</v>
      </c>
      <c r="J94" s="47">
        <v>0</v>
      </c>
      <c r="K94" s="47">
        <v>0</v>
      </c>
      <c r="L94" s="47">
        <v>0</v>
      </c>
      <c r="M94" s="47">
        <v>0</v>
      </c>
      <c r="N94" s="47">
        <v>0</v>
      </c>
      <c r="O94" s="47">
        <v>0</v>
      </c>
      <c r="P94" s="47">
        <v>0</v>
      </c>
      <c r="Q94" s="47">
        <v>0</v>
      </c>
      <c r="R94" s="46">
        <f>VLOOKUP(B94,'[1]Reg+EL Score'!$A$2:$D$46,3,0)</f>
        <v>19</v>
      </c>
      <c r="S94" s="46" t="str">
        <f>TEXT(VLOOKUP(B94,'[1]Reg+EL Score'!$A$2:$D$46,4,0)*100,"##.0")</f>
        <v>97.2</v>
      </c>
      <c r="T94">
        <v>106</v>
      </c>
      <c r="U94">
        <v>7</v>
      </c>
      <c r="V94">
        <v>93.4</v>
      </c>
      <c r="W94" s="31">
        <v>0</v>
      </c>
      <c r="X94" s="22" t="s">
        <v>12</v>
      </c>
      <c r="Y94" s="22" t="str">
        <f t="shared" si="5"/>
        <v>Washington DC-CW</v>
      </c>
      <c r="Z94" s="22" t="s">
        <v>57</v>
      </c>
      <c r="AA94" s="23" t="b">
        <f t="shared" si="6"/>
        <v>1</v>
      </c>
      <c r="AB94" s="32">
        <f t="shared" si="7"/>
        <v>0.97199999999999998</v>
      </c>
      <c r="AD94" s="52">
        <f>VLOOKUP(B94,[1]EstLiab!$A$2:$C$60,3,0)</f>
        <v>0</v>
      </c>
      <c r="AE94" s="34">
        <f>VLOOKUP(B94,[1]ProType!$A$2:$C$60,3,0)</f>
        <v>0</v>
      </c>
      <c r="AF94" s="48"/>
      <c r="AI94" s="49">
        <f t="shared" si="4"/>
        <v>1</v>
      </c>
      <c r="AJ94" s="50">
        <f t="shared" si="3"/>
        <v>-9.9999999999994316E-2</v>
      </c>
      <c r="AK94" s="51"/>
    </row>
    <row r="95" spans="1:37" x14ac:dyDescent="0.3">
      <c r="A95" s="9">
        <v>45229</v>
      </c>
      <c r="B95" s="38" t="s">
        <v>136</v>
      </c>
      <c r="C95" s="38" t="s">
        <v>136</v>
      </c>
      <c r="D95" s="38" t="s">
        <v>136</v>
      </c>
      <c r="E95" s="38">
        <f>SUM(E49:E94)</f>
        <v>64523</v>
      </c>
      <c r="F95" s="39">
        <f>SUM(F49:F94)</f>
        <v>5198</v>
      </c>
      <c r="G95" s="40">
        <f>1-(F95/E95)</f>
        <v>0.91943957968476353</v>
      </c>
      <c r="H95" s="39">
        <f>SUM(H49:H94)</f>
        <v>92</v>
      </c>
      <c r="I95" s="41">
        <f>1-H95/E95</f>
        <v>0.99857415185282772</v>
      </c>
      <c r="J95" s="38">
        <f>SUM(J49:J94)</f>
        <v>0</v>
      </c>
      <c r="K95" s="38">
        <f>SUM(K49:K94)</f>
        <v>0</v>
      </c>
      <c r="L95" s="38">
        <v>0</v>
      </c>
      <c r="M95" s="38">
        <f>SUM(M49:M94)</f>
        <v>0</v>
      </c>
      <c r="N95" s="38">
        <v>0</v>
      </c>
      <c r="O95" s="38">
        <v>0</v>
      </c>
      <c r="P95" s="38">
        <f>SUM(P49:P94)</f>
        <v>0</v>
      </c>
      <c r="Q95" s="38">
        <f>SUM(Q49:Q94)</f>
        <v>0</v>
      </c>
      <c r="R95" s="39">
        <f>SUM(R49:R94)</f>
        <v>3691</v>
      </c>
      <c r="S95" s="42">
        <f>1-R95/E95</f>
        <v>0.94279559226942333</v>
      </c>
      <c r="T95" s="39">
        <f>SUM(T49:T94)</f>
        <v>20539</v>
      </c>
      <c r="U95" s="39">
        <f>SUM(U49:U94)</f>
        <v>1745</v>
      </c>
      <c r="V95" s="38">
        <f>1-U95/T95</f>
        <v>0.91503968060762453</v>
      </c>
      <c r="W95" s="10">
        <f>SUM(W49:W94)</f>
        <v>0</v>
      </c>
      <c r="X95" s="43"/>
      <c r="Y95" s="43"/>
      <c r="Z95" s="43"/>
      <c r="AB95" s="44">
        <f>S95</f>
        <v>0.94279559226942333</v>
      </c>
      <c r="AC95" s="43"/>
      <c r="AD95" s="38">
        <f>SUM(AD49:AD94)</f>
        <v>503</v>
      </c>
      <c r="AE95" s="38">
        <f>SUM(AE49:AE94)</f>
        <v>459</v>
      </c>
      <c r="AI95" s="62"/>
      <c r="AJ95" s="50">
        <f t="shared" si="3"/>
        <v>3.5502452431631637E-3</v>
      </c>
      <c r="AK95" s="51"/>
    </row>
    <row r="96" spans="1:37" x14ac:dyDescent="0.3">
      <c r="E96" s="64">
        <v>76237</v>
      </c>
      <c r="F96" s="64">
        <v>5198</v>
      </c>
      <c r="G96" s="64">
        <v>0.93181788370476282</v>
      </c>
      <c r="H96" s="64">
        <v>92</v>
      </c>
      <c r="I96" s="64">
        <v>0.99879323687973032</v>
      </c>
      <c r="J96" s="64">
        <v>0</v>
      </c>
      <c r="K96" s="64">
        <v>0</v>
      </c>
      <c r="L96" s="64">
        <v>0</v>
      </c>
      <c r="M96" s="64">
        <v>0</v>
      </c>
      <c r="N96" s="64">
        <v>0</v>
      </c>
      <c r="O96" s="64">
        <v>0</v>
      </c>
      <c r="P96" s="64">
        <v>0</v>
      </c>
      <c r="Q96" s="64">
        <v>0</v>
      </c>
      <c r="R96" s="64">
        <v>7502</v>
      </c>
      <c r="S96" s="65">
        <v>0.90190514795297938</v>
      </c>
      <c r="AD96" s="68">
        <v>5856</v>
      </c>
      <c r="AE96" s="64">
        <v>38083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9122-26FA-4111-B59E-B9C5497CEA7C}">
  <sheetPr codeName="Sheet4"/>
  <dimension ref="A1:P48"/>
  <sheetViews>
    <sheetView workbookViewId="0">
      <selection sqref="A1:XFD1048576"/>
    </sheetView>
  </sheetViews>
  <sheetFormatPr defaultRowHeight="14.4" x14ac:dyDescent="0.3"/>
  <cols>
    <col min="1" max="1" width="22.77734375" customWidth="1"/>
    <col min="2" max="3" width="8.88671875" style="31"/>
    <col min="4" max="4" width="16.33203125" customWidth="1"/>
    <col min="5" max="5" width="32.21875" bestFit="1" customWidth="1"/>
    <col min="7" max="7" width="11.88671875" customWidth="1"/>
    <col min="10" max="10" width="11.21875" bestFit="1" customWidth="1"/>
  </cols>
  <sheetData>
    <row r="1" spans="1:16" ht="15.6" x14ac:dyDescent="0.3">
      <c r="A1" s="69" t="s">
        <v>59</v>
      </c>
      <c r="B1" s="70" t="s">
        <v>137</v>
      </c>
      <c r="C1" s="70" t="s">
        <v>12</v>
      </c>
      <c r="D1" s="25" t="s">
        <v>138</v>
      </c>
      <c r="E1" s="5" t="s">
        <v>59</v>
      </c>
      <c r="F1" s="5" t="s">
        <v>12</v>
      </c>
      <c r="G1" s="25" t="str">
        <f>"Count: "&amp; COUNTA(E:E)-1</f>
        <v>Count: 46</v>
      </c>
      <c r="H1" s="70">
        <f>SUM(C:C)</f>
        <v>503</v>
      </c>
      <c r="I1">
        <f>SUM(F:F)</f>
        <v>503</v>
      </c>
      <c r="J1" s="71">
        <v>44494</v>
      </c>
      <c r="K1" s="72" t="s">
        <v>139</v>
      </c>
    </row>
    <row r="2" spans="1:16" ht="15.6" x14ac:dyDescent="0.3">
      <c r="A2" s="73" t="s">
        <v>37</v>
      </c>
      <c r="B2" s="33">
        <v>86</v>
      </c>
      <c r="C2" s="74">
        <f>VLOOKUP(A2,$E$2:$F$60,2,0)</f>
        <v>51</v>
      </c>
      <c r="E2" t="s">
        <v>25</v>
      </c>
      <c r="F2">
        <v>60</v>
      </c>
      <c r="G2" s="75">
        <f>COUNTIF($E$2:$E$47,E2)</f>
        <v>1</v>
      </c>
      <c r="O2" t="s">
        <v>26</v>
      </c>
      <c r="P2">
        <v>147</v>
      </c>
    </row>
    <row r="3" spans="1:16" ht="18" x14ac:dyDescent="0.35">
      <c r="A3" s="73" t="s">
        <v>20</v>
      </c>
      <c r="B3" s="33">
        <v>29</v>
      </c>
      <c r="C3" s="74">
        <f t="shared" ref="C3:C47" si="0">VLOOKUP(A3,$E$2:$F$60,2,0)</f>
        <v>27</v>
      </c>
      <c r="E3" t="s">
        <v>24</v>
      </c>
      <c r="F3">
        <v>57</v>
      </c>
      <c r="G3" s="75">
        <f t="shared" ref="G3:G47" si="1">COUNTIF($E$2:$E$47,E3)</f>
        <v>1</v>
      </c>
      <c r="H3" s="76" t="s">
        <v>140</v>
      </c>
      <c r="O3" t="s">
        <v>37</v>
      </c>
      <c r="P3">
        <v>135</v>
      </c>
    </row>
    <row r="4" spans="1:16" ht="15.6" x14ac:dyDescent="0.3">
      <c r="A4" s="73" t="s">
        <v>26</v>
      </c>
      <c r="B4" s="33">
        <v>53</v>
      </c>
      <c r="C4" s="74">
        <f t="shared" si="0"/>
        <v>19</v>
      </c>
      <c r="E4" t="s">
        <v>37</v>
      </c>
      <c r="F4">
        <v>51</v>
      </c>
      <c r="G4" s="75">
        <f t="shared" si="1"/>
        <v>1</v>
      </c>
      <c r="O4" t="s">
        <v>43</v>
      </c>
      <c r="P4">
        <v>94</v>
      </c>
    </row>
    <row r="5" spans="1:16" ht="15.6" x14ac:dyDescent="0.3">
      <c r="A5" s="73" t="s">
        <v>43</v>
      </c>
      <c r="B5" s="33">
        <v>40</v>
      </c>
      <c r="C5" s="74">
        <f t="shared" si="0"/>
        <v>21</v>
      </c>
      <c r="E5" t="s">
        <v>34</v>
      </c>
      <c r="F5">
        <v>36</v>
      </c>
      <c r="G5" s="75">
        <f t="shared" si="1"/>
        <v>1</v>
      </c>
      <c r="O5" t="s">
        <v>54</v>
      </c>
      <c r="P5">
        <v>93</v>
      </c>
    </row>
    <row r="6" spans="1:16" ht="15.6" x14ac:dyDescent="0.3">
      <c r="A6" s="73" t="s">
        <v>16</v>
      </c>
      <c r="B6" s="33">
        <v>6</v>
      </c>
      <c r="C6" s="74">
        <f t="shared" si="0"/>
        <v>0</v>
      </c>
      <c r="E6" t="s">
        <v>18</v>
      </c>
      <c r="F6">
        <v>31</v>
      </c>
      <c r="G6" s="75">
        <f t="shared" si="1"/>
        <v>1</v>
      </c>
      <c r="O6" t="s">
        <v>29</v>
      </c>
      <c r="P6">
        <v>89</v>
      </c>
    </row>
    <row r="7" spans="1:16" ht="15.6" x14ac:dyDescent="0.3">
      <c r="A7" s="73" t="s">
        <v>34</v>
      </c>
      <c r="B7" s="33">
        <v>94</v>
      </c>
      <c r="C7" s="74">
        <f t="shared" si="0"/>
        <v>36</v>
      </c>
      <c r="E7" t="s">
        <v>32</v>
      </c>
      <c r="F7">
        <v>30</v>
      </c>
      <c r="G7" s="75">
        <f t="shared" si="1"/>
        <v>1</v>
      </c>
      <c r="O7" t="s">
        <v>16</v>
      </c>
      <c r="P7">
        <v>88</v>
      </c>
    </row>
    <row r="8" spans="1:16" ht="15.6" x14ac:dyDescent="0.3">
      <c r="A8" s="73" t="s">
        <v>40</v>
      </c>
      <c r="B8" s="33">
        <v>16</v>
      </c>
      <c r="C8" s="74">
        <f t="shared" si="0"/>
        <v>11</v>
      </c>
      <c r="E8" t="s">
        <v>20</v>
      </c>
      <c r="F8">
        <v>27</v>
      </c>
      <c r="G8" s="75">
        <f t="shared" si="1"/>
        <v>1</v>
      </c>
      <c r="O8" t="s">
        <v>27</v>
      </c>
      <c r="P8">
        <v>82</v>
      </c>
    </row>
    <row r="9" spans="1:16" ht="15.6" x14ac:dyDescent="0.3">
      <c r="A9" s="73" t="s">
        <v>51</v>
      </c>
      <c r="B9" s="33">
        <v>12</v>
      </c>
      <c r="C9" s="74">
        <f t="shared" si="0"/>
        <v>12</v>
      </c>
      <c r="E9" t="s">
        <v>22</v>
      </c>
      <c r="F9">
        <v>26</v>
      </c>
      <c r="G9" s="75">
        <f t="shared" si="1"/>
        <v>1</v>
      </c>
      <c r="O9" t="s">
        <v>25</v>
      </c>
      <c r="P9">
        <v>77</v>
      </c>
    </row>
    <row r="10" spans="1:16" ht="15.6" x14ac:dyDescent="0.3">
      <c r="A10" s="73" t="s">
        <v>29</v>
      </c>
      <c r="B10" s="33">
        <v>32</v>
      </c>
      <c r="C10" s="74">
        <f t="shared" si="0"/>
        <v>22</v>
      </c>
      <c r="E10" t="s">
        <v>29</v>
      </c>
      <c r="F10">
        <v>22</v>
      </c>
      <c r="G10" s="75">
        <f t="shared" si="1"/>
        <v>1</v>
      </c>
      <c r="O10" t="s">
        <v>34</v>
      </c>
      <c r="P10">
        <v>77</v>
      </c>
    </row>
    <row r="11" spans="1:16" ht="15.6" x14ac:dyDescent="0.3">
      <c r="A11" s="73" t="s">
        <v>53</v>
      </c>
      <c r="B11" s="33">
        <v>1</v>
      </c>
      <c r="C11" s="74">
        <f t="shared" si="0"/>
        <v>1</v>
      </c>
      <c r="E11" t="s">
        <v>43</v>
      </c>
      <c r="F11">
        <v>21</v>
      </c>
      <c r="G11" s="75">
        <f t="shared" si="1"/>
        <v>1</v>
      </c>
      <c r="O11" t="s">
        <v>18</v>
      </c>
      <c r="P11">
        <v>72</v>
      </c>
    </row>
    <row r="12" spans="1:16" ht="15.6" x14ac:dyDescent="0.3">
      <c r="A12" s="73" t="s">
        <v>19</v>
      </c>
      <c r="B12" s="33">
        <v>0</v>
      </c>
      <c r="C12" s="74">
        <f t="shared" si="0"/>
        <v>0</v>
      </c>
      <c r="E12" t="s">
        <v>54</v>
      </c>
      <c r="F12">
        <v>21</v>
      </c>
      <c r="G12" s="75">
        <f t="shared" si="1"/>
        <v>1</v>
      </c>
      <c r="O12" t="s">
        <v>20</v>
      </c>
      <c r="P12">
        <v>69</v>
      </c>
    </row>
    <row r="13" spans="1:16" ht="15.6" x14ac:dyDescent="0.3">
      <c r="A13" s="73" t="s">
        <v>24</v>
      </c>
      <c r="B13" s="33">
        <v>65</v>
      </c>
      <c r="C13" s="74">
        <f t="shared" si="0"/>
        <v>57</v>
      </c>
      <c r="E13" t="s">
        <v>26</v>
      </c>
      <c r="F13">
        <v>19</v>
      </c>
      <c r="G13" s="75">
        <f t="shared" si="1"/>
        <v>1</v>
      </c>
      <c r="O13" t="s">
        <v>40</v>
      </c>
      <c r="P13">
        <v>69</v>
      </c>
    </row>
    <row r="14" spans="1:16" ht="15.6" x14ac:dyDescent="0.3">
      <c r="A14" s="73" t="s">
        <v>45</v>
      </c>
      <c r="B14" s="33">
        <v>16</v>
      </c>
      <c r="C14" s="74">
        <f t="shared" si="0"/>
        <v>10</v>
      </c>
      <c r="E14" t="s">
        <v>27</v>
      </c>
      <c r="F14">
        <v>15</v>
      </c>
      <c r="G14" s="75">
        <f t="shared" si="1"/>
        <v>1</v>
      </c>
      <c r="O14" t="s">
        <v>32</v>
      </c>
      <c r="P14">
        <v>65</v>
      </c>
    </row>
    <row r="15" spans="1:16" ht="15.6" x14ac:dyDescent="0.3">
      <c r="A15" s="73" t="s">
        <v>33</v>
      </c>
      <c r="B15" s="33">
        <v>5</v>
      </c>
      <c r="C15" s="74">
        <f t="shared" si="0"/>
        <v>4</v>
      </c>
      <c r="E15" t="s">
        <v>51</v>
      </c>
      <c r="F15">
        <v>12</v>
      </c>
      <c r="G15" s="75">
        <f t="shared" si="1"/>
        <v>1</v>
      </c>
      <c r="O15" t="s">
        <v>22</v>
      </c>
      <c r="P15">
        <v>51</v>
      </c>
    </row>
    <row r="16" spans="1:16" ht="15.6" x14ac:dyDescent="0.3">
      <c r="A16" s="73" t="s">
        <v>25</v>
      </c>
      <c r="B16" s="33">
        <v>83</v>
      </c>
      <c r="C16" s="74">
        <f t="shared" si="0"/>
        <v>60</v>
      </c>
      <c r="E16" t="s">
        <v>40</v>
      </c>
      <c r="F16">
        <v>11</v>
      </c>
      <c r="G16" s="75">
        <f t="shared" si="1"/>
        <v>1</v>
      </c>
      <c r="O16" t="s">
        <v>24</v>
      </c>
      <c r="P16">
        <v>48</v>
      </c>
    </row>
    <row r="17" spans="1:16" ht="15.6" x14ac:dyDescent="0.3">
      <c r="A17" s="73" t="s">
        <v>22</v>
      </c>
      <c r="B17" s="33">
        <v>67</v>
      </c>
      <c r="C17" s="74">
        <f t="shared" si="0"/>
        <v>26</v>
      </c>
      <c r="E17" t="s">
        <v>45</v>
      </c>
      <c r="F17">
        <v>10</v>
      </c>
      <c r="G17" s="75">
        <f t="shared" si="1"/>
        <v>1</v>
      </c>
      <c r="O17" t="s">
        <v>50</v>
      </c>
      <c r="P17">
        <v>43</v>
      </c>
    </row>
    <row r="18" spans="1:16" ht="15.6" x14ac:dyDescent="0.3">
      <c r="A18" s="73" t="s">
        <v>18</v>
      </c>
      <c r="B18" s="33">
        <v>55</v>
      </c>
      <c r="C18" s="74">
        <f t="shared" si="0"/>
        <v>31</v>
      </c>
      <c r="E18" t="s">
        <v>42</v>
      </c>
      <c r="F18">
        <v>9</v>
      </c>
      <c r="G18" s="75">
        <f t="shared" si="1"/>
        <v>1</v>
      </c>
      <c r="O18" t="s">
        <v>42</v>
      </c>
      <c r="P18">
        <v>41</v>
      </c>
    </row>
    <row r="19" spans="1:16" ht="15.6" x14ac:dyDescent="0.3">
      <c r="A19" s="73" t="s">
        <v>50</v>
      </c>
      <c r="B19" s="33">
        <v>11</v>
      </c>
      <c r="C19" s="74">
        <f t="shared" si="0"/>
        <v>6</v>
      </c>
      <c r="E19" t="s">
        <v>48</v>
      </c>
      <c r="F19">
        <v>7</v>
      </c>
      <c r="G19" s="75">
        <f t="shared" si="1"/>
        <v>1</v>
      </c>
      <c r="O19" t="s">
        <v>45</v>
      </c>
      <c r="P19">
        <v>36</v>
      </c>
    </row>
    <row r="20" spans="1:16" ht="15.6" x14ac:dyDescent="0.3">
      <c r="A20" s="73" t="s">
        <v>54</v>
      </c>
      <c r="B20" s="33">
        <v>30</v>
      </c>
      <c r="C20" s="74">
        <f t="shared" si="0"/>
        <v>21</v>
      </c>
      <c r="E20" t="s">
        <v>46</v>
      </c>
      <c r="F20">
        <v>7</v>
      </c>
      <c r="G20" s="75">
        <f t="shared" si="1"/>
        <v>1</v>
      </c>
      <c r="O20" t="s">
        <v>48</v>
      </c>
      <c r="P20">
        <v>30</v>
      </c>
    </row>
    <row r="21" spans="1:16" ht="15.6" x14ac:dyDescent="0.3">
      <c r="A21" s="73" t="s">
        <v>15</v>
      </c>
      <c r="B21" s="33">
        <v>3</v>
      </c>
      <c r="C21" s="74">
        <f t="shared" si="0"/>
        <v>0</v>
      </c>
      <c r="E21" t="s">
        <v>50</v>
      </c>
      <c r="F21">
        <v>6</v>
      </c>
      <c r="G21" s="75">
        <f t="shared" si="1"/>
        <v>1</v>
      </c>
      <c r="O21" t="s">
        <v>35</v>
      </c>
      <c r="P21">
        <v>29</v>
      </c>
    </row>
    <row r="22" spans="1:16" ht="15.6" x14ac:dyDescent="0.3">
      <c r="A22" s="73" t="s">
        <v>48</v>
      </c>
      <c r="B22" s="33">
        <v>14</v>
      </c>
      <c r="C22" s="74">
        <f t="shared" si="0"/>
        <v>7</v>
      </c>
      <c r="E22" t="s">
        <v>33</v>
      </c>
      <c r="F22">
        <v>4</v>
      </c>
      <c r="G22" s="75">
        <f t="shared" si="1"/>
        <v>1</v>
      </c>
      <c r="O22" t="s">
        <v>38</v>
      </c>
      <c r="P22">
        <v>25</v>
      </c>
    </row>
    <row r="23" spans="1:16" ht="15.6" x14ac:dyDescent="0.3">
      <c r="A23" s="73" t="s">
        <v>28</v>
      </c>
      <c r="B23" s="33">
        <v>6</v>
      </c>
      <c r="C23" s="74">
        <f t="shared" si="0"/>
        <v>2</v>
      </c>
      <c r="E23" t="s">
        <v>35</v>
      </c>
      <c r="F23">
        <v>4</v>
      </c>
      <c r="G23" s="75">
        <f t="shared" si="1"/>
        <v>1</v>
      </c>
      <c r="O23" t="s">
        <v>30</v>
      </c>
      <c r="P23">
        <v>15</v>
      </c>
    </row>
    <row r="24" spans="1:16" ht="15.6" x14ac:dyDescent="0.3">
      <c r="A24" s="73" t="s">
        <v>42</v>
      </c>
      <c r="B24" s="33">
        <v>9</v>
      </c>
      <c r="C24" s="74">
        <f t="shared" si="0"/>
        <v>9</v>
      </c>
      <c r="E24" t="s">
        <v>38</v>
      </c>
      <c r="F24">
        <v>4</v>
      </c>
      <c r="G24" s="75">
        <f t="shared" si="1"/>
        <v>1</v>
      </c>
      <c r="O24" t="s">
        <v>52</v>
      </c>
      <c r="P24">
        <v>10</v>
      </c>
    </row>
    <row r="25" spans="1:16" ht="15.6" x14ac:dyDescent="0.3">
      <c r="A25" s="73" t="s">
        <v>21</v>
      </c>
      <c r="B25" s="33">
        <v>8</v>
      </c>
      <c r="C25" s="74">
        <f t="shared" si="0"/>
        <v>2</v>
      </c>
      <c r="E25" t="s">
        <v>21</v>
      </c>
      <c r="F25">
        <v>2</v>
      </c>
      <c r="G25" s="75">
        <f t="shared" si="1"/>
        <v>1</v>
      </c>
      <c r="O25" t="s">
        <v>56</v>
      </c>
      <c r="P25">
        <v>10</v>
      </c>
    </row>
    <row r="26" spans="1:16" ht="15.6" x14ac:dyDescent="0.3">
      <c r="A26" s="73" t="s">
        <v>52</v>
      </c>
      <c r="B26" s="33">
        <v>3</v>
      </c>
      <c r="C26" s="74">
        <f t="shared" si="0"/>
        <v>2</v>
      </c>
      <c r="E26" t="s">
        <v>28</v>
      </c>
      <c r="F26">
        <v>2</v>
      </c>
      <c r="G26" s="75">
        <f t="shared" si="1"/>
        <v>1</v>
      </c>
      <c r="O26" t="s">
        <v>39</v>
      </c>
      <c r="P26">
        <v>9</v>
      </c>
    </row>
    <row r="27" spans="1:16" ht="15.6" x14ac:dyDescent="0.3">
      <c r="A27" s="73" t="s">
        <v>30</v>
      </c>
      <c r="B27" s="33">
        <v>1</v>
      </c>
      <c r="C27" s="74">
        <f t="shared" si="0"/>
        <v>0</v>
      </c>
      <c r="E27" t="s">
        <v>56</v>
      </c>
      <c r="F27">
        <v>2</v>
      </c>
      <c r="G27" s="75">
        <f t="shared" si="1"/>
        <v>1</v>
      </c>
      <c r="O27" t="s">
        <v>41</v>
      </c>
      <c r="P27">
        <v>9</v>
      </c>
    </row>
    <row r="28" spans="1:16" ht="15.6" x14ac:dyDescent="0.3">
      <c r="A28" s="73" t="s">
        <v>32</v>
      </c>
      <c r="B28" s="33">
        <v>57</v>
      </c>
      <c r="C28" s="74">
        <f t="shared" si="0"/>
        <v>30</v>
      </c>
      <c r="E28" t="s">
        <v>39</v>
      </c>
      <c r="F28">
        <v>2</v>
      </c>
      <c r="G28" s="75">
        <f t="shared" si="1"/>
        <v>1</v>
      </c>
      <c r="O28" t="s">
        <v>19</v>
      </c>
      <c r="P28">
        <v>9</v>
      </c>
    </row>
    <row r="29" spans="1:16" ht="15.6" x14ac:dyDescent="0.3">
      <c r="A29" s="73" t="s">
        <v>129</v>
      </c>
      <c r="B29" s="33">
        <v>1</v>
      </c>
      <c r="C29" s="74">
        <f t="shared" si="0"/>
        <v>0</v>
      </c>
      <c r="E29" t="s">
        <v>52</v>
      </c>
      <c r="F29">
        <v>2</v>
      </c>
      <c r="G29" s="75">
        <f t="shared" si="1"/>
        <v>1</v>
      </c>
      <c r="O29" t="s">
        <v>51</v>
      </c>
      <c r="P29">
        <v>8</v>
      </c>
    </row>
    <row r="30" spans="1:16" ht="15.6" x14ac:dyDescent="0.3">
      <c r="A30" s="73" t="s">
        <v>38</v>
      </c>
      <c r="B30" s="33">
        <v>12</v>
      </c>
      <c r="C30" s="74">
        <f t="shared" si="0"/>
        <v>4</v>
      </c>
      <c r="E30" t="s">
        <v>53</v>
      </c>
      <c r="F30">
        <v>1</v>
      </c>
      <c r="G30" s="75">
        <f t="shared" si="1"/>
        <v>1</v>
      </c>
      <c r="O30" t="s">
        <v>28</v>
      </c>
      <c r="P30">
        <v>8</v>
      </c>
    </row>
    <row r="31" spans="1:16" ht="15.6" x14ac:dyDescent="0.3">
      <c r="A31" s="73" t="s">
        <v>27</v>
      </c>
      <c r="B31" s="33">
        <v>38</v>
      </c>
      <c r="C31" s="74">
        <f t="shared" si="0"/>
        <v>15</v>
      </c>
      <c r="E31" t="s">
        <v>49</v>
      </c>
      <c r="F31">
        <v>1</v>
      </c>
      <c r="G31" s="75">
        <f t="shared" si="1"/>
        <v>1</v>
      </c>
      <c r="O31" t="s">
        <v>53</v>
      </c>
      <c r="P31">
        <v>7</v>
      </c>
    </row>
    <row r="32" spans="1:16" ht="15.6" x14ac:dyDescent="0.3">
      <c r="A32" s="73" t="s">
        <v>23</v>
      </c>
      <c r="B32" s="33">
        <v>2</v>
      </c>
      <c r="C32" s="74">
        <f t="shared" si="0"/>
        <v>0</v>
      </c>
      <c r="E32" t="s">
        <v>41</v>
      </c>
      <c r="F32">
        <v>1</v>
      </c>
      <c r="G32" s="75">
        <f t="shared" si="1"/>
        <v>1</v>
      </c>
      <c r="O32" t="s">
        <v>49</v>
      </c>
      <c r="P32">
        <v>7</v>
      </c>
    </row>
    <row r="33" spans="1:16" ht="15.6" x14ac:dyDescent="0.3">
      <c r="A33" s="73" t="s">
        <v>57</v>
      </c>
      <c r="B33" s="33">
        <v>1</v>
      </c>
      <c r="C33" s="74">
        <f t="shared" si="0"/>
        <v>0</v>
      </c>
      <c r="E33" s="73" t="s">
        <v>16</v>
      </c>
      <c r="F33">
        <v>0</v>
      </c>
      <c r="G33" s="75">
        <f t="shared" si="1"/>
        <v>1</v>
      </c>
      <c r="O33" t="s">
        <v>31</v>
      </c>
      <c r="P33">
        <v>6</v>
      </c>
    </row>
    <row r="34" spans="1:16" ht="15.6" x14ac:dyDescent="0.3">
      <c r="A34" s="73" t="s">
        <v>39</v>
      </c>
      <c r="B34" s="33">
        <v>3</v>
      </c>
      <c r="C34" s="74">
        <f t="shared" si="0"/>
        <v>2</v>
      </c>
      <c r="E34" t="s">
        <v>31</v>
      </c>
      <c r="F34">
        <v>0</v>
      </c>
      <c r="G34" s="75">
        <f t="shared" si="1"/>
        <v>1</v>
      </c>
      <c r="O34" t="s">
        <v>57</v>
      </c>
      <c r="P34">
        <v>4</v>
      </c>
    </row>
    <row r="35" spans="1:16" ht="15.6" x14ac:dyDescent="0.3">
      <c r="A35" s="73" t="s">
        <v>104</v>
      </c>
      <c r="B35" s="33">
        <v>0</v>
      </c>
      <c r="C35" s="74">
        <f t="shared" si="0"/>
        <v>0</v>
      </c>
      <c r="E35" t="s">
        <v>30</v>
      </c>
      <c r="F35">
        <v>0</v>
      </c>
      <c r="G35" s="75">
        <f t="shared" si="1"/>
        <v>1</v>
      </c>
      <c r="O35" t="s">
        <v>129</v>
      </c>
      <c r="P35">
        <v>4</v>
      </c>
    </row>
    <row r="36" spans="1:16" ht="15.6" x14ac:dyDescent="0.3">
      <c r="A36" s="73" t="s">
        <v>44</v>
      </c>
      <c r="B36" s="33">
        <v>1</v>
      </c>
      <c r="C36" s="74">
        <f t="shared" si="0"/>
        <v>0</v>
      </c>
      <c r="E36" t="s">
        <v>57</v>
      </c>
      <c r="F36">
        <v>0</v>
      </c>
      <c r="G36" s="75">
        <f t="shared" si="1"/>
        <v>1</v>
      </c>
      <c r="O36" t="s">
        <v>23</v>
      </c>
      <c r="P36">
        <v>3</v>
      </c>
    </row>
    <row r="37" spans="1:16" ht="15.6" x14ac:dyDescent="0.3">
      <c r="A37" s="73" t="s">
        <v>56</v>
      </c>
      <c r="B37" s="33">
        <v>1</v>
      </c>
      <c r="C37" s="74">
        <f t="shared" si="0"/>
        <v>2</v>
      </c>
      <c r="E37" s="73" t="s">
        <v>44</v>
      </c>
      <c r="F37">
        <v>0</v>
      </c>
      <c r="G37" s="75">
        <f t="shared" si="1"/>
        <v>1</v>
      </c>
      <c r="O37" s="73" t="s">
        <v>15</v>
      </c>
      <c r="P37">
        <v>2</v>
      </c>
    </row>
    <row r="38" spans="1:16" ht="15.6" x14ac:dyDescent="0.3">
      <c r="A38" s="73" t="s">
        <v>46</v>
      </c>
      <c r="B38" s="33">
        <v>7</v>
      </c>
      <c r="C38" s="74">
        <f t="shared" si="0"/>
        <v>7</v>
      </c>
      <c r="E38" s="73" t="s">
        <v>15</v>
      </c>
      <c r="F38">
        <v>0</v>
      </c>
      <c r="G38" s="75">
        <f t="shared" si="1"/>
        <v>1</v>
      </c>
      <c r="O38" t="s">
        <v>17</v>
      </c>
      <c r="P38">
        <v>1</v>
      </c>
    </row>
    <row r="39" spans="1:16" ht="15.6" x14ac:dyDescent="0.3">
      <c r="A39" s="73" t="s">
        <v>35</v>
      </c>
      <c r="B39" s="33">
        <v>14</v>
      </c>
      <c r="C39" s="74">
        <f t="shared" si="0"/>
        <v>4</v>
      </c>
      <c r="E39" s="73" t="s">
        <v>129</v>
      </c>
      <c r="F39">
        <v>0</v>
      </c>
      <c r="G39" s="75">
        <f t="shared" si="1"/>
        <v>1</v>
      </c>
      <c r="O39" s="73" t="s">
        <v>47</v>
      </c>
      <c r="P39">
        <v>1</v>
      </c>
    </row>
    <row r="40" spans="1:16" ht="15.6" x14ac:dyDescent="0.3">
      <c r="A40" s="73" t="s">
        <v>36</v>
      </c>
      <c r="B40" s="33">
        <v>0</v>
      </c>
      <c r="C40" s="74">
        <f t="shared" si="0"/>
        <v>0</v>
      </c>
      <c r="E40" s="73" t="s">
        <v>23</v>
      </c>
      <c r="F40">
        <v>0</v>
      </c>
      <c r="G40" s="75">
        <f t="shared" si="1"/>
        <v>1</v>
      </c>
      <c r="O40" s="73" t="s">
        <v>44</v>
      </c>
      <c r="P40">
        <v>1</v>
      </c>
    </row>
    <row r="41" spans="1:16" ht="15.6" x14ac:dyDescent="0.3">
      <c r="A41" s="73" t="s">
        <v>41</v>
      </c>
      <c r="B41" s="33">
        <v>1</v>
      </c>
      <c r="C41" s="74">
        <f t="shared" si="0"/>
        <v>1</v>
      </c>
      <c r="E41" s="73" t="s">
        <v>19</v>
      </c>
      <c r="F41">
        <v>0</v>
      </c>
      <c r="G41" s="75">
        <f t="shared" si="1"/>
        <v>1</v>
      </c>
      <c r="O41" s="73" t="s">
        <v>131</v>
      </c>
      <c r="P41">
        <v>1</v>
      </c>
    </row>
    <row r="42" spans="1:16" ht="15.6" x14ac:dyDescent="0.3">
      <c r="A42" s="73" t="s">
        <v>31</v>
      </c>
      <c r="B42" s="33">
        <v>1</v>
      </c>
      <c r="C42" s="74">
        <f t="shared" si="0"/>
        <v>0</v>
      </c>
      <c r="E42" s="73" t="s">
        <v>17</v>
      </c>
      <c r="F42">
        <v>0</v>
      </c>
      <c r="G42" s="75">
        <f t="shared" si="1"/>
        <v>1</v>
      </c>
      <c r="O42" s="73" t="s">
        <v>33</v>
      </c>
      <c r="P42">
        <v>1</v>
      </c>
    </row>
    <row r="43" spans="1:16" ht="15.6" x14ac:dyDescent="0.3">
      <c r="A43" s="73" t="s">
        <v>47</v>
      </c>
      <c r="B43" s="33">
        <v>0</v>
      </c>
      <c r="C43" s="74">
        <f t="shared" si="0"/>
        <v>0</v>
      </c>
      <c r="E43" s="73" t="s">
        <v>47</v>
      </c>
      <c r="F43">
        <v>0</v>
      </c>
      <c r="G43" s="75">
        <f t="shared" si="1"/>
        <v>1</v>
      </c>
      <c r="O43" s="73" t="s">
        <v>36</v>
      </c>
      <c r="P43">
        <v>0</v>
      </c>
    </row>
    <row r="44" spans="1:16" ht="15.6" x14ac:dyDescent="0.3">
      <c r="A44" s="73" t="s">
        <v>49</v>
      </c>
      <c r="B44" s="33">
        <v>0</v>
      </c>
      <c r="C44" s="74">
        <f t="shared" si="0"/>
        <v>1</v>
      </c>
      <c r="E44" s="73" t="s">
        <v>131</v>
      </c>
      <c r="F44" s="73">
        <v>0</v>
      </c>
      <c r="G44" s="75">
        <f t="shared" si="1"/>
        <v>1</v>
      </c>
      <c r="O44" s="73" t="s">
        <v>46</v>
      </c>
      <c r="P44" s="73">
        <v>0</v>
      </c>
    </row>
    <row r="45" spans="1:16" ht="15.6" x14ac:dyDescent="0.3">
      <c r="A45" s="73" t="s">
        <v>17</v>
      </c>
      <c r="B45" s="33">
        <v>0</v>
      </c>
      <c r="C45" s="74">
        <f t="shared" si="0"/>
        <v>0</v>
      </c>
      <c r="E45" s="73" t="s">
        <v>104</v>
      </c>
      <c r="F45" s="73">
        <v>0</v>
      </c>
      <c r="G45" s="75">
        <f t="shared" si="1"/>
        <v>1</v>
      </c>
      <c r="O45" s="73" t="s">
        <v>104</v>
      </c>
      <c r="P45" s="73">
        <v>0</v>
      </c>
    </row>
    <row r="46" spans="1:16" ht="15.6" x14ac:dyDescent="0.3">
      <c r="A46" s="73" t="s">
        <v>131</v>
      </c>
      <c r="B46" s="33">
        <v>0</v>
      </c>
      <c r="C46" s="74">
        <f t="shared" si="0"/>
        <v>0</v>
      </c>
      <c r="E46" s="73" t="s">
        <v>36</v>
      </c>
      <c r="F46" s="73">
        <v>0</v>
      </c>
      <c r="G46" s="75">
        <f t="shared" si="1"/>
        <v>1</v>
      </c>
      <c r="O46" s="73" t="s">
        <v>21</v>
      </c>
      <c r="P46" s="73">
        <v>0</v>
      </c>
    </row>
    <row r="47" spans="1:16" ht="15.6" x14ac:dyDescent="0.3">
      <c r="A47" s="73" t="s">
        <v>55</v>
      </c>
      <c r="B47" s="33">
        <v>0</v>
      </c>
      <c r="C47" s="74">
        <f t="shared" si="0"/>
        <v>0</v>
      </c>
      <c r="E47" s="73" t="s">
        <v>55</v>
      </c>
      <c r="F47" s="73">
        <v>0</v>
      </c>
      <c r="G47" s="75">
        <f t="shared" si="1"/>
        <v>1</v>
      </c>
      <c r="O47" s="73" t="s">
        <v>55</v>
      </c>
      <c r="P47" s="73">
        <v>0</v>
      </c>
    </row>
    <row r="48" spans="1:16" x14ac:dyDescent="0.3">
      <c r="A48" s="77"/>
      <c r="B48" s="78"/>
      <c r="C48" s="78"/>
    </row>
  </sheetData>
  <conditionalFormatting sqref="G2:G47">
    <cfRule type="cellIs" dxfId="1" priority="1" operator="greaterThan">
      <formula>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004A6-15C8-4614-8BA5-46880C870FDF}">
  <sheetPr codeName="Sheet5"/>
  <dimension ref="A1:P48"/>
  <sheetViews>
    <sheetView workbookViewId="0">
      <selection sqref="A1:XFD1048576"/>
    </sheetView>
  </sheetViews>
  <sheetFormatPr defaultRowHeight="14.4" x14ac:dyDescent="0.3"/>
  <cols>
    <col min="1" max="1" width="22.77734375" customWidth="1"/>
    <col min="2" max="3" width="8.88671875" style="31"/>
    <col min="4" max="4" width="16.33203125" customWidth="1"/>
    <col min="5" max="5" width="18.6640625" customWidth="1"/>
    <col min="6" max="6" width="8.88671875" style="31"/>
    <col min="7" max="7" width="11.88671875" customWidth="1"/>
    <col min="10" max="10" width="11.21875" bestFit="1" customWidth="1"/>
    <col min="14" max="14" width="15.21875" customWidth="1"/>
  </cols>
  <sheetData>
    <row r="1" spans="1:16" ht="15.6" x14ac:dyDescent="0.3">
      <c r="A1" s="69" t="s">
        <v>59</v>
      </c>
      <c r="B1" s="70" t="s">
        <v>137</v>
      </c>
      <c r="C1" s="70" t="s">
        <v>12</v>
      </c>
      <c r="D1" s="25" t="s">
        <v>138</v>
      </c>
      <c r="E1" s="5" t="s">
        <v>59</v>
      </c>
      <c r="F1" s="79" t="s">
        <v>12</v>
      </c>
      <c r="G1" s="25" t="str">
        <f>"Count: "&amp; COUNTA(E:E)-1</f>
        <v>Count: 46</v>
      </c>
      <c r="H1" s="70">
        <f>SUM(C:C)</f>
        <v>459</v>
      </c>
      <c r="J1" s="71">
        <v>44494</v>
      </c>
      <c r="K1" s="72" t="s">
        <v>141</v>
      </c>
    </row>
    <row r="2" spans="1:16" ht="15.6" x14ac:dyDescent="0.3">
      <c r="A2" s="73" t="s">
        <v>37</v>
      </c>
      <c r="B2" s="33">
        <v>43</v>
      </c>
      <c r="C2" s="74">
        <f>VLOOKUP(A2,$E$2:$F$60,2,0)</f>
        <v>48</v>
      </c>
      <c r="E2" s="73" t="s">
        <v>15</v>
      </c>
      <c r="F2">
        <v>1</v>
      </c>
      <c r="G2" s="75">
        <f>COUNTIF($E$2:$E$47,E2)</f>
        <v>1</v>
      </c>
      <c r="H2" s="80">
        <v>23948</v>
      </c>
      <c r="O2" s="81" t="s">
        <v>25</v>
      </c>
      <c r="P2">
        <v>222</v>
      </c>
    </row>
    <row r="3" spans="1:16" ht="15.6" x14ac:dyDescent="0.3">
      <c r="A3" s="73" t="s">
        <v>20</v>
      </c>
      <c r="B3" s="33">
        <v>8</v>
      </c>
      <c r="C3" s="74">
        <f t="shared" ref="C3:C47" si="0">VLOOKUP(A3,$E$2:$F$60,2,0)</f>
        <v>9</v>
      </c>
      <c r="E3" s="73" t="s">
        <v>16</v>
      </c>
      <c r="F3">
        <v>1</v>
      </c>
      <c r="G3" s="75">
        <f t="shared" ref="G3:G47" si="1">COUNTIF($E$2:$E$47,E3)</f>
        <v>1</v>
      </c>
      <c r="O3" s="81" t="s">
        <v>34</v>
      </c>
      <c r="P3">
        <v>100</v>
      </c>
    </row>
    <row r="4" spans="1:16" ht="18" x14ac:dyDescent="0.35">
      <c r="A4" s="73" t="s">
        <v>26</v>
      </c>
      <c r="B4" s="33">
        <v>43</v>
      </c>
      <c r="C4" s="74">
        <f t="shared" si="0"/>
        <v>107</v>
      </c>
      <c r="E4" s="81" t="s">
        <v>18</v>
      </c>
      <c r="F4">
        <v>6</v>
      </c>
      <c r="G4" s="75">
        <f t="shared" si="1"/>
        <v>1</v>
      </c>
      <c r="J4" s="76" t="s">
        <v>142</v>
      </c>
      <c r="N4" t="s">
        <v>143</v>
      </c>
      <c r="O4" s="81" t="s">
        <v>37</v>
      </c>
      <c r="P4">
        <v>92</v>
      </c>
    </row>
    <row r="5" spans="1:16" ht="15.6" x14ac:dyDescent="0.3">
      <c r="A5" s="73" t="s">
        <v>43</v>
      </c>
      <c r="B5" s="33">
        <v>77</v>
      </c>
      <c r="C5" s="74">
        <f t="shared" si="0"/>
        <v>91</v>
      </c>
      <c r="E5" s="81" t="s">
        <v>19</v>
      </c>
      <c r="F5">
        <v>1</v>
      </c>
      <c r="G5" s="75">
        <f t="shared" si="1"/>
        <v>1</v>
      </c>
      <c r="O5" s="81" t="s">
        <v>43</v>
      </c>
      <c r="P5">
        <v>88</v>
      </c>
    </row>
    <row r="6" spans="1:16" ht="15.6" x14ac:dyDescent="0.3">
      <c r="A6" s="73" t="s">
        <v>16</v>
      </c>
      <c r="B6" s="33">
        <v>1</v>
      </c>
      <c r="C6" s="74">
        <f t="shared" si="0"/>
        <v>1</v>
      </c>
      <c r="E6" s="81" t="s">
        <v>20</v>
      </c>
      <c r="F6">
        <v>9</v>
      </c>
      <c r="G6" s="75">
        <f t="shared" si="1"/>
        <v>1</v>
      </c>
      <c r="O6" s="81" t="s">
        <v>50</v>
      </c>
      <c r="P6">
        <v>45</v>
      </c>
    </row>
    <row r="7" spans="1:16" ht="15.6" x14ac:dyDescent="0.3">
      <c r="A7" s="73" t="s">
        <v>34</v>
      </c>
      <c r="B7" s="33">
        <v>24</v>
      </c>
      <c r="C7" s="74">
        <f t="shared" si="0"/>
        <v>34</v>
      </c>
      <c r="E7" s="81" t="s">
        <v>21</v>
      </c>
      <c r="F7">
        <v>1</v>
      </c>
      <c r="G7" s="75">
        <f t="shared" si="1"/>
        <v>1</v>
      </c>
      <c r="O7" s="81" t="s">
        <v>54</v>
      </c>
      <c r="P7">
        <v>43</v>
      </c>
    </row>
    <row r="8" spans="1:16" ht="15.6" x14ac:dyDescent="0.3">
      <c r="A8" s="73" t="s">
        <v>40</v>
      </c>
      <c r="B8" s="33">
        <v>7</v>
      </c>
      <c r="C8" s="74">
        <f t="shared" si="0"/>
        <v>5</v>
      </c>
      <c r="E8" s="81" t="s">
        <v>22</v>
      </c>
      <c r="F8">
        <v>1</v>
      </c>
      <c r="G8" s="75">
        <f t="shared" si="1"/>
        <v>1</v>
      </c>
      <c r="O8" s="81" t="s">
        <v>24</v>
      </c>
      <c r="P8">
        <v>40</v>
      </c>
    </row>
    <row r="9" spans="1:16" ht="15.6" x14ac:dyDescent="0.3">
      <c r="A9" s="73" t="s">
        <v>51</v>
      </c>
      <c r="B9" s="33">
        <v>11</v>
      </c>
      <c r="C9" s="74">
        <f t="shared" si="0"/>
        <v>8</v>
      </c>
      <c r="E9" s="81" t="s">
        <v>24</v>
      </c>
      <c r="F9">
        <v>36</v>
      </c>
      <c r="G9" s="75">
        <f t="shared" si="1"/>
        <v>1</v>
      </c>
      <c r="O9" s="81" t="s">
        <v>45</v>
      </c>
      <c r="P9">
        <v>37</v>
      </c>
    </row>
    <row r="10" spans="1:16" ht="15.6" x14ac:dyDescent="0.3">
      <c r="A10" s="73" t="s">
        <v>29</v>
      </c>
      <c r="B10" s="33">
        <v>16</v>
      </c>
      <c r="C10" s="74">
        <f t="shared" si="0"/>
        <v>18</v>
      </c>
      <c r="E10" s="81" t="s">
        <v>25</v>
      </c>
      <c r="F10">
        <v>38</v>
      </c>
      <c r="G10" s="75">
        <f t="shared" si="1"/>
        <v>1</v>
      </c>
      <c r="O10" s="81" t="s">
        <v>29</v>
      </c>
      <c r="P10">
        <v>31</v>
      </c>
    </row>
    <row r="11" spans="1:16" ht="15.6" x14ac:dyDescent="0.3">
      <c r="A11" s="73" t="s">
        <v>53</v>
      </c>
      <c r="B11" s="33">
        <v>1</v>
      </c>
      <c r="C11" s="74">
        <f t="shared" si="0"/>
        <v>0</v>
      </c>
      <c r="E11" s="81" t="s">
        <v>26</v>
      </c>
      <c r="F11">
        <v>107</v>
      </c>
      <c r="G11" s="75">
        <f t="shared" si="1"/>
        <v>1</v>
      </c>
      <c r="O11" s="81" t="s">
        <v>51</v>
      </c>
      <c r="P11">
        <v>28</v>
      </c>
    </row>
    <row r="12" spans="1:16" ht="15.6" x14ac:dyDescent="0.3">
      <c r="A12" s="73" t="s">
        <v>19</v>
      </c>
      <c r="B12" s="33">
        <v>1</v>
      </c>
      <c r="C12" s="74">
        <f t="shared" si="0"/>
        <v>1</v>
      </c>
      <c r="E12" s="81" t="s">
        <v>27</v>
      </c>
      <c r="F12">
        <v>3</v>
      </c>
      <c r="G12" s="75">
        <f t="shared" si="1"/>
        <v>1</v>
      </c>
      <c r="O12" s="81" t="s">
        <v>40</v>
      </c>
      <c r="P12">
        <v>23</v>
      </c>
    </row>
    <row r="13" spans="1:16" ht="15.6" x14ac:dyDescent="0.3">
      <c r="A13" s="73" t="s">
        <v>24</v>
      </c>
      <c r="B13" s="33">
        <v>33</v>
      </c>
      <c r="C13" s="74">
        <f t="shared" si="0"/>
        <v>36</v>
      </c>
      <c r="E13" s="81" t="s">
        <v>28</v>
      </c>
      <c r="F13">
        <v>7</v>
      </c>
      <c r="G13" s="75">
        <f t="shared" si="1"/>
        <v>1</v>
      </c>
      <c r="O13" s="81" t="s">
        <v>32</v>
      </c>
      <c r="P13">
        <v>16</v>
      </c>
    </row>
    <row r="14" spans="1:16" ht="15.6" x14ac:dyDescent="0.3">
      <c r="A14" s="73" t="s">
        <v>45</v>
      </c>
      <c r="B14" s="33">
        <v>7</v>
      </c>
      <c r="C14" s="74">
        <f t="shared" si="0"/>
        <v>7</v>
      </c>
      <c r="E14" s="81" t="s">
        <v>29</v>
      </c>
      <c r="F14">
        <v>18</v>
      </c>
      <c r="G14" s="75">
        <f t="shared" si="1"/>
        <v>1</v>
      </c>
      <c r="O14" s="81" t="s">
        <v>20</v>
      </c>
      <c r="P14">
        <v>16</v>
      </c>
    </row>
    <row r="15" spans="1:16" ht="15.6" x14ac:dyDescent="0.3">
      <c r="A15" s="73" t="s">
        <v>33</v>
      </c>
      <c r="B15" s="33">
        <v>0</v>
      </c>
      <c r="C15" s="74">
        <f t="shared" si="0"/>
        <v>0</v>
      </c>
      <c r="E15" s="81" t="s">
        <v>30</v>
      </c>
      <c r="F15">
        <v>1</v>
      </c>
      <c r="G15" s="75">
        <f t="shared" si="1"/>
        <v>1</v>
      </c>
      <c r="O15" s="81" t="s">
        <v>26</v>
      </c>
      <c r="P15">
        <v>14</v>
      </c>
    </row>
    <row r="16" spans="1:16" ht="15.6" x14ac:dyDescent="0.3">
      <c r="A16" s="73" t="s">
        <v>25</v>
      </c>
      <c r="B16" s="33">
        <v>36</v>
      </c>
      <c r="C16" s="74">
        <f t="shared" si="0"/>
        <v>38</v>
      </c>
      <c r="E16" s="73" t="s">
        <v>31</v>
      </c>
      <c r="F16">
        <v>1</v>
      </c>
      <c r="G16" s="75">
        <f t="shared" si="1"/>
        <v>1</v>
      </c>
      <c r="O16" s="81" t="s">
        <v>22</v>
      </c>
      <c r="P16">
        <v>10</v>
      </c>
    </row>
    <row r="17" spans="1:16" ht="15.6" x14ac:dyDescent="0.3">
      <c r="A17" s="73" t="s">
        <v>22</v>
      </c>
      <c r="B17" s="33">
        <v>1</v>
      </c>
      <c r="C17" s="74">
        <f t="shared" si="0"/>
        <v>1</v>
      </c>
      <c r="E17" s="73" t="s">
        <v>32</v>
      </c>
      <c r="F17">
        <v>13</v>
      </c>
      <c r="G17" s="75">
        <f t="shared" si="1"/>
        <v>1</v>
      </c>
      <c r="O17" s="73" t="s">
        <v>30</v>
      </c>
      <c r="P17">
        <v>6</v>
      </c>
    </row>
    <row r="18" spans="1:16" ht="15.6" x14ac:dyDescent="0.3">
      <c r="A18" s="73" t="s">
        <v>18</v>
      </c>
      <c r="B18" s="33">
        <v>4</v>
      </c>
      <c r="C18" s="74">
        <f t="shared" si="0"/>
        <v>6</v>
      </c>
      <c r="E18" s="81" t="s">
        <v>34</v>
      </c>
      <c r="F18">
        <v>34</v>
      </c>
      <c r="G18" s="75">
        <f t="shared" si="1"/>
        <v>1</v>
      </c>
      <c r="O18" s="81" t="s">
        <v>49</v>
      </c>
      <c r="P18">
        <v>5</v>
      </c>
    </row>
    <row r="19" spans="1:16" ht="15.6" x14ac:dyDescent="0.3">
      <c r="A19" s="73" t="s">
        <v>50</v>
      </c>
      <c r="B19" s="33">
        <v>8</v>
      </c>
      <c r="C19" s="74">
        <f t="shared" si="0"/>
        <v>11</v>
      </c>
      <c r="E19" s="81" t="s">
        <v>35</v>
      </c>
      <c r="F19">
        <v>3</v>
      </c>
      <c r="G19" s="75">
        <f t="shared" si="1"/>
        <v>1</v>
      </c>
      <c r="O19" s="81" t="s">
        <v>53</v>
      </c>
      <c r="P19">
        <v>3</v>
      </c>
    </row>
    <row r="20" spans="1:16" ht="15.6" x14ac:dyDescent="0.3">
      <c r="A20" s="73" t="s">
        <v>54</v>
      </c>
      <c r="B20" s="33">
        <v>1</v>
      </c>
      <c r="C20" s="74">
        <f t="shared" si="0"/>
        <v>1</v>
      </c>
      <c r="E20" s="73" t="s">
        <v>37</v>
      </c>
      <c r="F20">
        <v>48</v>
      </c>
      <c r="G20" s="75">
        <f t="shared" si="1"/>
        <v>1</v>
      </c>
      <c r="O20" s="73" t="s">
        <v>31</v>
      </c>
      <c r="P20">
        <v>3</v>
      </c>
    </row>
    <row r="21" spans="1:16" ht="15.6" x14ac:dyDescent="0.3">
      <c r="A21" s="73" t="s">
        <v>15</v>
      </c>
      <c r="B21" s="33">
        <v>0</v>
      </c>
      <c r="C21" s="74">
        <f t="shared" si="0"/>
        <v>1</v>
      </c>
      <c r="E21" s="81" t="s">
        <v>38</v>
      </c>
      <c r="F21">
        <v>1</v>
      </c>
      <c r="G21" s="75">
        <f t="shared" si="1"/>
        <v>1</v>
      </c>
      <c r="O21" s="81" t="s">
        <v>18</v>
      </c>
      <c r="P21">
        <v>3</v>
      </c>
    </row>
    <row r="22" spans="1:16" ht="15.6" x14ac:dyDescent="0.3">
      <c r="A22" s="73" t="s">
        <v>48</v>
      </c>
      <c r="B22" s="33">
        <v>1</v>
      </c>
      <c r="C22" s="74">
        <f t="shared" si="0"/>
        <v>0</v>
      </c>
      <c r="E22" s="81" t="s">
        <v>40</v>
      </c>
      <c r="F22">
        <v>5</v>
      </c>
      <c r="G22" s="75">
        <f t="shared" si="1"/>
        <v>1</v>
      </c>
      <c r="O22" s="81" t="s">
        <v>42</v>
      </c>
      <c r="P22">
        <v>2</v>
      </c>
    </row>
    <row r="23" spans="1:16" ht="15.6" x14ac:dyDescent="0.3">
      <c r="A23" s="73" t="s">
        <v>28</v>
      </c>
      <c r="B23" s="33">
        <v>7</v>
      </c>
      <c r="C23" s="74">
        <f t="shared" si="0"/>
        <v>7</v>
      </c>
      <c r="E23" s="73" t="s">
        <v>43</v>
      </c>
      <c r="F23">
        <v>91</v>
      </c>
      <c r="G23" s="75">
        <f t="shared" si="1"/>
        <v>1</v>
      </c>
      <c r="O23" s="73" t="s">
        <v>129</v>
      </c>
      <c r="P23">
        <v>2</v>
      </c>
    </row>
    <row r="24" spans="1:16" ht="15.6" x14ac:dyDescent="0.3">
      <c r="A24" s="73" t="s">
        <v>42</v>
      </c>
      <c r="B24" s="33">
        <v>1</v>
      </c>
      <c r="C24" s="74">
        <f t="shared" si="0"/>
        <v>0</v>
      </c>
      <c r="E24" s="73" t="s">
        <v>45</v>
      </c>
      <c r="F24">
        <v>7</v>
      </c>
      <c r="G24" s="75">
        <f t="shared" si="1"/>
        <v>1</v>
      </c>
      <c r="O24" s="73" t="s">
        <v>19</v>
      </c>
      <c r="P24">
        <v>2</v>
      </c>
    </row>
    <row r="25" spans="1:16" ht="15.6" x14ac:dyDescent="0.3">
      <c r="A25" s="73" t="s">
        <v>21</v>
      </c>
      <c r="B25" s="33">
        <v>1</v>
      </c>
      <c r="C25" s="74">
        <f t="shared" si="0"/>
        <v>1</v>
      </c>
      <c r="E25" s="73" t="s">
        <v>49</v>
      </c>
      <c r="F25">
        <v>1</v>
      </c>
      <c r="G25" s="75">
        <f t="shared" si="1"/>
        <v>1</v>
      </c>
      <c r="O25" s="73" t="s">
        <v>27</v>
      </c>
      <c r="P25">
        <v>1</v>
      </c>
    </row>
    <row r="26" spans="1:16" ht="15.6" x14ac:dyDescent="0.3">
      <c r="A26" s="73" t="s">
        <v>52</v>
      </c>
      <c r="B26" s="33">
        <v>2</v>
      </c>
      <c r="C26" s="74">
        <f t="shared" si="0"/>
        <v>4</v>
      </c>
      <c r="E26" s="73" t="s">
        <v>50</v>
      </c>
      <c r="F26">
        <v>11</v>
      </c>
      <c r="G26" s="75">
        <f t="shared" si="1"/>
        <v>1</v>
      </c>
      <c r="O26" s="81" t="s">
        <v>28</v>
      </c>
      <c r="P26">
        <v>1</v>
      </c>
    </row>
    <row r="27" spans="1:16" ht="15.6" x14ac:dyDescent="0.3">
      <c r="A27" s="73" t="s">
        <v>30</v>
      </c>
      <c r="B27" s="33">
        <v>0</v>
      </c>
      <c r="C27" s="74">
        <f t="shared" si="0"/>
        <v>1</v>
      </c>
      <c r="E27" s="73" t="s">
        <v>51</v>
      </c>
      <c r="F27">
        <v>8</v>
      </c>
      <c r="G27" s="75">
        <f t="shared" si="1"/>
        <v>1</v>
      </c>
      <c r="O27" s="73" t="s">
        <v>56</v>
      </c>
      <c r="P27">
        <v>1</v>
      </c>
    </row>
    <row r="28" spans="1:16" ht="15.6" x14ac:dyDescent="0.3">
      <c r="A28" s="73" t="s">
        <v>32</v>
      </c>
      <c r="B28" s="33">
        <v>12</v>
      </c>
      <c r="C28" s="74">
        <f t="shared" si="0"/>
        <v>13</v>
      </c>
      <c r="E28" s="73" t="s">
        <v>52</v>
      </c>
      <c r="F28">
        <v>4</v>
      </c>
      <c r="G28" s="75">
        <f t="shared" si="1"/>
        <v>1</v>
      </c>
      <c r="O28" s="81" t="s">
        <v>52</v>
      </c>
      <c r="P28">
        <v>1</v>
      </c>
    </row>
    <row r="29" spans="1:16" ht="15.6" x14ac:dyDescent="0.3">
      <c r="A29" s="73" t="s">
        <v>129</v>
      </c>
      <c r="B29" s="33">
        <v>0</v>
      </c>
      <c r="C29" s="74">
        <f t="shared" si="0"/>
        <v>0</v>
      </c>
      <c r="E29" s="73" t="s">
        <v>54</v>
      </c>
      <c r="F29">
        <v>1</v>
      </c>
      <c r="G29" s="75">
        <f t="shared" si="1"/>
        <v>1</v>
      </c>
      <c r="O29" s="73" t="s">
        <v>39</v>
      </c>
      <c r="P29">
        <v>1</v>
      </c>
    </row>
    <row r="30" spans="1:16" ht="15.6" x14ac:dyDescent="0.3">
      <c r="A30" s="73" t="s">
        <v>38</v>
      </c>
      <c r="B30" s="33">
        <v>0</v>
      </c>
      <c r="C30" s="74">
        <f t="shared" si="0"/>
        <v>1</v>
      </c>
      <c r="E30" s="73" t="s">
        <v>36</v>
      </c>
      <c r="F30">
        <v>1</v>
      </c>
      <c r="G30" s="75">
        <f t="shared" si="1"/>
        <v>1</v>
      </c>
      <c r="O30" s="73" t="s">
        <v>35</v>
      </c>
      <c r="P30">
        <v>0</v>
      </c>
    </row>
    <row r="31" spans="1:16" ht="15.6" x14ac:dyDescent="0.3">
      <c r="A31" s="73" t="s">
        <v>27</v>
      </c>
      <c r="B31" s="33">
        <v>3</v>
      </c>
      <c r="C31" s="74">
        <f t="shared" si="0"/>
        <v>3</v>
      </c>
      <c r="E31" s="73" t="s">
        <v>23</v>
      </c>
      <c r="F31">
        <v>0</v>
      </c>
      <c r="G31" s="75">
        <f t="shared" si="1"/>
        <v>1</v>
      </c>
      <c r="O31" s="73" t="s">
        <v>23</v>
      </c>
      <c r="P31">
        <v>0</v>
      </c>
    </row>
    <row r="32" spans="1:16" ht="15.6" x14ac:dyDescent="0.3">
      <c r="A32" s="73" t="s">
        <v>23</v>
      </c>
      <c r="B32" s="33">
        <v>0</v>
      </c>
      <c r="C32" s="74">
        <f t="shared" si="0"/>
        <v>0</v>
      </c>
      <c r="E32" s="73" t="s">
        <v>129</v>
      </c>
      <c r="F32">
        <v>0</v>
      </c>
      <c r="G32" s="75">
        <f t="shared" si="1"/>
        <v>1</v>
      </c>
      <c r="O32" s="73" t="s">
        <v>38</v>
      </c>
      <c r="P32">
        <v>0</v>
      </c>
    </row>
    <row r="33" spans="1:16" ht="15.6" x14ac:dyDescent="0.3">
      <c r="A33" s="73" t="s">
        <v>57</v>
      </c>
      <c r="B33" s="33">
        <v>0</v>
      </c>
      <c r="C33" s="74">
        <f t="shared" si="0"/>
        <v>0</v>
      </c>
      <c r="E33" s="73" t="s">
        <v>44</v>
      </c>
      <c r="F33">
        <v>0</v>
      </c>
      <c r="G33" s="75">
        <f t="shared" si="1"/>
        <v>1</v>
      </c>
      <c r="O33" s="73" t="s">
        <v>48</v>
      </c>
      <c r="P33">
        <v>0</v>
      </c>
    </row>
    <row r="34" spans="1:16" ht="15.6" x14ac:dyDescent="0.3">
      <c r="A34" s="73" t="s">
        <v>39</v>
      </c>
      <c r="B34" s="33">
        <v>0</v>
      </c>
      <c r="C34" s="74">
        <f t="shared" si="0"/>
        <v>0</v>
      </c>
      <c r="E34" s="73" t="s">
        <v>39</v>
      </c>
      <c r="F34" s="28">
        <v>0</v>
      </c>
      <c r="G34" s="75">
        <f t="shared" si="1"/>
        <v>1</v>
      </c>
      <c r="O34" s="73" t="s">
        <v>15</v>
      </c>
      <c r="P34" s="28">
        <v>0</v>
      </c>
    </row>
    <row r="35" spans="1:16" ht="15.6" x14ac:dyDescent="0.3">
      <c r="A35" s="73" t="s">
        <v>104</v>
      </c>
      <c r="B35" s="33">
        <v>0</v>
      </c>
      <c r="C35" s="74">
        <f t="shared" si="0"/>
        <v>0</v>
      </c>
      <c r="E35" s="73" t="s">
        <v>33</v>
      </c>
      <c r="F35" s="28">
        <v>0</v>
      </c>
      <c r="G35" s="75">
        <f t="shared" si="1"/>
        <v>1</v>
      </c>
      <c r="O35" s="73" t="s">
        <v>33</v>
      </c>
      <c r="P35" s="28">
        <v>0</v>
      </c>
    </row>
    <row r="36" spans="1:16" ht="15.6" x14ac:dyDescent="0.3">
      <c r="A36" s="73" t="s">
        <v>44</v>
      </c>
      <c r="B36" s="33">
        <v>0</v>
      </c>
      <c r="C36" s="74">
        <f t="shared" si="0"/>
        <v>0</v>
      </c>
      <c r="E36" s="73" t="s">
        <v>53</v>
      </c>
      <c r="F36" s="28">
        <v>0</v>
      </c>
      <c r="G36" s="75">
        <f t="shared" si="1"/>
        <v>1</v>
      </c>
      <c r="O36" s="73" t="s">
        <v>46</v>
      </c>
      <c r="P36" s="28">
        <v>0</v>
      </c>
    </row>
    <row r="37" spans="1:16" ht="15.6" x14ac:dyDescent="0.3">
      <c r="A37" s="73" t="s">
        <v>56</v>
      </c>
      <c r="B37" s="33">
        <v>3</v>
      </c>
      <c r="C37" s="74">
        <f t="shared" si="0"/>
        <v>0</v>
      </c>
      <c r="E37" s="73" t="s">
        <v>46</v>
      </c>
      <c r="F37" s="28">
        <v>0</v>
      </c>
      <c r="G37" s="75">
        <f t="shared" si="1"/>
        <v>1</v>
      </c>
      <c r="O37" s="73" t="s">
        <v>21</v>
      </c>
      <c r="P37" s="28">
        <v>0</v>
      </c>
    </row>
    <row r="38" spans="1:16" ht="15.6" x14ac:dyDescent="0.3">
      <c r="A38" s="73" t="s">
        <v>46</v>
      </c>
      <c r="B38" s="33">
        <v>0</v>
      </c>
      <c r="C38" s="74">
        <f t="shared" si="0"/>
        <v>0</v>
      </c>
      <c r="E38" s="73" t="s">
        <v>48</v>
      </c>
      <c r="F38" s="28">
        <v>0</v>
      </c>
      <c r="G38" s="75">
        <f t="shared" si="1"/>
        <v>1</v>
      </c>
      <c r="O38" s="73" t="s">
        <v>36</v>
      </c>
      <c r="P38" s="28">
        <v>0</v>
      </c>
    </row>
    <row r="39" spans="1:16" ht="15.6" x14ac:dyDescent="0.3">
      <c r="A39" s="73" t="s">
        <v>35</v>
      </c>
      <c r="B39" s="33">
        <v>0</v>
      </c>
      <c r="C39" s="74">
        <f t="shared" si="0"/>
        <v>3</v>
      </c>
      <c r="E39" s="73" t="s">
        <v>42</v>
      </c>
      <c r="F39" s="28">
        <v>0</v>
      </c>
      <c r="G39" s="75">
        <f t="shared" si="1"/>
        <v>1</v>
      </c>
      <c r="O39" s="73" t="s">
        <v>16</v>
      </c>
      <c r="P39" s="28">
        <v>0</v>
      </c>
    </row>
    <row r="40" spans="1:16" ht="15.6" x14ac:dyDescent="0.3">
      <c r="A40" s="73" t="s">
        <v>36</v>
      </c>
      <c r="B40" s="33">
        <v>0</v>
      </c>
      <c r="C40" s="74">
        <f t="shared" si="0"/>
        <v>1</v>
      </c>
      <c r="E40" s="73" t="s">
        <v>104</v>
      </c>
      <c r="F40" s="28">
        <v>0</v>
      </c>
      <c r="G40" s="75">
        <f t="shared" si="1"/>
        <v>1</v>
      </c>
      <c r="O40" s="73" t="s">
        <v>104</v>
      </c>
      <c r="P40" s="28">
        <v>0</v>
      </c>
    </row>
    <row r="41" spans="1:16" ht="15.6" x14ac:dyDescent="0.3">
      <c r="A41" s="73" t="s">
        <v>41</v>
      </c>
      <c r="B41" s="33">
        <v>0</v>
      </c>
      <c r="C41" s="74">
        <f t="shared" si="0"/>
        <v>0</v>
      </c>
      <c r="E41" s="73" t="s">
        <v>56</v>
      </c>
      <c r="F41" s="28">
        <v>0</v>
      </c>
      <c r="G41" s="75">
        <f t="shared" si="1"/>
        <v>1</v>
      </c>
      <c r="O41" s="73" t="s">
        <v>44</v>
      </c>
      <c r="P41" s="28">
        <v>0</v>
      </c>
    </row>
    <row r="42" spans="1:16" ht="15.6" x14ac:dyDescent="0.3">
      <c r="A42" s="73" t="s">
        <v>31</v>
      </c>
      <c r="B42" s="33">
        <v>1</v>
      </c>
      <c r="C42" s="74">
        <f t="shared" si="0"/>
        <v>1</v>
      </c>
      <c r="E42" s="81" t="s">
        <v>41</v>
      </c>
      <c r="F42" s="28">
        <v>0</v>
      </c>
      <c r="G42" s="75">
        <f t="shared" si="1"/>
        <v>1</v>
      </c>
      <c r="O42" s="81" t="s">
        <v>41</v>
      </c>
      <c r="P42" s="28">
        <v>0</v>
      </c>
    </row>
    <row r="43" spans="1:16" ht="15.6" x14ac:dyDescent="0.3">
      <c r="A43" s="73" t="s">
        <v>47</v>
      </c>
      <c r="B43" s="33">
        <v>0</v>
      </c>
      <c r="C43" s="74">
        <f t="shared" si="0"/>
        <v>0</v>
      </c>
      <c r="E43" s="73" t="s">
        <v>57</v>
      </c>
      <c r="F43" s="28">
        <v>0</v>
      </c>
      <c r="G43" s="75">
        <f t="shared" si="1"/>
        <v>1</v>
      </c>
      <c r="O43" s="73" t="s">
        <v>57</v>
      </c>
      <c r="P43" s="28">
        <v>0</v>
      </c>
    </row>
    <row r="44" spans="1:16" ht="15.6" x14ac:dyDescent="0.3">
      <c r="A44" s="73" t="s">
        <v>49</v>
      </c>
      <c r="B44" s="33">
        <v>1</v>
      </c>
      <c r="C44" s="74">
        <f t="shared" si="0"/>
        <v>1</v>
      </c>
      <c r="E44" s="73" t="s">
        <v>131</v>
      </c>
      <c r="F44" s="28">
        <v>0</v>
      </c>
      <c r="G44" s="75">
        <f t="shared" si="1"/>
        <v>1</v>
      </c>
      <c r="O44" s="73" t="s">
        <v>131</v>
      </c>
      <c r="P44" s="28">
        <v>0</v>
      </c>
    </row>
    <row r="45" spans="1:16" ht="15.6" x14ac:dyDescent="0.3">
      <c r="A45" s="73" t="s">
        <v>17</v>
      </c>
      <c r="B45" s="33">
        <v>0</v>
      </c>
      <c r="C45" s="74">
        <f t="shared" si="0"/>
        <v>0</v>
      </c>
      <c r="E45" s="73" t="s">
        <v>47</v>
      </c>
      <c r="F45" s="28">
        <v>0</v>
      </c>
      <c r="G45" s="75">
        <f t="shared" si="1"/>
        <v>1</v>
      </c>
      <c r="O45" s="73" t="s">
        <v>47</v>
      </c>
      <c r="P45" s="28">
        <v>0</v>
      </c>
    </row>
    <row r="46" spans="1:16" ht="15.6" x14ac:dyDescent="0.3">
      <c r="A46" s="73" t="s">
        <v>131</v>
      </c>
      <c r="B46" s="33">
        <v>0</v>
      </c>
      <c r="C46" s="74">
        <f t="shared" si="0"/>
        <v>0</v>
      </c>
      <c r="E46" s="73" t="s">
        <v>17</v>
      </c>
      <c r="F46" s="82">
        <v>0</v>
      </c>
      <c r="G46" s="75">
        <f t="shared" si="1"/>
        <v>1</v>
      </c>
      <c r="O46" s="73" t="s">
        <v>17</v>
      </c>
      <c r="P46" s="82">
        <v>0</v>
      </c>
    </row>
    <row r="47" spans="1:16" ht="15.6" x14ac:dyDescent="0.3">
      <c r="A47" s="73" t="s">
        <v>55</v>
      </c>
      <c r="B47" s="33">
        <v>0</v>
      </c>
      <c r="C47" s="74">
        <f t="shared" si="0"/>
        <v>0</v>
      </c>
      <c r="E47" s="73" t="s">
        <v>55</v>
      </c>
      <c r="F47" s="82">
        <v>0</v>
      </c>
      <c r="G47" s="75">
        <f t="shared" si="1"/>
        <v>1</v>
      </c>
      <c r="O47" s="73" t="s">
        <v>55</v>
      </c>
      <c r="P47" s="82">
        <v>0</v>
      </c>
    </row>
    <row r="48" spans="1:16" x14ac:dyDescent="0.3">
      <c r="A48" s="77"/>
      <c r="B48" s="78"/>
      <c r="C48" s="78"/>
      <c r="F48" s="28"/>
    </row>
  </sheetData>
  <conditionalFormatting sqref="G2:G47">
    <cfRule type="cellIs" dxfId="0" priority="1" operator="greaterThan">
      <formula>1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E17E-29C4-4FEF-B3A2-3C62489BACC6}">
  <sheetPr codeName="Sheet6"/>
  <dimension ref="A1:I47"/>
  <sheetViews>
    <sheetView workbookViewId="0">
      <selection activeCell="E25" sqref="E25"/>
    </sheetView>
  </sheetViews>
  <sheetFormatPr defaultRowHeight="14.4" x14ac:dyDescent="0.3"/>
  <cols>
    <col min="1" max="1" width="16.109375" customWidth="1"/>
    <col min="4" max="4" width="8.88671875" style="92"/>
    <col min="6" max="6" width="10.77734375" bestFit="1" customWidth="1"/>
  </cols>
  <sheetData>
    <row r="1" spans="1:9" ht="15.6" x14ac:dyDescent="0.3">
      <c r="A1" s="83" t="s">
        <v>144</v>
      </c>
      <c r="B1" s="84" t="s">
        <v>145</v>
      </c>
      <c r="C1" s="84" t="s">
        <v>146</v>
      </c>
      <c r="D1" s="85" t="s">
        <v>85</v>
      </c>
      <c r="F1" s="71"/>
      <c r="G1" s="72" t="s">
        <v>147</v>
      </c>
      <c r="H1" s="84"/>
      <c r="I1" s="85"/>
    </row>
    <row r="2" spans="1:9" x14ac:dyDescent="0.3">
      <c r="A2" t="s">
        <v>15</v>
      </c>
      <c r="B2" s="31">
        <v>574</v>
      </c>
      <c r="C2" s="31">
        <v>5</v>
      </c>
      <c r="D2" s="86">
        <v>0.99128919860627174</v>
      </c>
    </row>
    <row r="3" spans="1:9" x14ac:dyDescent="0.3">
      <c r="A3" t="s">
        <v>16</v>
      </c>
      <c r="B3" s="31">
        <v>1874</v>
      </c>
      <c r="C3" s="31">
        <v>44</v>
      </c>
      <c r="D3" s="86">
        <v>0.97652081109925293</v>
      </c>
    </row>
    <row r="4" spans="1:9" x14ac:dyDescent="0.3">
      <c r="A4" t="s">
        <v>17</v>
      </c>
      <c r="B4" s="31">
        <v>283</v>
      </c>
      <c r="C4" s="31">
        <v>6</v>
      </c>
      <c r="D4" s="86">
        <v>0.97879858657243812</v>
      </c>
    </row>
    <row r="5" spans="1:9" x14ac:dyDescent="0.3">
      <c r="A5" t="s">
        <v>18</v>
      </c>
      <c r="B5" s="31">
        <v>1461</v>
      </c>
      <c r="C5" s="31">
        <v>108</v>
      </c>
      <c r="D5" s="86">
        <v>0.92607802874743328</v>
      </c>
    </row>
    <row r="6" spans="1:9" x14ac:dyDescent="0.3">
      <c r="A6" t="s">
        <v>19</v>
      </c>
      <c r="B6" s="31">
        <v>831</v>
      </c>
      <c r="C6" s="31">
        <v>1</v>
      </c>
      <c r="D6" s="86">
        <v>0.99879663056558365</v>
      </c>
    </row>
    <row r="7" spans="1:9" x14ac:dyDescent="0.3">
      <c r="A7" t="s">
        <v>20</v>
      </c>
      <c r="B7" s="31">
        <v>3358</v>
      </c>
      <c r="C7" s="31">
        <v>73</v>
      </c>
      <c r="D7" s="86">
        <v>0.97826086956521741</v>
      </c>
    </row>
    <row r="8" spans="1:9" x14ac:dyDescent="0.3">
      <c r="A8" t="s">
        <v>21</v>
      </c>
      <c r="B8" s="31">
        <v>1059</v>
      </c>
      <c r="C8" s="31">
        <v>9</v>
      </c>
      <c r="D8" s="86">
        <v>0.99150141643059486</v>
      </c>
    </row>
    <row r="9" spans="1:9" x14ac:dyDescent="0.3">
      <c r="A9" t="s">
        <v>22</v>
      </c>
      <c r="B9" s="31">
        <v>2353</v>
      </c>
      <c r="C9" s="31">
        <v>84</v>
      </c>
      <c r="D9" s="86">
        <v>0.96430089247768802</v>
      </c>
    </row>
    <row r="10" spans="1:9" x14ac:dyDescent="0.3">
      <c r="A10" t="s">
        <v>23</v>
      </c>
      <c r="B10" s="31">
        <v>342</v>
      </c>
      <c r="C10" s="31">
        <v>10</v>
      </c>
      <c r="D10" s="86">
        <v>0.97076023391812871</v>
      </c>
    </row>
    <row r="11" spans="1:9" x14ac:dyDescent="0.3">
      <c r="A11" t="s">
        <v>24</v>
      </c>
      <c r="B11" s="31">
        <v>1330</v>
      </c>
      <c r="C11" s="31">
        <v>101</v>
      </c>
      <c r="D11" s="86">
        <v>0.9240601503759398</v>
      </c>
    </row>
    <row r="12" spans="1:9" x14ac:dyDescent="0.3">
      <c r="A12" t="s">
        <v>25</v>
      </c>
      <c r="B12" s="31">
        <v>2650</v>
      </c>
      <c r="C12" s="31">
        <v>248</v>
      </c>
      <c r="D12" s="86">
        <v>0.90641509433962264</v>
      </c>
    </row>
    <row r="13" spans="1:9" x14ac:dyDescent="0.3">
      <c r="A13" t="s">
        <v>26</v>
      </c>
      <c r="B13" s="31">
        <v>2599</v>
      </c>
      <c r="C13" s="31">
        <v>389</v>
      </c>
      <c r="D13" s="86">
        <v>0.85032704886494803</v>
      </c>
    </row>
    <row r="14" spans="1:9" x14ac:dyDescent="0.3">
      <c r="A14" t="s">
        <v>27</v>
      </c>
      <c r="B14" s="31">
        <v>2072</v>
      </c>
      <c r="C14" s="31">
        <v>117</v>
      </c>
      <c r="D14" s="86">
        <v>0.94353281853281856</v>
      </c>
    </row>
    <row r="15" spans="1:9" x14ac:dyDescent="0.3">
      <c r="A15" t="s">
        <v>28</v>
      </c>
      <c r="B15" s="31">
        <v>2201</v>
      </c>
      <c r="C15" s="31">
        <v>37</v>
      </c>
      <c r="D15" s="86">
        <v>0.98318945933666513</v>
      </c>
    </row>
    <row r="16" spans="1:9" x14ac:dyDescent="0.3">
      <c r="A16" t="s">
        <v>29</v>
      </c>
      <c r="B16" s="31">
        <v>1593</v>
      </c>
      <c r="C16" s="31">
        <v>117</v>
      </c>
      <c r="D16" s="86">
        <v>0.92655367231638419</v>
      </c>
    </row>
    <row r="17" spans="1:4" ht="15.6" x14ac:dyDescent="0.3">
      <c r="A17" s="5" t="s">
        <v>30</v>
      </c>
      <c r="B17" s="79">
        <v>1758</v>
      </c>
      <c r="C17" s="79">
        <v>9</v>
      </c>
      <c r="D17" s="86">
        <v>0.99488054607508536</v>
      </c>
    </row>
    <row r="18" spans="1:4" x14ac:dyDescent="0.3">
      <c r="A18" t="s">
        <v>31</v>
      </c>
      <c r="B18" s="31">
        <v>937</v>
      </c>
      <c r="C18" s="31">
        <v>9</v>
      </c>
      <c r="D18" s="86">
        <v>0.99039487726787623</v>
      </c>
    </row>
    <row r="19" spans="1:4" x14ac:dyDescent="0.3">
      <c r="A19" t="s">
        <v>32</v>
      </c>
      <c r="B19" s="31">
        <v>1355</v>
      </c>
      <c r="C19" s="31">
        <v>441</v>
      </c>
      <c r="D19" s="86">
        <v>0.67453874538745384</v>
      </c>
    </row>
    <row r="20" spans="1:4" x14ac:dyDescent="0.3">
      <c r="A20" t="s">
        <v>33</v>
      </c>
      <c r="B20" s="31">
        <v>1273</v>
      </c>
      <c r="C20" s="31">
        <v>13</v>
      </c>
      <c r="D20" s="86">
        <v>0.98978790259230165</v>
      </c>
    </row>
    <row r="21" spans="1:4" x14ac:dyDescent="0.3">
      <c r="A21" t="s">
        <v>34</v>
      </c>
      <c r="B21" s="31">
        <v>2302</v>
      </c>
      <c r="C21" s="31">
        <v>137</v>
      </c>
      <c r="D21" s="86">
        <v>0.94048653344917466</v>
      </c>
    </row>
    <row r="22" spans="1:4" x14ac:dyDescent="0.3">
      <c r="A22" t="s">
        <v>35</v>
      </c>
      <c r="B22" s="31">
        <v>1137</v>
      </c>
      <c r="C22" s="31">
        <v>36</v>
      </c>
      <c r="D22" s="86">
        <v>0.9683377308707124</v>
      </c>
    </row>
    <row r="23" spans="1:4" x14ac:dyDescent="0.3">
      <c r="A23" t="s">
        <v>37</v>
      </c>
      <c r="B23" s="31">
        <v>5284</v>
      </c>
      <c r="C23" s="31">
        <v>369</v>
      </c>
      <c r="D23" s="86">
        <v>0.93016654049962155</v>
      </c>
    </row>
    <row r="24" spans="1:4" x14ac:dyDescent="0.3">
      <c r="A24" t="s">
        <v>38</v>
      </c>
      <c r="B24" s="31">
        <v>623</v>
      </c>
      <c r="C24" s="31">
        <v>76</v>
      </c>
      <c r="D24" s="86">
        <v>0.8780096308186196</v>
      </c>
    </row>
    <row r="25" spans="1:4" x14ac:dyDescent="0.3">
      <c r="A25" t="s">
        <v>39</v>
      </c>
      <c r="B25" s="31">
        <v>1430</v>
      </c>
      <c r="C25" s="31">
        <v>68</v>
      </c>
      <c r="D25" s="86">
        <v>0.95244755244755241</v>
      </c>
    </row>
    <row r="26" spans="1:4" x14ac:dyDescent="0.3">
      <c r="A26" t="s">
        <v>40</v>
      </c>
      <c r="B26" s="31">
        <v>2376</v>
      </c>
      <c r="C26" s="31">
        <v>181</v>
      </c>
      <c r="D26" s="86">
        <v>0.92382154882154888</v>
      </c>
    </row>
    <row r="27" spans="1:4" x14ac:dyDescent="0.3">
      <c r="A27" t="s">
        <v>41</v>
      </c>
      <c r="B27" s="31">
        <v>807</v>
      </c>
      <c r="C27" s="31">
        <v>5</v>
      </c>
      <c r="D27" s="86">
        <v>0.99380421313506817</v>
      </c>
    </row>
    <row r="28" spans="1:4" x14ac:dyDescent="0.3">
      <c r="A28" t="s">
        <v>42</v>
      </c>
      <c r="B28" s="31">
        <v>1006</v>
      </c>
      <c r="C28" s="31">
        <v>89</v>
      </c>
      <c r="D28" s="86">
        <v>0.91153081510934397</v>
      </c>
    </row>
    <row r="29" spans="1:4" x14ac:dyDescent="0.3">
      <c r="A29" t="s">
        <v>43</v>
      </c>
      <c r="B29" s="31">
        <v>3789</v>
      </c>
      <c r="C29" s="31">
        <v>355</v>
      </c>
      <c r="D29" s="86">
        <v>0.90630773291105837</v>
      </c>
    </row>
    <row r="30" spans="1:4" x14ac:dyDescent="0.3">
      <c r="A30" t="s">
        <v>44</v>
      </c>
      <c r="B30" s="31">
        <v>343</v>
      </c>
      <c r="C30" s="31">
        <v>4</v>
      </c>
      <c r="D30" s="86">
        <v>0.98833819241982512</v>
      </c>
    </row>
    <row r="31" spans="1:4" x14ac:dyDescent="0.3">
      <c r="A31" t="s">
        <v>45</v>
      </c>
      <c r="B31" s="31">
        <v>1641</v>
      </c>
      <c r="C31" s="31">
        <v>190</v>
      </c>
      <c r="D31" s="86">
        <v>0.88421694088970137</v>
      </c>
    </row>
    <row r="32" spans="1:4" x14ac:dyDescent="0.3">
      <c r="A32" t="s">
        <v>46</v>
      </c>
      <c r="B32" s="31">
        <v>529</v>
      </c>
      <c r="C32" s="31">
        <v>11</v>
      </c>
      <c r="D32" s="86">
        <v>0.9792060491493384</v>
      </c>
    </row>
    <row r="33" spans="1:8" x14ac:dyDescent="0.3">
      <c r="A33" t="s">
        <v>47</v>
      </c>
      <c r="B33" s="31">
        <v>16</v>
      </c>
      <c r="C33" s="31">
        <v>2</v>
      </c>
      <c r="D33" s="86">
        <v>0.875</v>
      </c>
    </row>
    <row r="34" spans="1:8" x14ac:dyDescent="0.3">
      <c r="A34" t="s">
        <v>48</v>
      </c>
      <c r="B34" s="31">
        <v>1004</v>
      </c>
      <c r="C34" s="31">
        <v>8</v>
      </c>
      <c r="D34" s="86">
        <v>0.99203187250996017</v>
      </c>
    </row>
    <row r="35" spans="1:8" x14ac:dyDescent="0.3">
      <c r="A35" t="s">
        <v>49</v>
      </c>
      <c r="B35" s="31">
        <v>428</v>
      </c>
      <c r="C35" s="31">
        <v>17</v>
      </c>
      <c r="D35" s="86">
        <v>0.96028037383177567</v>
      </c>
    </row>
    <row r="36" spans="1:8" x14ac:dyDescent="0.3">
      <c r="A36" t="s">
        <v>50</v>
      </c>
      <c r="B36" s="31">
        <v>1343</v>
      </c>
      <c r="C36" s="31">
        <v>85</v>
      </c>
      <c r="D36" s="86">
        <v>0.93670886075949367</v>
      </c>
    </row>
    <row r="37" spans="1:8" x14ac:dyDescent="0.3">
      <c r="A37" t="s">
        <v>129</v>
      </c>
      <c r="B37" s="31">
        <v>330</v>
      </c>
      <c r="C37" s="31">
        <v>1</v>
      </c>
      <c r="D37" s="86">
        <v>0.99696969696969695</v>
      </c>
    </row>
    <row r="38" spans="1:8" x14ac:dyDescent="0.3">
      <c r="A38" t="s">
        <v>51</v>
      </c>
      <c r="B38" s="31">
        <v>1475</v>
      </c>
      <c r="C38" s="31">
        <v>25</v>
      </c>
      <c r="D38" s="86">
        <v>0.98305084745762716</v>
      </c>
    </row>
    <row r="39" spans="1:8" x14ac:dyDescent="0.3">
      <c r="A39" t="s">
        <v>52</v>
      </c>
      <c r="B39" s="31">
        <v>654</v>
      </c>
      <c r="C39" s="31">
        <v>6</v>
      </c>
      <c r="D39" s="86">
        <v>0.99082568807339455</v>
      </c>
    </row>
    <row r="40" spans="1:8" x14ac:dyDescent="0.3">
      <c r="A40" t="s">
        <v>53</v>
      </c>
      <c r="B40" s="31">
        <v>2524</v>
      </c>
      <c r="C40" s="31">
        <v>21</v>
      </c>
      <c r="D40" s="86">
        <v>0.9916798732171157</v>
      </c>
    </row>
    <row r="41" spans="1:8" x14ac:dyDescent="0.3">
      <c r="A41" t="s">
        <v>54</v>
      </c>
      <c r="B41" s="31">
        <v>1322</v>
      </c>
      <c r="C41" s="31">
        <v>74</v>
      </c>
      <c r="D41" s="86">
        <v>0.94402420574886536</v>
      </c>
    </row>
    <row r="42" spans="1:8" x14ac:dyDescent="0.3">
      <c r="A42" t="s">
        <v>131</v>
      </c>
      <c r="B42" s="31">
        <v>4</v>
      </c>
      <c r="C42" s="31">
        <v>0</v>
      </c>
      <c r="D42" s="86">
        <v>1</v>
      </c>
    </row>
    <row r="43" spans="1:8" ht="15.6" x14ac:dyDescent="0.3">
      <c r="A43" s="59" t="s">
        <v>55</v>
      </c>
      <c r="B43" s="87">
        <v>10</v>
      </c>
      <c r="C43" s="87">
        <v>2</v>
      </c>
      <c r="D43" s="88">
        <v>0.8</v>
      </c>
    </row>
    <row r="44" spans="1:8" x14ac:dyDescent="0.3">
      <c r="A44" t="s">
        <v>56</v>
      </c>
      <c r="B44" s="31">
        <v>401</v>
      </c>
      <c r="C44" s="31">
        <v>13</v>
      </c>
      <c r="D44" s="86">
        <v>0.96758104738154616</v>
      </c>
    </row>
    <row r="45" spans="1:8" x14ac:dyDescent="0.3">
      <c r="A45" t="s">
        <v>57</v>
      </c>
      <c r="B45" s="31">
        <v>675</v>
      </c>
      <c r="C45" s="31">
        <v>19</v>
      </c>
      <c r="D45" s="86">
        <v>0.97185185185185186</v>
      </c>
    </row>
    <row r="46" spans="1:8" x14ac:dyDescent="0.3">
      <c r="A46" t="s">
        <v>36</v>
      </c>
      <c r="B46" s="31">
        <v>3167</v>
      </c>
      <c r="C46" s="31">
        <v>76</v>
      </c>
      <c r="D46" s="86">
        <v>0.97600252604988946</v>
      </c>
    </row>
    <row r="47" spans="1:8" ht="15.6" x14ac:dyDescent="0.3">
      <c r="A47" s="89" t="s">
        <v>148</v>
      </c>
      <c r="B47" s="89">
        <f>SUM(B2:B46)</f>
        <v>64523</v>
      </c>
      <c r="C47" s="89">
        <f>SUM(C2:C46)</f>
        <v>3691</v>
      </c>
      <c r="D47" s="90">
        <f>1-(C47/B47)</f>
        <v>0.94279559226942333</v>
      </c>
      <c r="E47" s="91"/>
      <c r="F47" s="91"/>
      <c r="G47" s="91"/>
      <c r="H47" s="9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F480-C88A-4818-9E0F-2AC702D1C45F}">
  <sheetPr codeName="Sheet10"/>
  <dimension ref="A9:B18"/>
  <sheetViews>
    <sheetView workbookViewId="0">
      <selection activeCell="J30" sqref="J30"/>
    </sheetView>
  </sheetViews>
  <sheetFormatPr defaultRowHeight="14.4" x14ac:dyDescent="0.3"/>
  <sheetData>
    <row r="9" spans="1:2" ht="18" x14ac:dyDescent="0.35">
      <c r="A9" s="93" t="s">
        <v>149</v>
      </c>
    </row>
    <row r="10" spans="1:2" ht="15.6" x14ac:dyDescent="0.3">
      <c r="A10" s="94" t="s">
        <v>150</v>
      </c>
    </row>
    <row r="11" spans="1:2" x14ac:dyDescent="0.3">
      <c r="B11" s="95" t="s">
        <v>151</v>
      </c>
    </row>
    <row r="12" spans="1:2" x14ac:dyDescent="0.3">
      <c r="B12" s="95" t="s">
        <v>152</v>
      </c>
    </row>
    <row r="13" spans="1:2" x14ac:dyDescent="0.3">
      <c r="B13" s="95" t="s">
        <v>153</v>
      </c>
    </row>
    <row r="17" spans="1:2" ht="15.6" x14ac:dyDescent="0.3">
      <c r="A17" s="96"/>
      <c r="B17" s="96"/>
    </row>
    <row r="18" spans="1:2" ht="15.6" x14ac:dyDescent="0.3">
      <c r="A18" s="9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87B6-808F-4681-8768-B55FBC3B0373}">
  <sheetPr codeName="Sheet11"/>
  <dimension ref="A1"/>
  <sheetViews>
    <sheetView workbookViewId="0">
      <selection activeCell="K26" sqref="K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SplitFiles</vt:lpstr>
      <vt:lpstr>Data</vt:lpstr>
      <vt:lpstr>EstLiab</vt:lpstr>
      <vt:lpstr>ProType</vt:lpstr>
      <vt:lpstr>Reg+EL Score</vt:lpstr>
      <vt:lpstr>Report1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Mahammad Nihal</dc:creator>
  <cp:lastModifiedBy>Mahammad Nihal</cp:lastModifiedBy>
  <dcterms:created xsi:type="dcterms:W3CDTF">2023-12-07T18:05:17Z</dcterms:created>
  <dcterms:modified xsi:type="dcterms:W3CDTF">2023-12-07T18:13:44Z</dcterms:modified>
</cp:coreProperties>
</file>