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2"/>
  <mc:AlternateContent xmlns:mc="http://schemas.openxmlformats.org/markup-compatibility/2006">
    <mc:Choice Requires="x15">
      <x15ac:absPath xmlns:x15ac="http://schemas.microsoft.com/office/spreadsheetml/2010/11/ac" url="N:\1CSUEB\New folder\PreREq\ENGR320\Project\"/>
    </mc:Choice>
  </mc:AlternateContent>
  <xr:revisionPtr revIDLastSave="0" documentId="13_ncr:1_{FC41D747-147B-41D8-9567-5F2E0D060D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" sheetId="1" r:id="rId1"/>
    <sheet name="Inputs" sheetId="10" r:id="rId2"/>
    <sheet name="ICE" sheetId="2" r:id="rId3"/>
    <sheet name="Hybrid" sheetId="3" r:id="rId4"/>
    <sheet name="EV" sheetId="4" r:id="rId5"/>
    <sheet name="PW Analysis" sheetId="6" r:id="rId6"/>
    <sheet name=" AE Analysis" sheetId="7" r:id="rId7"/>
    <sheet name="Carbon Emission" sheetId="11" r:id="rId8"/>
    <sheet name="notes" sheetId="8" r:id="rId9"/>
  </sheets>
  <definedNames>
    <definedName name="solver_adj" localSheetId="1" hidden="1">Inputs!$C$7:$H$16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Inputs!$F$19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50000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5" roundtripDataSignature="AMtx7mjbPm7SaY9sepg58QwqaLRfPKMsbA=="/>
    </ext>
  </extLst>
</workbook>
</file>

<file path=xl/calcChain.xml><?xml version="1.0" encoding="utf-8"?>
<calcChain xmlns="http://schemas.openxmlformats.org/spreadsheetml/2006/main">
  <c r="J16" i="2" l="1"/>
  <c r="J20" i="3"/>
  <c r="L11" i="6"/>
  <c r="L12" i="6"/>
  <c r="L13" i="6"/>
  <c r="L14" i="6"/>
  <c r="L15" i="6"/>
  <c r="L16" i="6"/>
  <c r="L17" i="6"/>
  <c r="L18" i="6"/>
  <c r="L19" i="6"/>
  <c r="L20" i="6"/>
  <c r="L21" i="6"/>
  <c r="L10" i="6"/>
  <c r="E11" i="6"/>
  <c r="E12" i="6"/>
  <c r="E13" i="6"/>
  <c r="E14" i="6"/>
  <c r="E15" i="6"/>
  <c r="E16" i="6"/>
  <c r="E17" i="6"/>
  <c r="E18" i="6"/>
  <c r="E19" i="6"/>
  <c r="E20" i="6"/>
  <c r="E21" i="6"/>
  <c r="E10" i="6"/>
  <c r="C31" i="3"/>
  <c r="B6" i="4"/>
  <c r="B6" i="3"/>
  <c r="B6" i="2"/>
  <c r="C11" i="10"/>
  <c r="C7" i="7" s="1"/>
  <c r="E3" i="10"/>
  <c r="E5" i="10" s="1"/>
  <c r="E6" i="10" s="1"/>
  <c r="B8" i="4" s="1"/>
  <c r="D3" i="10"/>
  <c r="D5" i="10" s="1"/>
  <c r="D6" i="10" s="1"/>
  <c r="I5" i="6" s="1"/>
  <c r="C3" i="10"/>
  <c r="C5" i="10" s="1"/>
  <c r="C6" i="10" s="1"/>
  <c r="B5" i="6" s="1"/>
  <c r="H46" i="3"/>
  <c r="I46" i="3" s="1"/>
  <c r="H30" i="3"/>
  <c r="I30" i="3" s="1"/>
  <c r="H30" i="4"/>
  <c r="I30" i="4" s="1"/>
  <c r="H28" i="2"/>
  <c r="I28" i="2" s="1"/>
  <c r="C45" i="3"/>
  <c r="C47" i="3" s="1"/>
  <c r="D20" i="10"/>
  <c r="C46" i="3" s="1"/>
  <c r="C20" i="10"/>
  <c r="C28" i="2" s="1"/>
  <c r="E5" i="11"/>
  <c r="D5" i="11"/>
  <c r="C5" i="11"/>
  <c r="B72" i="4"/>
  <c r="B71" i="4"/>
  <c r="B50" i="4"/>
  <c r="E31" i="4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C31" i="4"/>
  <c r="A14" i="4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B89" i="3"/>
  <c r="B88" i="3"/>
  <c r="B68" i="3"/>
  <c r="E47" i="3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31" i="3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A14" i="3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B68" i="2"/>
  <c r="B67" i="2"/>
  <c r="E29" i="2"/>
  <c r="C29" i="2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B8" i="3" l="1"/>
  <c r="F6" i="7" s="1"/>
  <c r="P5" i="6"/>
  <c r="B7" i="3"/>
  <c r="D5" i="6"/>
  <c r="R5" i="6"/>
  <c r="K5" i="6"/>
  <c r="B5" i="3"/>
  <c r="B5" i="4"/>
  <c r="B7" i="4"/>
  <c r="C30" i="3"/>
  <c r="B5" i="2"/>
  <c r="B9" i="6" s="1"/>
  <c r="E9" i="6" s="1"/>
  <c r="C48" i="3"/>
  <c r="C49" i="3" s="1"/>
  <c r="C50" i="3" s="1"/>
  <c r="C51" i="3" s="1"/>
  <c r="D45" i="3" s="1"/>
  <c r="C30" i="4"/>
  <c r="B7" i="2"/>
  <c r="E30" i="2"/>
  <c r="B80" i="3"/>
  <c r="I6" i="7"/>
  <c r="B63" i="4"/>
  <c r="I9" i="6" l="1"/>
  <c r="L9" i="6" s="1"/>
  <c r="M9" i="6" s="1"/>
  <c r="B72" i="3"/>
  <c r="B73" i="3" s="1"/>
  <c r="C32" i="3"/>
  <c r="C33" i="3" s="1"/>
  <c r="C34" i="3" s="1"/>
  <c r="C35" i="3" s="1"/>
  <c r="D29" i="3" s="1"/>
  <c r="F30" i="3" s="1"/>
  <c r="F9" i="6"/>
  <c r="B8" i="2"/>
  <c r="B54" i="4"/>
  <c r="B55" i="4" s="1"/>
  <c r="B51" i="2"/>
  <c r="B52" i="2" s="1"/>
  <c r="F22" i="2" s="1"/>
  <c r="F46" i="3"/>
  <c r="F47" i="3" s="1"/>
  <c r="J47" i="3" s="1"/>
  <c r="D14" i="3" s="1"/>
  <c r="C32" i="4"/>
  <c r="C33" i="4" s="1"/>
  <c r="C34" i="4" s="1"/>
  <c r="C35" i="4" s="1"/>
  <c r="D29" i="4" s="1"/>
  <c r="F30" i="4" s="1"/>
  <c r="B81" i="3"/>
  <c r="B82" i="3" s="1"/>
  <c r="B84" i="3" s="1"/>
  <c r="E31" i="2"/>
  <c r="B64" i="4"/>
  <c r="B65" i="4" s="1"/>
  <c r="B67" i="4" s="1"/>
  <c r="P9" i="6"/>
  <c r="S9" i="6" s="1"/>
  <c r="T9" i="6" s="1"/>
  <c r="F15" i="2" l="1"/>
  <c r="J30" i="3"/>
  <c r="C13" i="3" s="1"/>
  <c r="F31" i="3"/>
  <c r="F32" i="3" s="1"/>
  <c r="F33" i="3" s="1"/>
  <c r="F48" i="3"/>
  <c r="J48" i="3" s="1"/>
  <c r="D15" i="3" s="1"/>
  <c r="B59" i="2"/>
  <c r="B60" i="2" s="1"/>
  <c r="B61" i="2" s="1"/>
  <c r="B63" i="2" s="1"/>
  <c r="E75" i="2" s="1"/>
  <c r="C6" i="7"/>
  <c r="F20" i="2"/>
  <c r="F18" i="2"/>
  <c r="F21" i="2"/>
  <c r="F23" i="2"/>
  <c r="F17" i="2"/>
  <c r="F16" i="2"/>
  <c r="F13" i="2"/>
  <c r="F14" i="2"/>
  <c r="F19" i="2"/>
  <c r="F31" i="4"/>
  <c r="J30" i="4"/>
  <c r="C13" i="4" s="1"/>
  <c r="H13" i="4" s="1"/>
  <c r="J46" i="3"/>
  <c r="D13" i="3" s="1"/>
  <c r="E97" i="3"/>
  <c r="B98" i="3"/>
  <c r="B92" i="3"/>
  <c r="E32" i="2"/>
  <c r="E80" i="4"/>
  <c r="B75" i="4"/>
  <c r="I13" i="3" l="1"/>
  <c r="J32" i="3"/>
  <c r="C15" i="3" s="1"/>
  <c r="J31" i="3"/>
  <c r="C14" i="3" s="1"/>
  <c r="B71" i="2"/>
  <c r="B133" i="2" s="1"/>
  <c r="F49" i="3"/>
  <c r="F50" i="3" s="1"/>
  <c r="F32" i="4"/>
  <c r="J31" i="4"/>
  <c r="C14" i="4" s="1"/>
  <c r="H14" i="4" s="1"/>
  <c r="E33" i="2"/>
  <c r="D98" i="3"/>
  <c r="C98" i="3" s="1"/>
  <c r="E98" i="3" s="1"/>
  <c r="B139" i="4"/>
  <c r="B135" i="4"/>
  <c r="B131" i="4"/>
  <c r="B127" i="4"/>
  <c r="B123" i="4"/>
  <c r="B119" i="4"/>
  <c r="B115" i="4"/>
  <c r="B111" i="4"/>
  <c r="B107" i="4"/>
  <c r="B103" i="4"/>
  <c r="B140" i="4"/>
  <c r="B136" i="4"/>
  <c r="B132" i="4"/>
  <c r="B128" i="4"/>
  <c r="B124" i="4"/>
  <c r="B120" i="4"/>
  <c r="B116" i="4"/>
  <c r="B112" i="4"/>
  <c r="B108" i="4"/>
  <c r="B104" i="4"/>
  <c r="B138" i="4"/>
  <c r="B130" i="4"/>
  <c r="B122" i="4"/>
  <c r="B114" i="4"/>
  <c r="B106" i="4"/>
  <c r="B101" i="4"/>
  <c r="B99" i="4"/>
  <c r="B97" i="4"/>
  <c r="B95" i="4"/>
  <c r="B93" i="4"/>
  <c r="B91" i="4"/>
  <c r="B89" i="4"/>
  <c r="B87" i="4"/>
  <c r="B85" i="4"/>
  <c r="B83" i="4"/>
  <c r="B81" i="4"/>
  <c r="B137" i="4"/>
  <c r="B129" i="4"/>
  <c r="B121" i="4"/>
  <c r="B113" i="4"/>
  <c r="B105" i="4"/>
  <c r="B134" i="4"/>
  <c r="B126" i="4"/>
  <c r="B118" i="4"/>
  <c r="B110" i="4"/>
  <c r="B102" i="4"/>
  <c r="B100" i="4"/>
  <c r="B98" i="4"/>
  <c r="B96" i="4"/>
  <c r="B94" i="4"/>
  <c r="B92" i="4"/>
  <c r="B90" i="4"/>
  <c r="B88" i="4"/>
  <c r="B86" i="4"/>
  <c r="B84" i="4"/>
  <c r="B82" i="4"/>
  <c r="B125" i="4"/>
  <c r="B133" i="4"/>
  <c r="B109" i="4"/>
  <c r="B117" i="4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D81" i="4"/>
  <c r="D76" i="2"/>
  <c r="F34" i="3"/>
  <c r="J33" i="3"/>
  <c r="C16" i="3" s="1"/>
  <c r="B80" i="2" l="1"/>
  <c r="B118" i="2"/>
  <c r="B78" i="2"/>
  <c r="B96" i="2"/>
  <c r="B94" i="2"/>
  <c r="B122" i="2"/>
  <c r="B116" i="2"/>
  <c r="B79" i="2"/>
  <c r="B87" i="2"/>
  <c r="B95" i="2"/>
  <c r="B103" i="2"/>
  <c r="B111" i="2"/>
  <c r="B119" i="2"/>
  <c r="B127" i="2"/>
  <c r="B135" i="2"/>
  <c r="B82" i="2"/>
  <c r="B98" i="2"/>
  <c r="B84" i="2"/>
  <c r="B130" i="2"/>
  <c r="B124" i="2"/>
  <c r="B81" i="2"/>
  <c r="B89" i="2"/>
  <c r="B97" i="2"/>
  <c r="B105" i="2"/>
  <c r="B113" i="2"/>
  <c r="B121" i="2"/>
  <c r="B129" i="2"/>
  <c r="B100" i="2"/>
  <c r="B120" i="2"/>
  <c r="B86" i="2"/>
  <c r="B104" i="2"/>
  <c r="B134" i="2"/>
  <c r="B88" i="2"/>
  <c r="B106" i="2"/>
  <c r="B102" i="2"/>
  <c r="B132" i="2"/>
  <c r="B83" i="2"/>
  <c r="B91" i="2"/>
  <c r="B99" i="2"/>
  <c r="B107" i="2"/>
  <c r="B115" i="2"/>
  <c r="B123" i="2"/>
  <c r="B131" i="2"/>
  <c r="B112" i="2"/>
  <c r="B126" i="2"/>
  <c r="B128" i="2"/>
  <c r="B90" i="2"/>
  <c r="B110" i="2"/>
  <c r="B76" i="2"/>
  <c r="B92" i="2"/>
  <c r="B114" i="2"/>
  <c r="B108" i="2"/>
  <c r="B77" i="2"/>
  <c r="B85" i="2"/>
  <c r="B93" i="2"/>
  <c r="B101" i="2"/>
  <c r="B109" i="2"/>
  <c r="B117" i="2"/>
  <c r="B125" i="2"/>
  <c r="I15" i="3"/>
  <c r="I14" i="3"/>
  <c r="J49" i="3"/>
  <c r="D16" i="3" s="1"/>
  <c r="C81" i="4"/>
  <c r="E81" i="4" s="1"/>
  <c r="D82" i="4" s="1"/>
  <c r="C82" i="4" s="1"/>
  <c r="E82" i="4" s="1"/>
  <c r="F33" i="4"/>
  <c r="J32" i="4"/>
  <c r="C15" i="4" s="1"/>
  <c r="H15" i="4" s="1"/>
  <c r="D99" i="3"/>
  <c r="C99" i="3" s="1"/>
  <c r="E99" i="3" s="1"/>
  <c r="C76" i="2"/>
  <c r="E76" i="2" s="1"/>
  <c r="J50" i="3"/>
  <c r="D17" i="3" s="1"/>
  <c r="F51" i="3"/>
  <c r="E34" i="2"/>
  <c r="F35" i="3"/>
  <c r="J34" i="3"/>
  <c r="C17" i="3" s="1"/>
  <c r="I17" i="3" l="1"/>
  <c r="I16" i="3"/>
  <c r="F34" i="4"/>
  <c r="J33" i="4"/>
  <c r="C16" i="4" s="1"/>
  <c r="H16" i="4" s="1"/>
  <c r="D100" i="3"/>
  <c r="J51" i="3"/>
  <c r="D18" i="3" s="1"/>
  <c r="F52" i="3"/>
  <c r="D77" i="2"/>
  <c r="D83" i="4"/>
  <c r="F36" i="3"/>
  <c r="J35" i="3"/>
  <c r="C18" i="3" s="1"/>
  <c r="E35" i="2"/>
  <c r="I18" i="3" l="1"/>
  <c r="F35" i="4"/>
  <c r="J34" i="4"/>
  <c r="C17" i="4" s="1"/>
  <c r="H17" i="4" s="1"/>
  <c r="J52" i="3"/>
  <c r="D19" i="3" s="1"/>
  <c r="F53" i="3"/>
  <c r="C100" i="3"/>
  <c r="E100" i="3" s="1"/>
  <c r="J36" i="3"/>
  <c r="C19" i="3" s="1"/>
  <c r="F37" i="3"/>
  <c r="C83" i="4"/>
  <c r="E83" i="4" s="1"/>
  <c r="C77" i="2"/>
  <c r="E77" i="2" s="1"/>
  <c r="E36" i="2"/>
  <c r="I19" i="3" l="1"/>
  <c r="F36" i="4"/>
  <c r="J35" i="4"/>
  <c r="C18" i="4" s="1"/>
  <c r="H18" i="4" s="1"/>
  <c r="D84" i="4"/>
  <c r="D101" i="3"/>
  <c r="F54" i="3"/>
  <c r="J53" i="3"/>
  <c r="D20" i="3" s="1"/>
  <c r="E37" i="2"/>
  <c r="D78" i="2"/>
  <c r="J37" i="3"/>
  <c r="C20" i="3" s="1"/>
  <c r="F38" i="3"/>
  <c r="I20" i="3" l="1"/>
  <c r="F37" i="4"/>
  <c r="J36" i="4"/>
  <c r="C19" i="4" s="1"/>
  <c r="H19" i="4" s="1"/>
  <c r="C78" i="2"/>
  <c r="E78" i="2" s="1"/>
  <c r="F55" i="3"/>
  <c r="J54" i="3"/>
  <c r="D21" i="3" s="1"/>
  <c r="F39" i="3"/>
  <c r="J38" i="3"/>
  <c r="C21" i="3" s="1"/>
  <c r="E38" i="2"/>
  <c r="C101" i="3"/>
  <c r="E101" i="3" s="1"/>
  <c r="C84" i="4"/>
  <c r="E84" i="4" s="1"/>
  <c r="I21" i="3" l="1"/>
  <c r="F38" i="4"/>
  <c r="J37" i="4"/>
  <c r="C20" i="4" s="1"/>
  <c r="H20" i="4" s="1"/>
  <c r="D85" i="4"/>
  <c r="E39" i="2"/>
  <c r="D102" i="3"/>
  <c r="F40" i="3"/>
  <c r="J39" i="3"/>
  <c r="C22" i="3" s="1"/>
  <c r="J55" i="3"/>
  <c r="D22" i="3" s="1"/>
  <c r="F56" i="3"/>
  <c r="D79" i="2"/>
  <c r="I22" i="3" l="1"/>
  <c r="F39" i="4"/>
  <c r="J38" i="4"/>
  <c r="C21" i="4" s="1"/>
  <c r="H21" i="4" s="1"/>
  <c r="C85" i="4"/>
  <c r="E85" i="4" s="1"/>
  <c r="J56" i="3"/>
  <c r="D23" i="3" s="1"/>
  <c r="F57" i="3"/>
  <c r="J57" i="3" s="1"/>
  <c r="D24" i="3" s="1"/>
  <c r="J40" i="3"/>
  <c r="C23" i="3" s="1"/>
  <c r="F41" i="3"/>
  <c r="J41" i="3" s="1"/>
  <c r="C24" i="3" s="1"/>
  <c r="C102" i="3"/>
  <c r="E102" i="3" s="1"/>
  <c r="C79" i="2"/>
  <c r="E79" i="2" s="1"/>
  <c r="I23" i="3" l="1"/>
  <c r="I24" i="3"/>
  <c r="F40" i="4"/>
  <c r="J39" i="4"/>
  <c r="C22" i="4" s="1"/>
  <c r="H22" i="4" s="1"/>
  <c r="D103" i="3"/>
  <c r="D86" i="4"/>
  <c r="D80" i="2"/>
  <c r="F41" i="4" l="1"/>
  <c r="J41" i="4" s="1"/>
  <c r="C24" i="4" s="1"/>
  <c r="H24" i="4" s="1"/>
  <c r="I19" i="4" s="1"/>
  <c r="J40" i="4"/>
  <c r="C23" i="4" s="1"/>
  <c r="H23" i="4" s="1"/>
  <c r="C103" i="3"/>
  <c r="E103" i="3" s="1"/>
  <c r="C80" i="2"/>
  <c r="E80" i="2" s="1"/>
  <c r="C86" i="4"/>
  <c r="E86" i="4" s="1"/>
  <c r="D81" i="2" l="1"/>
  <c r="C81" i="2" s="1"/>
  <c r="E81" i="2" s="1"/>
  <c r="D87" i="4"/>
  <c r="C87" i="4" s="1"/>
  <c r="E87" i="4" s="1"/>
  <c r="D104" i="3"/>
  <c r="C104" i="3" s="1"/>
  <c r="E104" i="3" s="1"/>
  <c r="D82" i="2" l="1"/>
  <c r="C82" i="2" s="1"/>
  <c r="E82" i="2" s="1"/>
  <c r="D105" i="3"/>
  <c r="C105" i="3" s="1"/>
  <c r="E105" i="3" s="1"/>
  <c r="D88" i="4"/>
  <c r="C88" i="4" s="1"/>
  <c r="E88" i="4" s="1"/>
  <c r="Q15" i="6" l="1"/>
  <c r="S15" i="6" s="1"/>
  <c r="D106" i="3"/>
  <c r="C106" i="3" s="1"/>
  <c r="E106" i="3" s="1"/>
  <c r="D83" i="2"/>
  <c r="C83" i="2" s="1"/>
  <c r="E83" i="2" s="1"/>
  <c r="D89" i="4"/>
  <c r="C89" i="4" s="1"/>
  <c r="E89" i="4" s="1"/>
  <c r="J15" i="6"/>
  <c r="T15" i="6" l="1"/>
  <c r="M15" i="6"/>
  <c r="D84" i="2"/>
  <c r="C84" i="2" s="1"/>
  <c r="E84" i="2" s="1"/>
  <c r="D107" i="3"/>
  <c r="C107" i="3" s="1"/>
  <c r="E107" i="3" s="1"/>
  <c r="D90" i="4"/>
  <c r="C90" i="4" s="1"/>
  <c r="E90" i="4" s="1"/>
  <c r="D91" i="4" l="1"/>
  <c r="C91" i="4" s="1"/>
  <c r="E91" i="4" s="1"/>
  <c r="D108" i="3"/>
  <c r="C108" i="3" s="1"/>
  <c r="E108" i="3" s="1"/>
  <c r="D85" i="2"/>
  <c r="C85" i="2" s="1"/>
  <c r="E85" i="2" s="1"/>
  <c r="J16" i="6"/>
  <c r="Q16" i="6" l="1"/>
  <c r="S16" i="6" s="1"/>
  <c r="M16" i="6"/>
  <c r="D86" i="2"/>
  <c r="C86" i="2" s="1"/>
  <c r="E86" i="2" s="1"/>
  <c r="D109" i="3"/>
  <c r="D92" i="4"/>
  <c r="T16" i="6" l="1"/>
  <c r="Q17" i="6"/>
  <c r="S17" i="6" s="1"/>
  <c r="D87" i="2"/>
  <c r="C109" i="3"/>
  <c r="E109" i="3" s="1"/>
  <c r="H13" i="3"/>
  <c r="J17" i="6"/>
  <c r="C92" i="4"/>
  <c r="E92" i="4" s="1"/>
  <c r="G13" i="4"/>
  <c r="T17" i="6" l="1"/>
  <c r="M17" i="6"/>
  <c r="Q19" i="6"/>
  <c r="S19" i="6" s="1"/>
  <c r="Q18" i="6"/>
  <c r="S18" i="6" s="1"/>
  <c r="D110" i="3"/>
  <c r="D93" i="4"/>
  <c r="C87" i="2"/>
  <c r="E87" i="2" s="1"/>
  <c r="H12" i="2"/>
  <c r="J10" i="6"/>
  <c r="T18" i="6" l="1"/>
  <c r="D88" i="2"/>
  <c r="J18" i="6"/>
  <c r="C110" i="3"/>
  <c r="E110" i="3" s="1"/>
  <c r="M10" i="6"/>
  <c r="C93" i="4"/>
  <c r="E93" i="4" s="1"/>
  <c r="T19" i="6" l="1"/>
  <c r="D111" i="3"/>
  <c r="C88" i="2"/>
  <c r="E88" i="2" s="1"/>
  <c r="D94" i="4"/>
  <c r="M18" i="6"/>
  <c r="Q20" i="6" l="1"/>
  <c r="S20" i="6" s="1"/>
  <c r="C94" i="4"/>
  <c r="E94" i="4" s="1"/>
  <c r="C111" i="3"/>
  <c r="E111" i="3" s="1"/>
  <c r="D89" i="2"/>
  <c r="J19" i="6" l="1"/>
  <c r="T20" i="6"/>
  <c r="C89" i="2"/>
  <c r="E89" i="2" s="1"/>
  <c r="D95" i="4"/>
  <c r="D112" i="3"/>
  <c r="M19" i="6" l="1"/>
  <c r="C112" i="3"/>
  <c r="E112" i="3" s="1"/>
  <c r="C95" i="4"/>
  <c r="E95" i="4" s="1"/>
  <c r="D90" i="2"/>
  <c r="C90" i="2" l="1"/>
  <c r="E90" i="2" s="1"/>
  <c r="D96" i="4"/>
  <c r="Q21" i="6"/>
  <c r="S21" i="6" s="1"/>
  <c r="D113" i="3"/>
  <c r="C96" i="4" l="1"/>
  <c r="E96" i="4" s="1"/>
  <c r="C113" i="3"/>
  <c r="E113" i="3" s="1"/>
  <c r="J20" i="6"/>
  <c r="T21" i="6"/>
  <c r="D91" i="2"/>
  <c r="D114" i="3" l="1"/>
  <c r="D97" i="4"/>
  <c r="C91" i="2"/>
  <c r="E91" i="2" s="1"/>
  <c r="M20" i="6"/>
  <c r="C97" i="4" l="1"/>
  <c r="E97" i="4" s="1"/>
  <c r="D92" i="2"/>
  <c r="C114" i="3"/>
  <c r="E114" i="3" s="1"/>
  <c r="D98" i="4" l="1"/>
  <c r="C98" i="4" s="1"/>
  <c r="E98" i="4" s="1"/>
  <c r="D115" i="3"/>
  <c r="C115" i="3" s="1"/>
  <c r="E115" i="3" s="1"/>
  <c r="C92" i="2"/>
  <c r="E92" i="2" s="1"/>
  <c r="J21" i="6"/>
  <c r="D116" i="3" l="1"/>
  <c r="C116" i="3" s="1"/>
  <c r="E116" i="3" s="1"/>
  <c r="D99" i="4"/>
  <c r="C99" i="4" s="1"/>
  <c r="E99" i="4" s="1"/>
  <c r="M21" i="6"/>
  <c r="D93" i="2"/>
  <c r="C93" i="2" s="1"/>
  <c r="E93" i="2" s="1"/>
  <c r="D94" i="2" l="1"/>
  <c r="C94" i="2" s="1"/>
  <c r="E94" i="2" s="1"/>
  <c r="D100" i="4"/>
  <c r="C100" i="4" s="1"/>
  <c r="E100" i="4" s="1"/>
  <c r="D117" i="3"/>
  <c r="C117" i="3" s="1"/>
  <c r="E117" i="3" s="1"/>
  <c r="D118" i="3" l="1"/>
  <c r="C118" i="3" s="1"/>
  <c r="E118" i="3" s="1"/>
  <c r="D101" i="4"/>
  <c r="C101" i="4" s="1"/>
  <c r="E101" i="4" s="1"/>
  <c r="D95" i="2"/>
  <c r="C95" i="2" s="1"/>
  <c r="E95" i="2" s="1"/>
  <c r="D96" i="2" l="1"/>
  <c r="C96" i="2" s="1"/>
  <c r="E96" i="2" s="1"/>
  <c r="D102" i="4"/>
  <c r="C102" i="4" s="1"/>
  <c r="E102" i="4" s="1"/>
  <c r="D119" i="3"/>
  <c r="C119" i="3" s="1"/>
  <c r="E119" i="3" s="1"/>
  <c r="D120" i="3" l="1"/>
  <c r="C120" i="3" s="1"/>
  <c r="E120" i="3" s="1"/>
  <c r="D103" i="4"/>
  <c r="C103" i="4" s="1"/>
  <c r="E103" i="4" s="1"/>
  <c r="D97" i="2"/>
  <c r="C97" i="2" s="1"/>
  <c r="E97" i="2" s="1"/>
  <c r="D98" i="2" l="1"/>
  <c r="C98" i="2" s="1"/>
  <c r="E98" i="2" s="1"/>
  <c r="D121" i="3"/>
  <c r="D104" i="4"/>
  <c r="D99" i="2" l="1"/>
  <c r="C121" i="3"/>
  <c r="E121" i="3" s="1"/>
  <c r="H14" i="3"/>
  <c r="C104" i="4"/>
  <c r="E104" i="4" s="1"/>
  <c r="G14" i="4"/>
  <c r="Q11" i="6" l="1"/>
  <c r="S11" i="6" s="1"/>
  <c r="C99" i="2"/>
  <c r="E99" i="2" s="1"/>
  <c r="H13" i="2"/>
  <c r="D105" i="4"/>
  <c r="J11" i="6"/>
  <c r="D122" i="3"/>
  <c r="M11" i="6" l="1"/>
  <c r="D100" i="2"/>
  <c r="C122" i="3"/>
  <c r="E122" i="3" s="1"/>
  <c r="C105" i="4"/>
  <c r="E105" i="4" s="1"/>
  <c r="T11" i="6"/>
  <c r="D123" i="3" l="1"/>
  <c r="D106" i="4"/>
  <c r="C100" i="2"/>
  <c r="E100" i="2" s="1"/>
  <c r="C106" i="4" l="1"/>
  <c r="E106" i="4" s="1"/>
  <c r="C123" i="3"/>
  <c r="E123" i="3" s="1"/>
  <c r="D101" i="2"/>
  <c r="C101" i="2" l="1"/>
  <c r="E101" i="2" s="1"/>
  <c r="D124" i="3"/>
  <c r="D107" i="4"/>
  <c r="D102" i="2" l="1"/>
  <c r="C107" i="4"/>
  <c r="E107" i="4" s="1"/>
  <c r="C124" i="3"/>
  <c r="E124" i="3" s="1"/>
  <c r="D108" i="4" l="1"/>
  <c r="C102" i="2"/>
  <c r="E102" i="2" s="1"/>
  <c r="D125" i="3"/>
  <c r="D103" i="2" l="1"/>
  <c r="C125" i="3"/>
  <c r="E125" i="3" s="1"/>
  <c r="C108" i="4"/>
  <c r="E108" i="4" s="1"/>
  <c r="C103" i="2" l="1"/>
  <c r="E103" i="2" s="1"/>
  <c r="D126" i="3"/>
  <c r="D109" i="4"/>
  <c r="C126" i="3" l="1"/>
  <c r="E126" i="3" s="1"/>
  <c r="C109" i="4"/>
  <c r="E109" i="4" s="1"/>
  <c r="D104" i="2"/>
  <c r="D110" i="4" l="1"/>
  <c r="C110" i="4" s="1"/>
  <c r="E110" i="4" s="1"/>
  <c r="C104" i="2"/>
  <c r="E104" i="2" s="1"/>
  <c r="D127" i="3"/>
  <c r="C127" i="3" s="1"/>
  <c r="E127" i="3" s="1"/>
  <c r="D128" i="3" l="1"/>
  <c r="C128" i="3" s="1"/>
  <c r="E128" i="3" s="1"/>
  <c r="D111" i="4"/>
  <c r="C111" i="4" s="1"/>
  <c r="E111" i="4" s="1"/>
  <c r="D105" i="2"/>
  <c r="C105" i="2" s="1"/>
  <c r="E105" i="2" s="1"/>
  <c r="D106" i="2" l="1"/>
  <c r="C106" i="2" s="1"/>
  <c r="E106" i="2" s="1"/>
  <c r="D112" i="4"/>
  <c r="C112" i="4" s="1"/>
  <c r="E112" i="4" s="1"/>
  <c r="D129" i="3"/>
  <c r="C129" i="3" s="1"/>
  <c r="E129" i="3" s="1"/>
  <c r="D113" i="4" l="1"/>
  <c r="C113" i="4" s="1"/>
  <c r="E113" i="4" s="1"/>
  <c r="D130" i="3"/>
  <c r="C130" i="3" s="1"/>
  <c r="E130" i="3" s="1"/>
  <c r="D107" i="2"/>
  <c r="C107" i="2" s="1"/>
  <c r="E107" i="2" s="1"/>
  <c r="D131" i="3" l="1"/>
  <c r="C131" i="3" s="1"/>
  <c r="E131" i="3" s="1"/>
  <c r="D108" i="2"/>
  <c r="C108" i="2" s="1"/>
  <c r="E108" i="2" s="1"/>
  <c r="D114" i="4"/>
  <c r="C114" i="4" s="1"/>
  <c r="E114" i="4" s="1"/>
  <c r="D109" i="2" l="1"/>
  <c r="C109" i="2" s="1"/>
  <c r="E109" i="2" s="1"/>
  <c r="D115" i="4"/>
  <c r="C115" i="4" s="1"/>
  <c r="E115" i="4" s="1"/>
  <c r="D132" i="3"/>
  <c r="C132" i="3" s="1"/>
  <c r="E132" i="3" s="1"/>
  <c r="D133" i="3" l="1"/>
  <c r="D116" i="4"/>
  <c r="D110" i="2"/>
  <c r="C110" i="2" s="1"/>
  <c r="E110" i="2" s="1"/>
  <c r="D111" i="2" l="1"/>
  <c r="C116" i="4"/>
  <c r="E116" i="4" s="1"/>
  <c r="G15" i="4"/>
  <c r="C133" i="3"/>
  <c r="E133" i="3" s="1"/>
  <c r="H15" i="3"/>
  <c r="J12" i="6" l="1"/>
  <c r="Q12" i="6"/>
  <c r="S12" i="6" s="1"/>
  <c r="D117" i="4"/>
  <c r="C111" i="2"/>
  <c r="E111" i="2" s="1"/>
  <c r="H14" i="2"/>
  <c r="D134" i="3"/>
  <c r="C134" i="3" l="1"/>
  <c r="E134" i="3" s="1"/>
  <c r="C117" i="4"/>
  <c r="E117" i="4" s="1"/>
  <c r="M12" i="6"/>
  <c r="T12" i="6"/>
  <c r="D112" i="2"/>
  <c r="D118" i="4" l="1"/>
  <c r="C112" i="2"/>
  <c r="E112" i="2" s="1"/>
  <c r="D135" i="3"/>
  <c r="C135" i="3" l="1"/>
  <c r="E135" i="3" s="1"/>
  <c r="D113" i="2"/>
  <c r="C118" i="4"/>
  <c r="E118" i="4" s="1"/>
  <c r="C113" i="2" l="1"/>
  <c r="E113" i="2" s="1"/>
  <c r="D119" i="4"/>
  <c r="D136" i="3"/>
  <c r="C119" i="4" l="1"/>
  <c r="E119" i="4" s="1"/>
  <c r="C136" i="3"/>
  <c r="E136" i="3" s="1"/>
  <c r="D114" i="2"/>
  <c r="D137" i="3" l="1"/>
  <c r="C114" i="2"/>
  <c r="E114" i="2" s="1"/>
  <c r="D120" i="4"/>
  <c r="D115" i="2" l="1"/>
  <c r="C137" i="3"/>
  <c r="E137" i="3" s="1"/>
  <c r="C120" i="4"/>
  <c r="E120" i="4" s="1"/>
  <c r="C115" i="2" l="1"/>
  <c r="E115" i="2" s="1"/>
  <c r="D138" i="3"/>
  <c r="D121" i="4"/>
  <c r="C138" i="3" l="1"/>
  <c r="E138" i="3" s="1"/>
  <c r="C121" i="4"/>
  <c r="E121" i="4" s="1"/>
  <c r="D116" i="2"/>
  <c r="D122" i="4" l="1"/>
  <c r="C122" i="4" s="1"/>
  <c r="E122" i="4" s="1"/>
  <c r="C116" i="2"/>
  <c r="E116" i="2" s="1"/>
  <c r="D139" i="3"/>
  <c r="C139" i="3" s="1"/>
  <c r="E139" i="3" s="1"/>
  <c r="D140" i="3" l="1"/>
  <c r="C140" i="3" s="1"/>
  <c r="E140" i="3" s="1"/>
  <c r="D123" i="4"/>
  <c r="C123" i="4" s="1"/>
  <c r="E123" i="4" s="1"/>
  <c r="D117" i="2"/>
  <c r="C117" i="2" s="1"/>
  <c r="E117" i="2" s="1"/>
  <c r="D118" i="2" l="1"/>
  <c r="C118" i="2" s="1"/>
  <c r="E118" i="2" s="1"/>
  <c r="D124" i="4"/>
  <c r="C124" i="4" s="1"/>
  <c r="E124" i="4" s="1"/>
  <c r="D141" i="3"/>
  <c r="C141" i="3" s="1"/>
  <c r="E141" i="3" s="1"/>
  <c r="D142" i="3" l="1"/>
  <c r="C142" i="3" s="1"/>
  <c r="E142" i="3" s="1"/>
  <c r="D125" i="4"/>
  <c r="C125" i="4" s="1"/>
  <c r="E125" i="4" s="1"/>
  <c r="D119" i="2"/>
  <c r="C119" i="2" s="1"/>
  <c r="E119" i="2" s="1"/>
  <c r="D126" i="4" l="1"/>
  <c r="C126" i="4" s="1"/>
  <c r="E126" i="4" s="1"/>
  <c r="D120" i="2"/>
  <c r="C120" i="2" s="1"/>
  <c r="E120" i="2" s="1"/>
  <c r="D143" i="3"/>
  <c r="C143" i="3" s="1"/>
  <c r="E143" i="3" s="1"/>
  <c r="D144" i="3" l="1"/>
  <c r="C144" i="3" s="1"/>
  <c r="E144" i="3" s="1"/>
  <c r="D121" i="2"/>
  <c r="C121" i="2" s="1"/>
  <c r="E121" i="2" s="1"/>
  <c r="D127" i="4"/>
  <c r="C127" i="4" s="1"/>
  <c r="E127" i="4" s="1"/>
  <c r="D122" i="2" l="1"/>
  <c r="C122" i="2" s="1"/>
  <c r="E122" i="2" s="1"/>
  <c r="D145" i="3"/>
  <c r="D128" i="4"/>
  <c r="D123" i="2" l="1"/>
  <c r="C128" i="4"/>
  <c r="E128" i="4" s="1"/>
  <c r="G16" i="4"/>
  <c r="C145" i="3"/>
  <c r="E145" i="3" s="1"/>
  <c r="H16" i="3"/>
  <c r="Q13" i="6" l="1"/>
  <c r="S13" i="6" s="1"/>
  <c r="D129" i="4"/>
  <c r="J13" i="6"/>
  <c r="C123" i="2"/>
  <c r="E123" i="2" s="1"/>
  <c r="H15" i="2"/>
  <c r="D146" i="3"/>
  <c r="T13" i="6" l="1"/>
  <c r="M13" i="6"/>
  <c r="C146" i="3"/>
  <c r="E146" i="3" s="1"/>
  <c r="C129" i="4"/>
  <c r="E129" i="4" s="1"/>
  <c r="D124" i="2"/>
  <c r="D147" i="3" l="1"/>
  <c r="C124" i="2"/>
  <c r="E124" i="2" s="1"/>
  <c r="D130" i="4"/>
  <c r="C147" i="3" l="1"/>
  <c r="E147" i="3" s="1"/>
  <c r="C130" i="4"/>
  <c r="E130" i="4" s="1"/>
  <c r="D125" i="2"/>
  <c r="C125" i="2" l="1"/>
  <c r="E125" i="2" s="1"/>
  <c r="D131" i="4"/>
  <c r="D148" i="3"/>
  <c r="C131" i="4" l="1"/>
  <c r="E131" i="4" s="1"/>
  <c r="D126" i="2"/>
  <c r="C148" i="3"/>
  <c r="E148" i="3" s="1"/>
  <c r="C126" i="2" l="1"/>
  <c r="E126" i="2" s="1"/>
  <c r="D149" i="3"/>
  <c r="D132" i="4"/>
  <c r="C132" i="4" l="1"/>
  <c r="E132" i="4" s="1"/>
  <c r="C149" i="3"/>
  <c r="E149" i="3" s="1"/>
  <c r="D127" i="2"/>
  <c r="C127" i="2" l="1"/>
  <c r="E127" i="2" s="1"/>
  <c r="D150" i="3"/>
  <c r="D133" i="4"/>
  <c r="C133" i="4" l="1"/>
  <c r="E133" i="4" s="1"/>
  <c r="C150" i="3"/>
  <c r="E150" i="3" s="1"/>
  <c r="D128" i="2"/>
  <c r="D151" i="3" l="1"/>
  <c r="C151" i="3" s="1"/>
  <c r="E151" i="3" s="1"/>
  <c r="C128" i="2"/>
  <c r="E128" i="2" s="1"/>
  <c r="D134" i="4"/>
  <c r="C134" i="4" s="1"/>
  <c r="E134" i="4" s="1"/>
  <c r="D135" i="4" l="1"/>
  <c r="C135" i="4" s="1"/>
  <c r="E135" i="4" s="1"/>
  <c r="D152" i="3"/>
  <c r="C152" i="3" s="1"/>
  <c r="E152" i="3" s="1"/>
  <c r="D129" i="2"/>
  <c r="C129" i="2" s="1"/>
  <c r="E129" i="2" s="1"/>
  <c r="D130" i="2" l="1"/>
  <c r="C130" i="2" s="1"/>
  <c r="E130" i="2" s="1"/>
  <c r="D153" i="3"/>
  <c r="C153" i="3" s="1"/>
  <c r="E153" i="3" s="1"/>
  <c r="D136" i="4"/>
  <c r="C136" i="4" s="1"/>
  <c r="E136" i="4" s="1"/>
  <c r="D154" i="3" l="1"/>
  <c r="C154" i="3" s="1"/>
  <c r="E154" i="3" s="1"/>
  <c r="D137" i="4"/>
  <c r="C137" i="4" s="1"/>
  <c r="E137" i="4" s="1"/>
  <c r="D131" i="2"/>
  <c r="C131" i="2" s="1"/>
  <c r="E131" i="2" s="1"/>
  <c r="D132" i="2" l="1"/>
  <c r="C132" i="2" s="1"/>
  <c r="E132" i="2" s="1"/>
  <c r="D138" i="4"/>
  <c r="C138" i="4" s="1"/>
  <c r="E138" i="4" s="1"/>
  <c r="D155" i="3"/>
  <c r="C155" i="3" s="1"/>
  <c r="E155" i="3" s="1"/>
  <c r="D139" i="4" l="1"/>
  <c r="C139" i="4" s="1"/>
  <c r="E139" i="4" s="1"/>
  <c r="D156" i="3"/>
  <c r="C156" i="3" s="1"/>
  <c r="E156" i="3" s="1"/>
  <c r="D133" i="2"/>
  <c r="C133" i="2" s="1"/>
  <c r="E133" i="2" s="1"/>
  <c r="D157" i="3" l="1"/>
  <c r="D140" i="4"/>
  <c r="D134" i="2"/>
  <c r="C134" i="2" s="1"/>
  <c r="E134" i="2" s="1"/>
  <c r="D135" i="2" l="1"/>
  <c r="C157" i="3"/>
  <c r="E157" i="3" s="1"/>
  <c r="D158" i="3"/>
  <c r="B93" i="3" s="1"/>
  <c r="B94" i="3" s="1"/>
  <c r="H17" i="3"/>
  <c r="C140" i="4"/>
  <c r="E140" i="4" s="1"/>
  <c r="D141" i="4"/>
  <c r="B76" i="4" s="1"/>
  <c r="B77" i="4" s="1"/>
  <c r="G17" i="4"/>
  <c r="C135" i="2" l="1"/>
  <c r="E135" i="2" s="1"/>
  <c r="D136" i="2"/>
  <c r="B72" i="2" s="1"/>
  <c r="B73" i="2" s="1"/>
  <c r="H16" i="2"/>
  <c r="Q14" i="6"/>
  <c r="S14" i="6" s="1"/>
  <c r="J14" i="6"/>
  <c r="M14" i="6" l="1"/>
  <c r="K6" i="6" a="1"/>
  <c r="K6" i="6" s="1"/>
  <c r="T14" i="6"/>
  <c r="M22" i="6" l="1"/>
  <c r="F11" i="7" s="1"/>
  <c r="F12" i="7" s="1"/>
  <c r="F13" i="7" s="1"/>
  <c r="C30" i="2"/>
  <c r="C31" i="2" s="1"/>
  <c r="C32" i="2" s="1"/>
  <c r="C33" i="2" s="1"/>
  <c r="D27" i="2" s="1"/>
  <c r="F28" i="2" s="1"/>
  <c r="J28" i="2" l="1"/>
  <c r="C12" i="2" s="1"/>
  <c r="I12" i="2" s="1"/>
  <c r="F29" i="2"/>
  <c r="C10" i="6" l="1"/>
  <c r="J29" i="2"/>
  <c r="C13" i="2" s="1"/>
  <c r="I13" i="2" s="1"/>
  <c r="F30" i="2"/>
  <c r="C11" i="6" l="1"/>
  <c r="J30" i="2"/>
  <c r="C14" i="2" s="1"/>
  <c r="I14" i="2" s="1"/>
  <c r="F31" i="2"/>
  <c r="F10" i="6" l="1"/>
  <c r="J31" i="2"/>
  <c r="C15" i="2" s="1"/>
  <c r="I15" i="2" s="1"/>
  <c r="F32" i="2"/>
  <c r="C12" i="6"/>
  <c r="F11" i="6" l="1"/>
  <c r="C13" i="6"/>
  <c r="J32" i="2"/>
  <c r="C16" i="2" s="1"/>
  <c r="I16" i="2" s="1"/>
  <c r="F33" i="2"/>
  <c r="F12" i="6" l="1"/>
  <c r="F34" i="2"/>
  <c r="J33" i="2"/>
  <c r="C17" i="2" s="1"/>
  <c r="I17" i="2" s="1"/>
  <c r="C14" i="6"/>
  <c r="F13" i="6" l="1"/>
  <c r="F14" i="6"/>
  <c r="C15" i="6"/>
  <c r="F35" i="2"/>
  <c r="J34" i="2"/>
  <c r="C18" i="2" s="1"/>
  <c r="I18" i="2" s="1"/>
  <c r="F15" i="6" l="1"/>
  <c r="J35" i="2"/>
  <c r="C19" i="2" s="1"/>
  <c r="I19" i="2" s="1"/>
  <c r="F36" i="2"/>
  <c r="C16" i="6"/>
  <c r="F16" i="6" l="1"/>
  <c r="J36" i="2"/>
  <c r="C20" i="2" s="1"/>
  <c r="I20" i="2" s="1"/>
  <c r="F37" i="2"/>
  <c r="C17" i="6"/>
  <c r="F17" i="6" l="1"/>
  <c r="F38" i="2"/>
  <c r="J37" i="2"/>
  <c r="C21" i="2" s="1"/>
  <c r="I21" i="2" s="1"/>
  <c r="C18" i="6"/>
  <c r="F18" i="6" l="1"/>
  <c r="C19" i="6"/>
  <c r="J38" i="2"/>
  <c r="C22" i="2" s="1"/>
  <c r="I22" i="2" s="1"/>
  <c r="F39" i="2"/>
  <c r="F19" i="6" l="1"/>
  <c r="J39" i="2"/>
  <c r="C23" i="2" s="1"/>
  <c r="I23" i="2" s="1"/>
  <c r="C20" i="6"/>
  <c r="F20" i="6" l="1"/>
  <c r="C21" i="6"/>
  <c r="D6" i="6" s="1" a="1"/>
  <c r="F21" i="6" l="1"/>
  <c r="D6" i="6"/>
  <c r="F22" i="6" l="1"/>
  <c r="C11" i="7" s="1"/>
  <c r="C12" i="7" s="1"/>
  <c r="C13" i="7" s="1"/>
  <c r="Q10" i="6"/>
  <c r="R6" i="6" l="1" a="1"/>
  <c r="S10" i="6"/>
  <c r="T10" i="6"/>
  <c r="T22" i="6" s="1"/>
  <c r="I11" i="7" s="1"/>
  <c r="I12" i="7" s="1"/>
  <c r="I13" i="7" s="1"/>
  <c r="R6" i="6"/>
</calcChain>
</file>

<file path=xl/sharedStrings.xml><?xml version="1.0" encoding="utf-8"?>
<sst xmlns="http://schemas.openxmlformats.org/spreadsheetml/2006/main" count="324" uniqueCount="184">
  <si>
    <t>Economic Analysis of Internal Combustion Engine Car, Hybrid Car and Electric Vehicle</t>
  </si>
  <si>
    <t>Team Members</t>
  </si>
  <si>
    <t>Niharika Patil</t>
  </si>
  <si>
    <t>Radhika Vijayaraghavan</t>
  </si>
  <si>
    <t>Volvo S60 - T5 Momentum 4dr Sedan</t>
  </si>
  <si>
    <t>Date of Purchase</t>
  </si>
  <si>
    <t>Volvo S60 is a compact luxury car using T5 powertrain and Momentum trim(defines how many features car has). It has 25 mpg mileage on an average (Up to 23 city / 34 highway). This version of car was launched in 2021. The following table shows operating costs for next 20 years.</t>
  </si>
  <si>
    <t>Total Car Price</t>
  </si>
  <si>
    <t>Tax incentive</t>
  </si>
  <si>
    <t>Sales Tax</t>
  </si>
  <si>
    <t>Total Cash Price</t>
  </si>
  <si>
    <t>Operating Costs considering 15000 miles per year</t>
  </si>
  <si>
    <t>Years</t>
  </si>
  <si>
    <t xml:space="preserve">  Cost Years after buying       </t>
  </si>
  <si>
    <t>Calculation for a</t>
  </si>
  <si>
    <t>Periods/Years</t>
  </si>
  <si>
    <t>Date</t>
  </si>
  <si>
    <t>U.S. All Grades All 
Formulations Retail 
Gasoline Prices (Dollars per Gallon)</t>
  </si>
  <si>
    <t>Average Inflation rate</t>
  </si>
  <si>
    <t>Next 20 years</t>
  </si>
  <si>
    <t>Forecasted fuel 
prices</t>
  </si>
  <si>
    <t>Mileage (Average)
in mpg</t>
  </si>
  <si>
    <t>Miles per year</t>
  </si>
  <si>
    <t>Fuel Required 
for miles per year</t>
  </si>
  <si>
    <t>Cost of Fuel</t>
  </si>
  <si>
    <t>Calculation for average inflation rate
[initial value (1+f)^N= Latest Value]
where f = average inflation rate</t>
  </si>
  <si>
    <t>Initial Value</t>
  </si>
  <si>
    <t>Latest Value</t>
  </si>
  <si>
    <t>Initial val/Latest Val</t>
  </si>
  <si>
    <t>Solving LHS of eqn</t>
  </si>
  <si>
    <t>Solving RHS of eqn</t>
  </si>
  <si>
    <t>Calculation for b</t>
  </si>
  <si>
    <t>Average cost of Volvo S60 is around $750- $800 on average.</t>
  </si>
  <si>
    <t>Calculation for c</t>
  </si>
  <si>
    <t>After entering S60 vehicle on DMV site as new vehicle following fees</t>
  </si>
  <si>
    <t>New Vehicle Registration Fees</t>
  </si>
  <si>
    <t>Renewal Annual Fees Calculation</t>
  </si>
  <si>
    <t>Registration Fee</t>
  </si>
  <si>
    <t>California Highway
Patrol fee</t>
  </si>
  <si>
    <t>Vehicle License Fee</t>
  </si>
  <si>
    <t>Renewal Annual Fees</t>
  </si>
  <si>
    <t>Calculation for d</t>
  </si>
  <si>
    <t>Average cost of Volvo S60 Insurance is around $1548 on average in california.</t>
  </si>
  <si>
    <t>Total Price</t>
  </si>
  <si>
    <t>Down Payment</t>
  </si>
  <si>
    <t>Financed Amount</t>
  </si>
  <si>
    <t>Inputs:</t>
  </si>
  <si>
    <t>Loan Amount</t>
  </si>
  <si>
    <t>Loan period(years)</t>
  </si>
  <si>
    <t>APR (%)</t>
  </si>
  <si>
    <t>Payments per year</t>
  </si>
  <si>
    <t>i (payment period)
(% per period)</t>
  </si>
  <si>
    <t>N(periods)</t>
  </si>
  <si>
    <t>Calculations:</t>
  </si>
  <si>
    <t>Monthly payment %</t>
  </si>
  <si>
    <t>Interest paid</t>
  </si>
  <si>
    <t>Total Amount Paid</t>
  </si>
  <si>
    <t>Payment No</t>
  </si>
  <si>
    <t>Payment size</t>
  </si>
  <si>
    <t>Principal Payment</t>
  </si>
  <si>
    <t>Interest Payment</t>
  </si>
  <si>
    <t>Loan Balance</t>
  </si>
  <si>
    <t>Total Interest</t>
  </si>
  <si>
    <t xml:space="preserve">                                   Volvo S60 Plug-in Hybrid T8 4dr Sedan</t>
  </si>
  <si>
    <t>Total O&amp;M Cost</t>
  </si>
  <si>
    <t>Forecasted fuel
prices</t>
  </si>
  <si>
    <t>Initial Value(P)</t>
  </si>
  <si>
    <t>Latest Value(F)</t>
  </si>
  <si>
    <t>U.S. California : Average retail price of electricity annual        
(Dollars per KwH)</t>
  </si>
  <si>
    <t>Average Inflation year</t>
  </si>
  <si>
    <t>Forecasted electric recharge
prices</t>
  </si>
  <si>
    <t>KWH Required 
for miles per year</t>
  </si>
  <si>
    <t>Cost of electric recharge</t>
  </si>
  <si>
    <t>Calculation for Maintenance/Repairs (b)</t>
  </si>
  <si>
    <t>Cost of Maintenance/repairs for Volvo S60 T8 Hybrid car is around $761 on average</t>
  </si>
  <si>
    <t>After entering Volvo S60 hybrid vehicle details on DMV site to fetch new vehicle following fees</t>
  </si>
  <si>
    <t>New Vehicle Fees</t>
  </si>
  <si>
    <t>Average cost of Volvo S60 Plug-in Hybrid Insurance is around $1,694 on average in California.</t>
  </si>
  <si>
    <t>Initial Cost</t>
  </si>
  <si>
    <t>Interest Payment(IP)</t>
  </si>
  <si>
    <t>Volvo XC40 Recharge Pure electric 2021</t>
  </si>
  <si>
    <t xml:space="preserve">First pure electric car XC40 by Volvo. A pure electric car is powered by a plug-in battery and propelled by electric motors only. The battery has a nominal capacity of 78 kWh. However with mix driving it takes upto 43 kWH per 100miles. A fully-charged battery gives you a projected range of up to 208 miles* in mixed driving. </t>
  </si>
  <si>
    <t>Cost of Volvo XC40 Recharge Pure Electric car is around $490 on average.</t>
  </si>
  <si>
    <t>Average cost of Volvo XC40 recharge EV Insurance is around $1890 in california.</t>
  </si>
  <si>
    <t>XC40 (EV)</t>
  </si>
  <si>
    <t>i %</t>
  </si>
  <si>
    <t>Present Worth(PW) calculations to compare the mutually exclusive alternatives</t>
  </si>
  <si>
    <t>S60 (ICE)</t>
  </si>
  <si>
    <t>S60 (Hybrid)</t>
  </si>
  <si>
    <t>XC40 EV</t>
  </si>
  <si>
    <t>Initial cost ($)</t>
  </si>
  <si>
    <t>i%</t>
  </si>
  <si>
    <t>Net Present Worth</t>
  </si>
  <si>
    <t>First cost
(Outflow)</t>
  </si>
  <si>
    <t>O &amp; M costs
(Outflow)</t>
  </si>
  <si>
    <t>Balance</t>
  </si>
  <si>
    <t>Discounted Cash flow
(PV)</t>
  </si>
  <si>
    <t>For hybrid/electric vehicle we are considering battery life for 180000 miles or 12 years. After this period there might be battery replacement required</t>
  </si>
  <si>
    <t>there is a small amount of incentive by pg&amp;e on electric charging. As per our analysis it is not significant to consider it in calculations.</t>
  </si>
  <si>
    <t>Carbon Tax</t>
  </si>
  <si>
    <t>Current Fuel Prices</t>
  </si>
  <si>
    <t>Current Electricity Prices</t>
  </si>
  <si>
    <t>Prices in after applying carbon tax</t>
  </si>
  <si>
    <t>Volvo S60 ICE</t>
  </si>
  <si>
    <t>Volvo S60 PHEV</t>
  </si>
  <si>
    <t>Volvo XC40 EV</t>
  </si>
  <si>
    <t>Car</t>
  </si>
  <si>
    <t>ICE</t>
  </si>
  <si>
    <t>Hybrid</t>
  </si>
  <si>
    <t>EV</t>
  </si>
  <si>
    <t>miles</t>
  </si>
  <si>
    <t>For entered miles CO2 emissions</t>
  </si>
  <si>
    <t>Carbon emission(pounds/miles)</t>
  </si>
  <si>
    <t>Sensitivity Analysis</t>
  </si>
  <si>
    <t>Change in miles</t>
  </si>
  <si>
    <t>Change in initial cost</t>
  </si>
  <si>
    <t>-</t>
  </si>
  <si>
    <t>gas mileage(mpg)</t>
  </si>
  <si>
    <t>kWh /mile</t>
  </si>
  <si>
    <r>
      <t xml:space="preserve">Calculation for Fuel </t>
    </r>
    <r>
      <rPr>
        <b/>
        <sz val="11"/>
        <color rgb="FFFF0000"/>
        <rFont val="Arial"/>
        <family val="2"/>
      </rPr>
      <t>(a)</t>
    </r>
  </si>
  <si>
    <r>
      <t xml:space="preserve">Calculation for Electricity </t>
    </r>
    <r>
      <rPr>
        <b/>
        <sz val="11"/>
        <color rgb="FFFF0000"/>
        <rFont val="Arial"/>
        <family val="2"/>
      </rPr>
      <t>(b)</t>
    </r>
  </si>
  <si>
    <r>
      <rPr>
        <b/>
        <sz val="11"/>
        <color theme="1"/>
        <rFont val="Arial"/>
        <family val="2"/>
      </rPr>
      <t>NOTE:</t>
    </r>
    <r>
      <rPr>
        <sz val="11"/>
        <color theme="1"/>
        <rFont val="Arial"/>
        <family val="2"/>
      </rPr>
      <t xml:space="preserve"> Volvo Plug-in Hybrid model has a 10KWH battery. On full charge it travels upto 22 miles. Avg mileage per KwH is 2.13</t>
    </r>
  </si>
  <si>
    <r>
      <t xml:space="preserve">Calculation for License,Registration 
&amp; Fees </t>
    </r>
    <r>
      <rPr>
        <b/>
        <sz val="11"/>
        <color rgb="FFFF0000"/>
        <rFont val="Arial"/>
        <family val="2"/>
      </rPr>
      <t>(d)</t>
    </r>
  </si>
  <si>
    <r>
      <t xml:space="preserve">Calculation for Insurance </t>
    </r>
    <r>
      <rPr>
        <b/>
        <sz val="11"/>
        <color rgb="FFFF0000"/>
        <rFont val="Arial"/>
        <family val="2"/>
      </rPr>
      <t>(e)</t>
    </r>
  </si>
  <si>
    <r>
      <t xml:space="preserve">Maintenance and Repairs </t>
    </r>
    <r>
      <rPr>
        <b/>
        <sz val="11"/>
        <color rgb="FFFF0000"/>
        <rFont val="Arial"/>
        <family val="2"/>
      </rPr>
      <t>(c)</t>
    </r>
  </si>
  <si>
    <r>
      <t xml:space="preserve">Insurance </t>
    </r>
    <r>
      <rPr>
        <sz val="11"/>
        <color rgb="FFFF0000"/>
        <rFont val="Arial"/>
        <family val="2"/>
      </rPr>
      <t>(e)</t>
    </r>
  </si>
  <si>
    <r>
      <t xml:space="preserve">Maintenance and Repairs </t>
    </r>
    <r>
      <rPr>
        <b/>
        <u/>
        <sz val="11"/>
        <color rgb="FFFF0000"/>
        <rFont val="Arial"/>
        <family val="2"/>
      </rPr>
      <t>(b)</t>
    </r>
  </si>
  <si>
    <r>
      <t xml:space="preserve">Calculation for Electricity </t>
    </r>
    <r>
      <rPr>
        <b/>
        <sz val="11"/>
        <color rgb="FFFF0000"/>
        <rFont val="Arial"/>
        <family val="2"/>
      </rPr>
      <t>(a)</t>
    </r>
  </si>
  <si>
    <r>
      <t xml:space="preserve">Calculation for maintanance and repairs </t>
    </r>
    <r>
      <rPr>
        <b/>
        <sz val="11"/>
        <color rgb="FFFF0000"/>
        <rFont val="Arial"/>
        <family val="2"/>
      </rPr>
      <t>(b)</t>
    </r>
  </si>
  <si>
    <r>
      <t xml:space="preserve">Calculation for License,Registration &amp; Fees </t>
    </r>
    <r>
      <rPr>
        <b/>
        <sz val="11"/>
        <color rgb="FFFF0000"/>
        <rFont val="Arial"/>
        <family val="2"/>
      </rPr>
      <t>(c)</t>
    </r>
  </si>
  <si>
    <r>
      <t xml:space="preserve">Calculation for insurance </t>
    </r>
    <r>
      <rPr>
        <b/>
        <sz val="11"/>
        <color rgb="FFFF0000"/>
        <rFont val="Arial"/>
        <family val="2"/>
      </rPr>
      <t>(d)</t>
    </r>
  </si>
  <si>
    <r>
      <t>Calculation for Finance</t>
    </r>
    <r>
      <rPr>
        <b/>
        <sz val="11"/>
        <color rgb="FFFF0000"/>
        <rFont val="Arial"/>
        <family val="2"/>
      </rPr>
      <t>(f)</t>
    </r>
  </si>
  <si>
    <r>
      <t xml:space="preserve">Insurance </t>
    </r>
    <r>
      <rPr>
        <b/>
        <sz val="11"/>
        <color rgb="FFFF0000"/>
        <rFont val="Arial"/>
        <family val="2"/>
      </rPr>
      <t>(d)</t>
    </r>
  </si>
  <si>
    <t>Initial Cost(P)</t>
  </si>
  <si>
    <r>
      <t>Maintanance and
Repairs</t>
    </r>
    <r>
      <rPr>
        <b/>
        <sz val="11"/>
        <color rgb="FFFF0000"/>
        <rFont val="Arial"/>
        <family val="2"/>
      </rPr>
      <t>(b)</t>
    </r>
  </si>
  <si>
    <t>Total PW</t>
  </si>
  <si>
    <t xml:space="preserve">  Years after buying       </t>
  </si>
  <si>
    <t xml:space="preserve">
(Inflow)</t>
  </si>
  <si>
    <t>PW for ICE</t>
  </si>
  <si>
    <t>PW for Hybrid</t>
  </si>
  <si>
    <t>Cost per mile</t>
  </si>
  <si>
    <t>Number of years car owned</t>
  </si>
  <si>
    <t>Miles / Year</t>
  </si>
  <si>
    <t>Total Annual Equivalent worth (Costs)</t>
  </si>
  <si>
    <t>Annual Equivalent Cost</t>
  </si>
  <si>
    <r>
      <t>Calculation for Finance</t>
    </r>
    <r>
      <rPr>
        <b/>
        <sz val="11"/>
        <color rgb="FFFF0000"/>
        <rFont val="Arial"/>
        <family val="2"/>
      </rPr>
      <t>(e)</t>
    </r>
  </si>
  <si>
    <t>Lowest Costs</t>
  </si>
  <si>
    <t>Highest Costs</t>
  </si>
  <si>
    <t>Note</t>
  </si>
  <si>
    <t>interest (%)</t>
  </si>
  <si>
    <t>electric mileage (kWh/mile)</t>
  </si>
  <si>
    <r>
      <rPr>
        <b/>
        <sz val="11"/>
        <color theme="1"/>
        <rFont val="Arial"/>
        <family val="2"/>
      </rPr>
      <t>Calculation for average inflation rate</t>
    </r>
    <r>
      <rPr>
        <sz val="11"/>
        <color theme="1"/>
        <rFont val="Arial"/>
        <family val="2"/>
      </rPr>
      <t xml:space="preserve">
[initial value (1+f)^N= Latest Value]
where f = average inflation rate</t>
    </r>
  </si>
  <si>
    <t>Fuel Cost (a)</t>
  </si>
  <si>
    <t>Next 12 years</t>
  </si>
  <si>
    <t>Calculated Average Inflation rate</t>
  </si>
  <si>
    <t>Calculated Average inflation rate</t>
  </si>
  <si>
    <t>Fuel Cost(a)</t>
  </si>
  <si>
    <t>License,
Registration 
&amp; Renewal Fees(c)</t>
  </si>
  <si>
    <t>Finance
 (Interest Payments)(e)</t>
  </si>
  <si>
    <t>return to Top</t>
  </si>
  <si>
    <t>Hyperlinks for calculations</t>
  </si>
  <si>
    <t>Electric recharge cost (b)</t>
  </si>
  <si>
    <t>License,
Registration 
&amp; Renewal Fees (d)</t>
  </si>
  <si>
    <t>Finance
 (Interest Payments)(f)</t>
  </si>
  <si>
    <t>Electric recharge cost (a)</t>
  </si>
  <si>
    <t>License,
Registration 
&amp; Fees (c)</t>
  </si>
  <si>
    <t>return to top</t>
  </si>
  <si>
    <t>Note:</t>
  </si>
  <si>
    <t>Hyperlinks are added for easy navigation through sheet</t>
  </si>
  <si>
    <t>Fuel Prices in current year per gallon</t>
  </si>
  <si>
    <t>Electricity Charges per kWh</t>
  </si>
  <si>
    <t>Enter number for change in carbon tax. Enter minus sign for decrease</t>
  </si>
  <si>
    <t>Enter number for change in parameters. Enter minus sign for decrease</t>
  </si>
  <si>
    <t>Can edit for desired miles</t>
  </si>
  <si>
    <t>Can edit for desired years</t>
  </si>
  <si>
    <t>can edit for number of miles driven</t>
  </si>
  <si>
    <t xml:space="preserve">The above emissions are car emissions only. Carbon footprins of the cars are not considered here. </t>
  </si>
  <si>
    <t>Volvo S60 T8 Plug-in Hybrid is a luxury sedan that has the turbo and the supercharger and adds an electric motor, plus an 9.1-kWh lithium-ion battery pack for up to 22 miles of pure-electric driving. In electric mode it uses 47 kWh / 100miles. It has 30 mpg mileage on an average.This version of car was launched in 2021. The following table shows operating costs for next 20 years.</t>
  </si>
  <si>
    <t>Average O&amp;M</t>
  </si>
  <si>
    <t xml:space="preserve">                       Costs     
Years after 
buying       </t>
  </si>
  <si>
    <r>
      <t xml:space="preserve"> </t>
    </r>
    <r>
      <rPr>
        <b/>
        <sz val="9"/>
        <color theme="1"/>
        <rFont val="Arial"/>
        <family val="2"/>
      </rPr>
      <t xml:space="preserve">                              Cost  Years after
 buying</t>
    </r>
    <r>
      <rPr>
        <b/>
        <sz val="11"/>
        <color theme="1"/>
        <rFont val="Arial"/>
        <family val="2"/>
      </rPr>
      <t xml:space="preserve">       </t>
    </r>
  </si>
  <si>
    <r>
      <t>Calculation for (</t>
    </r>
    <r>
      <rPr>
        <b/>
        <sz val="11"/>
        <color rgb="FFFF0000"/>
        <rFont val="Arial"/>
        <family val="2"/>
      </rPr>
      <t>e)</t>
    </r>
  </si>
  <si>
    <r>
      <rPr>
        <b/>
        <sz val="11"/>
        <color theme="1"/>
        <rFont val="Arial"/>
        <family val="2"/>
      </rPr>
      <t>Calculation for average inflation rate</t>
    </r>
    <r>
      <rPr>
        <sz val="11"/>
        <color theme="1"/>
        <rFont val="Arial"/>
        <family val="2"/>
      </rPr>
      <t xml:space="preserve">
[initial value (1+f)^N= Latest Value]
where f = average inflation rate</t>
    </r>
  </si>
  <si>
    <t>Change in 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</si>
</sst>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"/>
    <numFmt numFmtId="165" formatCode="&quot;$&quot;#,##0"/>
    <numFmt numFmtId="166" formatCode="yyyy"/>
    <numFmt numFmtId="167" formatCode="0.0%"/>
    <numFmt numFmtId="168" formatCode="0.000"/>
    <numFmt numFmtId="169" formatCode="0.00000"/>
    <numFmt numFmtId="170" formatCode="&quot;$&quot;#,##0.00"/>
    <numFmt numFmtId="171" formatCode="#,##0.00000"/>
    <numFmt numFmtId="172" formatCode="&quot;$&quot;#,##0.0000"/>
    <numFmt numFmtId="173" formatCode="_(&quot;$&quot;* #,##0.0000_);_(&quot;$&quot;* \(#,##0.0000\);_(&quot;$&quot;* &quot;-&quot;??_);_(@_)"/>
  </numFmts>
  <fonts count="31" x14ac:knownFonts="1">
    <font>
      <sz val="11"/>
      <color theme="1"/>
      <name val="Arial"/>
    </font>
    <font>
      <sz val="22"/>
      <color theme="1"/>
      <name val="Quattrocento Sans"/>
    </font>
    <font>
      <sz val="11"/>
      <name val="Arial"/>
      <family val="2"/>
    </font>
    <font>
      <b/>
      <i/>
      <sz val="11"/>
      <color theme="1"/>
      <name val="Calibri"/>
      <family val="2"/>
    </font>
    <font>
      <sz val="11"/>
      <color theme="1"/>
      <name val="Quattrocento Sans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2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26"/>
      <color rgb="FFF2F2F2"/>
      <name val="Arial"/>
      <family val="2"/>
    </font>
    <font>
      <sz val="11"/>
      <name val="Arial"/>
      <family val="2"/>
    </font>
    <font>
      <sz val="16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rgb="FFFF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i/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66"/>
        <bgColor rgb="FFFFFF66"/>
      </patternFill>
    </fill>
    <fill>
      <patternFill patternType="solid">
        <fgColor rgb="FFE2EFD9"/>
        <bgColor rgb="FFE2EFD9"/>
      </patternFill>
    </fill>
    <fill>
      <patternFill patternType="solid">
        <fgColor rgb="FF44546A"/>
        <bgColor rgb="FF44546A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E599"/>
        <bgColor rgb="FFFFE599"/>
      </patternFill>
    </fill>
    <fill>
      <patternFill patternType="solid">
        <fgColor rgb="FFFEF2CB"/>
        <bgColor rgb="FFFEF2CB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DEEAF6"/>
        <bgColor rgb="FFDEEAF6"/>
      </patternFill>
    </fill>
    <fill>
      <patternFill patternType="solid">
        <fgColor rgb="FF93C47D"/>
        <bgColor rgb="FF93C47D"/>
      </patternFill>
    </fill>
    <fill>
      <patternFill patternType="solid">
        <fgColor rgb="FF8EAADB"/>
        <bgColor rgb="FF8EAADB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0"/>
        <bgColor rgb="FFC9DAF8"/>
      </patternFill>
    </fill>
    <fill>
      <patternFill patternType="solid">
        <fgColor theme="2"/>
        <bgColor rgb="FFDEEAF6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 style="medium">
        <color rgb="FF000000"/>
      </diagonal>
    </border>
    <border diagonalDown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 style="medium">
        <color rgb="FF000000"/>
      </diagonal>
    </border>
  </borders>
  <cellStyleXfs count="4">
    <xf numFmtId="0" fontId="0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0" fillId="0" borderId="0" applyNumberFormat="0" applyFill="0" applyBorder="0" applyAlignment="0" applyProtection="0"/>
  </cellStyleXfs>
  <cellXfs count="518">
    <xf numFmtId="0" fontId="0" fillId="0" borderId="0" xfId="0"/>
    <xf numFmtId="0" fontId="4" fillId="4" borderId="10" xfId="0" applyFont="1" applyFill="1" applyBorder="1"/>
    <xf numFmtId="0" fontId="4" fillId="4" borderId="12" xfId="0" applyFont="1" applyFill="1" applyBorder="1"/>
    <xf numFmtId="0" fontId="6" fillId="12" borderId="12" xfId="0" applyFont="1" applyFill="1" applyBorder="1" applyAlignment="1">
      <alignment horizontal="center" vertical="center" wrapText="1"/>
    </xf>
    <xf numFmtId="10" fontId="5" fillId="0" borderId="0" xfId="0" applyNumberFormat="1" applyFont="1"/>
    <xf numFmtId="44" fontId="5" fillId="0" borderId="0" xfId="0" applyNumberFormat="1" applyFont="1"/>
    <xf numFmtId="44" fontId="0" fillId="0" borderId="0" xfId="0" applyNumberFormat="1"/>
    <xf numFmtId="0" fontId="9" fillId="0" borderId="0" xfId="0" applyFont="1"/>
    <xf numFmtId="0" fontId="9" fillId="0" borderId="68" xfId="0" applyFont="1" applyBorder="1"/>
    <xf numFmtId="0" fontId="9" fillId="0" borderId="71" xfId="0" applyFont="1" applyBorder="1"/>
    <xf numFmtId="0" fontId="9" fillId="0" borderId="0" xfId="0" applyFont="1" applyAlignment="1">
      <alignment horizontal="center"/>
    </xf>
    <xf numFmtId="0" fontId="9" fillId="0" borderId="73" xfId="0" applyFont="1" applyBorder="1"/>
    <xf numFmtId="0" fontId="9" fillId="19" borderId="77" xfId="0" applyFont="1" applyFill="1" applyBorder="1"/>
    <xf numFmtId="0" fontId="9" fillId="19" borderId="78" xfId="0" applyFont="1" applyFill="1" applyBorder="1"/>
    <xf numFmtId="0" fontId="9" fillId="19" borderId="79" xfId="0" applyFont="1" applyFill="1" applyBorder="1" applyAlignment="1">
      <alignment wrapText="1"/>
    </xf>
    <xf numFmtId="9" fontId="0" fillId="20" borderId="80" xfId="2" applyFont="1" applyFill="1" applyBorder="1" applyAlignment="1"/>
    <xf numFmtId="44" fontId="0" fillId="20" borderId="69" xfId="0" applyNumberFormat="1" applyFill="1" applyBorder="1"/>
    <xf numFmtId="0" fontId="9" fillId="0" borderId="72" xfId="0" applyFont="1" applyBorder="1"/>
    <xf numFmtId="0" fontId="11" fillId="11" borderId="43" xfId="0" applyFont="1" applyFill="1" applyBorder="1" applyAlignment="1">
      <alignment horizontal="center" vertical="center" wrapText="1"/>
    </xf>
    <xf numFmtId="0" fontId="11" fillId="11" borderId="12" xfId="0" applyFont="1" applyFill="1" applyBorder="1" applyAlignment="1">
      <alignment horizontal="center" vertical="center" wrapText="1"/>
    </xf>
    <xf numFmtId="9" fontId="0" fillId="0" borderId="68" xfId="2" applyFont="1" applyBorder="1" applyAlignment="1"/>
    <xf numFmtId="9" fontId="0" fillId="0" borderId="69" xfId="2" applyFont="1" applyBorder="1" applyAlignment="1"/>
    <xf numFmtId="0" fontId="13" fillId="18" borderId="67" xfId="0" applyFont="1" applyFill="1" applyBorder="1" applyAlignment="1">
      <alignment horizontal="left"/>
    </xf>
    <xf numFmtId="0" fontId="13" fillId="18" borderId="63" xfId="0" applyFont="1" applyFill="1" applyBorder="1" applyAlignment="1">
      <alignment horizontal="center"/>
    </xf>
    <xf numFmtId="0" fontId="6" fillId="22" borderId="10" xfId="0" applyFont="1" applyFill="1" applyBorder="1" applyAlignment="1">
      <alignment horizontal="center" vertical="center" wrapText="1"/>
    </xf>
    <xf numFmtId="0" fontId="11" fillId="11" borderId="10" xfId="0" applyFont="1" applyFill="1" applyBorder="1" applyAlignment="1">
      <alignment horizontal="center" vertical="center" wrapText="1"/>
    </xf>
    <xf numFmtId="0" fontId="12" fillId="21" borderId="73" xfId="0" applyFont="1" applyFill="1" applyBorder="1"/>
    <xf numFmtId="0" fontId="0" fillId="20" borderId="73" xfId="0" applyFill="1" applyBorder="1"/>
    <xf numFmtId="0" fontId="9" fillId="20" borderId="72" xfId="0" applyFont="1" applyFill="1" applyBorder="1"/>
    <xf numFmtId="0" fontId="0" fillId="20" borderId="89" xfId="0" applyFill="1" applyBorder="1"/>
    <xf numFmtId="0" fontId="0" fillId="20" borderId="72" xfId="0" applyFill="1" applyBorder="1"/>
    <xf numFmtId="0" fontId="15" fillId="0" borderId="62" xfId="0" applyFont="1" applyBorder="1"/>
    <xf numFmtId="0" fontId="16" fillId="0" borderId="62" xfId="0" applyFont="1" applyBorder="1"/>
    <xf numFmtId="0" fontId="14" fillId="2" borderId="18" xfId="0" applyFont="1" applyFill="1" applyBorder="1" applyAlignment="1">
      <alignment horizontal="left" vertical="top"/>
    </xf>
    <xf numFmtId="164" fontId="9" fillId="2" borderId="19" xfId="0" applyNumberFormat="1" applyFont="1" applyFill="1" applyBorder="1" applyAlignment="1">
      <alignment horizontal="right"/>
    </xf>
    <xf numFmtId="0" fontId="14" fillId="2" borderId="20" xfId="0" applyFont="1" applyFill="1" applyBorder="1" applyAlignment="1">
      <alignment horizontal="left" vertical="top"/>
    </xf>
    <xf numFmtId="44" fontId="9" fillId="2" borderId="21" xfId="0" applyNumberFormat="1" applyFont="1" applyFill="1" applyBorder="1" applyAlignment="1">
      <alignment horizontal="right"/>
    </xf>
    <xf numFmtId="0" fontId="14" fillId="2" borderId="22" xfId="0" applyFont="1" applyFill="1" applyBorder="1" applyAlignment="1">
      <alignment horizontal="left" vertical="top"/>
    </xf>
    <xf numFmtId="44" fontId="9" fillId="2" borderId="23" xfId="0" applyNumberFormat="1" applyFont="1" applyFill="1" applyBorder="1" applyAlignment="1">
      <alignment horizontal="right"/>
    </xf>
    <xf numFmtId="0" fontId="11" fillId="6" borderId="24" xfId="0" applyFont="1" applyFill="1" applyBorder="1" applyAlignment="1">
      <alignment horizontal="left" vertical="top"/>
    </xf>
    <xf numFmtId="44" fontId="12" fillId="6" borderId="25" xfId="0" applyNumberFormat="1" applyFont="1" applyFill="1" applyBorder="1" applyAlignment="1">
      <alignment horizontal="center"/>
    </xf>
    <xf numFmtId="0" fontId="9" fillId="7" borderId="0" xfId="0" applyFont="1" applyFill="1" applyAlignment="1">
      <alignment horizontal="center" wrapText="1"/>
    </xf>
    <xf numFmtId="44" fontId="9" fillId="7" borderId="0" xfId="0" applyNumberFormat="1" applyFont="1" applyFill="1" applyAlignment="1">
      <alignment horizontal="center" wrapText="1"/>
    </xf>
    <xf numFmtId="44" fontId="9" fillId="7" borderId="0" xfId="0" applyNumberFormat="1" applyFont="1" applyFill="1"/>
    <xf numFmtId="165" fontId="9" fillId="7" borderId="0" xfId="0" applyNumberFormat="1" applyFont="1" applyFill="1"/>
    <xf numFmtId="44" fontId="9" fillId="7" borderId="0" xfId="0" applyNumberFormat="1" applyFont="1" applyFill="1" applyAlignment="1">
      <alignment horizontal="center"/>
    </xf>
    <xf numFmtId="0" fontId="12" fillId="9" borderId="29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 wrapText="1"/>
    </xf>
    <xf numFmtId="0" fontId="12" fillId="9" borderId="31" xfId="0" applyFont="1" applyFill="1" applyBorder="1" applyAlignment="1">
      <alignment horizontal="center" vertical="center" wrapText="1"/>
    </xf>
    <xf numFmtId="166" fontId="9" fillId="0" borderId="32" xfId="0" applyNumberFormat="1" applyFont="1" applyBorder="1" applyAlignment="1">
      <alignment horizontal="center" vertical="center"/>
    </xf>
    <xf numFmtId="0" fontId="9" fillId="0" borderId="32" xfId="0" applyFont="1" applyBorder="1" applyAlignment="1">
      <alignment horizontal="center"/>
    </xf>
    <xf numFmtId="44" fontId="9" fillId="0" borderId="32" xfId="0" applyNumberFormat="1" applyFont="1" applyBorder="1" applyAlignment="1">
      <alignment horizontal="center"/>
    </xf>
    <xf numFmtId="44" fontId="9" fillId="0" borderId="33" xfId="0" applyNumberFormat="1" applyFont="1" applyBorder="1" applyAlignment="1">
      <alignment horizontal="center"/>
    </xf>
    <xf numFmtId="0" fontId="9" fillId="0" borderId="76" xfId="0" applyFont="1" applyBorder="1" applyAlignment="1">
      <alignment horizontal="center" vertical="center"/>
    </xf>
    <xf numFmtId="166" fontId="9" fillId="0" borderId="34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/>
    </xf>
    <xf numFmtId="44" fontId="9" fillId="0" borderId="34" xfId="0" applyNumberFormat="1" applyFont="1" applyBorder="1" applyAlignment="1">
      <alignment horizontal="center"/>
    </xf>
    <xf numFmtId="44" fontId="9" fillId="0" borderId="35" xfId="0" applyNumberFormat="1" applyFont="1" applyBorder="1" applyAlignment="1">
      <alignment horizontal="center"/>
    </xf>
    <xf numFmtId="0" fontId="9" fillId="0" borderId="74" xfId="0" applyFont="1" applyBorder="1" applyAlignment="1">
      <alignment horizontal="center" vertical="center"/>
    </xf>
    <xf numFmtId="166" fontId="9" fillId="0" borderId="40" xfId="0" applyNumberFormat="1" applyFont="1" applyBorder="1" applyAlignment="1">
      <alignment horizontal="center" vertical="center"/>
    </xf>
    <xf numFmtId="0" fontId="9" fillId="0" borderId="40" xfId="0" applyFont="1" applyBorder="1" applyAlignment="1">
      <alignment horizontal="center"/>
    </xf>
    <xf numFmtId="44" fontId="9" fillId="0" borderId="40" xfId="0" applyNumberFormat="1" applyFont="1" applyBorder="1" applyAlignment="1">
      <alignment horizontal="center"/>
    </xf>
    <xf numFmtId="44" fontId="9" fillId="0" borderId="41" xfId="0" applyNumberFormat="1" applyFont="1" applyBorder="1" applyAlignment="1">
      <alignment horizontal="center"/>
    </xf>
    <xf numFmtId="0" fontId="9" fillId="0" borderId="94" xfId="0" applyFont="1" applyBorder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8" fontId="9" fillId="0" borderId="0" xfId="0" applyNumberFormat="1" applyFont="1"/>
    <xf numFmtId="0" fontId="11" fillId="11" borderId="44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166" fontId="14" fillId="0" borderId="11" xfId="0" applyNumberFormat="1" applyFont="1" applyBorder="1" applyAlignment="1">
      <alignment horizontal="center" vertical="center"/>
    </xf>
    <xf numFmtId="44" fontId="14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/>
    </xf>
    <xf numFmtId="44" fontId="9" fillId="0" borderId="0" xfId="0" applyNumberFormat="1" applyFont="1"/>
    <xf numFmtId="166" fontId="9" fillId="0" borderId="9" xfId="0" applyNumberFormat="1" applyFont="1" applyBorder="1" applyAlignment="1">
      <alignment horizontal="center" vertical="center"/>
    </xf>
    <xf numFmtId="44" fontId="9" fillId="0" borderId="9" xfId="0" applyNumberFormat="1" applyFont="1" applyBorder="1" applyAlignment="1">
      <alignment horizontal="center" vertical="center"/>
    </xf>
    <xf numFmtId="44" fontId="9" fillId="0" borderId="9" xfId="0" applyNumberFormat="1" applyFont="1" applyBorder="1" applyAlignment="1">
      <alignment vertical="center"/>
    </xf>
    <xf numFmtId="166" fontId="9" fillId="0" borderId="11" xfId="0" applyNumberFormat="1" applyFont="1" applyBorder="1" applyAlignment="1">
      <alignment horizontal="center" vertical="center"/>
    </xf>
    <xf numFmtId="44" fontId="9" fillId="0" borderId="11" xfId="0" applyNumberFormat="1" applyFont="1" applyBorder="1" applyAlignment="1">
      <alignment horizontal="center" vertical="center"/>
    </xf>
    <xf numFmtId="44" fontId="9" fillId="0" borderId="11" xfId="0" applyNumberFormat="1" applyFont="1" applyBorder="1" applyAlignment="1">
      <alignment vertical="center"/>
    </xf>
    <xf numFmtId="9" fontId="9" fillId="0" borderId="0" xfId="0" applyNumberFormat="1" applyFont="1"/>
    <xf numFmtId="0" fontId="12" fillId="0" borderId="0" xfId="0" applyFont="1" applyAlignment="1">
      <alignment horizontal="center" vertical="center" wrapText="1"/>
    </xf>
    <xf numFmtId="4" fontId="9" fillId="0" borderId="0" xfId="0" applyNumberFormat="1" applyFont="1"/>
    <xf numFmtId="166" fontId="9" fillId="0" borderId="13" xfId="0" applyNumberFormat="1" applyFont="1" applyBorder="1" applyAlignment="1">
      <alignment horizontal="center" vertical="center"/>
    </xf>
    <xf numFmtId="44" fontId="9" fillId="0" borderId="13" xfId="0" applyNumberFormat="1" applyFont="1" applyBorder="1" applyAlignment="1">
      <alignment horizontal="center" vertical="center"/>
    </xf>
    <xf numFmtId="44" fontId="9" fillId="0" borderId="13" xfId="0" applyNumberFormat="1" applyFont="1" applyBorder="1" applyAlignment="1">
      <alignment vertical="center"/>
    </xf>
    <xf numFmtId="10" fontId="9" fillId="0" borderId="0" xfId="0" applyNumberFormat="1" applyFont="1" applyAlignment="1">
      <alignment horizontal="center" vertical="center"/>
    </xf>
    <xf numFmtId="44" fontId="9" fillId="0" borderId="0" xfId="0" applyNumberFormat="1" applyFont="1" applyAlignment="1">
      <alignment horizontal="center" vertical="center"/>
    </xf>
    <xf numFmtId="44" fontId="9" fillId="0" borderId="0" xfId="0" applyNumberFormat="1" applyFont="1" applyAlignment="1">
      <alignment vertical="center"/>
    </xf>
    <xf numFmtId="10" fontId="9" fillId="0" borderId="0" xfId="0" applyNumberFormat="1" applyFont="1"/>
    <xf numFmtId="0" fontId="12" fillId="0" borderId="11" xfId="0" applyFont="1" applyBorder="1" applyAlignment="1">
      <alignment horizontal="center" vertical="center" wrapText="1"/>
    </xf>
    <xf numFmtId="44" fontId="9" fillId="0" borderId="11" xfId="0" applyNumberFormat="1" applyFont="1" applyBorder="1" applyAlignment="1">
      <alignment horizontal="center"/>
    </xf>
    <xf numFmtId="9" fontId="9" fillId="0" borderId="0" xfId="0" applyNumberFormat="1" applyFont="1" applyAlignment="1">
      <alignment vertical="top" wrapText="1"/>
    </xf>
    <xf numFmtId="0" fontId="9" fillId="0" borderId="38" xfId="0" applyFont="1" applyBorder="1" applyAlignment="1">
      <alignment horizontal="center" vertical="center"/>
    </xf>
    <xf numFmtId="44" fontId="9" fillId="0" borderId="49" xfId="0" applyNumberFormat="1" applyFont="1" applyBorder="1" applyAlignment="1">
      <alignment horizontal="center"/>
    </xf>
    <xf numFmtId="0" fontId="9" fillId="0" borderId="35" xfId="0" applyFont="1" applyBorder="1" applyAlignment="1">
      <alignment horizontal="center" vertical="center" wrapText="1"/>
    </xf>
    <xf numFmtId="0" fontId="9" fillId="0" borderId="37" xfId="0" applyFont="1" applyBorder="1"/>
    <xf numFmtId="44" fontId="9" fillId="0" borderId="50" xfId="0" applyNumberFormat="1" applyFont="1" applyBorder="1" applyAlignment="1">
      <alignment horizontal="center"/>
    </xf>
    <xf numFmtId="0" fontId="12" fillId="0" borderId="26" xfId="0" applyFont="1" applyBorder="1" applyAlignment="1">
      <alignment horizontal="center" vertical="center"/>
    </xf>
    <xf numFmtId="44" fontId="9" fillId="0" borderId="12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 vertical="center"/>
    </xf>
    <xf numFmtId="0" fontId="9" fillId="0" borderId="5" xfId="0" applyFont="1" applyBorder="1"/>
    <xf numFmtId="0" fontId="12" fillId="11" borderId="12" xfId="0" applyFont="1" applyFill="1" applyBorder="1" applyAlignment="1">
      <alignment horizontal="center" vertical="center"/>
    </xf>
    <xf numFmtId="0" fontId="9" fillId="0" borderId="32" xfId="0" applyFont="1" applyBorder="1"/>
    <xf numFmtId="44" fontId="9" fillId="0" borderId="32" xfId="0" applyNumberFormat="1" applyFont="1" applyBorder="1"/>
    <xf numFmtId="44" fontId="9" fillId="0" borderId="34" xfId="0" applyNumberFormat="1" applyFont="1" applyBorder="1"/>
    <xf numFmtId="44" fontId="9" fillId="0" borderId="40" xfId="0" applyNumberFormat="1" applyFont="1" applyBorder="1"/>
    <xf numFmtId="0" fontId="9" fillId="0" borderId="33" xfId="0" applyFont="1" applyBorder="1" applyAlignment="1">
      <alignment horizontal="left" vertical="center"/>
    </xf>
    <xf numFmtId="170" fontId="9" fillId="0" borderId="32" xfId="0" applyNumberFormat="1" applyFont="1" applyBorder="1" applyAlignment="1">
      <alignment horizontal="center" vertical="center"/>
    </xf>
    <xf numFmtId="0" fontId="9" fillId="0" borderId="35" xfId="0" applyFont="1" applyBorder="1" applyAlignment="1">
      <alignment horizontal="left" vertical="center"/>
    </xf>
    <xf numFmtId="170" fontId="9" fillId="0" borderId="34" xfId="0" applyNumberFormat="1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left" vertical="center" wrapText="1"/>
    </xf>
    <xf numFmtId="10" fontId="9" fillId="0" borderId="34" xfId="0" applyNumberFormat="1" applyFont="1" applyBorder="1" applyAlignment="1">
      <alignment horizontal="center" vertical="center"/>
    </xf>
    <xf numFmtId="0" fontId="9" fillId="0" borderId="41" xfId="0" applyFont="1" applyBorder="1" applyAlignment="1">
      <alignment horizontal="left" vertical="center"/>
    </xf>
    <xf numFmtId="0" fontId="9" fillId="0" borderId="40" xfId="0" applyFont="1" applyBorder="1" applyAlignment="1">
      <alignment horizontal="center" vertical="center"/>
    </xf>
    <xf numFmtId="0" fontId="9" fillId="0" borderId="4" xfId="0" applyFont="1" applyBorder="1"/>
    <xf numFmtId="0" fontId="9" fillId="0" borderId="9" xfId="0" applyFont="1" applyBorder="1"/>
    <xf numFmtId="170" fontId="9" fillId="0" borderId="3" xfId="0" applyNumberFormat="1" applyFont="1" applyBorder="1"/>
    <xf numFmtId="0" fontId="9" fillId="0" borderId="12" xfId="0" applyFont="1" applyBorder="1"/>
    <xf numFmtId="170" fontId="9" fillId="0" borderId="28" xfId="0" applyNumberFormat="1" applyFont="1" applyBorder="1"/>
    <xf numFmtId="0" fontId="9" fillId="0" borderId="13" xfId="0" applyFont="1" applyBorder="1"/>
    <xf numFmtId="170" fontId="9" fillId="0" borderId="8" xfId="0" applyNumberFormat="1" applyFont="1" applyBorder="1" applyAlignment="1">
      <alignment horizontal="right"/>
    </xf>
    <xf numFmtId="0" fontId="9" fillId="0" borderId="49" xfId="0" applyFont="1" applyBorder="1"/>
    <xf numFmtId="0" fontId="9" fillId="0" borderId="51" xfId="0" applyFont="1" applyBorder="1"/>
    <xf numFmtId="170" fontId="9" fillId="0" borderId="49" xfId="0" applyNumberFormat="1" applyFont="1" applyBorder="1" applyAlignment="1">
      <alignment horizontal="right"/>
    </xf>
    <xf numFmtId="170" fontId="9" fillId="0" borderId="34" xfId="0" applyNumberFormat="1" applyFont="1" applyBorder="1" applyAlignment="1">
      <alignment horizontal="right"/>
    </xf>
    <xf numFmtId="170" fontId="9" fillId="0" borderId="45" xfId="0" applyNumberFormat="1" applyFont="1" applyBorder="1" applyAlignment="1">
      <alignment horizontal="right"/>
    </xf>
    <xf numFmtId="170" fontId="9" fillId="0" borderId="40" xfId="0" applyNumberFormat="1" applyFont="1" applyBorder="1" applyAlignment="1">
      <alignment horizontal="right"/>
    </xf>
    <xf numFmtId="170" fontId="9" fillId="0" borderId="12" xfId="0" applyNumberFormat="1" applyFont="1" applyBorder="1" applyAlignment="1">
      <alignment horizontal="right"/>
    </xf>
    <xf numFmtId="0" fontId="14" fillId="7" borderId="1" xfId="0" applyFont="1" applyFill="1" applyBorder="1" applyAlignment="1">
      <alignment horizontal="left" vertical="top"/>
    </xf>
    <xf numFmtId="0" fontId="14" fillId="7" borderId="2" xfId="0" applyFont="1" applyFill="1" applyBorder="1" applyAlignment="1">
      <alignment horizontal="left" vertical="top"/>
    </xf>
    <xf numFmtId="0" fontId="19" fillId="7" borderId="0" xfId="0" applyFont="1" applyFill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170" fontId="9" fillId="0" borderId="1" xfId="0" applyNumberFormat="1" applyFont="1" applyBorder="1" applyAlignment="1">
      <alignment horizontal="center"/>
    </xf>
    <xf numFmtId="170" fontId="9" fillId="0" borderId="4" xfId="0" applyNumberFormat="1" applyFont="1" applyBorder="1" applyAlignment="1">
      <alignment horizontal="center"/>
    </xf>
    <xf numFmtId="165" fontId="9" fillId="0" borderId="9" xfId="0" applyNumberFormat="1" applyFont="1" applyBorder="1" applyAlignment="1">
      <alignment horizontal="center"/>
    </xf>
    <xf numFmtId="165" fontId="22" fillId="0" borderId="2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 vertical="center"/>
    </xf>
    <xf numFmtId="170" fontId="14" fillId="0" borderId="29" xfId="0" applyNumberFormat="1" applyFont="1" applyBorder="1" applyAlignment="1">
      <alignment horizontal="center"/>
    </xf>
    <xf numFmtId="170" fontId="14" fillId="0" borderId="73" xfId="0" applyNumberFormat="1" applyFont="1" applyBorder="1" applyAlignment="1">
      <alignment horizontal="center"/>
    </xf>
    <xf numFmtId="165" fontId="9" fillId="0" borderId="1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/>
    </xf>
    <xf numFmtId="165" fontId="9" fillId="0" borderId="4" xfId="0" applyNumberFormat="1" applyFont="1" applyBorder="1" applyAlignment="1">
      <alignment horizontal="center" vertical="center"/>
    </xf>
    <xf numFmtId="170" fontId="14" fillId="0" borderId="71" xfId="0" applyNumberFormat="1" applyFont="1" applyBorder="1" applyAlignment="1">
      <alignment horizontal="center"/>
    </xf>
    <xf numFmtId="165" fontId="9" fillId="0" borderId="11" xfId="0" applyNumberFormat="1" applyFont="1" applyBorder="1" applyAlignment="1">
      <alignment horizontal="center" vertical="center"/>
    </xf>
    <xf numFmtId="165" fontId="9" fillId="0" borderId="29" xfId="0" applyNumberFormat="1" applyFont="1" applyBorder="1" applyAlignment="1">
      <alignment horizontal="center"/>
    </xf>
    <xf numFmtId="165" fontId="9" fillId="0" borderId="71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70" fontId="9" fillId="0" borderId="6" xfId="0" applyNumberFormat="1" applyFont="1" applyBorder="1" applyAlignment="1">
      <alignment horizontal="center"/>
    </xf>
    <xf numFmtId="165" fontId="9" fillId="0" borderId="13" xfId="0" applyNumberFormat="1" applyFont="1" applyBorder="1" applyAlignment="1">
      <alignment horizontal="center"/>
    </xf>
    <xf numFmtId="170" fontId="9" fillId="0" borderId="7" xfId="0" applyNumberFormat="1" applyFont="1" applyBorder="1" applyAlignment="1">
      <alignment horizontal="center"/>
    </xf>
    <xf numFmtId="165" fontId="9" fillId="0" borderId="6" xfId="0" applyNumberFormat="1" applyFont="1" applyBorder="1" applyAlignment="1">
      <alignment horizontal="center" vertical="center"/>
    </xf>
    <xf numFmtId="165" fontId="9" fillId="0" borderId="58" xfId="0" applyNumberFormat="1" applyFont="1" applyBorder="1" applyAlignment="1">
      <alignment horizontal="center"/>
    </xf>
    <xf numFmtId="165" fontId="9" fillId="0" borderId="72" xfId="0" applyNumberFormat="1" applyFont="1" applyBorder="1" applyAlignment="1">
      <alignment horizontal="center"/>
    </xf>
    <xf numFmtId="166" fontId="9" fillId="0" borderId="0" xfId="0" applyNumberFormat="1" applyFont="1"/>
    <xf numFmtId="44" fontId="14" fillId="7" borderId="1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14" fillId="7" borderId="13" xfId="0" applyNumberFormat="1" applyFont="1" applyFill="1" applyBorder="1" applyAlignment="1">
      <alignment horizontal="center" vertical="center"/>
    </xf>
    <xf numFmtId="44" fontId="9" fillId="0" borderId="4" xfId="0" applyNumberFormat="1" applyFont="1" applyBorder="1" applyAlignment="1">
      <alignment horizontal="center" vertical="center"/>
    </xf>
    <xf numFmtId="166" fontId="14" fillId="0" borderId="0" xfId="0" applyNumberFormat="1" applyFont="1" applyAlignment="1">
      <alignment horizontal="center" vertical="center"/>
    </xf>
    <xf numFmtId="44" fontId="14" fillId="7" borderId="0" xfId="0" applyNumberFormat="1" applyFont="1" applyFill="1" applyAlignment="1">
      <alignment horizontal="center" vertical="center"/>
    </xf>
    <xf numFmtId="44" fontId="9" fillId="0" borderId="6" xfId="0" applyNumberFormat="1" applyFont="1" applyBorder="1" applyAlignment="1">
      <alignment horizontal="center" vertical="center"/>
    </xf>
    <xf numFmtId="170" fontId="9" fillId="0" borderId="0" xfId="0" applyNumberFormat="1" applyFont="1"/>
    <xf numFmtId="166" fontId="14" fillId="0" borderId="29" xfId="0" applyNumberFormat="1" applyFont="1" applyBorder="1" applyAlignment="1">
      <alignment horizontal="center" vertical="center"/>
    </xf>
    <xf numFmtId="172" fontId="9" fillId="0" borderId="9" xfId="0" applyNumberFormat="1" applyFont="1" applyBorder="1"/>
    <xf numFmtId="0" fontId="9" fillId="0" borderId="33" xfId="0" applyFont="1" applyBorder="1" applyAlignment="1">
      <alignment horizontal="center"/>
    </xf>
    <xf numFmtId="172" fontId="9" fillId="0" borderId="11" xfId="0" applyNumberFormat="1" applyFont="1" applyBorder="1"/>
    <xf numFmtId="0" fontId="9" fillId="0" borderId="35" xfId="0" applyFont="1" applyBorder="1" applyAlignment="1">
      <alignment horizontal="center"/>
    </xf>
    <xf numFmtId="168" fontId="9" fillId="0" borderId="75" xfId="0" applyNumberFormat="1" applyFont="1" applyBorder="1" applyAlignment="1">
      <alignment horizontal="right"/>
    </xf>
    <xf numFmtId="169" fontId="9" fillId="0" borderId="74" xfId="0" applyNumberFormat="1" applyFont="1" applyBorder="1" applyAlignment="1">
      <alignment horizontal="right"/>
    </xf>
    <xf numFmtId="0" fontId="9" fillId="0" borderId="41" xfId="0" applyFont="1" applyBorder="1" applyAlignment="1">
      <alignment horizontal="center"/>
    </xf>
    <xf numFmtId="0" fontId="9" fillId="0" borderId="94" xfId="0" applyFont="1" applyBorder="1" applyAlignment="1">
      <alignment horizontal="right"/>
    </xf>
    <xf numFmtId="172" fontId="9" fillId="0" borderId="13" xfId="0" applyNumberFormat="1" applyFont="1" applyBorder="1"/>
    <xf numFmtId="10" fontId="9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top"/>
    </xf>
    <xf numFmtId="1" fontId="9" fillId="0" borderId="0" xfId="0" applyNumberFormat="1" applyFont="1"/>
    <xf numFmtId="0" fontId="11" fillId="7" borderId="55" xfId="0" applyFont="1" applyFill="1" applyBorder="1" applyAlignment="1">
      <alignment horizontal="center" vertical="center" wrapText="1"/>
    </xf>
    <xf numFmtId="10" fontId="9" fillId="0" borderId="6" xfId="0" applyNumberFormat="1" applyFont="1" applyBorder="1" applyAlignment="1">
      <alignment horizontal="center"/>
    </xf>
    <xf numFmtId="10" fontId="9" fillId="0" borderId="7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center"/>
    </xf>
    <xf numFmtId="0" fontId="9" fillId="0" borderId="33" xfId="0" applyFont="1" applyBorder="1" applyAlignment="1">
      <alignment horizontal="center" vertical="center"/>
    </xf>
    <xf numFmtId="0" fontId="9" fillId="0" borderId="37" xfId="0" applyFont="1" applyBorder="1" applyAlignment="1">
      <alignment wrapText="1"/>
    </xf>
    <xf numFmtId="0" fontId="12" fillId="0" borderId="26" xfId="0" applyFont="1" applyBorder="1" applyAlignment="1">
      <alignment horizontal="center" vertical="center" wrapText="1"/>
    </xf>
    <xf numFmtId="0" fontId="9" fillId="0" borderId="56" xfId="0" applyFont="1" applyBorder="1"/>
    <xf numFmtId="44" fontId="9" fillId="0" borderId="57" xfId="0" applyNumberFormat="1" applyFont="1" applyBorder="1" applyAlignment="1">
      <alignment horizontal="center"/>
    </xf>
    <xf numFmtId="0" fontId="9" fillId="0" borderId="20" xfId="0" applyFont="1" applyBorder="1"/>
    <xf numFmtId="44" fontId="9" fillId="0" borderId="21" xfId="0" applyNumberFormat="1" applyFont="1" applyBorder="1" applyAlignment="1">
      <alignment horizontal="center"/>
    </xf>
    <xf numFmtId="0" fontId="9" fillId="0" borderId="12" xfId="0" applyFont="1" applyBorder="1" applyAlignment="1">
      <alignment horizontal="left" vertical="center"/>
    </xf>
    <xf numFmtId="170" fontId="9" fillId="0" borderId="2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12" xfId="0" applyFont="1" applyBorder="1" applyAlignment="1">
      <alignment horizontal="left" vertical="center" wrapText="1"/>
    </xf>
    <xf numFmtId="10" fontId="9" fillId="0" borderId="28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12" fillId="10" borderId="12" xfId="0" applyFont="1" applyFill="1" applyBorder="1" applyAlignment="1">
      <alignment horizontal="center" wrapText="1"/>
    </xf>
    <xf numFmtId="0" fontId="12" fillId="10" borderId="43" xfId="0" applyFont="1" applyFill="1" applyBorder="1" applyAlignment="1">
      <alignment horizontal="center" wrapText="1"/>
    </xf>
    <xf numFmtId="0" fontId="12" fillId="10" borderId="44" xfId="0" applyFont="1" applyFill="1" applyBorder="1" applyAlignment="1">
      <alignment horizontal="center" wrapText="1"/>
    </xf>
    <xf numFmtId="0" fontId="9" fillId="13" borderId="12" xfId="0" applyFont="1" applyFill="1" applyBorder="1"/>
    <xf numFmtId="0" fontId="23" fillId="9" borderId="53" xfId="0" applyFont="1" applyFill="1" applyBorder="1" applyAlignment="1">
      <alignment horizontal="center" vertical="center" wrapText="1"/>
    </xf>
    <xf numFmtId="0" fontId="25" fillId="0" borderId="0" xfId="0" applyFont="1"/>
    <xf numFmtId="44" fontId="22" fillId="0" borderId="0" xfId="0" applyNumberFormat="1" applyFont="1"/>
    <xf numFmtId="0" fontId="12" fillId="9" borderId="9" xfId="0" applyFont="1" applyFill="1" applyBorder="1" applyAlignment="1">
      <alignment horizontal="center" vertical="center"/>
    </xf>
    <xf numFmtId="0" fontId="23" fillId="9" borderId="9" xfId="0" applyFont="1" applyFill="1" applyBorder="1" applyAlignment="1">
      <alignment horizontal="center" vertical="center" wrapText="1"/>
    </xf>
    <xf numFmtId="165" fontId="22" fillId="0" borderId="32" xfId="0" applyNumberFormat="1" applyFont="1" applyBorder="1" applyAlignment="1">
      <alignment horizontal="center"/>
    </xf>
    <xf numFmtId="8" fontId="9" fillId="0" borderId="32" xfId="0" applyNumberFormat="1" applyFont="1" applyBorder="1" applyAlignment="1">
      <alignment horizontal="center"/>
    </xf>
    <xf numFmtId="170" fontId="9" fillId="0" borderId="34" xfId="0" applyNumberFormat="1" applyFont="1" applyBorder="1" applyAlignment="1">
      <alignment horizontal="center"/>
    </xf>
    <xf numFmtId="8" fontId="9" fillId="0" borderId="34" xfId="0" applyNumberFormat="1" applyFont="1" applyBorder="1" applyAlignment="1">
      <alignment horizontal="center"/>
    </xf>
    <xf numFmtId="170" fontId="9" fillId="0" borderId="40" xfId="0" applyNumberFormat="1" applyFont="1" applyBorder="1" applyAlignment="1">
      <alignment horizontal="center"/>
    </xf>
    <xf numFmtId="0" fontId="9" fillId="0" borderId="11" xfId="0" applyFont="1" applyBorder="1"/>
    <xf numFmtId="44" fontId="22" fillId="0" borderId="2" xfId="0" applyNumberFormat="1" applyFont="1" applyBorder="1"/>
    <xf numFmtId="0" fontId="9" fillId="0" borderId="18" xfId="0" applyFont="1" applyBorder="1" applyAlignment="1">
      <alignment horizontal="left" vertical="center"/>
    </xf>
    <xf numFmtId="44" fontId="9" fillId="0" borderId="19" xfId="0" applyNumberFormat="1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60" xfId="0" applyFont="1" applyBorder="1" applyAlignment="1">
      <alignment horizontal="left" vertical="center"/>
    </xf>
    <xf numFmtId="44" fontId="9" fillId="0" borderId="61" xfId="0" applyNumberFormat="1" applyFont="1" applyBorder="1" applyAlignment="1">
      <alignment horizontal="left" vertical="center"/>
    </xf>
    <xf numFmtId="170" fontId="9" fillId="0" borderId="19" xfId="0" applyNumberFormat="1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0" xfId="0" applyFont="1" applyBorder="1" applyAlignment="1">
      <alignment horizontal="left" vertical="center" wrapText="1"/>
    </xf>
    <xf numFmtId="10" fontId="9" fillId="0" borderId="21" xfId="0" applyNumberFormat="1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12" fillId="12" borderId="12" xfId="0" applyFont="1" applyFill="1" applyBorder="1" applyAlignment="1">
      <alignment horizontal="center" vertical="center" wrapText="1"/>
    </xf>
    <xf numFmtId="0" fontId="9" fillId="16" borderId="55" xfId="0" applyFont="1" applyFill="1" applyBorder="1" applyAlignment="1">
      <alignment horizontal="center"/>
    </xf>
    <xf numFmtId="0" fontId="9" fillId="0" borderId="55" xfId="0" applyFont="1" applyBorder="1" applyAlignment="1">
      <alignment horizontal="center"/>
    </xf>
    <xf numFmtId="0" fontId="9" fillId="14" borderId="80" xfId="0" applyFont="1" applyFill="1" applyBorder="1" applyAlignment="1">
      <alignment horizontal="center"/>
    </xf>
    <xf numFmtId="10" fontId="9" fillId="24" borderId="81" xfId="0" applyNumberFormat="1" applyFont="1" applyFill="1" applyBorder="1" applyAlignment="1">
      <alignment horizontal="center"/>
    </xf>
    <xf numFmtId="0" fontId="9" fillId="16" borderId="0" xfId="0" applyFont="1" applyFill="1" applyAlignment="1">
      <alignment horizontal="center"/>
    </xf>
    <xf numFmtId="44" fontId="9" fillId="24" borderId="83" xfId="0" applyNumberFormat="1" applyFont="1" applyFill="1" applyBorder="1" applyAlignment="1">
      <alignment horizontal="center"/>
    </xf>
    <xf numFmtId="0" fontId="16" fillId="16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9" fillId="7" borderId="11" xfId="0" applyFont="1" applyFill="1" applyBorder="1" applyAlignment="1">
      <alignment horizontal="center"/>
    </xf>
    <xf numFmtId="44" fontId="9" fillId="7" borderId="11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44" fontId="9" fillId="7" borderId="13" xfId="0" applyNumberFormat="1" applyFont="1" applyFill="1" applyBorder="1" applyAlignment="1">
      <alignment horizontal="center"/>
    </xf>
    <xf numFmtId="0" fontId="9" fillId="7" borderId="13" xfId="0" applyFont="1" applyFill="1" applyBorder="1" applyAlignment="1">
      <alignment horizontal="center"/>
    </xf>
    <xf numFmtId="44" fontId="9" fillId="0" borderId="13" xfId="0" applyNumberFormat="1" applyFont="1" applyBorder="1" applyAlignment="1">
      <alignment horizontal="center"/>
    </xf>
    <xf numFmtId="44" fontId="9" fillId="0" borderId="0" xfId="0" applyNumberFormat="1" applyFont="1" applyAlignment="1">
      <alignment horizontal="center"/>
    </xf>
    <xf numFmtId="44" fontId="9" fillId="7" borderId="12" xfId="0" applyNumberFormat="1" applyFont="1" applyFill="1" applyBorder="1" applyAlignment="1">
      <alignment horizontal="center"/>
    </xf>
    <xf numFmtId="0" fontId="26" fillId="15" borderId="0" xfId="0" applyFont="1" applyFill="1" applyAlignment="1">
      <alignment horizontal="left" vertical="center"/>
    </xf>
    <xf numFmtId="0" fontId="9" fillId="16" borderId="0" xfId="0" applyFont="1" applyFill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0" xfId="0" applyFont="1"/>
    <xf numFmtId="0" fontId="9" fillId="0" borderId="55" xfId="0" applyFont="1" applyBorder="1"/>
    <xf numFmtId="0" fontId="26" fillId="25" borderId="55" xfId="0" applyFont="1" applyFill="1" applyBorder="1" applyAlignment="1">
      <alignment vertical="center"/>
    </xf>
    <xf numFmtId="0" fontId="26" fillId="25" borderId="0" xfId="0" applyFont="1" applyFill="1" applyAlignment="1">
      <alignment horizontal="left" vertical="center"/>
    </xf>
    <xf numFmtId="0" fontId="9" fillId="26" borderId="0" xfId="0" applyFont="1" applyFill="1"/>
    <xf numFmtId="0" fontId="9" fillId="0" borderId="55" xfId="0" applyFont="1" applyBorder="1" applyAlignment="1">
      <alignment horizontal="center" wrapText="1"/>
    </xf>
    <xf numFmtId="8" fontId="9" fillId="0" borderId="95" xfId="0" applyNumberFormat="1" applyFont="1" applyBorder="1"/>
    <xf numFmtId="44" fontId="9" fillId="0" borderId="81" xfId="0" applyNumberFormat="1" applyFont="1" applyBorder="1"/>
    <xf numFmtId="8" fontId="9" fillId="0" borderId="82" xfId="0" applyNumberFormat="1" applyFont="1" applyBorder="1"/>
    <xf numFmtId="8" fontId="9" fillId="0" borderId="83" xfId="0" applyNumberFormat="1" applyFont="1" applyBorder="1"/>
    <xf numFmtId="0" fontId="6" fillId="19" borderId="80" xfId="0" applyFont="1" applyFill="1" applyBorder="1" applyAlignment="1">
      <alignment horizontal="center"/>
    </xf>
    <xf numFmtId="0" fontId="6" fillId="19" borderId="68" xfId="0" applyFont="1" applyFill="1" applyBorder="1" applyAlignment="1">
      <alignment horizontal="center"/>
    </xf>
    <xf numFmtId="0" fontId="6" fillId="19" borderId="69" xfId="0" applyFont="1" applyFill="1" applyBorder="1" applyAlignment="1">
      <alignment horizontal="center"/>
    </xf>
    <xf numFmtId="44" fontId="9" fillId="0" borderId="31" xfId="0" applyNumberFormat="1" applyFont="1" applyBorder="1"/>
    <xf numFmtId="44" fontId="9" fillId="0" borderId="73" xfId="0" applyNumberFormat="1" applyFont="1" applyBorder="1"/>
    <xf numFmtId="0" fontId="9" fillId="14" borderId="73" xfId="0" applyFont="1" applyFill="1" applyBorder="1" applyAlignment="1">
      <alignment horizontal="center"/>
    </xf>
    <xf numFmtId="0" fontId="6" fillId="14" borderId="29" xfId="0" applyFont="1" applyFill="1" applyBorder="1" applyAlignment="1">
      <alignment horizontal="center"/>
    </xf>
    <xf numFmtId="0" fontId="6" fillId="14" borderId="63" xfId="0" applyFont="1" applyFill="1" applyBorder="1" applyAlignment="1">
      <alignment horizontal="center"/>
    </xf>
    <xf numFmtId="0" fontId="6" fillId="14" borderId="67" xfId="0" applyFont="1" applyFill="1" applyBorder="1" applyAlignment="1">
      <alignment horizontal="center"/>
    </xf>
    <xf numFmtId="0" fontId="23" fillId="9" borderId="29" xfId="0" applyFont="1" applyFill="1" applyBorder="1" applyAlignment="1">
      <alignment horizontal="center" vertical="center" wrapText="1"/>
    </xf>
    <xf numFmtId="0" fontId="12" fillId="9" borderId="63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 wrapText="1"/>
    </xf>
    <xf numFmtId="44" fontId="9" fillId="7" borderId="29" xfId="0" applyNumberFormat="1" applyFont="1" applyFill="1" applyBorder="1" applyAlignment="1">
      <alignment horizontal="center" vertical="center" wrapText="1"/>
    </xf>
    <xf numFmtId="44" fontId="9" fillId="7" borderId="58" xfId="0" applyNumberFormat="1" applyFont="1" applyFill="1" applyBorder="1" applyAlignment="1">
      <alignment horizontal="center" vertical="center" wrapText="1"/>
    </xf>
    <xf numFmtId="44" fontId="9" fillId="7" borderId="31" xfId="0" applyNumberFormat="1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 vertical="center" wrapText="1"/>
    </xf>
    <xf numFmtId="0" fontId="9" fillId="7" borderId="73" xfId="0" applyFont="1" applyFill="1" applyBorder="1" applyAlignment="1">
      <alignment horizontal="center"/>
    </xf>
    <xf numFmtId="44" fontId="9" fillId="7" borderId="71" xfId="0" applyNumberFormat="1" applyFont="1" applyFill="1" applyBorder="1" applyAlignment="1">
      <alignment horizontal="center"/>
    </xf>
    <xf numFmtId="44" fontId="9" fillId="7" borderId="72" xfId="0" applyNumberFormat="1" applyFont="1" applyFill="1" applyBorder="1" applyAlignment="1">
      <alignment horizontal="center"/>
    </xf>
    <xf numFmtId="0" fontId="6" fillId="14" borderId="69" xfId="0" applyFont="1" applyFill="1" applyBorder="1" applyAlignment="1">
      <alignment horizontal="center"/>
    </xf>
    <xf numFmtId="0" fontId="8" fillId="27" borderId="63" xfId="0" applyFont="1" applyFill="1" applyBorder="1"/>
    <xf numFmtId="0" fontId="8" fillId="0" borderId="63" xfId="0" applyFont="1" applyBorder="1"/>
    <xf numFmtId="0" fontId="6" fillId="21" borderId="87" xfId="0" applyFont="1" applyFill="1" applyBorder="1"/>
    <xf numFmtId="0" fontId="27" fillId="19" borderId="72" xfId="0" applyFont="1" applyFill="1" applyBorder="1" applyAlignment="1">
      <alignment wrapText="1"/>
    </xf>
    <xf numFmtId="0" fontId="27" fillId="19" borderId="63" xfId="0" applyFont="1" applyFill="1" applyBorder="1"/>
    <xf numFmtId="0" fontId="9" fillId="19" borderId="32" xfId="0" applyFont="1" applyFill="1" applyBorder="1" applyAlignment="1">
      <alignment horizontal="center"/>
    </xf>
    <xf numFmtId="0" fontId="9" fillId="19" borderId="34" xfId="0" applyFont="1" applyFill="1" applyBorder="1" applyAlignment="1">
      <alignment horizontal="center"/>
    </xf>
    <xf numFmtId="169" fontId="9" fillId="19" borderId="45" xfId="0" applyNumberFormat="1" applyFont="1" applyFill="1" applyBorder="1" applyAlignment="1">
      <alignment horizontal="right"/>
    </xf>
    <xf numFmtId="0" fontId="9" fillId="19" borderId="40" xfId="0" applyFont="1" applyFill="1" applyBorder="1" applyAlignment="1">
      <alignment horizontal="center"/>
    </xf>
    <xf numFmtId="0" fontId="9" fillId="19" borderId="46" xfId="0" applyFont="1" applyFill="1" applyBorder="1" applyAlignment="1">
      <alignment horizontal="right"/>
    </xf>
    <xf numFmtId="44" fontId="14" fillId="29" borderId="11" xfId="0" applyNumberFormat="1" applyFont="1" applyFill="1" applyBorder="1" applyAlignment="1">
      <alignment horizontal="center" vertical="center"/>
    </xf>
    <xf numFmtId="44" fontId="14" fillId="29" borderId="13" xfId="0" applyNumberFormat="1" applyFont="1" applyFill="1" applyBorder="1" applyAlignment="1">
      <alignment horizontal="center" vertical="center"/>
    </xf>
    <xf numFmtId="171" fontId="14" fillId="29" borderId="11" xfId="0" applyNumberFormat="1" applyFont="1" applyFill="1" applyBorder="1" applyAlignment="1">
      <alignment horizontal="right" vertical="center"/>
    </xf>
    <xf numFmtId="171" fontId="14" fillId="29" borderId="13" xfId="0" applyNumberFormat="1" applyFont="1" applyFill="1" applyBorder="1" applyAlignment="1">
      <alignment horizontal="right" vertical="center"/>
    </xf>
    <xf numFmtId="0" fontId="9" fillId="19" borderId="33" xfId="0" applyFont="1" applyFill="1" applyBorder="1" applyAlignment="1">
      <alignment horizontal="center"/>
    </xf>
    <xf numFmtId="0" fontId="9" fillId="19" borderId="35" xfId="0" applyFont="1" applyFill="1" applyBorder="1" applyAlignment="1">
      <alignment horizontal="center"/>
    </xf>
    <xf numFmtId="168" fontId="9" fillId="19" borderId="51" xfId="0" applyNumberFormat="1" applyFont="1" applyFill="1" applyBorder="1" applyAlignment="1">
      <alignment horizontal="right"/>
    </xf>
    <xf numFmtId="44" fontId="9" fillId="19" borderId="76" xfId="0" applyNumberFormat="1" applyFont="1" applyFill="1" applyBorder="1" applyAlignment="1">
      <alignment horizontal="right"/>
    </xf>
    <xf numFmtId="44" fontId="9" fillId="19" borderId="94" xfId="0" applyNumberFormat="1" applyFont="1" applyFill="1" applyBorder="1" applyAlignment="1">
      <alignment horizontal="right"/>
    </xf>
    <xf numFmtId="0" fontId="30" fillId="9" borderId="53" xfId="3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0" fillId="0" borderId="55" xfId="0" applyBorder="1"/>
    <xf numFmtId="0" fontId="30" fillId="9" borderId="13" xfId="3" applyFill="1" applyBorder="1" applyAlignment="1">
      <alignment horizontal="center" vertical="center" wrapText="1"/>
    </xf>
    <xf numFmtId="0" fontId="30" fillId="9" borderId="31" xfId="3" applyFill="1" applyBorder="1" applyAlignment="1">
      <alignment horizontal="center" vertical="center" wrapText="1"/>
    </xf>
    <xf numFmtId="0" fontId="30" fillId="0" borderId="0" xfId="3" applyAlignment="1">
      <alignment horizontal="center" vertical="center"/>
    </xf>
    <xf numFmtId="0" fontId="30" fillId="9" borderId="14" xfId="3" applyFill="1" applyBorder="1" applyAlignment="1">
      <alignment horizontal="center" vertical="center" wrapText="1"/>
    </xf>
    <xf numFmtId="0" fontId="8" fillId="0" borderId="101" xfId="0" applyFont="1" applyBorder="1" applyAlignment="1">
      <alignment horizontal="center" vertical="center" wrapText="1"/>
    </xf>
    <xf numFmtId="0" fontId="30" fillId="9" borderId="63" xfId="3" applyFill="1" applyBorder="1" applyAlignment="1">
      <alignment horizontal="center" vertical="center" wrapText="1"/>
    </xf>
    <xf numFmtId="0" fontId="30" fillId="9" borderId="9" xfId="3" applyFill="1" applyBorder="1" applyAlignment="1">
      <alignment horizontal="center" vertical="center" wrapText="1"/>
    </xf>
    <xf numFmtId="0" fontId="30" fillId="0" borderId="0" xfId="3"/>
    <xf numFmtId="0" fontId="30" fillId="0" borderId="0" xfId="3" applyAlignment="1">
      <alignment horizontal="center"/>
    </xf>
    <xf numFmtId="0" fontId="29" fillId="0" borderId="63" xfId="0" applyFont="1" applyBorder="1"/>
    <xf numFmtId="9" fontId="0" fillId="0" borderId="80" xfId="2" applyFont="1" applyBorder="1" applyAlignment="1"/>
    <xf numFmtId="0" fontId="16" fillId="23" borderId="77" xfId="0" applyFont="1" applyFill="1" applyBorder="1" applyAlignment="1">
      <alignment horizontal="left" vertical="top"/>
    </xf>
    <xf numFmtId="44" fontId="16" fillId="2" borderId="80" xfId="0" applyNumberFormat="1" applyFont="1" applyFill="1" applyBorder="1" applyAlignment="1">
      <alignment horizontal="right"/>
    </xf>
    <xf numFmtId="0" fontId="16" fillId="23" borderId="78" xfId="0" applyFont="1" applyFill="1" applyBorder="1" applyAlignment="1">
      <alignment horizontal="left" vertical="top"/>
    </xf>
    <xf numFmtId="44" fontId="16" fillId="2" borderId="68" xfId="0" applyNumberFormat="1" applyFont="1" applyFill="1" applyBorder="1" applyAlignment="1">
      <alignment horizontal="right"/>
    </xf>
    <xf numFmtId="44" fontId="16" fillId="2" borderId="68" xfId="1" applyFont="1" applyFill="1" applyBorder="1" applyAlignment="1">
      <alignment horizontal="right"/>
    </xf>
    <xf numFmtId="44" fontId="16" fillId="2" borderId="78" xfId="1" applyFont="1" applyFill="1" applyBorder="1" applyAlignment="1">
      <alignment horizontal="right"/>
    </xf>
    <xf numFmtId="0" fontId="16" fillId="20" borderId="68" xfId="0" applyFont="1" applyFill="1" applyBorder="1" applyAlignment="1">
      <alignment horizontal="right"/>
    </xf>
    <xf numFmtId="0" fontId="16" fillId="20" borderId="71" xfId="0" applyFont="1" applyFill="1" applyBorder="1" applyAlignment="1">
      <alignment horizontal="right"/>
    </xf>
    <xf numFmtId="44" fontId="16" fillId="20" borderId="68" xfId="1" applyFont="1" applyFill="1" applyBorder="1" applyAlignment="1">
      <alignment horizontal="right"/>
    </xf>
    <xf numFmtId="44" fontId="16" fillId="20" borderId="69" xfId="1" applyFont="1" applyFill="1" applyBorder="1" applyAlignment="1">
      <alignment horizontal="right"/>
    </xf>
    <xf numFmtId="173" fontId="16" fillId="20" borderId="92" xfId="1" applyNumberFormat="1" applyFont="1" applyFill="1" applyBorder="1" applyAlignment="1">
      <alignment horizontal="right"/>
    </xf>
    <xf numFmtId="0" fontId="16" fillId="23" borderId="79" xfId="0" applyFont="1" applyFill="1" applyBorder="1" applyAlignment="1">
      <alignment horizontal="left" vertical="top"/>
    </xf>
    <xf numFmtId="0" fontId="6" fillId="19" borderId="77" xfId="0" applyFont="1" applyFill="1" applyBorder="1"/>
    <xf numFmtId="9" fontId="0" fillId="20" borderId="77" xfId="2" applyFont="1" applyFill="1" applyBorder="1" applyAlignment="1"/>
    <xf numFmtId="173" fontId="0" fillId="20" borderId="79" xfId="0" applyNumberFormat="1" applyFill="1" applyBorder="1"/>
    <xf numFmtId="8" fontId="9" fillId="30" borderId="83" xfId="0" applyNumberFormat="1" applyFont="1" applyFill="1" applyBorder="1"/>
    <xf numFmtId="8" fontId="9" fillId="31" borderId="82" xfId="0" applyNumberFormat="1" applyFont="1" applyFill="1" applyBorder="1"/>
    <xf numFmtId="0" fontId="16" fillId="23" borderId="78" xfId="0" applyFont="1" applyFill="1" applyBorder="1" applyAlignment="1">
      <alignment horizontal="left" vertical="top" wrapText="1"/>
    </xf>
    <xf numFmtId="8" fontId="9" fillId="0" borderId="33" xfId="0" applyNumberFormat="1" applyFont="1" applyBorder="1"/>
    <xf numFmtId="8" fontId="9" fillId="0" borderId="35" xfId="0" applyNumberFormat="1" applyFont="1" applyBorder="1"/>
    <xf numFmtId="8" fontId="9" fillId="0" borderId="41" xfId="0" applyNumberFormat="1" applyFont="1" applyBorder="1"/>
    <xf numFmtId="44" fontId="9" fillId="0" borderId="95" xfId="0" applyNumberFormat="1" applyFont="1" applyBorder="1"/>
    <xf numFmtId="0" fontId="12" fillId="9" borderId="29" xfId="0" applyFont="1" applyFill="1" applyBorder="1" applyAlignment="1">
      <alignment horizontal="center" vertical="center" wrapText="1"/>
    </xf>
    <xf numFmtId="44" fontId="9" fillId="0" borderId="76" xfId="0" applyNumberFormat="1" applyFont="1" applyBorder="1" applyAlignment="1">
      <alignment horizontal="center" vertical="center"/>
    </xf>
    <xf numFmtId="44" fontId="9" fillId="0" borderId="74" xfId="0" applyNumberFormat="1" applyFont="1" applyBorder="1" applyAlignment="1">
      <alignment horizontal="center" vertical="center"/>
    </xf>
    <xf numFmtId="44" fontId="9" fillId="0" borderId="94" xfId="0" applyNumberFormat="1" applyFont="1" applyBorder="1" applyAlignment="1">
      <alignment horizontal="center" vertical="center"/>
    </xf>
    <xf numFmtId="44" fontId="6" fillId="0" borderId="95" xfId="0" applyNumberFormat="1" applyFont="1" applyBorder="1"/>
    <xf numFmtId="0" fontId="11" fillId="9" borderId="102" xfId="0" applyFont="1" applyFill="1" applyBorder="1" applyAlignment="1">
      <alignment horizontal="left" vertical="center" wrapText="1"/>
    </xf>
    <xf numFmtId="0" fontId="6" fillId="9" borderId="103" xfId="0" applyFont="1" applyFill="1" applyBorder="1" applyAlignment="1">
      <alignment horizontal="left" vertical="center" wrapText="1"/>
    </xf>
    <xf numFmtId="168" fontId="9" fillId="0" borderId="28" xfId="0" applyNumberFormat="1" applyFont="1" applyBorder="1" applyAlignment="1">
      <alignment horizontal="center" vertical="center"/>
    </xf>
    <xf numFmtId="44" fontId="14" fillId="29" borderId="73" xfId="0" applyNumberFormat="1" applyFont="1" applyFill="1" applyBorder="1" applyAlignment="1">
      <alignment horizontal="center" vertical="center"/>
    </xf>
    <xf numFmtId="44" fontId="14" fillId="29" borderId="72" xfId="0" applyNumberFormat="1" applyFont="1" applyFill="1" applyBorder="1" applyAlignment="1">
      <alignment horizontal="center" vertical="center"/>
    </xf>
    <xf numFmtId="0" fontId="8" fillId="19" borderId="79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9" fillId="0" borderId="67" xfId="0" applyFont="1" applyBorder="1" applyAlignment="1">
      <alignment horizontal="left"/>
    </xf>
    <xf numFmtId="0" fontId="29" fillId="0" borderId="93" xfId="0" applyFont="1" applyBorder="1" applyAlignment="1">
      <alignment horizontal="left"/>
    </xf>
    <xf numFmtId="0" fontId="29" fillId="0" borderId="70" xfId="0" applyFont="1" applyBorder="1" applyAlignment="1">
      <alignment horizontal="left"/>
    </xf>
    <xf numFmtId="10" fontId="16" fillId="20" borderId="67" xfId="2" applyNumberFormat="1" applyFont="1" applyFill="1" applyBorder="1" applyAlignment="1">
      <alignment horizontal="center"/>
    </xf>
    <xf numFmtId="10" fontId="16" fillId="20" borderId="93" xfId="2" applyNumberFormat="1" applyFont="1" applyFill="1" applyBorder="1" applyAlignment="1">
      <alignment horizontal="center"/>
    </xf>
    <xf numFmtId="10" fontId="16" fillId="20" borderId="70" xfId="2" applyNumberFormat="1" applyFont="1" applyFill="1" applyBorder="1" applyAlignment="1">
      <alignment horizontal="center"/>
    </xf>
    <xf numFmtId="0" fontId="12" fillId="21" borderId="67" xfId="0" applyFont="1" applyFill="1" applyBorder="1" applyAlignment="1">
      <alignment horizontal="center" vertical="center"/>
    </xf>
    <xf numFmtId="0" fontId="12" fillId="21" borderId="70" xfId="0" applyFont="1" applyFill="1" applyBorder="1" applyAlignment="1">
      <alignment horizontal="center" vertical="center"/>
    </xf>
    <xf numFmtId="0" fontId="8" fillId="0" borderId="96" xfId="0" applyFont="1" applyBorder="1" applyAlignment="1">
      <alignment horizontal="center" wrapText="1"/>
    </xf>
    <xf numFmtId="0" fontId="8" fillId="0" borderId="97" xfId="0" applyFont="1" applyBorder="1" applyAlignment="1">
      <alignment horizontal="center" wrapText="1"/>
    </xf>
    <xf numFmtId="0" fontId="8" fillId="0" borderId="98" xfId="0" applyFont="1" applyBorder="1" applyAlignment="1">
      <alignment horizontal="center" wrapText="1"/>
    </xf>
    <xf numFmtId="0" fontId="8" fillId="0" borderId="99" xfId="0" applyFont="1" applyBorder="1" applyAlignment="1">
      <alignment horizontal="center" wrapText="1"/>
    </xf>
    <xf numFmtId="0" fontId="8" fillId="0" borderId="95" xfId="0" applyFont="1" applyBorder="1" applyAlignment="1">
      <alignment horizontal="center" vertical="center" wrapText="1"/>
    </xf>
    <xf numFmtId="0" fontId="8" fillId="0" borderId="62" xfId="0" applyFont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/>
    </xf>
    <xf numFmtId="0" fontId="18" fillId="0" borderId="2" xfId="0" applyFont="1" applyBorder="1"/>
    <xf numFmtId="0" fontId="18" fillId="0" borderId="3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9" fillId="0" borderId="0" xfId="0" applyFont="1" applyAlignment="1">
      <alignment horizontal="center"/>
    </xf>
    <xf numFmtId="0" fontId="9" fillId="0" borderId="0" xfId="0" applyFont="1"/>
    <xf numFmtId="0" fontId="9" fillId="2" borderId="1" xfId="0" applyFont="1" applyFill="1" applyBorder="1" applyAlignment="1">
      <alignment horizontal="left" vertical="center" wrapText="1"/>
    </xf>
    <xf numFmtId="0" fontId="18" fillId="0" borderId="4" xfId="0" applyFont="1" applyBorder="1"/>
    <xf numFmtId="0" fontId="18" fillId="0" borderId="5" xfId="0" applyFont="1" applyBorder="1"/>
    <xf numFmtId="0" fontId="18" fillId="0" borderId="6" xfId="0" applyFont="1" applyBorder="1"/>
    <xf numFmtId="0" fontId="18" fillId="0" borderId="7" xfId="0" applyFont="1" applyBorder="1"/>
    <xf numFmtId="0" fontId="18" fillId="0" borderId="8" xfId="0" applyFont="1" applyBorder="1"/>
    <xf numFmtId="0" fontId="9" fillId="0" borderId="55" xfId="0" applyFont="1" applyBorder="1" applyAlignment="1">
      <alignment horizontal="center"/>
    </xf>
    <xf numFmtId="0" fontId="18" fillId="0" borderId="55" xfId="0" applyFont="1" applyBorder="1"/>
    <xf numFmtId="0" fontId="19" fillId="8" borderId="67" xfId="0" applyFont="1" applyFill="1" applyBorder="1" applyAlignment="1">
      <alignment horizontal="center"/>
    </xf>
    <xf numFmtId="0" fontId="18" fillId="0" borderId="93" xfId="0" applyFont="1" applyBorder="1"/>
    <xf numFmtId="0" fontId="18" fillId="0" borderId="70" xfId="0" applyFont="1" applyBorder="1"/>
    <xf numFmtId="0" fontId="12" fillId="9" borderId="88" xfId="0" applyFont="1" applyFill="1" applyBorder="1" applyAlignment="1">
      <alignment horizontal="center" vertical="center" wrapText="1"/>
    </xf>
    <xf numFmtId="0" fontId="12" fillId="9" borderId="90" xfId="0" applyFont="1" applyFill="1" applyBorder="1" applyAlignment="1">
      <alignment horizontal="center" vertical="center" wrapText="1"/>
    </xf>
    <xf numFmtId="165" fontId="9" fillId="0" borderId="35" xfId="0" applyNumberFormat="1" applyFont="1" applyBorder="1" applyAlignment="1">
      <alignment horizontal="center" vertical="center"/>
    </xf>
    <xf numFmtId="0" fontId="18" fillId="0" borderId="36" xfId="0" applyFont="1" applyBorder="1"/>
    <xf numFmtId="165" fontId="9" fillId="0" borderId="38" xfId="0" applyNumberFormat="1" applyFont="1" applyBorder="1" applyAlignment="1">
      <alignment horizontal="center" vertical="center"/>
    </xf>
    <xf numFmtId="0" fontId="18" fillId="0" borderId="39" xfId="0" applyFont="1" applyBorder="1"/>
    <xf numFmtId="165" fontId="9" fillId="0" borderId="41" xfId="0" applyNumberFormat="1" applyFont="1" applyBorder="1" applyAlignment="1">
      <alignment horizontal="center" vertical="center"/>
    </xf>
    <xf numFmtId="0" fontId="18" fillId="0" borderId="42" xfId="0" applyFont="1" applyBorder="1"/>
    <xf numFmtId="0" fontId="12" fillId="10" borderId="26" xfId="0" applyFont="1" applyFill="1" applyBorder="1" applyAlignment="1">
      <alignment horizontal="center" vertical="center" wrapText="1"/>
    </xf>
    <xf numFmtId="0" fontId="18" fillId="0" borderId="28" xfId="0" applyFont="1" applyBorder="1"/>
    <xf numFmtId="0" fontId="9" fillId="0" borderId="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18" fillId="0" borderId="27" xfId="0" applyFont="1" applyBorder="1"/>
    <xf numFmtId="167" fontId="11" fillId="19" borderId="9" xfId="0" applyNumberFormat="1" applyFont="1" applyFill="1" applyBorder="1" applyAlignment="1">
      <alignment horizontal="center" vertical="center"/>
    </xf>
    <xf numFmtId="0" fontId="24" fillId="19" borderId="11" xfId="0" applyFont="1" applyFill="1" applyBorder="1"/>
    <xf numFmtId="0" fontId="24" fillId="19" borderId="31" xfId="0" applyFont="1" applyFill="1" applyBorder="1"/>
    <xf numFmtId="0" fontId="24" fillId="19" borderId="13" xfId="0" applyFont="1" applyFill="1" applyBorder="1"/>
    <xf numFmtId="0" fontId="9" fillId="0" borderId="9" xfId="0" applyFont="1" applyBorder="1" applyAlignment="1">
      <alignment horizontal="center" vertical="center"/>
    </xf>
    <xf numFmtId="0" fontId="18" fillId="0" borderId="11" xfId="0" applyFont="1" applyBorder="1"/>
    <xf numFmtId="0" fontId="18" fillId="0" borderId="13" xfId="0" applyFont="1" applyBorder="1"/>
    <xf numFmtId="0" fontId="8" fillId="19" borderId="1" xfId="0" applyFont="1" applyFill="1" applyBorder="1" applyAlignment="1">
      <alignment horizontal="center" wrapText="1"/>
    </xf>
    <xf numFmtId="0" fontId="18" fillId="19" borderId="4" xfId="0" applyFont="1" applyFill="1" applyBorder="1"/>
    <xf numFmtId="0" fontId="18" fillId="19" borderId="6" xfId="0" applyFont="1" applyFill="1" applyBorder="1"/>
    <xf numFmtId="0" fontId="12" fillId="10" borderId="47" xfId="0" applyFont="1" applyFill="1" applyBorder="1" applyAlignment="1">
      <alignment horizontal="center" vertical="center" wrapText="1"/>
    </xf>
    <xf numFmtId="0" fontId="18" fillId="0" borderId="48" xfId="0" applyFont="1" applyBorder="1"/>
    <xf numFmtId="0" fontId="9" fillId="0" borderId="1" xfId="0" applyFont="1" applyBorder="1" applyAlignment="1">
      <alignment horizontal="left" vertical="top"/>
    </xf>
    <xf numFmtId="0" fontId="6" fillId="10" borderId="1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/>
    </xf>
    <xf numFmtId="0" fontId="12" fillId="11" borderId="26" xfId="0" applyFont="1" applyFill="1" applyBorder="1" applyAlignment="1">
      <alignment horizontal="center" vertical="center"/>
    </xf>
    <xf numFmtId="0" fontId="11" fillId="11" borderId="2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left" vertical="center" wrapText="1"/>
    </xf>
    <xf numFmtId="0" fontId="8" fillId="2" borderId="47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48" xfId="0" applyFont="1" applyFill="1" applyBorder="1" applyAlignment="1">
      <alignment horizontal="left" vertical="center" wrapText="1"/>
    </xf>
    <xf numFmtId="0" fontId="9" fillId="2" borderId="29" xfId="0" applyFont="1" applyFill="1" applyBorder="1" applyAlignment="1">
      <alignment horizontal="left" vertical="center" wrapText="1"/>
    </xf>
    <xf numFmtId="0" fontId="9" fillId="2" borderId="55" xfId="0" applyFont="1" applyFill="1" applyBorder="1" applyAlignment="1">
      <alignment horizontal="left" vertical="center" wrapText="1"/>
    </xf>
    <xf numFmtId="0" fontId="9" fillId="2" borderId="31" xfId="0" applyFont="1" applyFill="1" applyBorder="1" applyAlignment="1">
      <alignment horizontal="left" vertical="center" wrapText="1"/>
    </xf>
    <xf numFmtId="0" fontId="9" fillId="2" borderId="58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59" xfId="0" applyFont="1" applyFill="1" applyBorder="1" applyAlignment="1">
      <alignment horizontal="left" vertical="center" wrapText="1"/>
    </xf>
    <xf numFmtId="0" fontId="19" fillId="8" borderId="26" xfId="0" applyFont="1" applyFill="1" applyBorder="1" applyAlignment="1">
      <alignment horizontal="center"/>
    </xf>
    <xf numFmtId="10" fontId="9" fillId="0" borderId="4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" fontId="18" fillId="0" borderId="4" xfId="0" applyNumberFormat="1" applyFont="1" applyBorder="1"/>
    <xf numFmtId="1" fontId="18" fillId="0" borderId="6" xfId="0" applyNumberFormat="1" applyFont="1" applyBorder="1"/>
    <xf numFmtId="0" fontId="6" fillId="10" borderId="26" xfId="0" applyFont="1" applyFill="1" applyBorder="1" applyAlignment="1">
      <alignment horizontal="center" vertical="center" wrapText="1"/>
    </xf>
    <xf numFmtId="0" fontId="8" fillId="19" borderId="10" xfId="0" applyFont="1" applyFill="1" applyBorder="1" applyAlignment="1">
      <alignment horizontal="center" wrapText="1"/>
    </xf>
    <xf numFmtId="0" fontId="9" fillId="19" borderId="53" xfId="0" applyFont="1" applyFill="1" applyBorder="1" applyAlignment="1">
      <alignment horizontal="center" wrapText="1"/>
    </xf>
    <xf numFmtId="0" fontId="9" fillId="19" borderId="14" xfId="0" applyFont="1" applyFill="1" applyBorder="1" applyAlignment="1">
      <alignment horizontal="center" wrapText="1"/>
    </xf>
    <xf numFmtId="167" fontId="14" fillId="0" borderId="48" xfId="0" applyNumberFormat="1" applyFont="1" applyBorder="1" applyAlignment="1">
      <alignment horizontal="center" vertical="center"/>
    </xf>
    <xf numFmtId="0" fontId="18" fillId="0" borderId="31" xfId="0" applyFont="1" applyBorder="1"/>
    <xf numFmtId="2" fontId="9" fillId="0" borderId="9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9" fillId="13" borderId="30" xfId="0" applyFont="1" applyFill="1" applyBorder="1" applyAlignment="1">
      <alignment wrapText="1"/>
    </xf>
    <xf numFmtId="0" fontId="18" fillId="0" borderId="54" xfId="0" applyFont="1" applyBorder="1"/>
    <xf numFmtId="0" fontId="18" fillId="0" borderId="52" xfId="0" applyFont="1" applyBorder="1"/>
    <xf numFmtId="0" fontId="12" fillId="10" borderId="47" xfId="0" applyFont="1" applyFill="1" applyBorder="1" applyAlignment="1">
      <alignment horizontal="center" vertical="center"/>
    </xf>
    <xf numFmtId="0" fontId="12" fillId="10" borderId="58" xfId="0" applyFont="1" applyFill="1" applyBorder="1" applyAlignment="1">
      <alignment horizontal="left" vertical="top"/>
    </xf>
    <xf numFmtId="0" fontId="18" fillId="0" borderId="59" xfId="0" applyFont="1" applyBorder="1"/>
    <xf numFmtId="0" fontId="12" fillId="10" borderId="26" xfId="0" applyFont="1" applyFill="1" applyBorder="1" applyAlignment="1">
      <alignment horizontal="left" vertical="top"/>
    </xf>
    <xf numFmtId="0" fontId="9" fillId="0" borderId="85" xfId="0" applyFont="1" applyBorder="1" applyAlignment="1">
      <alignment horizontal="left" vertical="center"/>
    </xf>
    <xf numFmtId="0" fontId="18" fillId="0" borderId="86" xfId="0" applyFont="1" applyBorder="1"/>
    <xf numFmtId="0" fontId="18" fillId="0" borderId="87" xfId="0" applyFont="1" applyBorder="1"/>
    <xf numFmtId="0" fontId="18" fillId="0" borderId="88" xfId="0" applyFont="1" applyBorder="1"/>
    <xf numFmtId="0" fontId="9" fillId="0" borderId="89" xfId="0" applyFont="1" applyBorder="1"/>
    <xf numFmtId="0" fontId="18" fillId="0" borderId="90" xfId="0" applyFont="1" applyBorder="1"/>
    <xf numFmtId="0" fontId="9" fillId="2" borderId="85" xfId="0" applyFont="1" applyFill="1" applyBorder="1" applyAlignment="1">
      <alignment horizontal="left" vertical="center" wrapText="1"/>
    </xf>
    <xf numFmtId="0" fontId="9" fillId="2" borderId="86" xfId="0" applyFont="1" applyFill="1" applyBorder="1" applyAlignment="1">
      <alignment horizontal="left" vertical="center" wrapText="1"/>
    </xf>
    <xf numFmtId="0" fontId="9" fillId="2" borderId="87" xfId="0" applyFont="1" applyFill="1" applyBorder="1" applyAlignment="1">
      <alignment horizontal="left" vertical="center" wrapText="1"/>
    </xf>
    <xf numFmtId="0" fontId="9" fillId="2" borderId="84" xfId="0" applyFont="1" applyFill="1" applyBorder="1" applyAlignment="1">
      <alignment horizontal="left" vertical="center" wrapText="1"/>
    </xf>
    <xf numFmtId="0" fontId="9" fillId="2" borderId="91" xfId="0" applyFont="1" applyFill="1" applyBorder="1" applyAlignment="1">
      <alignment horizontal="left" vertical="center" wrapText="1"/>
    </xf>
    <xf numFmtId="0" fontId="9" fillId="2" borderId="88" xfId="0" applyFont="1" applyFill="1" applyBorder="1" applyAlignment="1">
      <alignment horizontal="left" vertical="center" wrapText="1"/>
    </xf>
    <xf numFmtId="0" fontId="9" fillId="2" borderId="89" xfId="0" applyFont="1" applyFill="1" applyBorder="1" applyAlignment="1">
      <alignment horizontal="left" vertical="center" wrapText="1"/>
    </xf>
    <xf numFmtId="0" fontId="9" fillId="2" borderId="90" xfId="0" applyFont="1" applyFill="1" applyBorder="1" applyAlignment="1">
      <alignment horizontal="left" vertical="center" wrapText="1"/>
    </xf>
    <xf numFmtId="0" fontId="12" fillId="11" borderId="26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left" vertical="top"/>
    </xf>
    <xf numFmtId="10" fontId="9" fillId="0" borderId="26" xfId="0" applyNumberFormat="1" applyFont="1" applyBorder="1" applyAlignment="1">
      <alignment horizontal="center"/>
    </xf>
    <xf numFmtId="10" fontId="9" fillId="0" borderId="2" xfId="0" applyNumberFormat="1" applyFont="1" applyBorder="1" applyAlignment="1">
      <alignment horizontal="center"/>
    </xf>
    <xf numFmtId="0" fontId="25" fillId="15" borderId="85" xfId="0" applyFont="1" applyFill="1" applyBorder="1" applyAlignment="1">
      <alignment horizontal="left" vertical="center"/>
    </xf>
    <xf numFmtId="0" fontId="25" fillId="15" borderId="86" xfId="0" applyFont="1" applyFill="1" applyBorder="1" applyAlignment="1">
      <alignment horizontal="left" vertical="center"/>
    </xf>
    <xf numFmtId="0" fontId="25" fillId="15" borderId="87" xfId="0" applyFont="1" applyFill="1" applyBorder="1" applyAlignment="1">
      <alignment horizontal="left" vertical="center"/>
    </xf>
    <xf numFmtId="0" fontId="25" fillId="15" borderId="84" xfId="0" applyFont="1" applyFill="1" applyBorder="1" applyAlignment="1">
      <alignment horizontal="left" vertical="center"/>
    </xf>
    <xf numFmtId="0" fontId="25" fillId="15" borderId="55" xfId="0" applyFont="1" applyFill="1" applyBorder="1" applyAlignment="1">
      <alignment horizontal="left" vertical="center"/>
    </xf>
    <xf numFmtId="0" fontId="25" fillId="15" borderId="91" xfId="0" applyFont="1" applyFill="1" applyBorder="1" applyAlignment="1">
      <alignment horizontal="left" vertical="center"/>
    </xf>
    <xf numFmtId="0" fontId="25" fillId="15" borderId="88" xfId="0" applyFont="1" applyFill="1" applyBorder="1" applyAlignment="1">
      <alignment horizontal="left" vertical="center"/>
    </xf>
    <xf numFmtId="0" fontId="25" fillId="15" borderId="89" xfId="0" applyFont="1" applyFill="1" applyBorder="1" applyAlignment="1">
      <alignment horizontal="left" vertical="center"/>
    </xf>
    <xf numFmtId="0" fontId="25" fillId="15" borderId="90" xfId="0" applyFont="1" applyFill="1" applyBorder="1" applyAlignment="1">
      <alignment horizontal="left" vertical="center"/>
    </xf>
    <xf numFmtId="0" fontId="25" fillId="17" borderId="84" xfId="0" applyFont="1" applyFill="1" applyBorder="1" applyAlignment="1">
      <alignment horizontal="center"/>
    </xf>
    <xf numFmtId="0" fontId="25" fillId="17" borderId="55" xfId="0" applyFont="1" applyFill="1" applyBorder="1" applyAlignment="1">
      <alignment horizontal="center"/>
    </xf>
    <xf numFmtId="0" fontId="25" fillId="17" borderId="89" xfId="0" applyFont="1" applyFill="1" applyBorder="1" applyAlignment="1">
      <alignment horizontal="center"/>
    </xf>
    <xf numFmtId="0" fontId="25" fillId="17" borderId="90" xfId="0" applyFont="1" applyFill="1" applyBorder="1" applyAlignment="1">
      <alignment horizontal="center"/>
    </xf>
    <xf numFmtId="0" fontId="25" fillId="17" borderId="88" xfId="0" applyFont="1" applyFill="1" applyBorder="1" applyAlignment="1">
      <alignment horizontal="center"/>
    </xf>
    <xf numFmtId="0" fontId="9" fillId="14" borderId="73" xfId="0" applyFont="1" applyFill="1" applyBorder="1" applyAlignment="1">
      <alignment horizontal="center"/>
    </xf>
    <xf numFmtId="0" fontId="9" fillId="14" borderId="100" xfId="0" applyFont="1" applyFill="1" applyBorder="1" applyAlignment="1">
      <alignment horizontal="center"/>
    </xf>
    <xf numFmtId="165" fontId="9" fillId="24" borderId="73" xfId="0" applyNumberFormat="1" applyFont="1" applyFill="1" applyBorder="1" applyAlignment="1">
      <alignment horizontal="center"/>
    </xf>
    <xf numFmtId="165" fontId="9" fillId="24" borderId="100" xfId="0" applyNumberFormat="1" applyFont="1" applyFill="1" applyBorder="1" applyAlignment="1">
      <alignment horizontal="center"/>
    </xf>
    <xf numFmtId="0" fontId="8" fillId="14" borderId="73" xfId="0" applyFont="1" applyFill="1" applyBorder="1" applyAlignment="1">
      <alignment horizontal="center"/>
    </xf>
    <xf numFmtId="0" fontId="9" fillId="14" borderId="72" xfId="0" applyFont="1" applyFill="1" applyBorder="1" applyAlignment="1">
      <alignment horizontal="center"/>
    </xf>
    <xf numFmtId="165" fontId="9" fillId="24" borderId="72" xfId="0" applyNumberFormat="1" applyFont="1" applyFill="1" applyBorder="1" applyAlignment="1">
      <alignment horizontal="center"/>
    </xf>
    <xf numFmtId="10" fontId="6" fillId="0" borderId="67" xfId="0" applyNumberFormat="1" applyFont="1" applyBorder="1" applyAlignment="1">
      <alignment horizontal="center"/>
    </xf>
    <xf numFmtId="10" fontId="6" fillId="0" borderId="93" xfId="0" applyNumberFormat="1" applyFont="1" applyBorder="1" applyAlignment="1">
      <alignment horizontal="center"/>
    </xf>
    <xf numFmtId="10" fontId="6" fillId="0" borderId="70" xfId="0" applyNumberFormat="1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0" fontId="6" fillId="0" borderId="93" xfId="0" applyFont="1" applyBorder="1" applyAlignment="1">
      <alignment horizontal="center"/>
    </xf>
    <xf numFmtId="0" fontId="6" fillId="0" borderId="70" xfId="0" applyFont="1" applyBorder="1" applyAlignment="1">
      <alignment horizontal="center"/>
    </xf>
    <xf numFmtId="0" fontId="7" fillId="15" borderId="85" xfId="0" applyFont="1" applyFill="1" applyBorder="1" applyAlignment="1">
      <alignment horizontal="center" vertical="center" wrapText="1"/>
    </xf>
    <xf numFmtId="0" fontId="26" fillId="15" borderId="86" xfId="0" applyFont="1" applyFill="1" applyBorder="1" applyAlignment="1">
      <alignment horizontal="center" vertical="center" wrapText="1"/>
    </xf>
    <xf numFmtId="0" fontId="26" fillId="15" borderId="87" xfId="0" applyFont="1" applyFill="1" applyBorder="1" applyAlignment="1">
      <alignment horizontal="center" vertical="center" wrapText="1"/>
    </xf>
    <xf numFmtId="0" fontId="26" fillId="15" borderId="84" xfId="0" applyFont="1" applyFill="1" applyBorder="1" applyAlignment="1">
      <alignment horizontal="center" vertical="center" wrapText="1"/>
    </xf>
    <xf numFmtId="0" fontId="26" fillId="15" borderId="55" xfId="0" applyFont="1" applyFill="1" applyBorder="1" applyAlignment="1">
      <alignment horizontal="center" vertical="center" wrapText="1"/>
    </xf>
    <xf numFmtId="0" fontId="26" fillId="15" borderId="91" xfId="0" applyFont="1" applyFill="1" applyBorder="1" applyAlignment="1">
      <alignment horizontal="center" vertical="center" wrapText="1"/>
    </xf>
    <xf numFmtId="0" fontId="26" fillId="15" borderId="88" xfId="0" applyFont="1" applyFill="1" applyBorder="1" applyAlignment="1">
      <alignment horizontal="center" vertical="center" wrapText="1"/>
    </xf>
    <xf numFmtId="0" fontId="26" fillId="15" borderId="89" xfId="0" applyFont="1" applyFill="1" applyBorder="1" applyAlignment="1">
      <alignment horizontal="center" vertical="center" wrapText="1"/>
    </xf>
    <xf numFmtId="0" fontId="26" fillId="15" borderId="90" xfId="0" applyFont="1" applyFill="1" applyBorder="1" applyAlignment="1">
      <alignment horizontal="center" vertical="center" wrapText="1"/>
    </xf>
    <xf numFmtId="0" fontId="8" fillId="0" borderId="95" xfId="0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28" fillId="28" borderId="73" xfId="0" applyFont="1" applyFill="1" applyBorder="1" applyAlignment="1">
      <alignment horizontal="center" vertical="center"/>
    </xf>
    <xf numFmtId="0" fontId="28" fillId="28" borderId="72" xfId="0" applyFont="1" applyFill="1" applyBorder="1" applyAlignment="1">
      <alignment horizontal="center" vertical="center"/>
    </xf>
    <xf numFmtId="0" fontId="0" fillId="20" borderId="64" xfId="0" applyFill="1" applyBorder="1" applyAlignment="1">
      <alignment horizontal="center"/>
    </xf>
    <xf numFmtId="0" fontId="0" fillId="20" borderId="65" xfId="0" applyFill="1" applyBorder="1" applyAlignment="1">
      <alignment horizontal="center"/>
    </xf>
    <xf numFmtId="0" fontId="0" fillId="20" borderId="66" xfId="0" applyFill="1" applyBorder="1" applyAlignment="1">
      <alignment horizontal="center"/>
    </xf>
    <xf numFmtId="0" fontId="29" fillId="0" borderId="85" xfId="0" applyFont="1" applyBorder="1" applyAlignment="1">
      <alignment horizontal="left" vertical="top" wrapText="1"/>
    </xf>
    <xf numFmtId="0" fontId="8" fillId="0" borderId="86" xfId="0" applyFont="1" applyBorder="1" applyAlignment="1">
      <alignment horizontal="left" vertical="top" wrapText="1"/>
    </xf>
    <xf numFmtId="0" fontId="8" fillId="0" borderId="87" xfId="0" applyFont="1" applyBorder="1" applyAlignment="1">
      <alignment horizontal="left" vertical="top" wrapText="1"/>
    </xf>
    <xf numFmtId="0" fontId="8" fillId="0" borderId="88" xfId="0" applyFont="1" applyBorder="1" applyAlignment="1">
      <alignment horizontal="left" vertical="top" wrapText="1"/>
    </xf>
    <xf numFmtId="0" fontId="8" fillId="0" borderId="89" xfId="0" applyFont="1" applyBorder="1" applyAlignment="1">
      <alignment horizontal="left" vertical="top" wrapText="1"/>
    </xf>
    <xf numFmtId="0" fontId="8" fillId="0" borderId="90" xfId="0" applyFont="1" applyBorder="1" applyAlignment="1">
      <alignment horizontal="left" vertical="top" wrapText="1"/>
    </xf>
    <xf numFmtId="0" fontId="15" fillId="0" borderId="62" xfId="0" applyFont="1" applyBorder="1"/>
    <xf numFmtId="0" fontId="16" fillId="0" borderId="62" xfId="0" applyFont="1" applyBorder="1"/>
    <xf numFmtId="0" fontId="5" fillId="0" borderId="0" xfId="0" applyFont="1"/>
    <xf numFmtId="0" fontId="3" fillId="3" borderId="10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7"/>
          <c:order val="7"/>
          <c:tx>
            <c:strRef>
              <c:f>ICE!$I$11</c:f>
              <c:strCache>
                <c:ptCount val="1"/>
                <c:pt idx="0">
                  <c:v>Total O&amp;M Cost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>
                  <a:tint val="46000"/>
                </a:schemeClr>
              </a:outerShdw>
            </a:effectLst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>
                <a:outerShdw blurRad="50800" dist="50800" dir="600000" algn="ctr" rotWithShape="0">
                  <a:srgbClr val="000000">
                    <a:alpha val="43137"/>
                  </a:srgbClr>
                </a:outerShdw>
              </a:effectLst>
            </c:spPr>
            <c:txPr>
              <a:bodyPr rot="0" spcFirstLastPara="1" vertOverflow="ellipsis" vert="horz" wrap="square" lIns="0" tIns="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ICE!$A$12:$A$23</c:f>
              <c:numCache>
                <c:formatCode>yyyy</c:formatCode>
                <c:ptCount val="12"/>
                <c:pt idx="0">
                  <c:v>44742</c:v>
                </c:pt>
                <c:pt idx="1">
                  <c:v>45107</c:v>
                </c:pt>
                <c:pt idx="2">
                  <c:v>45473</c:v>
                </c:pt>
                <c:pt idx="3">
                  <c:v>45838</c:v>
                </c:pt>
                <c:pt idx="4">
                  <c:v>46203</c:v>
                </c:pt>
                <c:pt idx="5">
                  <c:v>46568</c:v>
                </c:pt>
                <c:pt idx="6">
                  <c:v>46934</c:v>
                </c:pt>
                <c:pt idx="7">
                  <c:v>47299</c:v>
                </c:pt>
                <c:pt idx="8">
                  <c:v>47664</c:v>
                </c:pt>
                <c:pt idx="9">
                  <c:v>48029</c:v>
                </c:pt>
                <c:pt idx="10">
                  <c:v>48395</c:v>
                </c:pt>
                <c:pt idx="11">
                  <c:v>48760</c:v>
                </c:pt>
              </c:numCache>
            </c:numRef>
          </c:cat>
          <c:val>
            <c:numRef>
              <c:f>ICE!$I$12:$I$23</c:f>
              <c:numCache>
                <c:formatCode>_("$"* #,##0.00_);_("$"* \(#,##0.00\);_("$"* "-"??_);_(@_)</c:formatCode>
                <c:ptCount val="12"/>
                <c:pt idx="0">
                  <c:v>5373.4205869887155</c:v>
                </c:pt>
                <c:pt idx="1">
                  <c:v>5202.1562845360331</c:v>
                </c:pt>
                <c:pt idx="2">
                  <c:v>5263.4055280347511</c:v>
                </c:pt>
                <c:pt idx="3">
                  <c:v>5326.1200527610745</c:v>
                </c:pt>
                <c:pt idx="4">
                  <c:v>5390.3349130104234</c:v>
                </c:pt>
                <c:pt idx="5">
                  <c:v>5456.0860016910447</c:v>
                </c:pt>
                <c:pt idx="6">
                  <c:v>5523.4100703863533</c:v>
                </c:pt>
                <c:pt idx="7">
                  <c:v>5592.3447498972437</c:v>
                </c:pt>
                <c:pt idx="8">
                  <c:v>5662.9285712758265</c:v>
                </c:pt>
                <c:pt idx="9">
                  <c:v>5735.2009873623701</c:v>
                </c:pt>
                <c:pt idx="10">
                  <c:v>5809.2023948374772</c:v>
                </c:pt>
                <c:pt idx="11">
                  <c:v>5884.9741568018089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CAA-47E8-AA77-87DD1D4E991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897272191"/>
        <c:axId val="1897261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ICE!$B$11</c15:sqref>
                        </c15:formulaRef>
                      </c:ext>
                    </c:extLst>
                    <c:strCache>
                      <c:ptCount val="1"/>
                      <c:pt idx="0">
                        <c:v>                       Costs     
Years after 
buying       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45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45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ICE!$A$12:$A$23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ICE!$B$12:$B$23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7CAA-47E8-AA77-87DD1D4E991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ICE!$C$11</c15:sqref>
                        </c15:formulaRef>
                      </c:ext>
                    </c:extLst>
                    <c:strCache>
                      <c:ptCount val="1"/>
                      <c:pt idx="0">
                        <c:v>Fuel Cost(a)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61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61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ICE!$A$12:$A$23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ICE!$C$12:$C$23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2500.4205869887155</c:v>
                      </c:pt>
                      <c:pt idx="1">
                        <c:v>2560.2387845360331</c:v>
                      </c:pt>
                      <c:pt idx="2">
                        <c:v>2621.4880280347516</c:v>
                      </c:pt>
                      <c:pt idx="3">
                        <c:v>2684.2025527610745</c:v>
                      </c:pt>
                      <c:pt idx="4">
                        <c:v>2748.4174130104234</c:v>
                      </c:pt>
                      <c:pt idx="5">
                        <c:v>2814.1685016910442</c:v>
                      </c:pt>
                      <c:pt idx="6">
                        <c:v>2881.4925703863532</c:v>
                      </c:pt>
                      <c:pt idx="7">
                        <c:v>2950.4272498972432</c:v>
                      </c:pt>
                      <c:pt idx="8">
                        <c:v>3021.011071275826</c:v>
                      </c:pt>
                      <c:pt idx="9">
                        <c:v>3093.2834873623706</c:v>
                      </c:pt>
                      <c:pt idx="10">
                        <c:v>3167.2848948374776</c:v>
                      </c:pt>
                      <c:pt idx="11">
                        <c:v>3243.0566568018094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CAA-47E8-AA77-87DD1D4E991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ICE!$D$11</c15:sqref>
                        </c15:formulaRef>
                      </c:ext>
                    </c:extLst>
                    <c:strCache>
                      <c:ptCount val="1"/>
                      <c:pt idx="0">
                        <c:v>Maintanance and
Repairs(b)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76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76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ICE!$A$12:$A$23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ICE!$D$12:$D$23</c15:sqref>
                        </c15:formulaRef>
                      </c:ext>
                    </c:extLst>
                    <c:numCache>
                      <c:formatCode>"$"#,##0</c:formatCode>
                      <c:ptCount val="12"/>
                      <c:pt idx="0">
                        <c:v>750</c:v>
                      </c:pt>
                      <c:pt idx="1">
                        <c:v>750</c:v>
                      </c:pt>
                      <c:pt idx="2">
                        <c:v>750</c:v>
                      </c:pt>
                      <c:pt idx="3">
                        <c:v>750</c:v>
                      </c:pt>
                      <c:pt idx="4">
                        <c:v>750</c:v>
                      </c:pt>
                      <c:pt idx="5">
                        <c:v>750</c:v>
                      </c:pt>
                      <c:pt idx="6">
                        <c:v>750</c:v>
                      </c:pt>
                      <c:pt idx="7">
                        <c:v>750</c:v>
                      </c:pt>
                      <c:pt idx="8">
                        <c:v>750</c:v>
                      </c:pt>
                      <c:pt idx="9">
                        <c:v>750</c:v>
                      </c:pt>
                      <c:pt idx="10">
                        <c:v>750</c:v>
                      </c:pt>
                      <c:pt idx="11">
                        <c:v>750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CAA-47E8-AA77-87DD1D4E991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ICE!$E$11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92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92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ICE!$A$12:$A$23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ICE!$E$12:$E$23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CAA-47E8-AA77-87DD1D4E991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ICE!$F$11</c15:sqref>
                        </c15:formulaRef>
                      </c:ext>
                    </c:extLst>
                    <c:strCache>
                      <c:ptCount val="1"/>
                      <c:pt idx="0">
                        <c:v>License,
Registration 
&amp; Renewal Fees(c)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tint val="93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tint val="93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ICE!$A$12:$A$23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ICE!$F$12:$F$23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575</c:v>
                      </c:pt>
                      <c:pt idx="1">
                        <c:v>343.91750000000002</c:v>
                      </c:pt>
                      <c:pt idx="2">
                        <c:v>343.91750000000002</c:v>
                      </c:pt>
                      <c:pt idx="3">
                        <c:v>343.91750000000002</c:v>
                      </c:pt>
                      <c:pt idx="4">
                        <c:v>343.91750000000002</c:v>
                      </c:pt>
                      <c:pt idx="5">
                        <c:v>343.91750000000002</c:v>
                      </c:pt>
                      <c:pt idx="6">
                        <c:v>343.91750000000002</c:v>
                      </c:pt>
                      <c:pt idx="7">
                        <c:v>343.91750000000002</c:v>
                      </c:pt>
                      <c:pt idx="8">
                        <c:v>343.91750000000002</c:v>
                      </c:pt>
                      <c:pt idx="9">
                        <c:v>343.91750000000002</c:v>
                      </c:pt>
                      <c:pt idx="10">
                        <c:v>343.91750000000002</c:v>
                      </c:pt>
                      <c:pt idx="11">
                        <c:v>343.91750000000002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CAA-47E8-AA77-87DD1D4E991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ICE!$G$11</c15:sqref>
                        </c15:formulaRef>
                      </c:ext>
                    </c:extLst>
                    <c:strCache>
                      <c:ptCount val="1"/>
                      <c:pt idx="0">
                        <c:v>Insurance (d)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tint val="77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tint val="77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ICE!$A$12:$A$23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ICE!$G$12:$G$23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1548</c:v>
                      </c:pt>
                      <c:pt idx="1">
                        <c:v>1548</c:v>
                      </c:pt>
                      <c:pt idx="2">
                        <c:v>1548</c:v>
                      </c:pt>
                      <c:pt idx="3">
                        <c:v>1548</c:v>
                      </c:pt>
                      <c:pt idx="4">
                        <c:v>1548</c:v>
                      </c:pt>
                      <c:pt idx="5">
                        <c:v>1548</c:v>
                      </c:pt>
                      <c:pt idx="6">
                        <c:v>1548</c:v>
                      </c:pt>
                      <c:pt idx="7">
                        <c:v>1548</c:v>
                      </c:pt>
                      <c:pt idx="8">
                        <c:v>1548</c:v>
                      </c:pt>
                      <c:pt idx="9">
                        <c:v>1548</c:v>
                      </c:pt>
                      <c:pt idx="10">
                        <c:v>1548</c:v>
                      </c:pt>
                      <c:pt idx="11">
                        <c:v>1548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AA-47E8-AA77-87DD1D4E991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ICE!$H$11</c15:sqref>
                        </c15:formulaRef>
                      </c:ext>
                    </c:extLst>
                    <c:strCache>
                      <c:ptCount val="1"/>
                      <c:pt idx="0">
                        <c:v>Finance
 (Interest Payments)(e)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tint val="62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tint val="62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ICE!$A$12:$A$23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ICE!$H$12:$H$23</c15:sqref>
                        </c15:formulaRef>
                      </c:ext>
                    </c:extLst>
                    <c:numCache>
                      <c:formatCode>"$"#,##0.00_);[Red]\("$"#,##0.00\)</c:formatCode>
                      <c:ptCount val="12"/>
                      <c:pt idx="0">
                        <c:v>1560.0049539173995</c:v>
                      </c:pt>
                      <c:pt idx="1">
                        <c:v>1241.1882719081623</c:v>
                      </c:pt>
                      <c:pt idx="2">
                        <c:v>908.85299398442066</c:v>
                      </c:pt>
                      <c:pt idx="3">
                        <c:v>562.42589908902039</c:v>
                      </c:pt>
                      <c:pt idx="4">
                        <c:v>201.30946021007384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CAA-47E8-AA77-87DD1D4E9915}"/>
                  </c:ext>
                </c:extLst>
              </c15:ser>
            </c15:filteredLineSeries>
          </c:ext>
        </c:extLst>
      </c:lineChart>
      <c:dateAx>
        <c:axId val="189727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rPr>
                  <a:t>Years After Buying</a:t>
                </a:r>
              </a:p>
            </c:rich>
          </c:tx>
          <c:layout>
            <c:manualLayout>
              <c:xMode val="edge"/>
              <c:yMode val="edge"/>
              <c:x val="0.50458317899943839"/>
              <c:y val="0.86119961320624394"/>
            </c:manualLayout>
          </c:layout>
          <c:overlay val="0"/>
          <c:spPr>
            <a:solidFill>
              <a:schemeClr val="bg2">
                <a:lumMod val="65000"/>
              </a:schemeClr>
            </a:solidFill>
            <a:ln>
              <a:solidFill>
                <a:schemeClr val="tx1"/>
              </a:solidFill>
            </a:ln>
            <a:effectLst/>
          </c:spPr>
        </c:title>
        <c:numFmt formatCode="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61791"/>
        <c:crosses val="autoZero"/>
        <c:auto val="1"/>
        <c:lblOffset val="100"/>
        <c:baseTimeUnit val="years"/>
      </c:dateAx>
      <c:valAx>
        <c:axId val="1897261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Costs in $</a:t>
                </a:r>
              </a:p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8209408194233688E-2"/>
              <c:y val="0.80633617226418131"/>
            </c:manualLayout>
          </c:layout>
          <c:overlay val="0"/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7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8228780583003754"/>
          <c:y val="0.69493197278911567"/>
          <c:w val="0.20802072838339564"/>
          <c:h val="7.13643519887476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solidFill>
          <a:schemeClr val="bg2">
            <a:lumMod val="6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7"/>
          <c:order val="7"/>
          <c:tx>
            <c:strRef>
              <c:f>Hybrid!$I$12</c:f>
              <c:strCache>
                <c:ptCount val="1"/>
                <c:pt idx="0">
                  <c:v>Total O&amp;M Cost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>
                  <a:tint val="46000"/>
                </a:schemeClr>
              </a:outerShdw>
            </a:effectLst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>
                <a:outerShdw blurRad="50800" dist="50800" dir="600000" algn="ctr" rotWithShape="0">
                  <a:srgbClr val="000000">
                    <a:alpha val="43137"/>
                  </a:srgbClr>
                </a:outerShdw>
              </a:effectLst>
            </c:spPr>
            <c:txPr>
              <a:bodyPr rot="0" spcFirstLastPara="1" vertOverflow="ellipsis" horzOverflow="clip" vert="horz" wrap="square" lIns="0" tIns="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Hybrid!$A$13:$A$24</c:f>
              <c:numCache>
                <c:formatCode>yyyy</c:formatCode>
                <c:ptCount val="12"/>
                <c:pt idx="0">
                  <c:v>44742</c:v>
                </c:pt>
                <c:pt idx="1">
                  <c:v>45107</c:v>
                </c:pt>
                <c:pt idx="2">
                  <c:v>45473</c:v>
                </c:pt>
                <c:pt idx="3">
                  <c:v>45838</c:v>
                </c:pt>
                <c:pt idx="4">
                  <c:v>46203</c:v>
                </c:pt>
                <c:pt idx="5">
                  <c:v>46568</c:v>
                </c:pt>
                <c:pt idx="6">
                  <c:v>46934</c:v>
                </c:pt>
                <c:pt idx="7">
                  <c:v>47299</c:v>
                </c:pt>
                <c:pt idx="8">
                  <c:v>47664</c:v>
                </c:pt>
                <c:pt idx="9">
                  <c:v>48029</c:v>
                </c:pt>
                <c:pt idx="10">
                  <c:v>48395</c:v>
                </c:pt>
                <c:pt idx="11">
                  <c:v>48760</c:v>
                </c:pt>
              </c:numCache>
            </c:numRef>
          </c:cat>
          <c:val>
            <c:numRef>
              <c:f>Hybrid!$I$13:$I$24</c:f>
              <c:numCache>
                <c:formatCode>"$"#,##0.00</c:formatCode>
                <c:ptCount val="12"/>
                <c:pt idx="0">
                  <c:v>4259.0004771188069</c:v>
                </c:pt>
                <c:pt idx="1">
                  <c:v>4069.4107532778653</c:v>
                </c:pt>
                <c:pt idx="2">
                  <c:v>4231.866220706308</c:v>
                </c:pt>
                <c:pt idx="3">
                  <c:v>4288.3624993960684</c:v>
                </c:pt>
                <c:pt idx="4">
                  <c:v>4464.9258594994353</c:v>
                </c:pt>
                <c:pt idx="5" formatCode="&quot;$&quot;#,##0">
                  <c:v>4619.5832379235144</c:v>
                </c:pt>
                <c:pt idx="6" formatCode="&quot;$&quot;#,##0">
                  <c:v>4839.362255350743</c:v>
                </c:pt>
                <c:pt idx="7" formatCode="&quot;$&quot;#,##0">
                  <c:v>4886.2912336964782</c:v>
                </c:pt>
                <c:pt idx="8" formatCode="&quot;$&quot;#,##0">
                  <c:v>4934.3992140149376</c:v>
                </c:pt>
                <c:pt idx="9" formatCode="&quot;$&quot;#,##0">
                  <c:v>4983.7159748650784</c:v>
                </c:pt>
                <c:pt idx="10" formatCode="&quot;$&quot;#,##0">
                  <c:v>5034.2720511483067</c:v>
                </c:pt>
                <c:pt idx="11" formatCode="&quot;$&quot;#,##0">
                  <c:v>5086.0987534302012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3F-4385-9FDE-691962FD96E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897272191"/>
        <c:axId val="1897261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Hybrid!$B$12</c15:sqref>
                        </c15:formulaRef>
                      </c:ext>
                    </c:extLst>
                    <c:strCache>
                      <c:ptCount val="1"/>
                      <c:pt idx="0">
                        <c:v>                       Costs     
Years after 
buying       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45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45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Hybrid!$A$13:$A$24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Hybrid!$B$13:$B$24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63F-4385-9FDE-691962FD96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Hybrid!$C$12</c15:sqref>
                        </c15:formulaRef>
                      </c:ext>
                    </c:extLst>
                    <c:strCache>
                      <c:ptCount val="1"/>
                      <c:pt idx="0">
                        <c:v>Fuel Cost (a)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61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61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Hybrid!$C$13:$C$24</c15:sqref>
                        </c15:formulaRef>
                      </c:ext>
                    </c:extLst>
                    <c:numCache>
                      <c:formatCode>"$"#,##0.00</c:formatCode>
                      <c:ptCount val="12"/>
                      <c:pt idx="0">
                        <c:v>1193.1756714589494</c:v>
                      </c:pt>
                      <c:pt idx="1">
                        <c:v>1221.7203164660284</c:v>
                      </c:pt>
                      <c:pt idx="2">
                        <c:v>1250.9478422743759</c:v>
                      </c:pt>
                      <c:pt idx="3">
                        <c:v>1280.874585615054</c:v>
                      </c:pt>
                      <c:pt idx="4">
                        <c:v>1311.5172740468965</c:v>
                      </c:pt>
                      <c:pt idx="5">
                        <c:v>1342.8930353063804</c:v>
                      </c:pt>
                      <c:pt idx="6">
                        <c:v>1375.0194068811784</c:v>
                      </c:pt>
                      <c:pt idx="7">
                        <c:v>1407.9143458127401</c:v>
                      </c:pt>
                      <c:pt idx="8">
                        <c:v>1441.5962387333846</c:v>
                      </c:pt>
                      <c:pt idx="9">
                        <c:v>1476.083912143511</c:v>
                      </c:pt>
                      <c:pt idx="10">
                        <c:v>1511.3966429346756</c:v>
                      </c:pt>
                      <c:pt idx="11">
                        <c:v>1547.5541691644128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63F-4385-9FDE-691962FD96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Hybrid!$D$12</c15:sqref>
                        </c15:formulaRef>
                      </c:ext>
                    </c:extLst>
                    <c:strCache>
                      <c:ptCount val="1"/>
                      <c:pt idx="0">
                        <c:v>Electric recharge cost (b)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76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76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Hybrid!$D$13:$D$24</c15:sqref>
                        </c15:formulaRef>
                      </c:ext>
                    </c:extLst>
                    <c:numCache>
                      <c:formatCode>"$"#,##0.00</c:formatCode>
                      <c:ptCount val="12"/>
                      <c:pt idx="0">
                        <c:v>425.82480565985747</c:v>
                      </c:pt>
                      <c:pt idx="1">
                        <c:v>437.72043681183703</c:v>
                      </c:pt>
                      <c:pt idx="2">
                        <c:v>449.94837843193187</c:v>
                      </c:pt>
                      <c:pt idx="3">
                        <c:v>462.51791378101393</c:v>
                      </c:pt>
                      <c:pt idx="4">
                        <c:v>475.43858545253903</c:v>
                      </c:pt>
                      <c:pt idx="5">
                        <c:v>488.72020261713402</c:v>
                      </c:pt>
                      <c:pt idx="6">
                        <c:v>502.37284846956464</c:v>
                      </c:pt>
                      <c:pt idx="7">
                        <c:v>516.40688788373825</c:v>
                      </c:pt>
                      <c:pt idx="8">
                        <c:v>530.83297528155299</c:v>
                      </c:pt>
                      <c:pt idx="9">
                        <c:v>545.66206272156751</c:v>
                      </c:pt>
                      <c:pt idx="10">
                        <c:v>560.90540821363118</c:v>
                      </c:pt>
                      <c:pt idx="11">
                        <c:v>576.57458426578819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63F-4385-9FDE-691962FD96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Hybrid!$E$12</c15:sqref>
                        </c15:formulaRef>
                      </c:ext>
                    </c:extLst>
                    <c:strCache>
                      <c:ptCount val="1"/>
                      <c:pt idx="0">
                        <c:v>Maintenance and Repairs (c)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92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92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Hybrid!$E$13:$E$24</c15:sqref>
                        </c15:formulaRef>
                      </c:ext>
                    </c:extLst>
                    <c:numCache>
                      <c:formatCode>"$"#,##0</c:formatCode>
                      <c:ptCount val="12"/>
                      <c:pt idx="0">
                        <c:v>329</c:v>
                      </c:pt>
                      <c:pt idx="1">
                        <c:v>329</c:v>
                      </c:pt>
                      <c:pt idx="2">
                        <c:v>450</c:v>
                      </c:pt>
                      <c:pt idx="3">
                        <c:v>464</c:v>
                      </c:pt>
                      <c:pt idx="4">
                        <c:v>597</c:v>
                      </c:pt>
                      <c:pt idx="5">
                        <c:v>707</c:v>
                      </c:pt>
                      <c:pt idx="6">
                        <c:v>881</c:v>
                      </c:pt>
                      <c:pt idx="7">
                        <c:v>881</c:v>
                      </c:pt>
                      <c:pt idx="8">
                        <c:v>881</c:v>
                      </c:pt>
                      <c:pt idx="9">
                        <c:v>881</c:v>
                      </c:pt>
                      <c:pt idx="10">
                        <c:v>881</c:v>
                      </c:pt>
                      <c:pt idx="11">
                        <c:v>881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63F-4385-9FDE-691962FD96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Hybrid!$F$12</c15:sqref>
                        </c15:formulaRef>
                      </c:ext>
                    </c:extLst>
                    <c:strCache>
                      <c:ptCount val="1"/>
                      <c:pt idx="0">
                        <c:v>License,
Registration 
&amp; Renewal Fees (d)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tint val="93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tint val="93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Hybrid!$F$13:$F$24</c15:sqref>
                        </c15:formulaRef>
                      </c:ext>
                    </c:extLst>
                    <c:numCache>
                      <c:formatCode>"$"#,##0.00</c:formatCode>
                      <c:ptCount val="12"/>
                      <c:pt idx="0" formatCode="&quot;$&quot;#,##0">
                        <c:v>617</c:v>
                      </c:pt>
                      <c:pt idx="1">
                        <c:v>386.97</c:v>
                      </c:pt>
                      <c:pt idx="2">
                        <c:v>386.97</c:v>
                      </c:pt>
                      <c:pt idx="3">
                        <c:v>386.97</c:v>
                      </c:pt>
                      <c:pt idx="4">
                        <c:v>386.97</c:v>
                      </c:pt>
                      <c:pt idx="5">
                        <c:v>386.97</c:v>
                      </c:pt>
                      <c:pt idx="6">
                        <c:v>386.97</c:v>
                      </c:pt>
                      <c:pt idx="7">
                        <c:v>386.97</c:v>
                      </c:pt>
                      <c:pt idx="8">
                        <c:v>386.97</c:v>
                      </c:pt>
                      <c:pt idx="9">
                        <c:v>386.97</c:v>
                      </c:pt>
                      <c:pt idx="10">
                        <c:v>386.97</c:v>
                      </c:pt>
                      <c:pt idx="11">
                        <c:v>386.97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63F-4385-9FDE-691962FD96E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Hybrid!$G$12</c15:sqref>
                        </c15:formulaRef>
                      </c:ext>
                    </c:extLst>
                    <c:strCache>
                      <c:ptCount val="1"/>
                      <c:pt idx="0">
                        <c:v>Insurance (e)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tint val="77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tint val="77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Hybrid!$G$13:$G$24</c15:sqref>
                        </c15:formulaRef>
                      </c:ext>
                    </c:extLst>
                    <c:numCache>
                      <c:formatCode>"$"#,##0</c:formatCode>
                      <c:ptCount val="12"/>
                      <c:pt idx="0">
                        <c:v>1694</c:v>
                      </c:pt>
                      <c:pt idx="1">
                        <c:v>1694</c:v>
                      </c:pt>
                      <c:pt idx="2">
                        <c:v>1694</c:v>
                      </c:pt>
                      <c:pt idx="3">
                        <c:v>1694</c:v>
                      </c:pt>
                      <c:pt idx="4">
                        <c:v>1694</c:v>
                      </c:pt>
                      <c:pt idx="5">
                        <c:v>1694</c:v>
                      </c:pt>
                      <c:pt idx="6">
                        <c:v>1694</c:v>
                      </c:pt>
                      <c:pt idx="7">
                        <c:v>1694</c:v>
                      </c:pt>
                      <c:pt idx="8">
                        <c:v>1694</c:v>
                      </c:pt>
                      <c:pt idx="9">
                        <c:v>1694</c:v>
                      </c:pt>
                      <c:pt idx="10">
                        <c:v>1694</c:v>
                      </c:pt>
                      <c:pt idx="11">
                        <c:v>1694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63F-4385-9FDE-691962FD96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Hybrid!$H$12</c15:sqref>
                        </c15:formulaRef>
                      </c:ext>
                    </c:extLst>
                    <c:strCache>
                      <c:ptCount val="1"/>
                      <c:pt idx="0">
                        <c:v>Finance
 (Interest Payments)(f)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tint val="62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tint val="62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Hybrid!$H$13:$H$24</c15:sqref>
                        </c15:formulaRef>
                      </c:ext>
                    </c:extLst>
                    <c:numCache>
                      <c:formatCode>"$"#,##0.00</c:formatCode>
                      <c:ptCount val="12"/>
                      <c:pt idx="0">
                        <c:v>1618.3947560123554</c:v>
                      </c:pt>
                      <c:pt idx="1">
                        <c:v>1287.6450074315394</c:v>
                      </c:pt>
                      <c:pt idx="2">
                        <c:v>942.87067214556873</c:v>
                      </c:pt>
                      <c:pt idx="3">
                        <c:v>583.47707386793365</c:v>
                      </c:pt>
                      <c:pt idx="4">
                        <c:v>208.84432060394073</c:v>
                      </c:pt>
                      <c:pt idx="5" formatCode="&quot;$&quot;#,##0">
                        <c:v>0</c:v>
                      </c:pt>
                      <c:pt idx="6" formatCode="&quot;$&quot;#,##0">
                        <c:v>0</c:v>
                      </c:pt>
                      <c:pt idx="7" formatCode="&quot;$&quot;#,##0">
                        <c:v>0</c:v>
                      </c:pt>
                      <c:pt idx="8" formatCode="&quot;$&quot;#,##0">
                        <c:v>0</c:v>
                      </c:pt>
                      <c:pt idx="9" formatCode="&quot;$&quot;#,##0">
                        <c:v>0</c:v>
                      </c:pt>
                      <c:pt idx="10" formatCode="&quot;$&quot;#,##0">
                        <c:v>0</c:v>
                      </c:pt>
                      <c:pt idx="11" formatCode="&quot;$&quot;#,##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63F-4385-9FDE-691962FD96E0}"/>
                  </c:ext>
                </c:extLst>
              </c15:ser>
            </c15:filteredLineSeries>
          </c:ext>
        </c:extLst>
      </c:lineChart>
      <c:dateAx>
        <c:axId val="189727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rPr>
                  <a:t>Years After Buying</a:t>
                </a:r>
              </a:p>
            </c:rich>
          </c:tx>
          <c:layout>
            <c:manualLayout>
              <c:xMode val="edge"/>
              <c:yMode val="edge"/>
              <c:x val="0.50458317899943839"/>
              <c:y val="0.86119961320624394"/>
            </c:manualLayout>
          </c:layout>
          <c:overlay val="0"/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61791"/>
        <c:crosses val="autoZero"/>
        <c:auto val="1"/>
        <c:lblOffset val="100"/>
        <c:baseTimeUnit val="years"/>
      </c:dateAx>
      <c:valAx>
        <c:axId val="1897261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Costs in $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8209408194233688E-2"/>
              <c:y val="0.80633617226418131"/>
            </c:manualLayout>
          </c:layout>
          <c:overlay val="0"/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7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8228780583003754"/>
          <c:y val="0.69493197278911567"/>
          <c:w val="0.21771220066203717"/>
          <c:h val="7.0093948536806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overlay val="0"/>
      <c:spPr>
        <a:solidFill>
          <a:schemeClr val="bg2">
            <a:lumMod val="65000"/>
          </a:schemeClr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7171296296296298"/>
          <c:w val="0.90286351706036749"/>
          <c:h val="0.61498432487605714"/>
        </c:manualLayout>
      </c:layout>
      <c:lineChart>
        <c:grouping val="standard"/>
        <c:varyColors val="0"/>
        <c:ser>
          <c:idx val="6"/>
          <c:order val="6"/>
          <c:tx>
            <c:strRef>
              <c:f>EV!$H$12</c:f>
              <c:strCache>
                <c:ptCount val="1"/>
                <c:pt idx="0">
                  <c:v>Total O&amp;M Cost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>
                  <a:tint val="62000"/>
                </a:schemeClr>
              </a:outerShdw>
            </a:effectLst>
          </c:spPr>
          <c:marker>
            <c:symbol val="circle"/>
            <c:size val="5"/>
            <c:spPr>
              <a:solidFill>
                <a:schemeClr val="accent1">
                  <a:tint val="62000"/>
                </a:schemeClr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dLbls>
            <c:numFmt formatCode="&quot;$&quot;#,##0" sourceLinked="0"/>
            <c:spPr>
              <a:noFill/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0" tIns="0" rIns="0" bIns="27432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EV!$A$13:$A$24</c:f>
              <c:numCache>
                <c:formatCode>yyyy</c:formatCode>
                <c:ptCount val="12"/>
                <c:pt idx="0">
                  <c:v>44742</c:v>
                </c:pt>
                <c:pt idx="1">
                  <c:v>45107</c:v>
                </c:pt>
                <c:pt idx="2">
                  <c:v>45473</c:v>
                </c:pt>
                <c:pt idx="3">
                  <c:v>45838</c:v>
                </c:pt>
                <c:pt idx="4">
                  <c:v>46203</c:v>
                </c:pt>
                <c:pt idx="5">
                  <c:v>46568</c:v>
                </c:pt>
                <c:pt idx="6">
                  <c:v>46934</c:v>
                </c:pt>
                <c:pt idx="7">
                  <c:v>47299</c:v>
                </c:pt>
                <c:pt idx="8">
                  <c:v>47664</c:v>
                </c:pt>
                <c:pt idx="9">
                  <c:v>48029</c:v>
                </c:pt>
                <c:pt idx="10">
                  <c:v>48395</c:v>
                </c:pt>
                <c:pt idx="11">
                  <c:v>48760</c:v>
                </c:pt>
              </c:numCache>
            </c:numRef>
          </c:cat>
          <c:val>
            <c:numRef>
              <c:f>EV!$H$13:$H$24</c:f>
              <c:numCache>
                <c:formatCode>"$"#,##0.00_);[Red]\("$"#,##0.00\)</c:formatCode>
                <c:ptCount val="12"/>
                <c:pt idx="0">
                  <c:v>3891.4774916963061</c:v>
                </c:pt>
                <c:pt idx="1">
                  <c:v>3707.0699464185627</c:v>
                </c:pt>
                <c:pt idx="2">
                  <c:v>3732.4110799224895</c:v>
                </c:pt>
                <c:pt idx="3">
                  <c:v>3758.4601307979015</c:v>
                </c:pt>
                <c:pt idx="4">
                  <c:v>3785.2368750743417</c:v>
                </c:pt>
                <c:pt idx="5" formatCode="&quot;$&quot;#,##0.00">
                  <c:v>3812.7616412347352</c:v>
                </c:pt>
                <c:pt idx="6" formatCode="&quot;$&quot;#,##0.00">
                  <c:v>3841.0553256484486</c:v>
                </c:pt>
                <c:pt idx="7" formatCode="&quot;$&quot;#,##0.00">
                  <c:v>3870.1394084354897</c:v>
                </c:pt>
                <c:pt idx="8" formatCode="&quot;$&quot;#,##0.00">
                  <c:v>3900.0359697738736</c:v>
                </c:pt>
                <c:pt idx="9" formatCode="&quot;$&quot;#,##0.00">
                  <c:v>3930.767706662547</c:v>
                </c:pt>
                <c:pt idx="10" formatCode="&quot;$&quot;#,##0.00">
                  <c:v>3962.3579501525933</c:v>
                </c:pt>
                <c:pt idx="11" formatCode="&quot;$&quot;#,##0.00">
                  <c:v>3994.830683059799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8A-453A-9DEF-A1BA91DA653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1897272191"/>
        <c:axId val="189726179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EV!$B$12</c15:sqref>
                        </c15:formulaRef>
                      </c:ext>
                    </c:extLst>
                    <c:strCache>
                      <c:ptCount val="1"/>
                      <c:pt idx="0">
                        <c:v>                               Cost  Years after
 buying       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47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45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EV!$A$13:$A$24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EV!$B$13:$B$24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1F8A-453A-9DEF-A1BA91DA653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EV!$C$12</c15:sqref>
                        </c15:formulaRef>
                      </c:ext>
                    </c:extLst>
                    <c:strCache>
                      <c:ptCount val="1"/>
                      <c:pt idx="0">
                        <c:v>Electric recharge cost (a)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61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61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EV!$C$13:$C$24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882.47749169630595</c:v>
                      </c:pt>
                      <c:pt idx="1">
                        <c:v>907.12994641856255</c:v>
                      </c:pt>
                      <c:pt idx="2">
                        <c:v>932.47107992248948</c:v>
                      </c:pt>
                      <c:pt idx="3">
                        <c:v>958.52013079790129</c:v>
                      </c:pt>
                      <c:pt idx="4">
                        <c:v>985.29687507434187</c:v>
                      </c:pt>
                      <c:pt idx="5">
                        <c:v>1012.8216412347349</c:v>
                      </c:pt>
                      <c:pt idx="6">
                        <c:v>1041.1153256484486</c:v>
                      </c:pt>
                      <c:pt idx="7">
                        <c:v>1070.1994084354897</c:v>
                      </c:pt>
                      <c:pt idx="8">
                        <c:v>1100.0959697738735</c:v>
                      </c:pt>
                      <c:pt idx="9">
                        <c:v>1130.8277066625469</c:v>
                      </c:pt>
                      <c:pt idx="10">
                        <c:v>1162.4179501525932</c:v>
                      </c:pt>
                      <c:pt idx="11">
                        <c:v>1194.8906830597989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F8A-453A-9DEF-A1BA91DA653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EV!$D$12</c15:sqref>
                        </c15:formulaRef>
                      </c:ext>
                    </c:extLst>
                    <c:strCache>
                      <c:ptCount val="1"/>
                      <c:pt idx="0">
                        <c:v>Maintenance and Repairs (b)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76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76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EV!$D$13:$D$24</c15:sqref>
                        </c15:formulaRef>
                      </c:ext>
                    </c:extLst>
                    <c:numCache>
                      <c:formatCode>"$"#,##0.00</c:formatCode>
                      <c:ptCount val="12"/>
                      <c:pt idx="0" formatCode="&quot;$&quot;#,##0">
                        <c:v>490</c:v>
                      </c:pt>
                      <c:pt idx="1">
                        <c:v>490</c:v>
                      </c:pt>
                      <c:pt idx="2">
                        <c:v>490</c:v>
                      </c:pt>
                      <c:pt idx="3">
                        <c:v>490</c:v>
                      </c:pt>
                      <c:pt idx="4">
                        <c:v>490</c:v>
                      </c:pt>
                      <c:pt idx="5">
                        <c:v>490</c:v>
                      </c:pt>
                      <c:pt idx="6">
                        <c:v>490</c:v>
                      </c:pt>
                      <c:pt idx="7">
                        <c:v>490</c:v>
                      </c:pt>
                      <c:pt idx="8">
                        <c:v>490</c:v>
                      </c:pt>
                      <c:pt idx="9">
                        <c:v>490</c:v>
                      </c:pt>
                      <c:pt idx="10">
                        <c:v>490</c:v>
                      </c:pt>
                      <c:pt idx="11">
                        <c:v>490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F8A-453A-9DEF-A1BA91DA653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EV!$E$12</c15:sqref>
                        </c15:formulaRef>
                      </c:ext>
                    </c:extLst>
                    <c:strCache>
                      <c:ptCount val="1"/>
                      <c:pt idx="0">
                        <c:v>License,
Registration 
&amp; Fees (c)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shade val="92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shade val="92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EV!$E$13:$E$24</c15:sqref>
                        </c15:formulaRef>
                      </c:ext>
                    </c:extLst>
                    <c:numCache>
                      <c:formatCode>"$"#,##0.00</c:formatCode>
                      <c:ptCount val="12"/>
                      <c:pt idx="0" formatCode="&quot;$&quot;#,##0">
                        <c:v>629</c:v>
                      </c:pt>
                      <c:pt idx="1">
                        <c:v>419.94</c:v>
                      </c:pt>
                      <c:pt idx="2">
                        <c:v>419.94</c:v>
                      </c:pt>
                      <c:pt idx="3">
                        <c:v>419.94</c:v>
                      </c:pt>
                      <c:pt idx="4">
                        <c:v>419.94</c:v>
                      </c:pt>
                      <c:pt idx="5">
                        <c:v>419.94</c:v>
                      </c:pt>
                      <c:pt idx="6">
                        <c:v>419.94</c:v>
                      </c:pt>
                      <c:pt idx="7">
                        <c:v>419.94</c:v>
                      </c:pt>
                      <c:pt idx="8">
                        <c:v>419.94</c:v>
                      </c:pt>
                      <c:pt idx="9">
                        <c:v>419.94</c:v>
                      </c:pt>
                      <c:pt idx="10">
                        <c:v>419.94</c:v>
                      </c:pt>
                      <c:pt idx="11">
                        <c:v>419.94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F8A-453A-9DEF-A1BA91DA653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EV!$F$12</c15:sqref>
                        </c15:formulaRef>
                      </c:ext>
                    </c:extLst>
                    <c:strCache>
                      <c:ptCount val="1"/>
                      <c:pt idx="0">
                        <c:v>Insurance (d)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tint val="93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tint val="93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EV!$F$13:$F$24</c15:sqref>
                        </c15:formulaRef>
                      </c:ext>
                    </c:extLst>
                    <c:numCache>
                      <c:formatCode>"$"#,##0.00</c:formatCode>
                      <c:ptCount val="12"/>
                      <c:pt idx="0" formatCode="&quot;$&quot;#,##0">
                        <c:v>1890</c:v>
                      </c:pt>
                      <c:pt idx="1">
                        <c:v>1890</c:v>
                      </c:pt>
                      <c:pt idx="2">
                        <c:v>1890</c:v>
                      </c:pt>
                      <c:pt idx="3">
                        <c:v>1890</c:v>
                      </c:pt>
                      <c:pt idx="4">
                        <c:v>1890</c:v>
                      </c:pt>
                      <c:pt idx="5">
                        <c:v>1890</c:v>
                      </c:pt>
                      <c:pt idx="6">
                        <c:v>1890</c:v>
                      </c:pt>
                      <c:pt idx="7">
                        <c:v>1890</c:v>
                      </c:pt>
                      <c:pt idx="8">
                        <c:v>1890</c:v>
                      </c:pt>
                      <c:pt idx="9">
                        <c:v>1890</c:v>
                      </c:pt>
                      <c:pt idx="10">
                        <c:v>1890</c:v>
                      </c:pt>
                      <c:pt idx="11">
                        <c:v>1890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F8A-453A-9DEF-A1BA91DA653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EV!$G$12</c15:sqref>
                        </c15:formulaRef>
                      </c:ext>
                    </c:extLst>
                    <c:strCache>
                      <c:ptCount val="1"/>
                      <c:pt idx="0">
                        <c:v>Finance
 (Interest Payments)(e)</c:v>
                      </c:pt>
                    </c:strCache>
                  </c:strRef>
                </c:tx>
                <c:spPr>
                  <a:ln w="34925" cap="rnd">
                    <a:solidFill>
                      <a:schemeClr val="lt1"/>
                    </a:solidFill>
                    <a:round/>
                  </a:ln>
                  <a:effectLst>
                    <a:outerShdw dist="25400" dir="2700000" algn="tl" rotWithShape="0">
                      <a:schemeClr val="accent1">
                        <a:tint val="77000"/>
                      </a:schemeClr>
                    </a:outerShdw>
                  </a:effectLst>
                </c:spPr>
                <c:marker>
                  <c:symbol val="circle"/>
                  <c:size val="5"/>
                  <c:spPr>
                    <a:solidFill>
                      <a:schemeClr val="accent1">
                        <a:tint val="77000"/>
                      </a:schemeClr>
                    </a:solidFill>
                    <a:ln w="22225">
                      <a:solidFill>
                        <a:schemeClr val="lt1"/>
                      </a:solidFill>
                      <a:round/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accent1">
                                <a:lumMod val="60000"/>
                                <a:lumOff val="4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EV!$A$13:$A$24</c15:sqref>
                        </c15:formulaRef>
                      </c:ext>
                    </c:extLst>
                    <c:numCache>
                      <c:formatCode>yyyy</c:formatCode>
                      <c:ptCount val="12"/>
                      <c:pt idx="0">
                        <c:v>44742</c:v>
                      </c:pt>
                      <c:pt idx="1">
                        <c:v>45107</c:v>
                      </c:pt>
                      <c:pt idx="2">
                        <c:v>45473</c:v>
                      </c:pt>
                      <c:pt idx="3">
                        <c:v>45838</c:v>
                      </c:pt>
                      <c:pt idx="4">
                        <c:v>46203</c:v>
                      </c:pt>
                      <c:pt idx="5">
                        <c:v>46568</c:v>
                      </c:pt>
                      <c:pt idx="6">
                        <c:v>46934</c:v>
                      </c:pt>
                      <c:pt idx="7">
                        <c:v>47299</c:v>
                      </c:pt>
                      <c:pt idx="8">
                        <c:v>47664</c:v>
                      </c:pt>
                      <c:pt idx="9">
                        <c:v>48029</c:v>
                      </c:pt>
                      <c:pt idx="10">
                        <c:v>48395</c:v>
                      </c:pt>
                      <c:pt idx="11">
                        <c:v>48760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EV!$G$13:$G$24</c15:sqref>
                        </c15:formulaRef>
                      </c:ext>
                    </c:extLst>
                    <c:numCache>
                      <c:formatCode>"$"#,##0.00_);[Red]\("$"#,##0.00\)</c:formatCode>
                      <c:ptCount val="12"/>
                      <c:pt idx="0">
                        <c:v>1579.6349136797551</c:v>
                      </c:pt>
                      <c:pt idx="1">
                        <c:v>1256.8064760516052</c:v>
                      </c:pt>
                      <c:pt idx="2">
                        <c:v>920.28933439924356</c:v>
                      </c:pt>
                      <c:pt idx="3">
                        <c:v>569.50305467157091</c:v>
                      </c:pt>
                      <c:pt idx="4">
                        <c:v>203.84259101442214</c:v>
                      </c:pt>
                      <c:pt idx="5" formatCode="&quot;$&quot;#,##0.00">
                        <c:v>0</c:v>
                      </c:pt>
                      <c:pt idx="6" formatCode="&quot;$&quot;#,##0.00">
                        <c:v>0</c:v>
                      </c:pt>
                      <c:pt idx="7" formatCode="&quot;$&quot;#,##0.00">
                        <c:v>0</c:v>
                      </c:pt>
                      <c:pt idx="8" formatCode="&quot;$&quot;#,##0.00">
                        <c:v>0</c:v>
                      </c:pt>
                      <c:pt idx="9" formatCode="&quot;$&quot;#,##0.00">
                        <c:v>0</c:v>
                      </c:pt>
                      <c:pt idx="10" formatCode="&quot;$&quot;#,##0.00">
                        <c:v>0</c:v>
                      </c:pt>
                      <c:pt idx="11" formatCode="&quot;$&quot;#,##0.0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8A-453A-9DEF-A1BA91DA6539}"/>
                  </c:ext>
                </c:extLst>
              </c15:ser>
            </c15:filteredLineSeries>
          </c:ext>
        </c:extLst>
      </c:lineChart>
      <c:dateAx>
        <c:axId val="18972721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rPr>
                  <a:t>Years After Buying</a:t>
                </a:r>
              </a:p>
            </c:rich>
          </c:tx>
          <c:layout>
            <c:manualLayout>
              <c:xMode val="edge"/>
              <c:yMode val="edge"/>
              <c:x val="0.50458317899943839"/>
              <c:y val="0.86119961320624394"/>
            </c:manualLayout>
          </c:layout>
          <c:overlay val="0"/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</c:title>
        <c:numFmt formatCode="yy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61791"/>
        <c:crosses val="autoZero"/>
        <c:auto val="1"/>
        <c:lblOffset val="100"/>
        <c:baseTimeUnit val="years"/>
      </c:dateAx>
      <c:valAx>
        <c:axId val="189726179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Costs in $</a:t>
                </a:r>
              </a:p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8209408194233688E-2"/>
              <c:y val="0.80633617226418131"/>
            </c:manualLayout>
          </c:layout>
          <c:overlay val="0"/>
          <c:spPr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  <a:effectLst/>
          </c:spPr>
        </c:title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27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78228780583003754"/>
          <c:y val="0.69493197278911567"/>
          <c:w val="0.21771220066203717"/>
          <c:h val="7.00939485368067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60000"/>
        <a:lumOff val="40000"/>
      </a:schemeClr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180976</xdr:colOff>
      <xdr:row>10</xdr:row>
      <xdr:rowOff>38100</xdr:rowOff>
    </xdr:from>
    <xdr:to>
      <xdr:col>17</xdr:col>
      <xdr:colOff>85725</xdr:colOff>
      <xdr:row>23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3854DF-21F6-443C-9649-F87415EA7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11</xdr:row>
      <xdr:rowOff>42862</xdr:rowOff>
    </xdr:from>
    <xdr:to>
      <xdr:col>16</xdr:col>
      <xdr:colOff>323849</xdr:colOff>
      <xdr:row>24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C4829-388C-4AE1-8FF0-8E7916ED3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189140</xdr:colOff>
      <xdr:row>10</xdr:row>
      <xdr:rowOff>171450</xdr:rowOff>
    </xdr:from>
    <xdr:to>
      <xdr:col>17</xdr:col>
      <xdr:colOff>412296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ED4E6E-99D8-4F0B-B070-B7D17C379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H21" sqref="H21"/>
    </sheetView>
  </sheetViews>
  <sheetFormatPr defaultColWidth="12.59765625" defaultRowHeight="15" customHeight="1" x14ac:dyDescent="0.25"/>
  <cols>
    <col min="1" max="1" width="13.69921875" customWidth="1"/>
    <col min="2" max="2" width="22" customWidth="1"/>
    <col min="3" max="26" width="7.59765625" customWidth="1"/>
  </cols>
  <sheetData>
    <row r="1" spans="1:11" ht="13.8" x14ac:dyDescent="0.25">
      <c r="A1" s="344" t="s">
        <v>0</v>
      </c>
      <c r="B1" s="345"/>
      <c r="C1" s="345"/>
      <c r="D1" s="345"/>
      <c r="E1" s="345"/>
      <c r="F1" s="345"/>
      <c r="G1" s="345"/>
      <c r="H1" s="345"/>
      <c r="I1" s="345"/>
      <c r="J1" s="345"/>
      <c r="K1" s="346"/>
    </row>
    <row r="2" spans="1:11" ht="13.8" x14ac:dyDescent="0.25">
      <c r="A2" s="347"/>
      <c r="B2" s="348"/>
      <c r="C2" s="348"/>
      <c r="D2" s="348"/>
      <c r="E2" s="348"/>
      <c r="F2" s="348"/>
      <c r="G2" s="348"/>
      <c r="H2" s="348"/>
      <c r="I2" s="348"/>
      <c r="J2" s="348"/>
      <c r="K2" s="349"/>
    </row>
    <row r="3" spans="1:11" ht="13.8" x14ac:dyDescent="0.25">
      <c r="A3" s="347"/>
      <c r="B3" s="348"/>
      <c r="C3" s="348"/>
      <c r="D3" s="348"/>
      <c r="E3" s="348"/>
      <c r="F3" s="348"/>
      <c r="G3" s="348"/>
      <c r="H3" s="348"/>
      <c r="I3" s="348"/>
      <c r="J3" s="348"/>
      <c r="K3" s="349"/>
    </row>
    <row r="4" spans="1:11" ht="13.8" x14ac:dyDescent="0.25">
      <c r="A4" s="347"/>
      <c r="B4" s="348"/>
      <c r="C4" s="348"/>
      <c r="D4" s="348"/>
      <c r="E4" s="348"/>
      <c r="F4" s="348"/>
      <c r="G4" s="348"/>
      <c r="H4" s="348"/>
      <c r="I4" s="348"/>
      <c r="J4" s="348"/>
      <c r="K4" s="349"/>
    </row>
    <row r="5" spans="1:11" ht="13.8" x14ac:dyDescent="0.25">
      <c r="A5" s="347"/>
      <c r="B5" s="348"/>
      <c r="C5" s="348"/>
      <c r="D5" s="348"/>
      <c r="E5" s="348"/>
      <c r="F5" s="348"/>
      <c r="G5" s="348"/>
      <c r="H5" s="348"/>
      <c r="I5" s="348"/>
      <c r="J5" s="348"/>
      <c r="K5" s="349"/>
    </row>
    <row r="6" spans="1:11" ht="13.8" x14ac:dyDescent="0.25">
      <c r="A6" s="347"/>
      <c r="B6" s="348"/>
      <c r="C6" s="348"/>
      <c r="D6" s="348"/>
      <c r="E6" s="348"/>
      <c r="F6" s="348"/>
      <c r="G6" s="348"/>
      <c r="H6" s="348"/>
      <c r="I6" s="348"/>
      <c r="J6" s="348"/>
      <c r="K6" s="349"/>
    </row>
    <row r="7" spans="1:11" ht="13.8" x14ac:dyDescent="0.25">
      <c r="A7" s="347"/>
      <c r="B7" s="348"/>
      <c r="C7" s="348"/>
      <c r="D7" s="348"/>
      <c r="E7" s="348"/>
      <c r="F7" s="348"/>
      <c r="G7" s="348"/>
      <c r="H7" s="348"/>
      <c r="I7" s="348"/>
      <c r="J7" s="348"/>
      <c r="K7" s="349"/>
    </row>
    <row r="8" spans="1:11" ht="13.8" x14ac:dyDescent="0.25">
      <c r="A8" s="347"/>
      <c r="B8" s="348"/>
      <c r="C8" s="348"/>
      <c r="D8" s="348"/>
      <c r="E8" s="348"/>
      <c r="F8" s="348"/>
      <c r="G8" s="348"/>
      <c r="H8" s="348"/>
      <c r="I8" s="348"/>
      <c r="J8" s="348"/>
      <c r="K8" s="349"/>
    </row>
    <row r="9" spans="1:11" ht="13.8" x14ac:dyDescent="0.25">
      <c r="A9" s="347"/>
      <c r="B9" s="348"/>
      <c r="C9" s="348"/>
      <c r="D9" s="348"/>
      <c r="E9" s="348"/>
      <c r="F9" s="348"/>
      <c r="G9" s="348"/>
      <c r="H9" s="348"/>
      <c r="I9" s="348"/>
      <c r="J9" s="348"/>
      <c r="K9" s="349"/>
    </row>
    <row r="10" spans="1:11" ht="13.8" x14ac:dyDescent="0.25">
      <c r="A10" s="347"/>
      <c r="B10" s="348"/>
      <c r="C10" s="348"/>
      <c r="D10" s="348"/>
      <c r="E10" s="348"/>
      <c r="F10" s="348"/>
      <c r="G10" s="348"/>
      <c r="H10" s="348"/>
      <c r="I10" s="348"/>
      <c r="J10" s="348"/>
      <c r="K10" s="349"/>
    </row>
    <row r="11" spans="1:11" ht="13.8" x14ac:dyDescent="0.25">
      <c r="A11" s="347"/>
      <c r="B11" s="348"/>
      <c r="C11" s="348"/>
      <c r="D11" s="348"/>
      <c r="E11" s="348"/>
      <c r="F11" s="348"/>
      <c r="G11" s="348"/>
      <c r="H11" s="348"/>
      <c r="I11" s="348"/>
      <c r="J11" s="348"/>
      <c r="K11" s="349"/>
    </row>
    <row r="12" spans="1:11" ht="13.8" x14ac:dyDescent="0.25">
      <c r="A12" s="347"/>
      <c r="B12" s="348"/>
      <c r="C12" s="348"/>
      <c r="D12" s="348"/>
      <c r="E12" s="348"/>
      <c r="F12" s="348"/>
      <c r="G12" s="348"/>
      <c r="H12" s="348"/>
      <c r="I12" s="348"/>
      <c r="J12" s="348"/>
      <c r="K12" s="349"/>
    </row>
    <row r="13" spans="1:11" ht="13.8" x14ac:dyDescent="0.25">
      <c r="A13" s="347"/>
      <c r="B13" s="348"/>
      <c r="C13" s="348"/>
      <c r="D13" s="348"/>
      <c r="E13" s="348"/>
      <c r="F13" s="348"/>
      <c r="G13" s="348"/>
      <c r="H13" s="348"/>
      <c r="I13" s="348"/>
      <c r="J13" s="348"/>
      <c r="K13" s="349"/>
    </row>
    <row r="14" spans="1:11" ht="13.8" x14ac:dyDescent="0.25">
      <c r="A14" s="347"/>
      <c r="B14" s="348"/>
      <c r="C14" s="348"/>
      <c r="D14" s="348"/>
      <c r="E14" s="348"/>
      <c r="F14" s="348"/>
      <c r="G14" s="348"/>
      <c r="H14" s="348"/>
      <c r="I14" s="348"/>
      <c r="J14" s="348"/>
      <c r="K14" s="349"/>
    </row>
    <row r="15" spans="1:11" ht="13.8" x14ac:dyDescent="0.25">
      <c r="A15" s="350"/>
      <c r="B15" s="351"/>
      <c r="C15" s="351"/>
      <c r="D15" s="351"/>
      <c r="E15" s="351"/>
      <c r="F15" s="351"/>
      <c r="G15" s="351"/>
      <c r="H15" s="351"/>
      <c r="I15" s="351"/>
      <c r="J15" s="351"/>
      <c r="K15" s="352"/>
    </row>
    <row r="16" spans="1:11" ht="15" customHeight="1" thickBot="1" x14ac:dyDescent="0.3"/>
    <row r="17" spans="1:6" thickBot="1" x14ac:dyDescent="0.35">
      <c r="A17" s="516" t="s">
        <v>1</v>
      </c>
      <c r="B17" s="1" t="s">
        <v>2</v>
      </c>
    </row>
    <row r="18" spans="1:6" thickBot="1" x14ac:dyDescent="0.35">
      <c r="A18" s="517"/>
      <c r="B18" s="2" t="s">
        <v>3</v>
      </c>
    </row>
    <row r="20" spans="1:6" ht="15.75" customHeight="1" x14ac:dyDescent="0.25"/>
    <row r="21" spans="1:6" ht="15.75" customHeight="1" thickBot="1" x14ac:dyDescent="0.3"/>
    <row r="22" spans="1:6" ht="15.75" customHeight="1" thickBot="1" x14ac:dyDescent="0.3">
      <c r="A22" s="309" t="s">
        <v>167</v>
      </c>
      <c r="B22" s="353" t="s">
        <v>168</v>
      </c>
      <c r="C22" s="354"/>
      <c r="D22" s="354"/>
      <c r="E22" s="354"/>
      <c r="F22" s="355"/>
    </row>
    <row r="23" spans="1:6" ht="15.75" customHeight="1" x14ac:dyDescent="0.25"/>
    <row r="24" spans="1:6" ht="15.75" customHeight="1" x14ac:dyDescent="0.25"/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3">
    <mergeCell ref="A1:K15"/>
    <mergeCell ref="B22:F22"/>
    <mergeCell ref="A17:A1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FE3E-0A81-4077-BF9F-58505DBCA8FB}">
  <dimension ref="A1:F20"/>
  <sheetViews>
    <sheetView showGridLines="0" workbookViewId="0"/>
  </sheetViews>
  <sheetFormatPr defaultRowHeight="13.8" x14ac:dyDescent="0.25"/>
  <cols>
    <col min="1" max="1" width="15" customWidth="1"/>
    <col min="2" max="2" width="28.59765625" customWidth="1"/>
    <col min="3" max="3" width="14.19921875" customWidth="1"/>
    <col min="4" max="4" width="16.19921875" customWidth="1"/>
    <col min="5" max="5" width="15.19921875" customWidth="1"/>
    <col min="6" max="6" width="15" customWidth="1"/>
    <col min="7" max="7" width="13.59765625" customWidth="1"/>
    <col min="8" max="8" width="15.5" customWidth="1"/>
    <col min="9" max="9" width="14.3984375" customWidth="1"/>
  </cols>
  <sheetData>
    <row r="1" spans="2:5" ht="14.4" thickBot="1" x14ac:dyDescent="0.3"/>
    <row r="2" spans="2:5" ht="21.75" customHeight="1" thickBot="1" x14ac:dyDescent="0.3">
      <c r="B2" s="22" t="s">
        <v>106</v>
      </c>
      <c r="C2" s="23" t="s">
        <v>103</v>
      </c>
      <c r="D2" s="23" t="s">
        <v>104</v>
      </c>
      <c r="E2" s="23" t="s">
        <v>105</v>
      </c>
    </row>
    <row r="3" spans="2:5" ht="15" x14ac:dyDescent="0.25">
      <c r="B3" s="311" t="s">
        <v>7</v>
      </c>
      <c r="C3" s="312">
        <f>(42295 * C15)+ 42295</f>
        <v>42295</v>
      </c>
      <c r="D3" s="312">
        <f>(48919 *C15)+  48919</f>
        <v>48919</v>
      </c>
      <c r="E3" s="312">
        <f>(53990*C15)+53990</f>
        <v>53990</v>
      </c>
    </row>
    <row r="4" spans="2:5" ht="15" x14ac:dyDescent="0.25">
      <c r="B4" s="313" t="s">
        <v>8</v>
      </c>
      <c r="C4" s="314">
        <v>0</v>
      </c>
      <c r="D4" s="314">
        <v>5419</v>
      </c>
      <c r="E4" s="314">
        <v>12000</v>
      </c>
    </row>
    <row r="5" spans="2:5" ht="15" x14ac:dyDescent="0.25">
      <c r="B5" s="313" t="s">
        <v>9</v>
      </c>
      <c r="C5" s="314">
        <f>0.075*C3</f>
        <v>3172.125</v>
      </c>
      <c r="D5" s="314">
        <f>0.075*D3</f>
        <v>3668.9249999999997</v>
      </c>
      <c r="E5" s="314">
        <f>0.075*E3</f>
        <v>4049.25</v>
      </c>
    </row>
    <row r="6" spans="2:5" ht="15" x14ac:dyDescent="0.25">
      <c r="B6" s="313" t="s">
        <v>10</v>
      </c>
      <c r="C6" s="315">
        <f>C3-C4+C5</f>
        <v>45467.125</v>
      </c>
      <c r="D6" s="316">
        <f>D3-D4+D5</f>
        <v>47168.925000000003</v>
      </c>
      <c r="E6" s="315">
        <f>E3-E4+E5</f>
        <v>46039.25</v>
      </c>
    </row>
    <row r="7" spans="2:5" ht="15" x14ac:dyDescent="0.25">
      <c r="B7" s="313" t="s">
        <v>117</v>
      </c>
      <c r="C7" s="317">
        <v>25</v>
      </c>
      <c r="D7" s="317">
        <v>29.3</v>
      </c>
      <c r="E7" s="317">
        <v>0</v>
      </c>
    </row>
    <row r="8" spans="2:5" ht="15" x14ac:dyDescent="0.25">
      <c r="B8" s="313" t="s">
        <v>150</v>
      </c>
      <c r="C8" s="318">
        <v>0</v>
      </c>
      <c r="D8" s="317">
        <v>2.13</v>
      </c>
      <c r="E8" s="317">
        <v>89.44</v>
      </c>
    </row>
    <row r="9" spans="2:5" ht="30" x14ac:dyDescent="0.25">
      <c r="B9" s="328" t="s">
        <v>169</v>
      </c>
      <c r="C9" s="319">
        <v>4.07</v>
      </c>
      <c r="D9" s="314">
        <v>4.07</v>
      </c>
      <c r="E9" s="314" t="s">
        <v>116</v>
      </c>
    </row>
    <row r="10" spans="2:5" ht="15.6" thickBot="1" x14ac:dyDescent="0.3">
      <c r="B10" s="313" t="s">
        <v>170</v>
      </c>
      <c r="C10" s="320">
        <v>0</v>
      </c>
      <c r="D10" s="321">
        <v>0.1331</v>
      </c>
      <c r="E10" s="321">
        <v>0.1331</v>
      </c>
    </row>
    <row r="11" spans="2:5" ht="15.6" thickBot="1" x14ac:dyDescent="0.3">
      <c r="B11" s="322" t="s">
        <v>149</v>
      </c>
      <c r="C11" s="356">
        <f>(0.0416 * C16)+ 0.0416</f>
        <v>4.1599999999999998E-2</v>
      </c>
      <c r="D11" s="357"/>
      <c r="E11" s="358"/>
    </row>
    <row r="12" spans="2:5" ht="14.4" thickBot="1" x14ac:dyDescent="0.3"/>
    <row r="13" spans="2:5" ht="30" customHeight="1" thickBot="1" x14ac:dyDescent="0.3">
      <c r="B13" s="359" t="s">
        <v>113</v>
      </c>
      <c r="C13" s="360"/>
    </row>
    <row r="14" spans="2:5" ht="14.25" customHeight="1" x14ac:dyDescent="0.25">
      <c r="B14" s="12" t="s">
        <v>114</v>
      </c>
      <c r="C14" s="310">
        <v>0</v>
      </c>
      <c r="D14" s="365" t="s">
        <v>172</v>
      </c>
      <c r="E14" s="366"/>
    </row>
    <row r="15" spans="2:5" ht="18" customHeight="1" x14ac:dyDescent="0.25">
      <c r="B15" s="13" t="s">
        <v>115</v>
      </c>
      <c r="C15" s="20">
        <v>0</v>
      </c>
      <c r="D15" s="365"/>
      <c r="E15" s="366"/>
    </row>
    <row r="16" spans="2:5" ht="18" customHeight="1" thickBot="1" x14ac:dyDescent="0.3">
      <c r="B16" s="343" t="s">
        <v>183</v>
      </c>
      <c r="C16" s="21">
        <v>0</v>
      </c>
      <c r="D16" s="365"/>
      <c r="E16" s="366"/>
    </row>
    <row r="17" spans="1:6" ht="14.4" thickBot="1" x14ac:dyDescent="0.3"/>
    <row r="18" spans="1:6" ht="28.2" thickBot="1" x14ac:dyDescent="0.3">
      <c r="C18" s="24" t="s">
        <v>100</v>
      </c>
      <c r="D18" s="24" t="s">
        <v>101</v>
      </c>
    </row>
    <row r="19" spans="1:6" x14ac:dyDescent="0.25">
      <c r="A19" s="6"/>
      <c r="B19" s="323" t="s">
        <v>99</v>
      </c>
      <c r="C19" s="15">
        <v>0</v>
      </c>
      <c r="D19" s="324">
        <v>0</v>
      </c>
      <c r="E19" s="361" t="s">
        <v>171</v>
      </c>
      <c r="F19" s="362"/>
    </row>
    <row r="20" spans="1:6" ht="14.4" thickBot="1" x14ac:dyDescent="0.3">
      <c r="B20" s="14" t="s">
        <v>102</v>
      </c>
      <c r="C20" s="16">
        <f>(C9*Inputs!C19)+C9</f>
        <v>4.07</v>
      </c>
      <c r="D20" s="325">
        <f>(D10*D19)+ D10</f>
        <v>0.1331</v>
      </c>
      <c r="E20" s="363"/>
      <c r="F20" s="364"/>
    </row>
  </sheetData>
  <mergeCells count="4">
    <mergeCell ref="C11:E11"/>
    <mergeCell ref="B13:C13"/>
    <mergeCell ref="E19:F20"/>
    <mergeCell ref="D14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47"/>
  <sheetViews>
    <sheetView showGridLines="0" zoomScale="70" zoomScaleNormal="70" workbookViewId="0">
      <selection activeCell="L26" sqref="L26"/>
    </sheetView>
  </sheetViews>
  <sheetFormatPr defaultColWidth="12.59765625" defaultRowHeight="15" customHeight="1" x14ac:dyDescent="0.25"/>
  <cols>
    <col min="1" max="1" width="29.69921875" style="7" bestFit="1" customWidth="1"/>
    <col min="2" max="3" width="16.69921875" style="7" bestFit="1" customWidth="1"/>
    <col min="4" max="4" width="15.69921875" style="7" customWidth="1"/>
    <col min="5" max="5" width="13" style="7" bestFit="1" customWidth="1"/>
    <col min="6" max="6" width="16.69921875" style="7" bestFit="1" customWidth="1"/>
    <col min="7" max="7" width="12.5" style="7" bestFit="1" customWidth="1"/>
    <col min="8" max="9" width="12.09765625" style="7" bestFit="1" customWidth="1"/>
    <col min="10" max="10" width="14.59765625" style="7" bestFit="1" customWidth="1"/>
    <col min="11" max="11" width="13.19921875" style="7" customWidth="1"/>
    <col min="12" max="12" width="11.5" style="7" customWidth="1"/>
    <col min="13" max="13" width="14.69921875" style="7" bestFit="1" customWidth="1"/>
    <col min="14" max="14" width="10.69921875" style="7" customWidth="1"/>
    <col min="15" max="15" width="10" style="7" customWidth="1"/>
    <col min="16" max="16" width="12.59765625" style="7" customWidth="1"/>
    <col min="17" max="18" width="7.59765625" style="7" customWidth="1"/>
    <col min="19" max="19" width="13.69921875" style="7" customWidth="1"/>
    <col min="20" max="20" width="10.8984375" style="7" customWidth="1"/>
    <col min="21" max="26" width="7.59765625" style="7" customWidth="1"/>
    <col min="27" max="16384" width="12.59765625" style="7"/>
  </cols>
  <sheetData>
    <row r="1" spans="1:16" ht="14.25" customHeight="1" x14ac:dyDescent="0.25">
      <c r="A1" s="367" t="s">
        <v>4</v>
      </c>
      <c r="B1" s="368"/>
      <c r="C1" s="368"/>
      <c r="D1" s="368"/>
      <c r="E1" s="368"/>
      <c r="F1" s="368"/>
      <c r="G1" s="368"/>
      <c r="H1" s="368"/>
      <c r="I1" s="368"/>
      <c r="J1" s="369"/>
    </row>
    <row r="2" spans="1:16" ht="14.25" customHeight="1" x14ac:dyDescent="0.25">
      <c r="A2" s="370"/>
      <c r="B2" s="371"/>
      <c r="C2" s="371"/>
      <c r="D2" s="371"/>
      <c r="E2" s="371"/>
      <c r="F2" s="371"/>
      <c r="G2" s="371"/>
      <c r="H2" s="371"/>
      <c r="I2" s="371"/>
      <c r="J2" s="372"/>
    </row>
    <row r="3" spans="1:16" ht="14.25" customHeight="1" x14ac:dyDescent="0.25">
      <c r="A3" s="373"/>
      <c r="B3" s="374"/>
      <c r="C3" s="374"/>
      <c r="D3" s="374"/>
      <c r="E3" s="374"/>
      <c r="F3" s="374"/>
      <c r="G3" s="374"/>
      <c r="H3" s="374"/>
      <c r="I3" s="374"/>
      <c r="J3" s="374"/>
    </row>
    <row r="4" spans="1:16" ht="14.25" customHeight="1" x14ac:dyDescent="0.25">
      <c r="A4" s="33" t="s">
        <v>5</v>
      </c>
      <c r="B4" s="34">
        <v>44377</v>
      </c>
      <c r="C4" s="373"/>
      <c r="D4" s="375" t="s">
        <v>6</v>
      </c>
      <c r="E4" s="368"/>
      <c r="F4" s="368"/>
      <c r="G4" s="368"/>
      <c r="H4" s="368"/>
      <c r="I4" s="368"/>
      <c r="J4" s="369"/>
    </row>
    <row r="5" spans="1:16" ht="14.25" customHeight="1" x14ac:dyDescent="0.25">
      <c r="A5" s="35" t="s">
        <v>7</v>
      </c>
      <c r="B5" s="36">
        <f>Inputs!C3</f>
        <v>42295</v>
      </c>
      <c r="C5" s="374"/>
      <c r="D5" s="376"/>
      <c r="E5" s="374"/>
      <c r="F5" s="374"/>
      <c r="G5" s="374"/>
      <c r="H5" s="374"/>
      <c r="I5" s="374"/>
      <c r="J5" s="377"/>
    </row>
    <row r="6" spans="1:16" ht="14.25" customHeight="1" x14ac:dyDescent="0.25">
      <c r="A6" s="35" t="s">
        <v>8</v>
      </c>
      <c r="B6" s="36">
        <f>Inputs!C4</f>
        <v>0</v>
      </c>
      <c r="C6" s="374"/>
      <c r="D6" s="376"/>
      <c r="E6" s="374"/>
      <c r="F6" s="374"/>
      <c r="G6" s="374"/>
      <c r="H6" s="374"/>
      <c r="I6" s="374"/>
      <c r="J6" s="377"/>
    </row>
    <row r="7" spans="1:16" ht="14.25" customHeight="1" x14ac:dyDescent="0.25">
      <c r="A7" s="37" t="s">
        <v>9</v>
      </c>
      <c r="B7" s="38">
        <f>Inputs!C5</f>
        <v>3172.125</v>
      </c>
      <c r="C7" s="374"/>
      <c r="D7" s="376"/>
      <c r="E7" s="374"/>
      <c r="F7" s="374"/>
      <c r="G7" s="374"/>
      <c r="H7" s="374"/>
      <c r="I7" s="374"/>
      <c r="J7" s="377"/>
    </row>
    <row r="8" spans="1:16" ht="14.25" customHeight="1" thickBot="1" x14ac:dyDescent="0.3">
      <c r="A8" s="39" t="s">
        <v>10</v>
      </c>
      <c r="B8" s="40">
        <f>B5-B6+B7</f>
        <v>45467.125</v>
      </c>
      <c r="C8" s="374"/>
      <c r="D8" s="378"/>
      <c r="E8" s="379"/>
      <c r="F8" s="379"/>
      <c r="G8" s="379"/>
      <c r="H8" s="379"/>
      <c r="I8" s="379"/>
      <c r="J8" s="380"/>
      <c r="N8" s="41"/>
      <c r="O8" s="41"/>
      <c r="P8" s="42"/>
    </row>
    <row r="9" spans="1:16" ht="15.75" customHeight="1" thickBot="1" x14ac:dyDescent="0.3">
      <c r="A9" s="381"/>
      <c r="B9" s="382"/>
      <c r="C9" s="382"/>
      <c r="D9" s="382"/>
      <c r="E9" s="382"/>
      <c r="F9" s="382"/>
      <c r="G9" s="382"/>
      <c r="H9" s="382"/>
      <c r="I9" s="382"/>
      <c r="J9" s="382"/>
      <c r="N9" s="43"/>
      <c r="O9" s="44"/>
      <c r="P9" s="45"/>
    </row>
    <row r="10" spans="1:16" ht="21" customHeight="1" thickBot="1" x14ac:dyDescent="0.4">
      <c r="A10" s="383" t="s">
        <v>11</v>
      </c>
      <c r="B10" s="384"/>
      <c r="C10" s="384"/>
      <c r="D10" s="384"/>
      <c r="E10" s="384"/>
      <c r="F10" s="384"/>
      <c r="G10" s="384"/>
      <c r="H10" s="384"/>
      <c r="I10" s="384"/>
      <c r="J10" s="385"/>
      <c r="N10" s="43"/>
      <c r="O10" s="44"/>
      <c r="P10" s="45"/>
    </row>
    <row r="11" spans="1:16" ht="69" customHeight="1" thickBot="1" x14ac:dyDescent="0.3">
      <c r="A11" s="46" t="s">
        <v>12</v>
      </c>
      <c r="B11" s="338" t="s">
        <v>179</v>
      </c>
      <c r="C11" s="303" t="s">
        <v>156</v>
      </c>
      <c r="D11" s="386" t="s">
        <v>134</v>
      </c>
      <c r="E11" s="387"/>
      <c r="F11" s="301" t="s">
        <v>157</v>
      </c>
      <c r="G11" s="48" t="s">
        <v>132</v>
      </c>
      <c r="H11" s="297" t="s">
        <v>158</v>
      </c>
      <c r="I11" s="333" t="s">
        <v>64</v>
      </c>
      <c r="J11" s="304" t="s">
        <v>160</v>
      </c>
      <c r="N11" s="43"/>
      <c r="O11" s="44"/>
      <c r="P11" s="45"/>
    </row>
    <row r="12" spans="1:16" ht="14.25" customHeight="1" x14ac:dyDescent="0.25">
      <c r="A12" s="49">
        <v>44742</v>
      </c>
      <c r="B12" s="50">
        <v>1</v>
      </c>
      <c r="C12" s="51">
        <f t="shared" ref="C12:C23" si="0">J28</f>
        <v>2500.4205869887155</v>
      </c>
      <c r="D12" s="390">
        <v>750</v>
      </c>
      <c r="E12" s="391"/>
      <c r="F12" s="52">
        <v>575</v>
      </c>
      <c r="G12" s="53">
        <v>1548</v>
      </c>
      <c r="H12" s="329">
        <f>SUM(D75:D87)</f>
        <v>1560.0049539173995</v>
      </c>
      <c r="I12" s="334">
        <f t="shared" ref="I12:I23" si="1">SUM(C12:G12)</f>
        <v>5373.4205869887155</v>
      </c>
      <c r="J12" s="249"/>
      <c r="N12" s="43"/>
      <c r="O12" s="44"/>
      <c r="P12" s="45"/>
    </row>
    <row r="13" spans="1:16" ht="14.25" customHeight="1" x14ac:dyDescent="0.25">
      <c r="A13" s="54">
        <f t="shared" ref="A13:A23" si="2">DATE(YEAR(A12) + 1, MONTH(A12), DAY(A12))</f>
        <v>45107</v>
      </c>
      <c r="B13" s="55">
        <v>2</v>
      </c>
      <c r="C13" s="56">
        <f t="shared" si="0"/>
        <v>2560.2387845360331</v>
      </c>
      <c r="D13" s="388">
        <v>750</v>
      </c>
      <c r="E13" s="389"/>
      <c r="F13" s="57">
        <f t="shared" ref="F13:F23" si="3">$B$52</f>
        <v>343.91750000000002</v>
      </c>
      <c r="G13" s="58">
        <v>1548</v>
      </c>
      <c r="H13" s="330">
        <f>SUM(D88:D99)</f>
        <v>1241.1882719081623</v>
      </c>
      <c r="I13" s="335">
        <f t="shared" si="1"/>
        <v>5202.1562845360331</v>
      </c>
      <c r="J13" s="249"/>
      <c r="N13" s="43"/>
      <c r="O13" s="44"/>
      <c r="P13" s="45"/>
    </row>
    <row r="14" spans="1:16" ht="14.25" customHeight="1" x14ac:dyDescent="0.25">
      <c r="A14" s="54">
        <f t="shared" si="2"/>
        <v>45473</v>
      </c>
      <c r="B14" s="55">
        <v>3</v>
      </c>
      <c r="C14" s="56">
        <f t="shared" si="0"/>
        <v>2621.4880280347516</v>
      </c>
      <c r="D14" s="388">
        <v>750</v>
      </c>
      <c r="E14" s="389"/>
      <c r="F14" s="57">
        <f t="shared" si="3"/>
        <v>343.91750000000002</v>
      </c>
      <c r="G14" s="58">
        <v>1548</v>
      </c>
      <c r="H14" s="330">
        <f>SUM(D100:D111)</f>
        <v>908.85299398442066</v>
      </c>
      <c r="I14" s="335">
        <f t="shared" si="1"/>
        <v>5263.4055280347511</v>
      </c>
      <c r="J14" s="249"/>
      <c r="N14" s="43"/>
      <c r="O14" s="44"/>
      <c r="P14" s="45"/>
    </row>
    <row r="15" spans="1:16" ht="14.25" customHeight="1" x14ac:dyDescent="0.25">
      <c r="A15" s="54">
        <f t="shared" si="2"/>
        <v>45838</v>
      </c>
      <c r="B15" s="55">
        <v>4</v>
      </c>
      <c r="C15" s="56">
        <f t="shared" si="0"/>
        <v>2684.2025527610745</v>
      </c>
      <c r="D15" s="388">
        <v>750</v>
      </c>
      <c r="E15" s="389"/>
      <c r="F15" s="57">
        <f t="shared" si="3"/>
        <v>343.91750000000002</v>
      </c>
      <c r="G15" s="58">
        <v>1548</v>
      </c>
      <c r="H15" s="330">
        <f>SUM(D112:D123)</f>
        <v>562.42589908902039</v>
      </c>
      <c r="I15" s="335">
        <f t="shared" si="1"/>
        <v>5326.1200527610745</v>
      </c>
      <c r="J15" s="337" t="s">
        <v>178</v>
      </c>
      <c r="N15" s="43"/>
      <c r="O15" s="44"/>
      <c r="P15" s="45"/>
    </row>
    <row r="16" spans="1:16" ht="14.25" customHeight="1" x14ac:dyDescent="0.25">
      <c r="A16" s="54">
        <f t="shared" si="2"/>
        <v>46203</v>
      </c>
      <c r="B16" s="55">
        <v>5</v>
      </c>
      <c r="C16" s="56">
        <f t="shared" si="0"/>
        <v>2748.4174130104234</v>
      </c>
      <c r="D16" s="388">
        <v>750</v>
      </c>
      <c r="E16" s="389"/>
      <c r="F16" s="57">
        <f t="shared" si="3"/>
        <v>343.91750000000002</v>
      </c>
      <c r="G16" s="58">
        <v>1548</v>
      </c>
      <c r="H16" s="330">
        <f>SUM(D124:D135)</f>
        <v>201.30946021007384</v>
      </c>
      <c r="I16" s="335">
        <f t="shared" si="1"/>
        <v>5390.3349130104234</v>
      </c>
      <c r="J16" s="332">
        <f>AVERAGE(I12:I23)</f>
        <v>5518.2986914652602</v>
      </c>
      <c r="N16" s="43"/>
      <c r="O16" s="44"/>
      <c r="P16" s="45"/>
    </row>
    <row r="17" spans="1:16" ht="14.25" customHeight="1" x14ac:dyDescent="0.25">
      <c r="A17" s="54">
        <f t="shared" si="2"/>
        <v>46568</v>
      </c>
      <c r="B17" s="55">
        <v>6</v>
      </c>
      <c r="C17" s="56">
        <f t="shared" si="0"/>
        <v>2814.1685016910442</v>
      </c>
      <c r="D17" s="388">
        <v>750</v>
      </c>
      <c r="E17" s="389"/>
      <c r="F17" s="57">
        <f t="shared" si="3"/>
        <v>343.91750000000002</v>
      </c>
      <c r="G17" s="58">
        <v>1548</v>
      </c>
      <c r="H17" s="330">
        <v>0</v>
      </c>
      <c r="I17" s="335">
        <f t="shared" si="1"/>
        <v>5456.0860016910447</v>
      </c>
      <c r="J17" s="249"/>
      <c r="N17" s="43"/>
      <c r="O17" s="44"/>
      <c r="P17" s="45"/>
    </row>
    <row r="18" spans="1:16" ht="14.25" customHeight="1" x14ac:dyDescent="0.25">
      <c r="A18" s="54">
        <f t="shared" si="2"/>
        <v>46934</v>
      </c>
      <c r="B18" s="55">
        <v>7</v>
      </c>
      <c r="C18" s="56">
        <f t="shared" si="0"/>
        <v>2881.4925703863532</v>
      </c>
      <c r="D18" s="388">
        <v>750</v>
      </c>
      <c r="E18" s="389"/>
      <c r="F18" s="57">
        <f t="shared" si="3"/>
        <v>343.91750000000002</v>
      </c>
      <c r="G18" s="58">
        <v>1548</v>
      </c>
      <c r="H18" s="330">
        <v>0</v>
      </c>
      <c r="I18" s="335">
        <f t="shared" si="1"/>
        <v>5523.4100703863533</v>
      </c>
      <c r="J18" s="249"/>
      <c r="N18" s="43"/>
      <c r="O18" s="44"/>
      <c r="P18" s="45"/>
    </row>
    <row r="19" spans="1:16" ht="14.25" customHeight="1" x14ac:dyDescent="0.25">
      <c r="A19" s="54">
        <f t="shared" si="2"/>
        <v>47299</v>
      </c>
      <c r="B19" s="55">
        <v>8</v>
      </c>
      <c r="C19" s="56">
        <f t="shared" si="0"/>
        <v>2950.4272498972432</v>
      </c>
      <c r="D19" s="388">
        <v>750</v>
      </c>
      <c r="E19" s="389"/>
      <c r="F19" s="57">
        <f t="shared" si="3"/>
        <v>343.91750000000002</v>
      </c>
      <c r="G19" s="58">
        <v>1548</v>
      </c>
      <c r="H19" s="330">
        <v>0</v>
      </c>
      <c r="I19" s="335">
        <f t="shared" si="1"/>
        <v>5592.3447498972437</v>
      </c>
      <c r="J19" s="249"/>
      <c r="N19" s="43"/>
      <c r="O19" s="44"/>
      <c r="P19" s="45"/>
    </row>
    <row r="20" spans="1:16" ht="14.25" customHeight="1" x14ac:dyDescent="0.25">
      <c r="A20" s="54">
        <f t="shared" si="2"/>
        <v>47664</v>
      </c>
      <c r="B20" s="55">
        <v>9</v>
      </c>
      <c r="C20" s="56">
        <f t="shared" si="0"/>
        <v>3021.011071275826</v>
      </c>
      <c r="D20" s="388">
        <v>750</v>
      </c>
      <c r="E20" s="389"/>
      <c r="F20" s="57">
        <f t="shared" si="3"/>
        <v>343.91750000000002</v>
      </c>
      <c r="G20" s="58">
        <v>1548</v>
      </c>
      <c r="H20" s="330">
        <v>0</v>
      </c>
      <c r="I20" s="335">
        <f t="shared" si="1"/>
        <v>5662.9285712758265</v>
      </c>
      <c r="J20" s="249"/>
      <c r="N20" s="43"/>
      <c r="O20" s="44"/>
      <c r="P20" s="45"/>
    </row>
    <row r="21" spans="1:16" ht="14.25" customHeight="1" x14ac:dyDescent="0.25">
      <c r="A21" s="54">
        <f t="shared" si="2"/>
        <v>48029</v>
      </c>
      <c r="B21" s="55">
        <v>10</v>
      </c>
      <c r="C21" s="56">
        <f t="shared" si="0"/>
        <v>3093.2834873623706</v>
      </c>
      <c r="D21" s="388">
        <v>750</v>
      </c>
      <c r="E21" s="389"/>
      <c r="F21" s="57">
        <f t="shared" si="3"/>
        <v>343.91750000000002</v>
      </c>
      <c r="G21" s="58">
        <v>1548</v>
      </c>
      <c r="H21" s="330">
        <v>0</v>
      </c>
      <c r="I21" s="335">
        <f t="shared" si="1"/>
        <v>5735.2009873623701</v>
      </c>
      <c r="J21" s="249"/>
    </row>
    <row r="22" spans="1:16" ht="14.25" customHeight="1" x14ac:dyDescent="0.25">
      <c r="A22" s="54">
        <f t="shared" si="2"/>
        <v>48395</v>
      </c>
      <c r="B22" s="55">
        <v>11</v>
      </c>
      <c r="C22" s="56">
        <f t="shared" si="0"/>
        <v>3167.2848948374776</v>
      </c>
      <c r="D22" s="388">
        <v>750</v>
      </c>
      <c r="E22" s="389"/>
      <c r="F22" s="57">
        <f t="shared" si="3"/>
        <v>343.91750000000002</v>
      </c>
      <c r="G22" s="58">
        <v>1548</v>
      </c>
      <c r="H22" s="330">
        <v>0</v>
      </c>
      <c r="I22" s="335">
        <f t="shared" si="1"/>
        <v>5809.2023948374772</v>
      </c>
      <c r="J22" s="249"/>
    </row>
    <row r="23" spans="1:16" ht="14.25" customHeight="1" thickBot="1" x14ac:dyDescent="0.3">
      <c r="A23" s="59">
        <f t="shared" si="2"/>
        <v>48760</v>
      </c>
      <c r="B23" s="60">
        <v>12</v>
      </c>
      <c r="C23" s="61">
        <f t="shared" si="0"/>
        <v>3243.0566568018094</v>
      </c>
      <c r="D23" s="392">
        <v>750</v>
      </c>
      <c r="E23" s="393"/>
      <c r="F23" s="62">
        <f t="shared" si="3"/>
        <v>343.91750000000002</v>
      </c>
      <c r="G23" s="63">
        <v>1548</v>
      </c>
      <c r="H23" s="331">
        <v>0</v>
      </c>
      <c r="I23" s="336">
        <f t="shared" si="1"/>
        <v>5884.9741568018089</v>
      </c>
      <c r="J23" s="249"/>
    </row>
    <row r="24" spans="1:16" ht="14.25" customHeight="1" thickBot="1" x14ac:dyDescent="0.3">
      <c r="A24" s="64"/>
      <c r="B24" s="10"/>
      <c r="D24" s="65"/>
      <c r="F24" s="10"/>
      <c r="G24" s="66"/>
      <c r="H24" s="65"/>
      <c r="I24" s="67"/>
      <c r="J24" s="65"/>
    </row>
    <row r="25" spans="1:16" ht="15.75" customHeight="1" thickBot="1" x14ac:dyDescent="0.3">
      <c r="A25" s="394" t="s">
        <v>14</v>
      </c>
      <c r="B25" s="395"/>
      <c r="C25" s="396"/>
      <c r="D25" s="379"/>
      <c r="E25" s="379"/>
      <c r="F25" s="379"/>
      <c r="G25" s="379"/>
      <c r="H25" s="379"/>
      <c r="I25" s="379"/>
      <c r="J25" s="379"/>
    </row>
    <row r="26" spans="1:16" ht="99.75" customHeight="1" thickBot="1" x14ac:dyDescent="0.3">
      <c r="A26" s="18" t="s">
        <v>15</v>
      </c>
      <c r="B26" s="19" t="s">
        <v>16</v>
      </c>
      <c r="C26" s="68" t="s">
        <v>17</v>
      </c>
      <c r="D26" s="298" t="s">
        <v>154</v>
      </c>
      <c r="E26" s="298" t="s">
        <v>153</v>
      </c>
      <c r="F26" s="69" t="s">
        <v>20</v>
      </c>
      <c r="G26" s="19" t="s">
        <v>21</v>
      </c>
      <c r="H26" s="19" t="s">
        <v>22</v>
      </c>
      <c r="I26" s="19" t="s">
        <v>23</v>
      </c>
      <c r="J26" s="19" t="s">
        <v>24</v>
      </c>
    </row>
    <row r="27" spans="1:16" ht="14.25" customHeight="1" thickBot="1" x14ac:dyDescent="0.3">
      <c r="A27" s="70">
        <v>0</v>
      </c>
      <c r="B27" s="71">
        <v>40359</v>
      </c>
      <c r="C27" s="72">
        <v>3.1379999999999999</v>
      </c>
      <c r="D27" s="399">
        <f>(C33-1)</f>
        <v>2.3923254295133312E-2</v>
      </c>
      <c r="E27" s="397"/>
      <c r="F27" s="398"/>
      <c r="G27" s="398"/>
      <c r="H27" s="398"/>
      <c r="I27" s="398"/>
      <c r="J27" s="395"/>
    </row>
    <row r="28" spans="1:16" ht="14.4" thickBot="1" x14ac:dyDescent="0.3">
      <c r="A28" s="70">
        <v>11</v>
      </c>
      <c r="B28" s="73">
        <v>2021</v>
      </c>
      <c r="C28" s="74">
        <f>Inputs!C20</f>
        <v>4.07</v>
      </c>
      <c r="D28" s="400"/>
      <c r="E28" s="75">
        <v>44742</v>
      </c>
      <c r="F28" s="76">
        <f>(C28*D27)+C28</f>
        <v>4.1673676449811925</v>
      </c>
      <c r="G28" s="403">
        <v>25</v>
      </c>
      <c r="H28" s="403">
        <f>(15000*Inputs!C14)+15000</f>
        <v>15000</v>
      </c>
      <c r="I28" s="403">
        <f>H28/G28</f>
        <v>600</v>
      </c>
      <c r="J28" s="77">
        <f t="shared" ref="J28:J39" si="4">I$28*F28</f>
        <v>2500.4205869887155</v>
      </c>
    </row>
    <row r="29" spans="1:16" ht="17.25" customHeight="1" x14ac:dyDescent="0.25">
      <c r="A29" s="406" t="s">
        <v>151</v>
      </c>
      <c r="B29" s="292" t="s">
        <v>26</v>
      </c>
      <c r="C29" s="295">
        <f t="shared" ref="C29:C30" si="5">C27</f>
        <v>3.1379999999999999</v>
      </c>
      <c r="D29" s="401"/>
      <c r="E29" s="78">
        <f t="shared" ref="E29:E39" si="6">DATE(YEAR(E28) + 1, MONTH(E28), DAY(E28))</f>
        <v>45107</v>
      </c>
      <c r="F29" s="79">
        <f t="shared" ref="F29:F39" si="7">(F28*$D$27)+F28</f>
        <v>4.2670646408933885</v>
      </c>
      <c r="G29" s="404"/>
      <c r="H29" s="404"/>
      <c r="I29" s="404"/>
      <c r="J29" s="80">
        <f t="shared" si="4"/>
        <v>2560.2387845360331</v>
      </c>
    </row>
    <row r="30" spans="1:16" ht="14.25" customHeight="1" thickBot="1" x14ac:dyDescent="0.3">
      <c r="A30" s="407"/>
      <c r="B30" s="293" t="s">
        <v>27</v>
      </c>
      <c r="C30" s="296">
        <f t="shared" si="5"/>
        <v>4.07</v>
      </c>
      <c r="D30" s="401"/>
      <c r="E30" s="78">
        <f t="shared" si="6"/>
        <v>45473</v>
      </c>
      <c r="F30" s="79">
        <f t="shared" si="7"/>
        <v>4.3691467133912525</v>
      </c>
      <c r="G30" s="404"/>
      <c r="H30" s="404"/>
      <c r="I30" s="404"/>
      <c r="J30" s="80">
        <f t="shared" si="4"/>
        <v>2621.4880280347516</v>
      </c>
    </row>
    <row r="31" spans="1:16" ht="14.25" customHeight="1" x14ac:dyDescent="0.25">
      <c r="A31" s="407"/>
      <c r="B31" s="284" t="s">
        <v>28</v>
      </c>
      <c r="C31" s="294">
        <f>C30/C29</f>
        <v>1.2970044614404079</v>
      </c>
      <c r="D31" s="400"/>
      <c r="E31" s="78">
        <f t="shared" si="6"/>
        <v>45838</v>
      </c>
      <c r="F31" s="79">
        <f t="shared" si="7"/>
        <v>4.4736709212684573</v>
      </c>
      <c r="G31" s="404"/>
      <c r="H31" s="404"/>
      <c r="I31" s="404"/>
      <c r="J31" s="80">
        <f t="shared" si="4"/>
        <v>2684.2025527610745</v>
      </c>
    </row>
    <row r="32" spans="1:16" ht="14.25" customHeight="1" x14ac:dyDescent="0.25">
      <c r="A32" s="407"/>
      <c r="B32" s="284" t="s">
        <v>29</v>
      </c>
      <c r="C32" s="285">
        <f>LOG(C31)/A28</f>
        <v>1.0267406361300198E-2</v>
      </c>
      <c r="D32" s="400"/>
      <c r="E32" s="78">
        <f t="shared" si="6"/>
        <v>46203</v>
      </c>
      <c r="F32" s="79">
        <f t="shared" si="7"/>
        <v>4.5806956883507057</v>
      </c>
      <c r="G32" s="404"/>
      <c r="H32" s="404"/>
      <c r="I32" s="404"/>
      <c r="J32" s="80">
        <f t="shared" si="4"/>
        <v>2748.4174130104234</v>
      </c>
      <c r="O32" s="81"/>
    </row>
    <row r="33" spans="1:20" ht="14.4" thickBot="1" x14ac:dyDescent="0.3">
      <c r="A33" s="408"/>
      <c r="B33" s="286" t="s">
        <v>30</v>
      </c>
      <c r="C33" s="287">
        <f>10^C32</f>
        <v>1.0239232542951333</v>
      </c>
      <c r="D33" s="400"/>
      <c r="E33" s="78">
        <f t="shared" si="6"/>
        <v>46568</v>
      </c>
      <c r="F33" s="79">
        <f t="shared" si="7"/>
        <v>4.6902808361517403</v>
      </c>
      <c r="G33" s="404"/>
      <c r="H33" s="404"/>
      <c r="I33" s="404"/>
      <c r="J33" s="80">
        <f t="shared" si="4"/>
        <v>2814.1685016910442</v>
      </c>
    </row>
    <row r="34" spans="1:20" ht="14.25" customHeight="1" x14ac:dyDescent="0.25">
      <c r="D34" s="400"/>
      <c r="E34" s="78">
        <f t="shared" si="6"/>
        <v>46934</v>
      </c>
      <c r="F34" s="79">
        <f t="shared" si="7"/>
        <v>4.8024876173105886</v>
      </c>
      <c r="G34" s="404"/>
      <c r="H34" s="404"/>
      <c r="I34" s="404"/>
      <c r="J34" s="80">
        <f t="shared" si="4"/>
        <v>2881.4925703863532</v>
      </c>
    </row>
    <row r="35" spans="1:20" ht="14.25" customHeight="1" x14ac:dyDescent="0.25">
      <c r="D35" s="400"/>
      <c r="E35" s="78">
        <f t="shared" si="6"/>
        <v>47299</v>
      </c>
      <c r="F35" s="79">
        <f t="shared" si="7"/>
        <v>4.9173787498287389</v>
      </c>
      <c r="G35" s="404"/>
      <c r="H35" s="404"/>
      <c r="I35" s="404"/>
      <c r="J35" s="80">
        <f t="shared" si="4"/>
        <v>2950.4272498972432</v>
      </c>
      <c r="O35" s="82"/>
    </row>
    <row r="36" spans="1:20" ht="14.25" customHeight="1" x14ac:dyDescent="0.25">
      <c r="D36" s="400"/>
      <c r="E36" s="78">
        <f t="shared" si="6"/>
        <v>47664</v>
      </c>
      <c r="F36" s="79">
        <f t="shared" si="7"/>
        <v>5.0350184521263763</v>
      </c>
      <c r="G36" s="404"/>
      <c r="H36" s="404"/>
      <c r="I36" s="404"/>
      <c r="J36" s="80">
        <f t="shared" si="4"/>
        <v>3021.011071275826</v>
      </c>
    </row>
    <row r="37" spans="1:20" ht="14.25" customHeight="1" x14ac:dyDescent="0.25">
      <c r="A37" s="83"/>
      <c r="D37" s="400"/>
      <c r="E37" s="78">
        <f t="shared" si="6"/>
        <v>48029</v>
      </c>
      <c r="F37" s="79">
        <f t="shared" si="7"/>
        <v>5.1554724789372841</v>
      </c>
      <c r="G37" s="404"/>
      <c r="H37" s="404"/>
      <c r="I37" s="404"/>
      <c r="J37" s="80">
        <f t="shared" si="4"/>
        <v>3093.2834873623706</v>
      </c>
    </row>
    <row r="38" spans="1:20" ht="14.25" customHeight="1" x14ac:dyDescent="0.25">
      <c r="D38" s="400"/>
      <c r="E38" s="78">
        <f t="shared" si="6"/>
        <v>48395</v>
      </c>
      <c r="F38" s="79">
        <f t="shared" si="7"/>
        <v>5.2788081580624624</v>
      </c>
      <c r="G38" s="404"/>
      <c r="H38" s="404"/>
      <c r="I38" s="404"/>
      <c r="J38" s="80">
        <f t="shared" si="4"/>
        <v>3167.2848948374776</v>
      </c>
    </row>
    <row r="39" spans="1:20" ht="14.25" customHeight="1" thickBot="1" x14ac:dyDescent="0.3">
      <c r="D39" s="402"/>
      <c r="E39" s="84">
        <f t="shared" si="6"/>
        <v>48760</v>
      </c>
      <c r="F39" s="85">
        <f t="shared" si="7"/>
        <v>5.4050944280030153</v>
      </c>
      <c r="G39" s="405"/>
      <c r="H39" s="405"/>
      <c r="I39" s="405"/>
      <c r="J39" s="86">
        <f t="shared" si="4"/>
        <v>3243.0566568018094</v>
      </c>
    </row>
    <row r="40" spans="1:20" ht="14.25" customHeight="1" thickBot="1" x14ac:dyDescent="0.3">
      <c r="D40" s="87"/>
      <c r="E40" s="64"/>
      <c r="F40" s="88"/>
      <c r="G40" s="65"/>
      <c r="H40" s="65"/>
      <c r="I40" s="65"/>
      <c r="J40" s="89"/>
    </row>
    <row r="41" spans="1:20" ht="14.25" customHeight="1" thickBot="1" x14ac:dyDescent="0.3">
      <c r="A41" s="409" t="s">
        <v>31</v>
      </c>
      <c r="B41" s="410"/>
      <c r="D41" s="65"/>
      <c r="F41" s="10"/>
      <c r="G41" s="65"/>
      <c r="H41" s="65"/>
      <c r="J41" s="65"/>
      <c r="T41" s="67"/>
    </row>
    <row r="42" spans="1:20" ht="15" customHeight="1" x14ac:dyDescent="0.25">
      <c r="A42" s="411" t="s">
        <v>32</v>
      </c>
      <c r="B42" s="368"/>
      <c r="C42" s="368"/>
      <c r="D42" s="368"/>
      <c r="E42" s="368"/>
      <c r="F42" s="368"/>
      <c r="G42" s="368"/>
      <c r="H42" s="368"/>
      <c r="I42" s="368"/>
      <c r="J42" s="369"/>
      <c r="T42" s="67"/>
    </row>
    <row r="43" spans="1:20" ht="14.25" customHeight="1" x14ac:dyDescent="0.25">
      <c r="A43" s="378"/>
      <c r="B43" s="379"/>
      <c r="C43" s="379"/>
      <c r="D43" s="379"/>
      <c r="E43" s="379"/>
      <c r="F43" s="379"/>
      <c r="G43" s="379"/>
      <c r="H43" s="379"/>
      <c r="I43" s="379"/>
      <c r="J43" s="380"/>
      <c r="T43" s="67"/>
    </row>
    <row r="44" spans="1:20" ht="14.25" customHeight="1" x14ac:dyDescent="0.25">
      <c r="B44" s="10"/>
      <c r="D44" s="65"/>
      <c r="F44" s="10"/>
      <c r="G44" s="65"/>
      <c r="H44" s="65"/>
      <c r="J44" s="65"/>
      <c r="T44" s="67"/>
    </row>
    <row r="45" spans="1:20" ht="14.25" customHeight="1" x14ac:dyDescent="0.25">
      <c r="A45" s="409" t="s">
        <v>33</v>
      </c>
      <c r="B45" s="410"/>
      <c r="C45" s="90"/>
      <c r="D45" s="66"/>
      <c r="F45" s="10"/>
      <c r="G45" s="65"/>
      <c r="H45" s="65"/>
      <c r="J45" s="65"/>
      <c r="T45" s="67"/>
    </row>
    <row r="46" spans="1:20" ht="51.75" customHeight="1" x14ac:dyDescent="0.25">
      <c r="A46" s="415" t="s">
        <v>34</v>
      </c>
      <c r="B46" s="395"/>
      <c r="C46" s="65"/>
      <c r="F46" s="65"/>
      <c r="J46" s="65"/>
    </row>
    <row r="47" spans="1:20" ht="14.25" customHeight="1" x14ac:dyDescent="0.25">
      <c r="A47" s="91" t="s">
        <v>35</v>
      </c>
      <c r="B47" s="92">
        <v>575</v>
      </c>
      <c r="C47" s="65"/>
      <c r="F47" s="65"/>
      <c r="J47" s="65"/>
    </row>
    <row r="48" spans="1:20" ht="26.25" customHeight="1" x14ac:dyDescent="0.25">
      <c r="A48" s="415" t="s">
        <v>36</v>
      </c>
      <c r="B48" s="395"/>
      <c r="I48" s="93"/>
      <c r="J48" s="65"/>
    </row>
    <row r="49" spans="1:10" ht="14.25" customHeight="1" x14ac:dyDescent="0.25">
      <c r="A49" s="94" t="s">
        <v>37</v>
      </c>
      <c r="B49" s="95">
        <v>46</v>
      </c>
      <c r="F49" s="65"/>
      <c r="I49" s="93"/>
      <c r="J49" s="65"/>
    </row>
    <row r="50" spans="1:10" ht="14.25" customHeight="1" x14ac:dyDescent="0.25">
      <c r="A50" s="96" t="s">
        <v>38</v>
      </c>
      <c r="B50" s="56">
        <v>23</v>
      </c>
      <c r="F50" s="65"/>
      <c r="I50" s="93"/>
      <c r="J50" s="65"/>
    </row>
    <row r="51" spans="1:10" ht="14.25" customHeight="1" x14ac:dyDescent="0.25">
      <c r="A51" s="97" t="s">
        <v>39</v>
      </c>
      <c r="B51" s="98">
        <f>(0.65/100)*B5</f>
        <v>274.91750000000002</v>
      </c>
      <c r="F51" s="65"/>
      <c r="I51" s="93"/>
      <c r="J51" s="65"/>
    </row>
    <row r="52" spans="1:10" ht="14.25" customHeight="1" x14ac:dyDescent="0.25">
      <c r="A52" s="99" t="s">
        <v>40</v>
      </c>
      <c r="B52" s="100">
        <f>SUM(B49:B51)</f>
        <v>343.91750000000002</v>
      </c>
      <c r="F52" s="65"/>
      <c r="I52" s="93"/>
      <c r="J52" s="65"/>
    </row>
    <row r="53" spans="1:10" ht="14.25" customHeight="1" x14ac:dyDescent="0.25">
      <c r="B53" s="10"/>
      <c r="D53" s="65"/>
      <c r="F53" s="10"/>
      <c r="G53" s="65"/>
      <c r="H53" s="65"/>
      <c r="J53" s="65"/>
    </row>
    <row r="54" spans="1:10" ht="14.25" customHeight="1" x14ac:dyDescent="0.25">
      <c r="A54" s="409" t="s">
        <v>41</v>
      </c>
      <c r="B54" s="410"/>
      <c r="D54" s="65"/>
      <c r="F54" s="10"/>
      <c r="G54" s="65"/>
      <c r="H54" s="65"/>
      <c r="J54" s="65"/>
    </row>
    <row r="55" spans="1:10" ht="15" customHeight="1" x14ac:dyDescent="0.25">
      <c r="A55" s="411" t="s">
        <v>42</v>
      </c>
      <c r="B55" s="368"/>
      <c r="C55" s="368"/>
      <c r="D55" s="368"/>
      <c r="E55" s="368"/>
      <c r="F55" s="368"/>
      <c r="G55" s="368"/>
      <c r="H55" s="368"/>
      <c r="I55" s="368"/>
      <c r="J55" s="369"/>
    </row>
    <row r="56" spans="1:10" ht="14.25" customHeight="1" x14ac:dyDescent="0.25">
      <c r="A56" s="378"/>
      <c r="B56" s="379"/>
      <c r="C56" s="379"/>
      <c r="D56" s="379"/>
      <c r="E56" s="379"/>
      <c r="F56" s="379"/>
      <c r="G56" s="379"/>
      <c r="H56" s="379"/>
      <c r="I56" s="379"/>
      <c r="J56" s="380"/>
    </row>
    <row r="57" spans="1:10" ht="14.25" customHeight="1" thickBot="1" x14ac:dyDescent="0.3">
      <c r="B57" s="10"/>
      <c r="D57" s="65"/>
      <c r="F57" s="10"/>
      <c r="G57" s="65"/>
      <c r="H57" s="65"/>
      <c r="J57" s="65"/>
    </row>
    <row r="58" spans="1:10" ht="14.25" customHeight="1" thickBot="1" x14ac:dyDescent="0.3">
      <c r="A58" s="412" t="s">
        <v>181</v>
      </c>
      <c r="B58" s="369"/>
      <c r="D58" s="65"/>
      <c r="F58" s="10"/>
      <c r="G58" s="65"/>
      <c r="H58" s="65"/>
      <c r="J58" s="65"/>
    </row>
    <row r="59" spans="1:10" ht="14.25" customHeight="1" x14ac:dyDescent="0.25">
      <c r="A59" s="108" t="s">
        <v>43</v>
      </c>
      <c r="B59" s="109">
        <f>B8</f>
        <v>45467.125</v>
      </c>
      <c r="D59" s="65"/>
      <c r="F59" s="10"/>
      <c r="G59" s="65"/>
      <c r="H59" s="65"/>
      <c r="J59" s="65"/>
    </row>
    <row r="60" spans="1:10" ht="14.25" customHeight="1" x14ac:dyDescent="0.25">
      <c r="A60" s="110" t="s">
        <v>44</v>
      </c>
      <c r="B60" s="111">
        <f>0.1*B59</f>
        <v>4546.7125000000005</v>
      </c>
      <c r="D60" s="10"/>
      <c r="E60" s="10"/>
      <c r="F60" s="10"/>
      <c r="G60" s="65"/>
      <c r="H60" s="65"/>
      <c r="J60" s="65"/>
    </row>
    <row r="61" spans="1:10" ht="14.25" customHeight="1" x14ac:dyDescent="0.25">
      <c r="A61" s="110" t="s">
        <v>45</v>
      </c>
      <c r="B61" s="111">
        <f>B59-B60</f>
        <v>40920.412499999999</v>
      </c>
      <c r="D61" s="10"/>
      <c r="E61" s="10"/>
      <c r="F61" s="10"/>
      <c r="G61" s="65"/>
      <c r="H61" s="65"/>
      <c r="J61" s="65"/>
    </row>
    <row r="62" spans="1:10" ht="14.25" customHeight="1" x14ac:dyDescent="0.25">
      <c r="A62" s="413" t="s">
        <v>46</v>
      </c>
      <c r="B62" s="377"/>
      <c r="C62" s="10"/>
      <c r="D62" s="10"/>
      <c r="E62" s="10"/>
      <c r="F62" s="10"/>
      <c r="G62" s="65"/>
      <c r="H62" s="65"/>
      <c r="J62" s="65"/>
    </row>
    <row r="63" spans="1:10" ht="14.25" customHeight="1" x14ac:dyDescent="0.25">
      <c r="A63" s="108" t="s">
        <v>47</v>
      </c>
      <c r="B63" s="109">
        <f>B61</f>
        <v>40920.412499999999</v>
      </c>
      <c r="C63" s="10"/>
      <c r="D63" s="10"/>
      <c r="E63" s="10"/>
      <c r="F63" s="10"/>
      <c r="G63" s="65"/>
      <c r="H63" s="65"/>
      <c r="J63" s="65"/>
    </row>
    <row r="64" spans="1:10" ht="14.25" customHeight="1" x14ac:dyDescent="0.25">
      <c r="A64" s="110" t="s">
        <v>48</v>
      </c>
      <c r="B64" s="112">
        <v>5</v>
      </c>
      <c r="C64" s="10"/>
      <c r="D64" s="10"/>
      <c r="E64" s="10"/>
      <c r="F64" s="10"/>
      <c r="G64" s="65"/>
      <c r="H64" s="65"/>
      <c r="J64" s="65"/>
    </row>
    <row r="65" spans="1:10" ht="14.25" customHeight="1" x14ac:dyDescent="0.25">
      <c r="A65" s="110" t="s">
        <v>49</v>
      </c>
      <c r="B65" s="112">
        <v>4.1599999999999998E-2</v>
      </c>
      <c r="C65" s="10"/>
      <c r="D65" s="10"/>
      <c r="E65" s="10"/>
      <c r="F65" s="10"/>
      <c r="G65" s="65"/>
      <c r="H65" s="65"/>
      <c r="J65" s="65"/>
    </row>
    <row r="66" spans="1:10" ht="14.25" customHeight="1" x14ac:dyDescent="0.25">
      <c r="A66" s="110" t="s">
        <v>50</v>
      </c>
      <c r="B66" s="112">
        <v>12</v>
      </c>
      <c r="C66" s="10"/>
      <c r="D66" s="10"/>
      <c r="E66" s="10"/>
      <c r="F66" s="10"/>
      <c r="G66" s="65"/>
      <c r="H66" s="65"/>
      <c r="J66" s="65"/>
    </row>
    <row r="67" spans="1:10" ht="14.25" customHeight="1" x14ac:dyDescent="0.25">
      <c r="A67" s="113" t="s">
        <v>51</v>
      </c>
      <c r="B67" s="114">
        <f>B65/B66</f>
        <v>3.4666666666666665E-3</v>
      </c>
      <c r="C67" s="10"/>
      <c r="D67" s="10"/>
      <c r="E67" s="10"/>
      <c r="F67" s="10"/>
      <c r="G67" s="65"/>
      <c r="H67" s="65"/>
      <c r="J67" s="65"/>
    </row>
    <row r="68" spans="1:10" ht="14.25" customHeight="1" x14ac:dyDescent="0.25">
      <c r="A68" s="115" t="s">
        <v>52</v>
      </c>
      <c r="B68" s="116">
        <f>B64*B66</f>
        <v>60</v>
      </c>
      <c r="C68" s="10"/>
      <c r="D68" s="10"/>
      <c r="E68" s="10"/>
      <c r="F68" s="10"/>
      <c r="G68" s="65"/>
      <c r="H68" s="65"/>
      <c r="J68" s="65"/>
    </row>
    <row r="69" spans="1:10" ht="14.25" customHeight="1" x14ac:dyDescent="0.25">
      <c r="A69" s="117"/>
      <c r="C69" s="10"/>
      <c r="D69" s="10"/>
      <c r="E69" s="10"/>
      <c r="F69" s="10"/>
      <c r="G69" s="65"/>
      <c r="H69" s="65"/>
      <c r="J69" s="65"/>
    </row>
    <row r="70" spans="1:10" ht="14.25" customHeight="1" x14ac:dyDescent="0.25">
      <c r="A70" s="414" t="s">
        <v>53</v>
      </c>
      <c r="B70" s="395"/>
      <c r="C70" s="10"/>
      <c r="D70" s="10"/>
      <c r="E70" s="10"/>
      <c r="F70" s="10"/>
      <c r="G70" s="65"/>
      <c r="H70" s="65"/>
      <c r="J70" s="65"/>
    </row>
    <row r="71" spans="1:10" ht="14.25" customHeight="1" thickBot="1" x14ac:dyDescent="0.3">
      <c r="A71" s="118" t="s">
        <v>54</v>
      </c>
      <c r="B71" s="119">
        <f>PMT(B67,B68,-B63,0,0)</f>
        <v>756.56990131848477</v>
      </c>
      <c r="C71" s="10"/>
      <c r="D71" s="10"/>
      <c r="E71" s="10"/>
      <c r="F71" s="10"/>
      <c r="G71" s="65"/>
      <c r="H71" s="65"/>
      <c r="J71" s="65"/>
    </row>
    <row r="72" spans="1:10" ht="14.25" customHeight="1" thickBot="1" x14ac:dyDescent="0.3">
      <c r="A72" s="120" t="s">
        <v>55</v>
      </c>
      <c r="B72" s="121">
        <f>D136</f>
        <v>4473.7815791090752</v>
      </c>
      <c r="C72" s="10"/>
      <c r="D72" s="10"/>
      <c r="E72" s="10"/>
      <c r="F72" s="299"/>
      <c r="G72" s="302" t="s">
        <v>159</v>
      </c>
      <c r="H72" s="65"/>
      <c r="J72" s="65"/>
    </row>
    <row r="73" spans="1:10" ht="14.25" customHeight="1" thickBot="1" x14ac:dyDescent="0.3">
      <c r="A73" s="122" t="s">
        <v>56</v>
      </c>
      <c r="B73" s="123">
        <f>B72+B63</f>
        <v>45394.194079109075</v>
      </c>
      <c r="C73" s="10"/>
      <c r="D73" s="10"/>
      <c r="E73" s="10"/>
      <c r="F73" s="10"/>
      <c r="G73" s="65"/>
      <c r="H73" s="65"/>
      <c r="J73" s="65"/>
    </row>
    <row r="74" spans="1:10" ht="14.25" customHeight="1" x14ac:dyDescent="0.25">
      <c r="A74" s="103" t="s">
        <v>57</v>
      </c>
      <c r="B74" s="103" t="s">
        <v>58</v>
      </c>
      <c r="C74" s="103" t="s">
        <v>59</v>
      </c>
      <c r="D74" s="103" t="s">
        <v>60</v>
      </c>
      <c r="E74" s="103" t="s">
        <v>61</v>
      </c>
      <c r="F74" s="10"/>
      <c r="G74" s="65"/>
      <c r="H74" s="65"/>
      <c r="J74" s="65"/>
    </row>
    <row r="75" spans="1:10" ht="14.25" customHeight="1" x14ac:dyDescent="0.25">
      <c r="A75" s="50">
        <v>0</v>
      </c>
      <c r="B75" s="104"/>
      <c r="C75" s="124"/>
      <c r="D75" s="125"/>
      <c r="E75" s="126">
        <f>B63</f>
        <v>40920.412499999999</v>
      </c>
      <c r="F75" s="10"/>
      <c r="G75" s="65"/>
      <c r="H75" s="65"/>
      <c r="J75" s="65"/>
    </row>
    <row r="76" spans="1:10" ht="14.25" customHeight="1" x14ac:dyDescent="0.25">
      <c r="A76" s="55">
        <v>1</v>
      </c>
      <c r="B76" s="127">
        <f t="shared" ref="B76:B135" si="8">$B$71</f>
        <v>756.56990131848477</v>
      </c>
      <c r="C76" s="127">
        <f t="shared" ref="C76:C135" si="9">B76-D76</f>
        <v>614.71247131848475</v>
      </c>
      <c r="D76" s="128">
        <f t="shared" ref="D76:D135" si="10">B$67*E75</f>
        <v>141.85742999999999</v>
      </c>
      <c r="E76" s="127">
        <f t="shared" ref="E76:E135" si="11">E75-C76</f>
        <v>40305.700028681516</v>
      </c>
      <c r="F76" s="10"/>
      <c r="G76" s="65"/>
      <c r="H76" s="65"/>
      <c r="J76" s="65"/>
    </row>
    <row r="77" spans="1:10" ht="14.25" customHeight="1" x14ac:dyDescent="0.25">
      <c r="A77" s="55">
        <v>2</v>
      </c>
      <c r="B77" s="127">
        <f t="shared" si="8"/>
        <v>756.56990131848477</v>
      </c>
      <c r="C77" s="127">
        <f t="shared" si="9"/>
        <v>616.8434745523889</v>
      </c>
      <c r="D77" s="128">
        <f t="shared" si="10"/>
        <v>139.72642676609593</v>
      </c>
      <c r="E77" s="127">
        <f t="shared" si="11"/>
        <v>39688.856554129125</v>
      </c>
      <c r="F77" s="10"/>
      <c r="G77" s="65"/>
      <c r="H77" s="65"/>
      <c r="J77" s="65"/>
    </row>
    <row r="78" spans="1:10" ht="14.25" customHeight="1" x14ac:dyDescent="0.25">
      <c r="A78" s="55">
        <v>3</v>
      </c>
      <c r="B78" s="127">
        <f t="shared" si="8"/>
        <v>756.56990131848477</v>
      </c>
      <c r="C78" s="127">
        <f t="shared" si="9"/>
        <v>618.98186526417044</v>
      </c>
      <c r="D78" s="128">
        <f t="shared" si="10"/>
        <v>137.5880360543143</v>
      </c>
      <c r="E78" s="127">
        <f t="shared" si="11"/>
        <v>39069.874688864955</v>
      </c>
      <c r="F78" s="10"/>
      <c r="G78" s="65"/>
      <c r="H78" s="65"/>
      <c r="J78" s="65"/>
    </row>
    <row r="79" spans="1:10" ht="14.25" customHeight="1" x14ac:dyDescent="0.25">
      <c r="A79" s="55">
        <v>4</v>
      </c>
      <c r="B79" s="127">
        <f t="shared" si="8"/>
        <v>756.56990131848477</v>
      </c>
      <c r="C79" s="127">
        <f t="shared" si="9"/>
        <v>621.12766906375293</v>
      </c>
      <c r="D79" s="128">
        <f t="shared" si="10"/>
        <v>135.44223225473183</v>
      </c>
      <c r="E79" s="127">
        <f t="shared" si="11"/>
        <v>38448.747019801202</v>
      </c>
      <c r="F79" s="10"/>
      <c r="G79" s="65"/>
      <c r="H79" s="65"/>
      <c r="J79" s="65"/>
    </row>
    <row r="80" spans="1:10" ht="14.25" customHeight="1" x14ac:dyDescent="0.25">
      <c r="A80" s="55">
        <v>5</v>
      </c>
      <c r="B80" s="127">
        <f t="shared" si="8"/>
        <v>756.56990131848477</v>
      </c>
      <c r="C80" s="127">
        <f t="shared" si="9"/>
        <v>623.28091164984062</v>
      </c>
      <c r="D80" s="128">
        <f t="shared" si="10"/>
        <v>133.28898966864415</v>
      </c>
      <c r="E80" s="127">
        <f t="shared" si="11"/>
        <v>37825.466108151362</v>
      </c>
      <c r="F80" s="10"/>
      <c r="G80" s="65"/>
      <c r="H80" s="65"/>
      <c r="J80" s="65"/>
    </row>
    <row r="81" spans="1:10" ht="14.25" customHeight="1" x14ac:dyDescent="0.25">
      <c r="A81" s="55">
        <v>6</v>
      </c>
      <c r="B81" s="127">
        <f t="shared" si="8"/>
        <v>756.56990131848477</v>
      </c>
      <c r="C81" s="127">
        <f t="shared" si="9"/>
        <v>625.44161881022671</v>
      </c>
      <c r="D81" s="128">
        <f t="shared" si="10"/>
        <v>131.12828250825805</v>
      </c>
      <c r="E81" s="127">
        <f t="shared" si="11"/>
        <v>37200.024489341136</v>
      </c>
      <c r="F81" s="10"/>
      <c r="G81" s="65"/>
      <c r="H81" s="65"/>
      <c r="J81" s="65"/>
    </row>
    <row r="82" spans="1:10" ht="14.25" customHeight="1" x14ac:dyDescent="0.25">
      <c r="A82" s="55">
        <v>7</v>
      </c>
      <c r="B82" s="127">
        <f t="shared" si="8"/>
        <v>756.56990131848477</v>
      </c>
      <c r="C82" s="127">
        <f t="shared" si="9"/>
        <v>627.6098164221022</v>
      </c>
      <c r="D82" s="128">
        <f t="shared" si="10"/>
        <v>128.9600848963826</v>
      </c>
      <c r="E82" s="127">
        <f t="shared" si="11"/>
        <v>36572.414672919032</v>
      </c>
      <c r="F82" s="10"/>
      <c r="G82" s="65"/>
      <c r="H82" s="65"/>
      <c r="J82" s="65"/>
    </row>
    <row r="83" spans="1:10" ht="14.25" customHeight="1" x14ac:dyDescent="0.25">
      <c r="A83" s="55">
        <v>8</v>
      </c>
      <c r="B83" s="127">
        <f t="shared" si="8"/>
        <v>756.56990131848477</v>
      </c>
      <c r="C83" s="127">
        <f t="shared" si="9"/>
        <v>629.78553045236549</v>
      </c>
      <c r="D83" s="128">
        <f t="shared" si="10"/>
        <v>126.7843708661193</v>
      </c>
      <c r="E83" s="127">
        <f t="shared" si="11"/>
        <v>35942.629142466671</v>
      </c>
      <c r="F83" s="10"/>
      <c r="G83" s="65"/>
      <c r="H83" s="65"/>
      <c r="J83" s="65"/>
    </row>
    <row r="84" spans="1:10" ht="14.25" customHeight="1" x14ac:dyDescent="0.25">
      <c r="A84" s="55">
        <v>9</v>
      </c>
      <c r="B84" s="127">
        <f t="shared" si="8"/>
        <v>756.56990131848477</v>
      </c>
      <c r="C84" s="127">
        <f t="shared" si="9"/>
        <v>631.96878695793362</v>
      </c>
      <c r="D84" s="128">
        <f t="shared" si="10"/>
        <v>124.60111436055112</v>
      </c>
      <c r="E84" s="127">
        <f t="shared" si="11"/>
        <v>35310.660355508735</v>
      </c>
      <c r="F84" s="10"/>
      <c r="G84" s="65"/>
      <c r="H84" s="65"/>
      <c r="J84" s="65"/>
    </row>
    <row r="85" spans="1:10" ht="14.25" customHeight="1" x14ac:dyDescent="0.25">
      <c r="A85" s="55">
        <v>10</v>
      </c>
      <c r="B85" s="127">
        <f t="shared" si="8"/>
        <v>756.56990131848477</v>
      </c>
      <c r="C85" s="127">
        <f t="shared" si="9"/>
        <v>634.15961208605449</v>
      </c>
      <c r="D85" s="128">
        <f t="shared" si="10"/>
        <v>122.41028923243027</v>
      </c>
      <c r="E85" s="127">
        <f t="shared" si="11"/>
        <v>34676.500743422679</v>
      </c>
      <c r="F85" s="10"/>
      <c r="G85" s="65"/>
      <c r="H85" s="65"/>
      <c r="J85" s="65"/>
    </row>
    <row r="86" spans="1:10" ht="14.25" customHeight="1" x14ac:dyDescent="0.25">
      <c r="A86" s="55">
        <v>11</v>
      </c>
      <c r="B86" s="127">
        <f t="shared" si="8"/>
        <v>756.56990131848477</v>
      </c>
      <c r="C86" s="127">
        <f t="shared" si="9"/>
        <v>636.35803207461947</v>
      </c>
      <c r="D86" s="128">
        <f t="shared" si="10"/>
        <v>120.21186924386528</v>
      </c>
      <c r="E86" s="127">
        <f t="shared" si="11"/>
        <v>34040.14271134806</v>
      </c>
      <c r="F86" s="10"/>
      <c r="G86" s="65"/>
      <c r="H86" s="65"/>
      <c r="J86" s="65"/>
    </row>
    <row r="87" spans="1:10" ht="14.25" customHeight="1" x14ac:dyDescent="0.25">
      <c r="A87" s="55">
        <v>12</v>
      </c>
      <c r="B87" s="127">
        <f t="shared" si="8"/>
        <v>756.56990131848477</v>
      </c>
      <c r="C87" s="127">
        <f t="shared" si="9"/>
        <v>638.56407325247812</v>
      </c>
      <c r="D87" s="128">
        <f t="shared" si="10"/>
        <v>118.0058280660066</v>
      </c>
      <c r="E87" s="127">
        <f t="shared" si="11"/>
        <v>33401.578638095583</v>
      </c>
      <c r="F87" s="10"/>
      <c r="G87" s="65"/>
      <c r="H87" s="65"/>
      <c r="J87" s="65"/>
    </row>
    <row r="88" spans="1:10" ht="14.25" customHeight="1" x14ac:dyDescent="0.25">
      <c r="A88" s="55">
        <v>13</v>
      </c>
      <c r="B88" s="127">
        <f t="shared" si="8"/>
        <v>756.56990131848477</v>
      </c>
      <c r="C88" s="127">
        <f t="shared" si="9"/>
        <v>640.77776203975338</v>
      </c>
      <c r="D88" s="128">
        <f t="shared" si="10"/>
        <v>115.79213927873136</v>
      </c>
      <c r="E88" s="127">
        <f t="shared" si="11"/>
        <v>32760.80087605583</v>
      </c>
      <c r="F88" s="10"/>
      <c r="G88" s="65"/>
      <c r="H88" s="65"/>
      <c r="J88" s="65"/>
    </row>
    <row r="89" spans="1:10" ht="14.25" customHeight="1" x14ac:dyDescent="0.25">
      <c r="A89" s="55">
        <v>14</v>
      </c>
      <c r="B89" s="127">
        <f t="shared" si="8"/>
        <v>756.56990131848477</v>
      </c>
      <c r="C89" s="127">
        <f t="shared" si="9"/>
        <v>642.99912494815794</v>
      </c>
      <c r="D89" s="128">
        <f t="shared" si="10"/>
        <v>113.57077637032687</v>
      </c>
      <c r="E89" s="127">
        <f t="shared" si="11"/>
        <v>32117.801751107672</v>
      </c>
      <c r="F89" s="10"/>
      <c r="G89" s="65"/>
      <c r="H89" s="65"/>
      <c r="J89" s="65"/>
    </row>
    <row r="90" spans="1:10" ht="14.25" customHeight="1" x14ac:dyDescent="0.25">
      <c r="A90" s="55">
        <v>15</v>
      </c>
      <c r="B90" s="127">
        <f t="shared" si="8"/>
        <v>756.56990131848477</v>
      </c>
      <c r="C90" s="127">
        <f t="shared" si="9"/>
        <v>645.22818858131154</v>
      </c>
      <c r="D90" s="128">
        <f t="shared" si="10"/>
        <v>111.34171273717325</v>
      </c>
      <c r="E90" s="127">
        <f t="shared" si="11"/>
        <v>31472.573562526362</v>
      </c>
      <c r="F90" s="10"/>
      <c r="G90" s="65"/>
      <c r="H90" s="65"/>
      <c r="J90" s="65"/>
    </row>
    <row r="91" spans="1:10" ht="14.25" customHeight="1" x14ac:dyDescent="0.25">
      <c r="A91" s="55">
        <v>16</v>
      </c>
      <c r="B91" s="127">
        <f t="shared" si="8"/>
        <v>756.56990131848477</v>
      </c>
      <c r="C91" s="127">
        <f t="shared" si="9"/>
        <v>647.46497963505999</v>
      </c>
      <c r="D91" s="128">
        <f t="shared" si="10"/>
        <v>109.10492168342472</v>
      </c>
      <c r="E91" s="127">
        <f t="shared" si="11"/>
        <v>30825.108582891302</v>
      </c>
      <c r="F91" s="10"/>
      <c r="G91" s="65"/>
      <c r="H91" s="65"/>
      <c r="J91" s="65"/>
    </row>
    <row r="92" spans="1:10" ht="14.25" customHeight="1" x14ac:dyDescent="0.25">
      <c r="A92" s="55">
        <v>17</v>
      </c>
      <c r="B92" s="127">
        <f t="shared" si="8"/>
        <v>756.56990131848477</v>
      </c>
      <c r="C92" s="127">
        <f t="shared" si="9"/>
        <v>649.70952489779495</v>
      </c>
      <c r="D92" s="128">
        <f t="shared" si="10"/>
        <v>106.86037642068985</v>
      </c>
      <c r="E92" s="127">
        <f t="shared" si="11"/>
        <v>30175.399057993505</v>
      </c>
      <c r="F92" s="10"/>
      <c r="G92" s="65"/>
      <c r="H92" s="65"/>
      <c r="J92" s="65"/>
    </row>
    <row r="93" spans="1:10" ht="14.25" customHeight="1" x14ac:dyDescent="0.25">
      <c r="A93" s="55">
        <v>18</v>
      </c>
      <c r="B93" s="127">
        <f t="shared" si="8"/>
        <v>756.56990131848477</v>
      </c>
      <c r="C93" s="127">
        <f t="shared" si="9"/>
        <v>651.96185125077398</v>
      </c>
      <c r="D93" s="128">
        <f t="shared" si="10"/>
        <v>104.60805006771082</v>
      </c>
      <c r="E93" s="127">
        <f t="shared" si="11"/>
        <v>29523.437206742732</v>
      </c>
      <c r="F93" s="10"/>
      <c r="G93" s="65"/>
      <c r="H93" s="65"/>
      <c r="J93" s="65"/>
    </row>
    <row r="94" spans="1:10" ht="14.25" customHeight="1" x14ac:dyDescent="0.25">
      <c r="A94" s="55">
        <v>19</v>
      </c>
      <c r="B94" s="127">
        <f t="shared" si="8"/>
        <v>756.56990131848477</v>
      </c>
      <c r="C94" s="127">
        <f t="shared" si="9"/>
        <v>654.22198566844327</v>
      </c>
      <c r="D94" s="128">
        <f t="shared" si="10"/>
        <v>102.34791565004147</v>
      </c>
      <c r="E94" s="127">
        <f t="shared" si="11"/>
        <v>28869.21522107429</v>
      </c>
      <c r="F94" s="10"/>
      <c r="G94" s="65"/>
      <c r="H94" s="65"/>
      <c r="J94" s="65"/>
    </row>
    <row r="95" spans="1:10" ht="14.25" customHeight="1" x14ac:dyDescent="0.25">
      <c r="A95" s="55">
        <v>20</v>
      </c>
      <c r="B95" s="127">
        <f t="shared" si="8"/>
        <v>756.56990131848477</v>
      </c>
      <c r="C95" s="127">
        <f t="shared" si="9"/>
        <v>656.48995521876054</v>
      </c>
      <c r="D95" s="128">
        <f t="shared" si="10"/>
        <v>100.0799460997242</v>
      </c>
      <c r="E95" s="127">
        <f t="shared" si="11"/>
        <v>28212.72526585553</v>
      </c>
      <c r="F95" s="10"/>
      <c r="G95" s="65"/>
      <c r="H95" s="65"/>
      <c r="J95" s="65"/>
    </row>
    <row r="96" spans="1:10" ht="14.25" customHeight="1" x14ac:dyDescent="0.25">
      <c r="A96" s="55">
        <v>21</v>
      </c>
      <c r="B96" s="127">
        <f t="shared" si="8"/>
        <v>756.56990131848477</v>
      </c>
      <c r="C96" s="127">
        <f t="shared" si="9"/>
        <v>658.76578706351893</v>
      </c>
      <c r="D96" s="128">
        <f t="shared" si="10"/>
        <v>97.804114254965839</v>
      </c>
      <c r="E96" s="127">
        <f t="shared" si="11"/>
        <v>27553.95947879201</v>
      </c>
      <c r="F96" s="10"/>
      <c r="G96" s="65"/>
      <c r="H96" s="65"/>
      <c r="J96" s="65"/>
    </row>
    <row r="97" spans="1:10" ht="14.25" customHeight="1" x14ac:dyDescent="0.25">
      <c r="A97" s="55">
        <v>22</v>
      </c>
      <c r="B97" s="127">
        <f t="shared" si="8"/>
        <v>756.56990131848477</v>
      </c>
      <c r="C97" s="127">
        <f t="shared" si="9"/>
        <v>661.04950845867245</v>
      </c>
      <c r="D97" s="128">
        <f t="shared" si="10"/>
        <v>95.520392859812304</v>
      </c>
      <c r="E97" s="127">
        <f t="shared" si="11"/>
        <v>26892.909970333338</v>
      </c>
      <c r="F97" s="10"/>
      <c r="G97" s="65"/>
      <c r="H97" s="65"/>
      <c r="J97" s="65"/>
    </row>
    <row r="98" spans="1:10" ht="14.25" customHeight="1" x14ac:dyDescent="0.25">
      <c r="A98" s="55">
        <v>23</v>
      </c>
      <c r="B98" s="127">
        <f t="shared" si="8"/>
        <v>756.56990131848477</v>
      </c>
      <c r="C98" s="127">
        <f t="shared" si="9"/>
        <v>663.34114675466253</v>
      </c>
      <c r="D98" s="128">
        <f t="shared" si="10"/>
        <v>93.228754563822235</v>
      </c>
      <c r="E98" s="127">
        <f t="shared" si="11"/>
        <v>26229.568823578677</v>
      </c>
      <c r="F98" s="10"/>
      <c r="G98" s="65"/>
      <c r="H98" s="65"/>
      <c r="J98" s="65"/>
    </row>
    <row r="99" spans="1:10" ht="14.25" customHeight="1" x14ac:dyDescent="0.25">
      <c r="A99" s="55">
        <v>24</v>
      </c>
      <c r="B99" s="127">
        <f t="shared" si="8"/>
        <v>756.56990131848477</v>
      </c>
      <c r="C99" s="127">
        <f t="shared" si="9"/>
        <v>665.64072939674531</v>
      </c>
      <c r="D99" s="128">
        <f t="shared" si="10"/>
        <v>90.92917192173941</v>
      </c>
      <c r="E99" s="127">
        <f t="shared" si="11"/>
        <v>25563.928094181931</v>
      </c>
      <c r="F99" s="10"/>
      <c r="G99" s="65"/>
      <c r="H99" s="65"/>
      <c r="J99" s="65"/>
    </row>
    <row r="100" spans="1:10" ht="14.25" customHeight="1" x14ac:dyDescent="0.25">
      <c r="A100" s="55">
        <v>25</v>
      </c>
      <c r="B100" s="127">
        <f t="shared" si="8"/>
        <v>756.56990131848477</v>
      </c>
      <c r="C100" s="127">
        <f t="shared" si="9"/>
        <v>667.94828392532077</v>
      </c>
      <c r="D100" s="128">
        <f t="shared" si="10"/>
        <v>88.621617393164016</v>
      </c>
      <c r="E100" s="127">
        <f t="shared" si="11"/>
        <v>24895.979810256609</v>
      </c>
      <c r="F100" s="10"/>
      <c r="G100" s="65"/>
      <c r="H100" s="65"/>
      <c r="J100" s="65"/>
    </row>
    <row r="101" spans="1:10" ht="14.25" customHeight="1" x14ac:dyDescent="0.25">
      <c r="A101" s="55">
        <v>26</v>
      </c>
      <c r="B101" s="127">
        <f t="shared" si="8"/>
        <v>756.56990131848477</v>
      </c>
      <c r="C101" s="127">
        <f t="shared" si="9"/>
        <v>670.26383797626181</v>
      </c>
      <c r="D101" s="128">
        <f t="shared" si="10"/>
        <v>86.306063342222913</v>
      </c>
      <c r="E101" s="127">
        <f t="shared" si="11"/>
        <v>24225.715972280348</v>
      </c>
      <c r="F101" s="10"/>
      <c r="G101" s="65"/>
      <c r="H101" s="65"/>
      <c r="J101" s="65"/>
    </row>
    <row r="102" spans="1:10" ht="14.25" customHeight="1" x14ac:dyDescent="0.25">
      <c r="A102" s="55">
        <v>27</v>
      </c>
      <c r="B102" s="127">
        <f t="shared" si="8"/>
        <v>756.56990131848477</v>
      </c>
      <c r="C102" s="127">
        <f t="shared" si="9"/>
        <v>672.58741928124618</v>
      </c>
      <c r="D102" s="128">
        <f t="shared" si="10"/>
        <v>83.98248203723854</v>
      </c>
      <c r="E102" s="127">
        <f t="shared" si="11"/>
        <v>23553.1285529991</v>
      </c>
      <c r="F102" s="10"/>
      <c r="G102" s="65"/>
      <c r="H102" s="65"/>
      <c r="J102" s="65"/>
    </row>
    <row r="103" spans="1:10" ht="14.25" customHeight="1" x14ac:dyDescent="0.25">
      <c r="A103" s="55">
        <v>28</v>
      </c>
      <c r="B103" s="127">
        <f t="shared" si="8"/>
        <v>756.56990131848477</v>
      </c>
      <c r="C103" s="127">
        <f t="shared" si="9"/>
        <v>674.91905566808794</v>
      </c>
      <c r="D103" s="128">
        <f t="shared" si="10"/>
        <v>81.650845650396874</v>
      </c>
      <c r="E103" s="127">
        <f t="shared" si="11"/>
        <v>22878.209497331012</v>
      </c>
      <c r="F103" s="10"/>
      <c r="G103" s="65"/>
      <c r="H103" s="65"/>
      <c r="J103" s="65"/>
    </row>
    <row r="104" spans="1:10" ht="14.25" customHeight="1" x14ac:dyDescent="0.25">
      <c r="A104" s="55">
        <v>29</v>
      </c>
      <c r="B104" s="127">
        <f t="shared" si="8"/>
        <v>756.56990131848477</v>
      </c>
      <c r="C104" s="127">
        <f t="shared" si="9"/>
        <v>677.25877506107054</v>
      </c>
      <c r="D104" s="128">
        <f t="shared" si="10"/>
        <v>79.311126257414173</v>
      </c>
      <c r="E104" s="127">
        <f t="shared" si="11"/>
        <v>22200.950722269943</v>
      </c>
      <c r="F104" s="10"/>
      <c r="G104" s="65"/>
      <c r="H104" s="65"/>
      <c r="J104" s="65"/>
    </row>
    <row r="105" spans="1:10" ht="14.25" customHeight="1" x14ac:dyDescent="0.25">
      <c r="A105" s="55">
        <v>30</v>
      </c>
      <c r="B105" s="127">
        <f t="shared" si="8"/>
        <v>756.56990131848477</v>
      </c>
      <c r="C105" s="127">
        <f t="shared" si="9"/>
        <v>679.60660548128226</v>
      </c>
      <c r="D105" s="128">
        <f t="shared" si="10"/>
        <v>76.963295837202466</v>
      </c>
      <c r="E105" s="127">
        <f t="shared" si="11"/>
        <v>21521.344116788659</v>
      </c>
      <c r="F105" s="10"/>
      <c r="G105" s="65"/>
      <c r="H105" s="65"/>
      <c r="J105" s="65"/>
    </row>
    <row r="106" spans="1:10" ht="14.25" customHeight="1" x14ac:dyDescent="0.25">
      <c r="A106" s="55">
        <v>31</v>
      </c>
      <c r="B106" s="127">
        <f t="shared" si="8"/>
        <v>756.56990131848477</v>
      </c>
      <c r="C106" s="127">
        <f t="shared" si="9"/>
        <v>681.96257504695075</v>
      </c>
      <c r="D106" s="128">
        <f t="shared" si="10"/>
        <v>74.607326271534021</v>
      </c>
      <c r="E106" s="127">
        <f t="shared" si="11"/>
        <v>20839.38154174171</v>
      </c>
      <c r="F106" s="10"/>
      <c r="G106" s="65"/>
      <c r="H106" s="65"/>
      <c r="J106" s="65"/>
    </row>
    <row r="107" spans="1:10" ht="14.25" customHeight="1" x14ac:dyDescent="0.25">
      <c r="A107" s="55">
        <v>32</v>
      </c>
      <c r="B107" s="127">
        <f t="shared" si="8"/>
        <v>756.56990131848477</v>
      </c>
      <c r="C107" s="127">
        <f t="shared" si="9"/>
        <v>684.32671197378022</v>
      </c>
      <c r="D107" s="128">
        <f t="shared" si="10"/>
        <v>72.243189344704589</v>
      </c>
      <c r="E107" s="127">
        <f t="shared" si="11"/>
        <v>20155.054829767931</v>
      </c>
      <c r="F107" s="10"/>
      <c r="G107" s="65"/>
      <c r="H107" s="65"/>
      <c r="J107" s="65"/>
    </row>
    <row r="108" spans="1:10" ht="14.25" customHeight="1" x14ac:dyDescent="0.25">
      <c r="A108" s="55">
        <v>33</v>
      </c>
      <c r="B108" s="127">
        <f t="shared" si="8"/>
        <v>756.56990131848477</v>
      </c>
      <c r="C108" s="127">
        <f t="shared" si="9"/>
        <v>686.69904457528924</v>
      </c>
      <c r="D108" s="128">
        <f t="shared" si="10"/>
        <v>69.870856743195489</v>
      </c>
      <c r="E108" s="127">
        <f t="shared" si="11"/>
        <v>19468.355785192642</v>
      </c>
      <c r="F108" s="10"/>
      <c r="G108" s="65"/>
      <c r="H108" s="65"/>
      <c r="J108" s="65"/>
    </row>
    <row r="109" spans="1:10" ht="14.25" customHeight="1" x14ac:dyDescent="0.25">
      <c r="A109" s="55">
        <v>34</v>
      </c>
      <c r="B109" s="127">
        <f t="shared" si="8"/>
        <v>756.56990131848477</v>
      </c>
      <c r="C109" s="127">
        <f t="shared" si="9"/>
        <v>689.07960126315027</v>
      </c>
      <c r="D109" s="128">
        <f t="shared" si="10"/>
        <v>67.490300055334487</v>
      </c>
      <c r="E109" s="127">
        <f t="shared" si="11"/>
        <v>18779.276183929491</v>
      </c>
      <c r="F109" s="10"/>
      <c r="G109" s="65"/>
      <c r="H109" s="65"/>
      <c r="J109" s="65"/>
    </row>
    <row r="110" spans="1:10" ht="14.25" customHeight="1" x14ac:dyDescent="0.25">
      <c r="A110" s="55">
        <v>35</v>
      </c>
      <c r="B110" s="127">
        <f t="shared" si="8"/>
        <v>756.56990131848477</v>
      </c>
      <c r="C110" s="127">
        <f t="shared" si="9"/>
        <v>691.46841054752917</v>
      </c>
      <c r="D110" s="128">
        <f t="shared" si="10"/>
        <v>65.101490770955564</v>
      </c>
      <c r="E110" s="127">
        <f t="shared" si="11"/>
        <v>18087.807773381963</v>
      </c>
      <c r="F110" s="10"/>
      <c r="G110" s="65"/>
      <c r="H110" s="65"/>
      <c r="J110" s="65"/>
    </row>
    <row r="111" spans="1:10" ht="14.25" customHeight="1" x14ac:dyDescent="0.25">
      <c r="A111" s="55">
        <v>36</v>
      </c>
      <c r="B111" s="127">
        <f t="shared" si="8"/>
        <v>756.56990131848477</v>
      </c>
      <c r="C111" s="127">
        <f t="shared" si="9"/>
        <v>693.86550103742729</v>
      </c>
      <c r="D111" s="128">
        <f t="shared" si="10"/>
        <v>62.704400281057467</v>
      </c>
      <c r="E111" s="127">
        <f t="shared" si="11"/>
        <v>17393.942272344535</v>
      </c>
      <c r="F111" s="10"/>
      <c r="G111" s="65"/>
      <c r="H111" s="65"/>
      <c r="J111" s="65"/>
    </row>
    <row r="112" spans="1:10" ht="14.25" customHeight="1" x14ac:dyDescent="0.25">
      <c r="A112" s="55">
        <v>37</v>
      </c>
      <c r="B112" s="127">
        <f t="shared" si="8"/>
        <v>756.56990131848477</v>
      </c>
      <c r="C112" s="127">
        <f t="shared" si="9"/>
        <v>696.27090144102374</v>
      </c>
      <c r="D112" s="128">
        <f t="shared" si="10"/>
        <v>60.29899987746105</v>
      </c>
      <c r="E112" s="127">
        <f t="shared" si="11"/>
        <v>16697.67137090351</v>
      </c>
      <c r="F112" s="10"/>
      <c r="G112" s="65"/>
      <c r="H112" s="65"/>
      <c r="J112" s="65"/>
    </row>
    <row r="113" spans="1:10" ht="14.25" customHeight="1" x14ac:dyDescent="0.25">
      <c r="A113" s="55">
        <v>38</v>
      </c>
      <c r="B113" s="127">
        <f t="shared" si="8"/>
        <v>756.56990131848477</v>
      </c>
      <c r="C113" s="127">
        <f t="shared" si="9"/>
        <v>698.68464056601931</v>
      </c>
      <c r="D113" s="128">
        <f t="shared" si="10"/>
        <v>57.885260752465499</v>
      </c>
      <c r="E113" s="127">
        <f t="shared" si="11"/>
        <v>15998.98673033749</v>
      </c>
      <c r="F113" s="10"/>
      <c r="G113" s="65"/>
      <c r="H113" s="65"/>
      <c r="J113" s="65"/>
    </row>
    <row r="114" spans="1:10" ht="14.25" customHeight="1" x14ac:dyDescent="0.25">
      <c r="A114" s="55">
        <v>39</v>
      </c>
      <c r="B114" s="127">
        <f t="shared" si="8"/>
        <v>756.56990131848477</v>
      </c>
      <c r="C114" s="127">
        <f t="shared" si="9"/>
        <v>701.10674731998142</v>
      </c>
      <c r="D114" s="128">
        <f t="shared" si="10"/>
        <v>55.463153998503294</v>
      </c>
      <c r="E114" s="127">
        <f t="shared" si="11"/>
        <v>15297.879983017508</v>
      </c>
      <c r="F114" s="10"/>
      <c r="G114" s="65"/>
      <c r="H114" s="65"/>
      <c r="J114" s="65"/>
    </row>
    <row r="115" spans="1:10" ht="14.25" customHeight="1" x14ac:dyDescent="0.25">
      <c r="A115" s="55">
        <v>40</v>
      </c>
      <c r="B115" s="127">
        <f t="shared" si="8"/>
        <v>756.56990131848477</v>
      </c>
      <c r="C115" s="127">
        <f t="shared" si="9"/>
        <v>703.53725071069073</v>
      </c>
      <c r="D115" s="128">
        <f t="shared" si="10"/>
        <v>53.032650607794025</v>
      </c>
      <c r="E115" s="127">
        <f t="shared" si="11"/>
        <v>14594.342732306817</v>
      </c>
      <c r="F115" s="10"/>
      <c r="G115" s="65"/>
      <c r="H115" s="65"/>
      <c r="J115" s="65"/>
    </row>
    <row r="116" spans="1:10" ht="14.25" customHeight="1" x14ac:dyDescent="0.25">
      <c r="A116" s="55">
        <v>41</v>
      </c>
      <c r="B116" s="127">
        <f t="shared" si="8"/>
        <v>756.56990131848477</v>
      </c>
      <c r="C116" s="127">
        <f t="shared" si="9"/>
        <v>705.97617984648775</v>
      </c>
      <c r="D116" s="128">
        <f t="shared" si="10"/>
        <v>50.593721471996965</v>
      </c>
      <c r="E116" s="127">
        <f t="shared" si="11"/>
        <v>13888.366552460329</v>
      </c>
      <c r="F116" s="10"/>
      <c r="G116" s="65"/>
      <c r="H116" s="65"/>
      <c r="J116" s="65"/>
    </row>
    <row r="117" spans="1:10" ht="14.25" customHeight="1" x14ac:dyDescent="0.25">
      <c r="A117" s="55">
        <v>42</v>
      </c>
      <c r="B117" s="127">
        <f t="shared" si="8"/>
        <v>756.56990131848477</v>
      </c>
      <c r="C117" s="127">
        <f t="shared" si="9"/>
        <v>708.42356393662226</v>
      </c>
      <c r="D117" s="128">
        <f t="shared" si="10"/>
        <v>48.146337381862473</v>
      </c>
      <c r="E117" s="127">
        <f t="shared" si="11"/>
        <v>13179.942988523708</v>
      </c>
      <c r="F117" s="10"/>
      <c r="G117" s="65"/>
      <c r="H117" s="65"/>
      <c r="J117" s="65"/>
    </row>
    <row r="118" spans="1:10" ht="14.25" customHeight="1" x14ac:dyDescent="0.25">
      <c r="A118" s="55">
        <v>43</v>
      </c>
      <c r="B118" s="127">
        <f t="shared" si="8"/>
        <v>756.56990131848477</v>
      </c>
      <c r="C118" s="127">
        <f t="shared" si="9"/>
        <v>710.8794322916026</v>
      </c>
      <c r="D118" s="128">
        <f t="shared" si="10"/>
        <v>45.690469026882184</v>
      </c>
      <c r="E118" s="127">
        <f t="shared" si="11"/>
        <v>12469.063556232106</v>
      </c>
      <c r="F118" s="10"/>
      <c r="G118" s="65"/>
      <c r="H118" s="65"/>
      <c r="J118" s="65"/>
    </row>
    <row r="119" spans="1:10" ht="14.25" customHeight="1" x14ac:dyDescent="0.25">
      <c r="A119" s="55">
        <v>44</v>
      </c>
      <c r="B119" s="127">
        <f t="shared" si="8"/>
        <v>756.56990131848477</v>
      </c>
      <c r="C119" s="127">
        <f t="shared" si="9"/>
        <v>713.34381432354678</v>
      </c>
      <c r="D119" s="128">
        <f t="shared" si="10"/>
        <v>43.226086994937965</v>
      </c>
      <c r="E119" s="127">
        <f t="shared" si="11"/>
        <v>11755.719741908559</v>
      </c>
      <c r="F119" s="10"/>
      <c r="G119" s="65"/>
      <c r="H119" s="65"/>
      <c r="J119" s="65"/>
    </row>
    <row r="120" spans="1:10" ht="14.25" customHeight="1" x14ac:dyDescent="0.25">
      <c r="A120" s="55">
        <v>45</v>
      </c>
      <c r="B120" s="127">
        <f t="shared" si="8"/>
        <v>756.56990131848477</v>
      </c>
      <c r="C120" s="127">
        <f t="shared" si="9"/>
        <v>715.81673954653513</v>
      </c>
      <c r="D120" s="128">
        <f t="shared" si="10"/>
        <v>40.753161771949671</v>
      </c>
      <c r="E120" s="127">
        <f t="shared" si="11"/>
        <v>11039.903002362023</v>
      </c>
      <c r="F120" s="10"/>
      <c r="G120" s="65"/>
      <c r="H120" s="65"/>
      <c r="J120" s="65"/>
    </row>
    <row r="121" spans="1:10" ht="14.25" customHeight="1" x14ac:dyDescent="0.25">
      <c r="A121" s="55">
        <v>46</v>
      </c>
      <c r="B121" s="127">
        <f t="shared" si="8"/>
        <v>756.56990131848477</v>
      </c>
      <c r="C121" s="127">
        <f t="shared" si="9"/>
        <v>718.29823757696306</v>
      </c>
      <c r="D121" s="128">
        <f t="shared" si="10"/>
        <v>38.271663741521678</v>
      </c>
      <c r="E121" s="127">
        <f t="shared" si="11"/>
        <v>10321.604764785061</v>
      </c>
      <c r="F121" s="10"/>
      <c r="G121" s="65"/>
      <c r="H121" s="65"/>
      <c r="J121" s="65"/>
    </row>
    <row r="122" spans="1:10" ht="14.25" customHeight="1" x14ac:dyDescent="0.25">
      <c r="A122" s="55">
        <v>47</v>
      </c>
      <c r="B122" s="127">
        <f t="shared" si="8"/>
        <v>756.56990131848477</v>
      </c>
      <c r="C122" s="127">
        <f t="shared" si="9"/>
        <v>720.78833813389656</v>
      </c>
      <c r="D122" s="128">
        <f t="shared" si="10"/>
        <v>35.781563184588208</v>
      </c>
      <c r="E122" s="127">
        <f t="shared" si="11"/>
        <v>9600.8164266511649</v>
      </c>
      <c r="F122" s="10"/>
      <c r="G122" s="65"/>
      <c r="H122" s="65"/>
      <c r="J122" s="65"/>
    </row>
    <row r="123" spans="1:10" ht="14.25" customHeight="1" x14ac:dyDescent="0.25">
      <c r="A123" s="55">
        <v>48</v>
      </c>
      <c r="B123" s="127">
        <f t="shared" si="8"/>
        <v>756.56990131848477</v>
      </c>
      <c r="C123" s="127">
        <f t="shared" si="9"/>
        <v>723.28707103942736</v>
      </c>
      <c r="D123" s="128">
        <f t="shared" si="10"/>
        <v>33.282830279057372</v>
      </c>
      <c r="E123" s="127">
        <f t="shared" si="11"/>
        <v>8877.5293556117376</v>
      </c>
      <c r="F123" s="10"/>
      <c r="G123" s="65"/>
      <c r="H123" s="65"/>
      <c r="J123" s="65"/>
    </row>
    <row r="124" spans="1:10" ht="14.25" customHeight="1" x14ac:dyDescent="0.25">
      <c r="A124" s="55">
        <v>49</v>
      </c>
      <c r="B124" s="127">
        <f t="shared" si="8"/>
        <v>756.56990131848477</v>
      </c>
      <c r="C124" s="127">
        <f t="shared" si="9"/>
        <v>725.79446621903071</v>
      </c>
      <c r="D124" s="128">
        <f t="shared" si="10"/>
        <v>30.775435099454022</v>
      </c>
      <c r="E124" s="127">
        <f t="shared" si="11"/>
        <v>8151.7348893927065</v>
      </c>
      <c r="F124" s="10"/>
      <c r="G124" s="65"/>
      <c r="H124" s="65"/>
      <c r="J124" s="65"/>
    </row>
    <row r="125" spans="1:10" ht="14.25" customHeight="1" x14ac:dyDescent="0.25">
      <c r="A125" s="55">
        <v>50</v>
      </c>
      <c r="B125" s="127">
        <f t="shared" si="8"/>
        <v>756.56990131848477</v>
      </c>
      <c r="C125" s="127">
        <f t="shared" si="9"/>
        <v>728.31055370192337</v>
      </c>
      <c r="D125" s="128">
        <f t="shared" si="10"/>
        <v>28.259347616561381</v>
      </c>
      <c r="E125" s="127">
        <f t="shared" si="11"/>
        <v>7423.4243356907828</v>
      </c>
      <c r="F125" s="10"/>
      <c r="G125" s="65"/>
      <c r="H125" s="65"/>
      <c r="J125" s="65"/>
    </row>
    <row r="126" spans="1:10" ht="14.25" customHeight="1" x14ac:dyDescent="0.25">
      <c r="A126" s="55">
        <v>51</v>
      </c>
      <c r="B126" s="127">
        <f t="shared" si="8"/>
        <v>756.56990131848477</v>
      </c>
      <c r="C126" s="127">
        <f t="shared" si="9"/>
        <v>730.83536362142343</v>
      </c>
      <c r="D126" s="128">
        <f t="shared" si="10"/>
        <v>25.734537697061381</v>
      </c>
      <c r="E126" s="127">
        <f t="shared" si="11"/>
        <v>6692.5889720693594</v>
      </c>
      <c r="F126" s="10"/>
      <c r="G126" s="65"/>
      <c r="H126" s="65"/>
      <c r="J126" s="65"/>
    </row>
    <row r="127" spans="1:10" ht="14.25" customHeight="1" x14ac:dyDescent="0.25">
      <c r="A127" s="55">
        <v>52</v>
      </c>
      <c r="B127" s="127">
        <f t="shared" si="8"/>
        <v>756.56990131848477</v>
      </c>
      <c r="C127" s="127">
        <f t="shared" si="9"/>
        <v>733.36892621531103</v>
      </c>
      <c r="D127" s="128">
        <f t="shared" si="10"/>
        <v>23.200975103173779</v>
      </c>
      <c r="E127" s="127">
        <f t="shared" si="11"/>
        <v>5959.2200458540483</v>
      </c>
      <c r="F127" s="10"/>
      <c r="G127" s="65"/>
      <c r="H127" s="65"/>
      <c r="J127" s="65"/>
    </row>
    <row r="128" spans="1:10" ht="14.25" customHeight="1" x14ac:dyDescent="0.25">
      <c r="A128" s="55">
        <v>53</v>
      </c>
      <c r="B128" s="127">
        <f t="shared" si="8"/>
        <v>756.56990131848477</v>
      </c>
      <c r="C128" s="127">
        <f t="shared" si="9"/>
        <v>735.91127182619073</v>
      </c>
      <c r="D128" s="128">
        <f t="shared" si="10"/>
        <v>20.658629492294033</v>
      </c>
      <c r="E128" s="127">
        <f t="shared" si="11"/>
        <v>5223.3087740278579</v>
      </c>
      <c r="F128" s="10"/>
      <c r="G128" s="65"/>
      <c r="H128" s="65"/>
      <c r="J128" s="65"/>
    </row>
    <row r="129" spans="1:10" ht="14.25" customHeight="1" x14ac:dyDescent="0.25">
      <c r="A129" s="55">
        <v>54</v>
      </c>
      <c r="B129" s="127">
        <f t="shared" si="8"/>
        <v>756.56990131848477</v>
      </c>
      <c r="C129" s="127">
        <f t="shared" si="9"/>
        <v>738.46243090185487</v>
      </c>
      <c r="D129" s="128">
        <f t="shared" si="10"/>
        <v>18.107470416629905</v>
      </c>
      <c r="E129" s="127">
        <f t="shared" si="11"/>
        <v>4484.8463431260034</v>
      </c>
      <c r="F129" s="10"/>
      <c r="G129" s="65"/>
      <c r="H129" s="65"/>
      <c r="J129" s="65"/>
    </row>
    <row r="130" spans="1:10" ht="14.25" customHeight="1" x14ac:dyDescent="0.25">
      <c r="A130" s="55">
        <v>55</v>
      </c>
      <c r="B130" s="127">
        <f t="shared" si="8"/>
        <v>756.56990131848477</v>
      </c>
      <c r="C130" s="127">
        <f t="shared" si="9"/>
        <v>741.02243399564793</v>
      </c>
      <c r="D130" s="128">
        <f t="shared" si="10"/>
        <v>15.547467322836811</v>
      </c>
      <c r="E130" s="127">
        <f t="shared" si="11"/>
        <v>3743.8239091303553</v>
      </c>
      <c r="F130" s="10"/>
      <c r="G130" s="65"/>
      <c r="H130" s="65"/>
      <c r="J130" s="65"/>
    </row>
    <row r="131" spans="1:10" ht="14.25" customHeight="1" x14ac:dyDescent="0.25">
      <c r="A131" s="55">
        <v>56</v>
      </c>
      <c r="B131" s="127">
        <f t="shared" si="8"/>
        <v>756.56990131848477</v>
      </c>
      <c r="C131" s="127">
        <f t="shared" si="9"/>
        <v>743.59131176683286</v>
      </c>
      <c r="D131" s="128">
        <f t="shared" si="10"/>
        <v>12.978589551651899</v>
      </c>
      <c r="E131" s="127">
        <f t="shared" si="11"/>
        <v>3000.2325973635225</v>
      </c>
      <c r="F131" s="10"/>
      <c r="G131" s="65"/>
      <c r="H131" s="65"/>
      <c r="J131" s="65"/>
    </row>
    <row r="132" spans="1:10" ht="14.25" customHeight="1" x14ac:dyDescent="0.25">
      <c r="A132" s="55">
        <v>57</v>
      </c>
      <c r="B132" s="127">
        <f t="shared" si="8"/>
        <v>756.56990131848477</v>
      </c>
      <c r="C132" s="127">
        <f t="shared" si="9"/>
        <v>746.16909498095788</v>
      </c>
      <c r="D132" s="128">
        <f t="shared" si="10"/>
        <v>10.400806337526877</v>
      </c>
      <c r="E132" s="127">
        <f t="shared" si="11"/>
        <v>2254.0635023825644</v>
      </c>
      <c r="F132" s="10"/>
      <c r="G132" s="65"/>
      <c r="H132" s="65"/>
      <c r="J132" s="65"/>
    </row>
    <row r="133" spans="1:10" ht="14.25" customHeight="1" x14ac:dyDescent="0.25">
      <c r="A133" s="55">
        <v>58</v>
      </c>
      <c r="B133" s="127">
        <f t="shared" si="8"/>
        <v>756.56990131848477</v>
      </c>
      <c r="C133" s="127">
        <f t="shared" si="9"/>
        <v>748.75581451022526</v>
      </c>
      <c r="D133" s="128">
        <f t="shared" si="10"/>
        <v>7.8140868082595558</v>
      </c>
      <c r="E133" s="127">
        <f t="shared" si="11"/>
        <v>1505.3076878723391</v>
      </c>
      <c r="F133" s="10"/>
      <c r="G133" s="65"/>
      <c r="H133" s="65"/>
      <c r="J133" s="65"/>
    </row>
    <row r="134" spans="1:10" ht="14.25" customHeight="1" x14ac:dyDescent="0.25">
      <c r="A134" s="55">
        <v>59</v>
      </c>
      <c r="B134" s="127">
        <f t="shared" si="8"/>
        <v>756.56990131848477</v>
      </c>
      <c r="C134" s="127">
        <f t="shared" si="9"/>
        <v>751.35150133386071</v>
      </c>
      <c r="D134" s="128">
        <f t="shared" si="10"/>
        <v>5.2183999846241083</v>
      </c>
      <c r="E134" s="127">
        <f t="shared" si="11"/>
        <v>753.95618653847839</v>
      </c>
      <c r="F134" s="10"/>
      <c r="G134" s="65"/>
      <c r="H134" s="65"/>
      <c r="J134" s="65"/>
    </row>
    <row r="135" spans="1:10" ht="14.25" customHeight="1" x14ac:dyDescent="0.25">
      <c r="A135" s="60">
        <v>60</v>
      </c>
      <c r="B135" s="129">
        <f t="shared" si="8"/>
        <v>756.56990131848477</v>
      </c>
      <c r="C135" s="129">
        <f t="shared" si="9"/>
        <v>753.95618653848476</v>
      </c>
      <c r="D135" s="128">
        <f t="shared" si="10"/>
        <v>2.6137147800000582</v>
      </c>
      <c r="E135" s="129">
        <f t="shared" si="11"/>
        <v>-6.3664629124104977E-12</v>
      </c>
      <c r="F135" s="10"/>
      <c r="G135" s="65"/>
      <c r="H135" s="65"/>
      <c r="J135" s="65"/>
    </row>
    <row r="136" spans="1:10" ht="14.25" customHeight="1" x14ac:dyDescent="0.25">
      <c r="A136" s="10"/>
      <c r="C136" s="103" t="s">
        <v>62</v>
      </c>
      <c r="D136" s="130">
        <f>SUM(D76:D135)</f>
        <v>4473.7815791090752</v>
      </c>
      <c r="F136" s="10"/>
      <c r="G136" s="65"/>
      <c r="H136" s="65"/>
      <c r="J136" s="65"/>
    </row>
    <row r="137" spans="1:10" ht="14.25" customHeight="1" x14ac:dyDescent="0.25">
      <c r="B137" s="10"/>
      <c r="D137" s="65"/>
      <c r="F137" s="10"/>
      <c r="G137" s="65"/>
      <c r="H137" s="65"/>
      <c r="J137" s="65"/>
    </row>
    <row r="138" spans="1:10" ht="14.25" customHeight="1" x14ac:dyDescent="0.25">
      <c r="B138" s="10"/>
      <c r="D138" s="65"/>
      <c r="F138" s="10"/>
      <c r="G138" s="65"/>
      <c r="H138" s="65"/>
      <c r="J138" s="65"/>
    </row>
    <row r="139" spans="1:10" ht="14.25" customHeight="1" x14ac:dyDescent="0.25">
      <c r="B139" s="10"/>
      <c r="D139" s="65"/>
      <c r="F139" s="10"/>
      <c r="G139" s="65"/>
      <c r="H139" s="65"/>
      <c r="J139" s="65"/>
    </row>
    <row r="140" spans="1:10" ht="14.25" customHeight="1" x14ac:dyDescent="0.25">
      <c r="B140" s="10"/>
      <c r="D140" s="65"/>
      <c r="F140" s="10"/>
      <c r="G140" s="65"/>
      <c r="H140" s="65"/>
      <c r="J140" s="65"/>
    </row>
    <row r="141" spans="1:10" ht="14.25" customHeight="1" x14ac:dyDescent="0.25">
      <c r="B141" s="10"/>
      <c r="D141" s="65"/>
      <c r="F141" s="10"/>
      <c r="G141" s="65"/>
      <c r="H141" s="65"/>
      <c r="J141" s="65"/>
    </row>
    <row r="142" spans="1:10" ht="14.25" customHeight="1" x14ac:dyDescent="0.25">
      <c r="B142" s="10"/>
      <c r="D142" s="65"/>
      <c r="F142" s="10"/>
      <c r="G142" s="65"/>
      <c r="H142" s="65"/>
      <c r="J142" s="65"/>
    </row>
    <row r="143" spans="1:10" ht="14.25" customHeight="1" x14ac:dyDescent="0.25">
      <c r="B143" s="10"/>
      <c r="D143" s="65"/>
      <c r="F143" s="10"/>
      <c r="G143" s="65"/>
      <c r="H143" s="65"/>
      <c r="J143" s="65"/>
    </row>
    <row r="144" spans="1:10" ht="14.25" customHeight="1" x14ac:dyDescent="0.25">
      <c r="B144" s="10"/>
      <c r="D144" s="65"/>
      <c r="F144" s="10"/>
      <c r="G144" s="65"/>
      <c r="H144" s="65"/>
      <c r="J144" s="65"/>
    </row>
    <row r="145" spans="2:10" ht="14.25" customHeight="1" x14ac:dyDescent="0.25">
      <c r="B145" s="10"/>
      <c r="D145" s="65"/>
      <c r="F145" s="10"/>
      <c r="G145" s="65"/>
      <c r="H145" s="65"/>
      <c r="J145" s="65"/>
    </row>
    <row r="146" spans="2:10" ht="14.25" customHeight="1" x14ac:dyDescent="0.25">
      <c r="B146" s="10"/>
      <c r="D146" s="65"/>
      <c r="F146" s="10"/>
      <c r="G146" s="65"/>
      <c r="H146" s="65"/>
      <c r="J146" s="65"/>
    </row>
    <row r="147" spans="2:10" ht="14.25" customHeight="1" x14ac:dyDescent="0.25">
      <c r="B147" s="10"/>
      <c r="D147" s="65"/>
      <c r="F147" s="10"/>
      <c r="G147" s="65"/>
      <c r="H147" s="65"/>
      <c r="J147" s="65"/>
    </row>
    <row r="148" spans="2:10" ht="14.25" customHeight="1" x14ac:dyDescent="0.25">
      <c r="B148" s="10"/>
      <c r="D148" s="65"/>
      <c r="F148" s="10"/>
      <c r="G148" s="65"/>
      <c r="H148" s="65"/>
      <c r="J148" s="65"/>
    </row>
    <row r="149" spans="2:10" ht="14.25" customHeight="1" x14ac:dyDescent="0.25">
      <c r="B149" s="10"/>
      <c r="D149" s="65"/>
      <c r="F149" s="10"/>
      <c r="G149" s="65"/>
      <c r="H149" s="65"/>
      <c r="J149" s="65"/>
    </row>
    <row r="150" spans="2:10" ht="14.25" customHeight="1" x14ac:dyDescent="0.25">
      <c r="B150" s="10"/>
      <c r="D150" s="65"/>
      <c r="F150" s="10"/>
      <c r="G150" s="65"/>
      <c r="H150" s="65"/>
      <c r="J150" s="65"/>
    </row>
    <row r="151" spans="2:10" ht="14.25" customHeight="1" x14ac:dyDescent="0.25">
      <c r="B151" s="10"/>
      <c r="D151" s="65"/>
      <c r="F151" s="10"/>
      <c r="G151" s="65"/>
      <c r="H151" s="65"/>
      <c r="J151" s="65"/>
    </row>
    <row r="152" spans="2:10" ht="14.25" customHeight="1" x14ac:dyDescent="0.25">
      <c r="B152" s="10"/>
      <c r="D152" s="65"/>
      <c r="F152" s="10"/>
      <c r="G152" s="65"/>
      <c r="H152" s="65"/>
      <c r="J152" s="65"/>
    </row>
    <row r="153" spans="2:10" ht="14.25" customHeight="1" x14ac:dyDescent="0.25">
      <c r="B153" s="10"/>
      <c r="D153" s="65"/>
      <c r="F153" s="10"/>
      <c r="G153" s="65"/>
      <c r="H153" s="65"/>
      <c r="J153" s="65"/>
    </row>
    <row r="154" spans="2:10" ht="14.25" customHeight="1" x14ac:dyDescent="0.25">
      <c r="B154" s="10"/>
      <c r="D154" s="65"/>
      <c r="F154" s="10"/>
      <c r="G154" s="65"/>
      <c r="H154" s="65"/>
      <c r="J154" s="65"/>
    </row>
    <row r="155" spans="2:10" ht="14.25" customHeight="1" x14ac:dyDescent="0.25">
      <c r="B155" s="10"/>
      <c r="D155" s="65"/>
      <c r="F155" s="10"/>
      <c r="G155" s="65"/>
      <c r="H155" s="65"/>
      <c r="J155" s="65"/>
    </row>
    <row r="156" spans="2:10" ht="14.25" customHeight="1" x14ac:dyDescent="0.25">
      <c r="B156" s="10"/>
      <c r="D156" s="65"/>
      <c r="F156" s="10"/>
      <c r="G156" s="65"/>
      <c r="H156" s="65"/>
      <c r="J156" s="65"/>
    </row>
    <row r="157" spans="2:10" ht="14.25" customHeight="1" x14ac:dyDescent="0.25">
      <c r="B157" s="10"/>
      <c r="D157" s="65"/>
      <c r="F157" s="10"/>
      <c r="G157" s="65"/>
      <c r="H157" s="65"/>
      <c r="J157" s="65"/>
    </row>
    <row r="158" spans="2:10" ht="14.25" customHeight="1" x14ac:dyDescent="0.25">
      <c r="B158" s="10"/>
      <c r="D158" s="65"/>
      <c r="F158" s="10"/>
      <c r="G158" s="65"/>
      <c r="H158" s="65"/>
      <c r="J158" s="65"/>
    </row>
    <row r="159" spans="2:10" ht="14.25" customHeight="1" x14ac:dyDescent="0.25">
      <c r="B159" s="10"/>
      <c r="D159" s="65"/>
      <c r="F159" s="10"/>
      <c r="G159" s="65"/>
      <c r="H159" s="65"/>
      <c r="J159" s="65"/>
    </row>
    <row r="160" spans="2:10" ht="14.25" customHeight="1" x14ac:dyDescent="0.25">
      <c r="B160" s="10"/>
      <c r="D160" s="65"/>
      <c r="F160" s="10"/>
      <c r="G160" s="65"/>
      <c r="H160" s="65"/>
      <c r="J160" s="65"/>
    </row>
    <row r="161" spans="2:10" ht="14.25" customHeight="1" x14ac:dyDescent="0.25">
      <c r="B161" s="10"/>
      <c r="D161" s="65"/>
      <c r="F161" s="10"/>
      <c r="G161" s="65"/>
      <c r="H161" s="65"/>
      <c r="J161" s="65"/>
    </row>
    <row r="162" spans="2:10" ht="14.25" customHeight="1" x14ac:dyDescent="0.25">
      <c r="B162" s="10"/>
      <c r="D162" s="65"/>
      <c r="F162" s="10"/>
      <c r="G162" s="65"/>
      <c r="H162" s="65"/>
      <c r="J162" s="65"/>
    </row>
    <row r="163" spans="2:10" ht="14.25" customHeight="1" x14ac:dyDescent="0.25">
      <c r="B163" s="10"/>
      <c r="D163" s="65"/>
      <c r="F163" s="10"/>
      <c r="G163" s="65"/>
      <c r="H163" s="65"/>
      <c r="J163" s="65"/>
    </row>
    <row r="164" spans="2:10" ht="14.25" customHeight="1" x14ac:dyDescent="0.25">
      <c r="B164" s="10"/>
      <c r="D164" s="65"/>
      <c r="F164" s="10"/>
      <c r="G164" s="65"/>
      <c r="H164" s="65"/>
      <c r="J164" s="65"/>
    </row>
    <row r="165" spans="2:10" ht="14.25" customHeight="1" x14ac:dyDescent="0.25">
      <c r="B165" s="10"/>
      <c r="D165" s="65"/>
      <c r="F165" s="10"/>
      <c r="G165" s="65"/>
      <c r="H165" s="65"/>
      <c r="J165" s="65"/>
    </row>
    <row r="166" spans="2:10" ht="14.25" customHeight="1" x14ac:dyDescent="0.25">
      <c r="B166" s="10"/>
      <c r="D166" s="65"/>
      <c r="F166" s="10"/>
      <c r="G166" s="65"/>
      <c r="H166" s="65"/>
      <c r="J166" s="65"/>
    </row>
    <row r="167" spans="2:10" ht="14.25" customHeight="1" x14ac:dyDescent="0.25">
      <c r="B167" s="10"/>
      <c r="D167" s="65"/>
      <c r="F167" s="10"/>
      <c r="G167" s="65"/>
      <c r="H167" s="65"/>
      <c r="J167" s="65"/>
    </row>
    <row r="168" spans="2:10" ht="14.25" customHeight="1" x14ac:dyDescent="0.25">
      <c r="B168" s="10"/>
      <c r="D168" s="65"/>
      <c r="F168" s="10"/>
      <c r="G168" s="65"/>
      <c r="H168" s="65"/>
      <c r="J168" s="65"/>
    </row>
    <row r="169" spans="2:10" ht="14.25" customHeight="1" x14ac:dyDescent="0.25">
      <c r="B169" s="10"/>
      <c r="D169" s="65"/>
      <c r="F169" s="10"/>
      <c r="G169" s="65"/>
      <c r="H169" s="65"/>
      <c r="J169" s="65"/>
    </row>
    <row r="170" spans="2:10" ht="14.25" customHeight="1" x14ac:dyDescent="0.25">
      <c r="B170" s="10"/>
      <c r="D170" s="65"/>
      <c r="F170" s="10"/>
      <c r="G170" s="65"/>
      <c r="H170" s="65"/>
      <c r="J170" s="65"/>
    </row>
    <row r="171" spans="2:10" ht="14.25" customHeight="1" x14ac:dyDescent="0.25">
      <c r="B171" s="10"/>
      <c r="D171" s="65"/>
      <c r="F171" s="10"/>
      <c r="G171" s="65"/>
      <c r="H171" s="65"/>
      <c r="J171" s="65"/>
    </row>
    <row r="172" spans="2:10" ht="14.25" customHeight="1" x14ac:dyDescent="0.25">
      <c r="B172" s="10"/>
      <c r="D172" s="65"/>
      <c r="F172" s="10"/>
      <c r="G172" s="65"/>
      <c r="H172" s="65"/>
      <c r="J172" s="65"/>
    </row>
    <row r="173" spans="2:10" ht="14.25" customHeight="1" x14ac:dyDescent="0.25">
      <c r="B173" s="10"/>
      <c r="D173" s="65"/>
      <c r="F173" s="10"/>
      <c r="G173" s="65"/>
      <c r="H173" s="65"/>
      <c r="J173" s="65"/>
    </row>
    <row r="174" spans="2:10" ht="14.25" customHeight="1" x14ac:dyDescent="0.25">
      <c r="B174" s="10"/>
      <c r="D174" s="65"/>
      <c r="F174" s="10"/>
      <c r="G174" s="65"/>
      <c r="H174" s="65"/>
      <c r="J174" s="65"/>
    </row>
    <row r="175" spans="2:10" ht="14.25" customHeight="1" x14ac:dyDescent="0.25">
      <c r="B175" s="10"/>
      <c r="D175" s="65"/>
      <c r="F175" s="10"/>
      <c r="G175" s="65"/>
      <c r="H175" s="65"/>
      <c r="J175" s="65"/>
    </row>
    <row r="176" spans="2:10" ht="14.25" customHeight="1" x14ac:dyDescent="0.25">
      <c r="B176" s="10"/>
      <c r="D176" s="65"/>
      <c r="F176" s="10"/>
      <c r="G176" s="65"/>
      <c r="H176" s="65"/>
      <c r="J176" s="65"/>
    </row>
    <row r="177" spans="2:10" ht="14.25" customHeight="1" x14ac:dyDescent="0.25">
      <c r="B177" s="10"/>
      <c r="D177" s="65"/>
      <c r="F177" s="10"/>
      <c r="G177" s="65"/>
      <c r="H177" s="65"/>
      <c r="J177" s="65"/>
    </row>
    <row r="178" spans="2:10" ht="14.25" customHeight="1" x14ac:dyDescent="0.25">
      <c r="B178" s="10"/>
      <c r="D178" s="65"/>
      <c r="F178" s="10"/>
      <c r="G178" s="65"/>
      <c r="H178" s="65"/>
      <c r="J178" s="65"/>
    </row>
    <row r="179" spans="2:10" ht="14.25" customHeight="1" x14ac:dyDescent="0.25">
      <c r="B179" s="10"/>
      <c r="D179" s="65"/>
      <c r="F179" s="10"/>
      <c r="G179" s="65"/>
      <c r="H179" s="65"/>
      <c r="J179" s="65"/>
    </row>
    <row r="180" spans="2:10" ht="14.25" customHeight="1" x14ac:dyDescent="0.25">
      <c r="B180" s="10"/>
      <c r="D180" s="65"/>
      <c r="F180" s="10"/>
      <c r="G180" s="65"/>
      <c r="H180" s="65"/>
      <c r="J180" s="65"/>
    </row>
    <row r="181" spans="2:10" ht="14.25" customHeight="1" x14ac:dyDescent="0.25">
      <c r="B181" s="10"/>
      <c r="D181" s="65"/>
      <c r="F181" s="10"/>
      <c r="G181" s="65"/>
      <c r="H181" s="65"/>
      <c r="J181" s="65"/>
    </row>
    <row r="182" spans="2:10" ht="14.25" customHeight="1" x14ac:dyDescent="0.25">
      <c r="B182" s="10"/>
      <c r="D182" s="65"/>
      <c r="F182" s="10"/>
      <c r="G182" s="65"/>
      <c r="H182" s="65"/>
      <c r="J182" s="65"/>
    </row>
    <row r="183" spans="2:10" ht="14.25" customHeight="1" x14ac:dyDescent="0.25">
      <c r="B183" s="10"/>
      <c r="D183" s="65"/>
      <c r="F183" s="10"/>
      <c r="G183" s="65"/>
      <c r="H183" s="65"/>
      <c r="J183" s="65"/>
    </row>
    <row r="184" spans="2:10" ht="14.25" customHeight="1" x14ac:dyDescent="0.25">
      <c r="B184" s="10"/>
      <c r="D184" s="65"/>
      <c r="F184" s="10"/>
      <c r="G184" s="65"/>
      <c r="H184" s="65"/>
      <c r="J184" s="65"/>
    </row>
    <row r="185" spans="2:10" ht="14.25" customHeight="1" x14ac:dyDescent="0.25">
      <c r="B185" s="10"/>
      <c r="D185" s="65"/>
      <c r="F185" s="10"/>
      <c r="G185" s="65"/>
      <c r="H185" s="65"/>
      <c r="J185" s="65"/>
    </row>
    <row r="186" spans="2:10" ht="14.25" customHeight="1" x14ac:dyDescent="0.25">
      <c r="B186" s="10"/>
      <c r="D186" s="65"/>
      <c r="F186" s="10"/>
      <c r="G186" s="65"/>
      <c r="H186" s="65"/>
      <c r="J186" s="65"/>
    </row>
    <row r="187" spans="2:10" ht="14.25" customHeight="1" x14ac:dyDescent="0.25">
      <c r="B187" s="10"/>
      <c r="D187" s="65"/>
      <c r="F187" s="10"/>
      <c r="G187" s="65"/>
      <c r="H187" s="65"/>
      <c r="J187" s="65"/>
    </row>
    <row r="188" spans="2:10" ht="14.25" customHeight="1" x14ac:dyDescent="0.25">
      <c r="B188" s="10"/>
      <c r="D188" s="65"/>
      <c r="F188" s="10"/>
      <c r="G188" s="65"/>
      <c r="H188" s="65"/>
      <c r="J188" s="65"/>
    </row>
    <row r="189" spans="2:10" ht="14.25" customHeight="1" x14ac:dyDescent="0.25">
      <c r="B189" s="10"/>
      <c r="D189" s="65"/>
      <c r="F189" s="10"/>
      <c r="G189" s="65"/>
      <c r="H189" s="65"/>
      <c r="J189" s="65"/>
    </row>
    <row r="190" spans="2:10" ht="14.25" customHeight="1" x14ac:dyDescent="0.25">
      <c r="B190" s="10"/>
      <c r="D190" s="65"/>
      <c r="F190" s="10"/>
      <c r="G190" s="65"/>
      <c r="H190" s="65"/>
      <c r="J190" s="65"/>
    </row>
    <row r="191" spans="2:10" ht="14.25" customHeight="1" x14ac:dyDescent="0.25">
      <c r="B191" s="10"/>
      <c r="D191" s="65"/>
      <c r="F191" s="10"/>
      <c r="G191" s="65"/>
      <c r="H191" s="65"/>
      <c r="J191" s="65"/>
    </row>
    <row r="192" spans="2:10" ht="14.25" customHeight="1" x14ac:dyDescent="0.25">
      <c r="B192" s="10"/>
      <c r="D192" s="65"/>
      <c r="F192" s="10"/>
      <c r="G192" s="65"/>
      <c r="H192" s="65"/>
      <c r="J192" s="65"/>
    </row>
    <row r="193" spans="2:10" ht="14.25" customHeight="1" x14ac:dyDescent="0.25">
      <c r="B193" s="10"/>
      <c r="D193" s="65"/>
      <c r="F193" s="10"/>
      <c r="G193" s="65"/>
      <c r="H193" s="65"/>
      <c r="J193" s="65"/>
    </row>
    <row r="194" spans="2:10" ht="14.25" customHeight="1" x14ac:dyDescent="0.25">
      <c r="B194" s="10"/>
      <c r="D194" s="65"/>
      <c r="F194" s="10"/>
      <c r="G194" s="65"/>
      <c r="H194" s="65"/>
      <c r="J194" s="65"/>
    </row>
    <row r="195" spans="2:10" ht="14.25" customHeight="1" x14ac:dyDescent="0.25">
      <c r="B195" s="10"/>
      <c r="D195" s="65"/>
      <c r="F195" s="10"/>
      <c r="G195" s="65"/>
      <c r="H195" s="65"/>
      <c r="J195" s="65"/>
    </row>
    <row r="196" spans="2:10" ht="14.25" customHeight="1" x14ac:dyDescent="0.25">
      <c r="B196" s="10"/>
      <c r="D196" s="65"/>
      <c r="F196" s="10"/>
      <c r="G196" s="65"/>
      <c r="H196" s="65"/>
      <c r="J196" s="65"/>
    </row>
    <row r="197" spans="2:10" ht="14.25" customHeight="1" x14ac:dyDescent="0.25">
      <c r="B197" s="10"/>
      <c r="D197" s="65"/>
      <c r="F197" s="10"/>
      <c r="G197" s="65"/>
      <c r="H197" s="65"/>
      <c r="J197" s="65"/>
    </row>
    <row r="198" spans="2:10" ht="14.25" customHeight="1" x14ac:dyDescent="0.25">
      <c r="B198" s="10"/>
      <c r="D198" s="65"/>
      <c r="F198" s="10"/>
      <c r="G198" s="65"/>
      <c r="H198" s="65"/>
      <c r="J198" s="65"/>
    </row>
    <row r="199" spans="2:10" ht="14.25" customHeight="1" x14ac:dyDescent="0.25">
      <c r="B199" s="10"/>
      <c r="D199" s="65"/>
      <c r="F199" s="10"/>
      <c r="G199" s="65"/>
      <c r="H199" s="65"/>
      <c r="J199" s="65"/>
    </row>
    <row r="200" spans="2:10" ht="14.25" customHeight="1" x14ac:dyDescent="0.25">
      <c r="B200" s="10"/>
      <c r="D200" s="65"/>
      <c r="F200" s="10"/>
      <c r="G200" s="65"/>
      <c r="H200" s="65"/>
      <c r="J200" s="65"/>
    </row>
    <row r="201" spans="2:10" ht="14.25" customHeight="1" x14ac:dyDescent="0.25">
      <c r="B201" s="10"/>
      <c r="D201" s="65"/>
      <c r="F201" s="10"/>
      <c r="G201" s="65"/>
      <c r="H201" s="65"/>
      <c r="J201" s="65"/>
    </row>
    <row r="202" spans="2:10" ht="14.25" customHeight="1" x14ac:dyDescent="0.25">
      <c r="B202" s="10"/>
      <c r="D202" s="65"/>
      <c r="F202" s="10"/>
      <c r="G202" s="65"/>
      <c r="H202" s="65"/>
      <c r="J202" s="65"/>
    </row>
    <row r="203" spans="2:10" ht="14.25" customHeight="1" x14ac:dyDescent="0.25">
      <c r="B203" s="10"/>
      <c r="D203" s="65"/>
      <c r="F203" s="10"/>
      <c r="G203" s="65"/>
      <c r="H203" s="65"/>
      <c r="J203" s="65"/>
    </row>
    <row r="204" spans="2:10" ht="14.25" customHeight="1" x14ac:dyDescent="0.25">
      <c r="B204" s="10"/>
      <c r="D204" s="65"/>
      <c r="F204" s="10"/>
      <c r="G204" s="65"/>
      <c r="H204" s="65"/>
      <c r="J204" s="65"/>
    </row>
    <row r="205" spans="2:10" ht="14.25" customHeight="1" x14ac:dyDescent="0.25">
      <c r="B205" s="10"/>
      <c r="D205" s="65"/>
      <c r="F205" s="10"/>
      <c r="G205" s="65"/>
      <c r="H205" s="65"/>
      <c r="J205" s="65"/>
    </row>
    <row r="206" spans="2:10" ht="14.25" customHeight="1" x14ac:dyDescent="0.25">
      <c r="B206" s="10"/>
      <c r="D206" s="65"/>
      <c r="F206" s="10"/>
      <c r="G206" s="65"/>
      <c r="H206" s="65"/>
      <c r="J206" s="65"/>
    </row>
    <row r="207" spans="2:10" ht="14.25" customHeight="1" x14ac:dyDescent="0.25">
      <c r="B207" s="10"/>
      <c r="D207" s="65"/>
      <c r="F207" s="10"/>
      <c r="G207" s="65"/>
      <c r="H207" s="65"/>
      <c r="J207" s="65"/>
    </row>
    <row r="208" spans="2:10" ht="14.25" customHeight="1" x14ac:dyDescent="0.25">
      <c r="B208" s="10"/>
      <c r="D208" s="65"/>
      <c r="F208" s="10"/>
      <c r="G208" s="65"/>
      <c r="H208" s="65"/>
      <c r="J208" s="65"/>
    </row>
    <row r="209" spans="2:10" ht="14.25" customHeight="1" x14ac:dyDescent="0.25">
      <c r="B209" s="10"/>
      <c r="D209" s="65"/>
      <c r="F209" s="10"/>
      <c r="G209" s="65"/>
      <c r="H209" s="65"/>
      <c r="J209" s="65"/>
    </row>
    <row r="210" spans="2:10" ht="14.25" customHeight="1" x14ac:dyDescent="0.25">
      <c r="B210" s="10"/>
      <c r="D210" s="65"/>
      <c r="F210" s="10"/>
      <c r="G210" s="65"/>
      <c r="H210" s="65"/>
      <c r="J210" s="65"/>
    </row>
    <row r="211" spans="2:10" ht="14.25" customHeight="1" x14ac:dyDescent="0.25">
      <c r="B211" s="10"/>
      <c r="D211" s="65"/>
      <c r="F211" s="10"/>
      <c r="G211" s="65"/>
      <c r="H211" s="65"/>
      <c r="J211" s="65"/>
    </row>
    <row r="212" spans="2:10" ht="14.25" customHeight="1" x14ac:dyDescent="0.25">
      <c r="B212" s="10"/>
      <c r="D212" s="65"/>
      <c r="F212" s="10"/>
      <c r="G212" s="65"/>
      <c r="H212" s="65"/>
      <c r="J212" s="65"/>
    </row>
    <row r="213" spans="2:10" ht="14.25" customHeight="1" x14ac:dyDescent="0.25">
      <c r="B213" s="10"/>
      <c r="D213" s="65"/>
      <c r="F213" s="10"/>
      <c r="G213" s="65"/>
      <c r="H213" s="65"/>
      <c r="J213" s="65"/>
    </row>
    <row r="214" spans="2:10" ht="14.25" customHeight="1" x14ac:dyDescent="0.25">
      <c r="B214" s="10"/>
      <c r="D214" s="65"/>
      <c r="F214" s="10"/>
      <c r="G214" s="65"/>
      <c r="H214" s="65"/>
      <c r="J214" s="65"/>
    </row>
    <row r="215" spans="2:10" ht="14.25" customHeight="1" x14ac:dyDescent="0.25">
      <c r="B215" s="10"/>
      <c r="D215" s="65"/>
      <c r="F215" s="10"/>
      <c r="G215" s="65"/>
      <c r="H215" s="65"/>
      <c r="J215" s="65"/>
    </row>
    <row r="216" spans="2:10" ht="14.25" customHeight="1" x14ac:dyDescent="0.25">
      <c r="B216" s="10"/>
      <c r="D216" s="65"/>
      <c r="F216" s="10"/>
      <c r="G216" s="65"/>
      <c r="H216" s="65"/>
      <c r="J216" s="65"/>
    </row>
    <row r="217" spans="2:10" ht="14.25" customHeight="1" x14ac:dyDescent="0.25">
      <c r="B217" s="10"/>
      <c r="D217" s="65"/>
      <c r="F217" s="10"/>
      <c r="G217" s="65"/>
      <c r="H217" s="65"/>
      <c r="J217" s="65"/>
    </row>
    <row r="218" spans="2:10" ht="14.25" customHeight="1" x14ac:dyDescent="0.25">
      <c r="B218" s="10"/>
      <c r="D218" s="65"/>
      <c r="F218" s="10"/>
      <c r="G218" s="65"/>
      <c r="H218" s="65"/>
      <c r="J218" s="65"/>
    </row>
    <row r="219" spans="2:10" ht="14.25" customHeight="1" x14ac:dyDescent="0.25">
      <c r="B219" s="10"/>
      <c r="D219" s="65"/>
      <c r="F219" s="10"/>
      <c r="G219" s="65"/>
      <c r="H219" s="65"/>
      <c r="J219" s="65"/>
    </row>
    <row r="220" spans="2:10" ht="14.25" customHeight="1" x14ac:dyDescent="0.25">
      <c r="B220" s="10"/>
      <c r="D220" s="65"/>
      <c r="F220" s="10"/>
      <c r="G220" s="65"/>
      <c r="H220" s="65"/>
      <c r="J220" s="65"/>
    </row>
    <row r="221" spans="2:10" ht="14.25" customHeight="1" x14ac:dyDescent="0.25">
      <c r="B221" s="10"/>
      <c r="D221" s="65"/>
      <c r="F221" s="10"/>
      <c r="G221" s="65"/>
      <c r="H221" s="65"/>
      <c r="J221" s="65"/>
    </row>
    <row r="222" spans="2:10" ht="14.25" customHeight="1" x14ac:dyDescent="0.25">
      <c r="B222" s="10"/>
      <c r="D222" s="65"/>
      <c r="F222" s="10"/>
      <c r="G222" s="65"/>
      <c r="H222" s="65"/>
      <c r="J222" s="65"/>
    </row>
    <row r="223" spans="2:10" ht="14.25" customHeight="1" x14ac:dyDescent="0.25">
      <c r="B223" s="10"/>
      <c r="D223" s="65"/>
      <c r="F223" s="10"/>
      <c r="G223" s="65"/>
      <c r="H223" s="65"/>
      <c r="J223" s="65"/>
    </row>
    <row r="224" spans="2:10" ht="14.25" customHeight="1" x14ac:dyDescent="0.25">
      <c r="B224" s="10"/>
      <c r="D224" s="65"/>
      <c r="F224" s="10"/>
      <c r="G224" s="65"/>
      <c r="H224" s="65"/>
      <c r="J224" s="65"/>
    </row>
    <row r="225" spans="2:10" ht="14.25" customHeight="1" x14ac:dyDescent="0.25">
      <c r="B225" s="10"/>
      <c r="D225" s="65"/>
      <c r="F225" s="10"/>
      <c r="G225" s="65"/>
      <c r="H225" s="65"/>
      <c r="J225" s="65"/>
    </row>
    <row r="226" spans="2:10" ht="14.25" customHeight="1" x14ac:dyDescent="0.25">
      <c r="B226" s="10"/>
      <c r="D226" s="65"/>
      <c r="F226" s="10"/>
      <c r="G226" s="65"/>
      <c r="H226" s="65"/>
      <c r="J226" s="65"/>
    </row>
    <row r="227" spans="2:10" ht="14.25" customHeight="1" x14ac:dyDescent="0.25">
      <c r="B227" s="10"/>
      <c r="D227" s="65"/>
      <c r="F227" s="10"/>
      <c r="G227" s="65"/>
      <c r="H227" s="65"/>
      <c r="J227" s="65"/>
    </row>
    <row r="228" spans="2:10" ht="14.25" customHeight="1" x14ac:dyDescent="0.25">
      <c r="B228" s="10"/>
      <c r="D228" s="65"/>
      <c r="F228" s="10"/>
      <c r="G228" s="65"/>
      <c r="H228" s="65"/>
      <c r="J228" s="65"/>
    </row>
    <row r="229" spans="2:10" ht="14.25" customHeight="1" x14ac:dyDescent="0.25">
      <c r="B229" s="10"/>
      <c r="D229" s="65"/>
      <c r="F229" s="10"/>
      <c r="G229" s="65"/>
      <c r="H229" s="65"/>
      <c r="J229" s="65"/>
    </row>
    <row r="230" spans="2:10" ht="14.25" customHeight="1" x14ac:dyDescent="0.25">
      <c r="B230" s="10"/>
      <c r="D230" s="65"/>
      <c r="F230" s="10"/>
      <c r="G230" s="65"/>
      <c r="H230" s="65"/>
      <c r="J230" s="65"/>
    </row>
    <row r="231" spans="2:10" ht="14.25" customHeight="1" x14ac:dyDescent="0.25">
      <c r="B231" s="10"/>
      <c r="D231" s="65"/>
      <c r="F231" s="10"/>
      <c r="G231" s="65"/>
      <c r="H231" s="65"/>
      <c r="J231" s="65"/>
    </row>
    <row r="232" spans="2:10" ht="14.25" customHeight="1" x14ac:dyDescent="0.25">
      <c r="B232" s="10"/>
      <c r="D232" s="65"/>
      <c r="F232" s="10"/>
      <c r="G232" s="65"/>
      <c r="H232" s="65"/>
      <c r="J232" s="65"/>
    </row>
    <row r="233" spans="2:10" ht="14.25" customHeight="1" x14ac:dyDescent="0.25">
      <c r="B233" s="10"/>
      <c r="D233" s="65"/>
      <c r="F233" s="10"/>
      <c r="G233" s="65"/>
      <c r="H233" s="65"/>
      <c r="J233" s="65"/>
    </row>
    <row r="234" spans="2:10" ht="14.25" customHeight="1" x14ac:dyDescent="0.25">
      <c r="B234" s="10"/>
      <c r="D234" s="65"/>
      <c r="F234" s="10"/>
      <c r="G234" s="65"/>
      <c r="H234" s="65"/>
      <c r="J234" s="65"/>
    </row>
    <row r="235" spans="2:10" ht="14.25" customHeight="1" x14ac:dyDescent="0.25">
      <c r="B235" s="10"/>
      <c r="D235" s="65"/>
      <c r="F235" s="10"/>
      <c r="G235" s="65"/>
      <c r="H235" s="65"/>
      <c r="J235" s="65"/>
    </row>
    <row r="236" spans="2:10" ht="14.25" customHeight="1" x14ac:dyDescent="0.25">
      <c r="B236" s="10"/>
      <c r="D236" s="65"/>
      <c r="F236" s="10"/>
      <c r="G236" s="65"/>
      <c r="H236" s="65"/>
      <c r="J236" s="65"/>
    </row>
    <row r="237" spans="2:10" ht="14.25" customHeight="1" x14ac:dyDescent="0.25">
      <c r="B237" s="10"/>
      <c r="D237" s="65"/>
      <c r="F237" s="10"/>
      <c r="G237" s="65"/>
      <c r="H237" s="65"/>
      <c r="J237" s="65"/>
    </row>
    <row r="238" spans="2:10" ht="14.25" customHeight="1" x14ac:dyDescent="0.25">
      <c r="B238" s="10"/>
      <c r="D238" s="65"/>
      <c r="F238" s="10"/>
      <c r="G238" s="65"/>
      <c r="H238" s="65"/>
      <c r="J238" s="65"/>
    </row>
    <row r="239" spans="2:10" ht="14.25" customHeight="1" x14ac:dyDescent="0.25">
      <c r="B239" s="10"/>
      <c r="D239" s="65"/>
      <c r="F239" s="10"/>
      <c r="G239" s="65"/>
      <c r="H239" s="65"/>
      <c r="J239" s="65"/>
    </row>
    <row r="240" spans="2:10" ht="14.25" customHeight="1" x14ac:dyDescent="0.25">
      <c r="B240" s="10"/>
      <c r="D240" s="65"/>
      <c r="F240" s="10"/>
      <c r="G240" s="65"/>
      <c r="H240" s="65"/>
      <c r="J240" s="65"/>
    </row>
    <row r="241" spans="2:10" ht="14.25" customHeight="1" x14ac:dyDescent="0.25">
      <c r="B241" s="10"/>
      <c r="D241" s="65"/>
      <c r="F241" s="10"/>
      <c r="G241" s="65"/>
      <c r="H241" s="65"/>
      <c r="J241" s="65"/>
    </row>
    <row r="242" spans="2:10" ht="14.25" customHeight="1" x14ac:dyDescent="0.25">
      <c r="B242" s="10"/>
      <c r="D242" s="65"/>
      <c r="F242" s="10"/>
      <c r="G242" s="65"/>
      <c r="H242" s="65"/>
      <c r="J242" s="65"/>
    </row>
    <row r="243" spans="2:10" ht="14.25" customHeight="1" x14ac:dyDescent="0.25">
      <c r="B243" s="10"/>
      <c r="D243" s="65"/>
      <c r="F243" s="10"/>
      <c r="G243" s="65"/>
      <c r="H243" s="65"/>
      <c r="J243" s="65"/>
    </row>
    <row r="244" spans="2:10" ht="14.25" customHeight="1" x14ac:dyDescent="0.25">
      <c r="B244" s="10"/>
      <c r="D244" s="65"/>
      <c r="F244" s="10"/>
      <c r="G244" s="65"/>
      <c r="H244" s="65"/>
      <c r="J244" s="65"/>
    </row>
    <row r="245" spans="2:10" ht="14.25" customHeight="1" x14ac:dyDescent="0.25">
      <c r="B245" s="10"/>
      <c r="D245" s="65"/>
      <c r="F245" s="10"/>
      <c r="G245" s="65"/>
      <c r="H245" s="65"/>
      <c r="J245" s="65"/>
    </row>
    <row r="246" spans="2:10" ht="14.25" customHeight="1" x14ac:dyDescent="0.25">
      <c r="B246" s="10"/>
      <c r="D246" s="65"/>
      <c r="F246" s="10"/>
      <c r="G246" s="65"/>
      <c r="H246" s="65"/>
      <c r="J246" s="65"/>
    </row>
    <row r="247" spans="2:10" ht="14.25" customHeight="1" x14ac:dyDescent="0.25">
      <c r="B247" s="10"/>
      <c r="D247" s="65"/>
      <c r="F247" s="10"/>
      <c r="G247" s="65"/>
      <c r="H247" s="65"/>
      <c r="J247" s="65"/>
    </row>
    <row r="248" spans="2:10" ht="14.25" customHeight="1" x14ac:dyDescent="0.25">
      <c r="B248" s="10"/>
      <c r="D248" s="65"/>
      <c r="F248" s="10"/>
      <c r="G248" s="65"/>
      <c r="H248" s="65"/>
      <c r="J248" s="65"/>
    </row>
    <row r="249" spans="2:10" ht="14.25" customHeight="1" x14ac:dyDescent="0.25">
      <c r="B249" s="10"/>
      <c r="D249" s="65"/>
      <c r="F249" s="10"/>
      <c r="G249" s="65"/>
      <c r="H249" s="65"/>
      <c r="J249" s="65"/>
    </row>
    <row r="250" spans="2:10" ht="14.25" customHeight="1" x14ac:dyDescent="0.25">
      <c r="B250" s="10"/>
      <c r="D250" s="65"/>
      <c r="F250" s="10"/>
      <c r="G250" s="65"/>
      <c r="H250" s="65"/>
      <c r="J250" s="65"/>
    </row>
    <row r="251" spans="2:10" ht="14.25" customHeight="1" x14ac:dyDescent="0.25">
      <c r="B251" s="10"/>
      <c r="D251" s="65"/>
      <c r="F251" s="10"/>
      <c r="G251" s="65"/>
      <c r="H251" s="65"/>
      <c r="J251" s="65"/>
    </row>
    <row r="252" spans="2:10" ht="14.25" customHeight="1" x14ac:dyDescent="0.25">
      <c r="B252" s="10"/>
      <c r="D252" s="65"/>
      <c r="F252" s="10"/>
      <c r="G252" s="65"/>
      <c r="H252" s="65"/>
      <c r="J252" s="65"/>
    </row>
    <row r="253" spans="2:10" ht="14.25" customHeight="1" x14ac:dyDescent="0.25">
      <c r="B253" s="10"/>
      <c r="D253" s="65"/>
      <c r="F253" s="10"/>
      <c r="G253" s="65"/>
      <c r="H253" s="65"/>
      <c r="J253" s="65"/>
    </row>
    <row r="254" spans="2:10" ht="14.25" customHeight="1" x14ac:dyDescent="0.25">
      <c r="B254" s="10"/>
      <c r="D254" s="65"/>
      <c r="F254" s="10"/>
      <c r="G254" s="65"/>
      <c r="H254" s="65"/>
      <c r="J254" s="65"/>
    </row>
    <row r="255" spans="2:10" ht="14.25" customHeight="1" x14ac:dyDescent="0.25">
      <c r="B255" s="10"/>
      <c r="D255" s="65"/>
      <c r="F255" s="10"/>
      <c r="G255" s="65"/>
      <c r="H255" s="65"/>
      <c r="J255" s="65"/>
    </row>
    <row r="256" spans="2:10" ht="14.25" customHeight="1" x14ac:dyDescent="0.25">
      <c r="B256" s="10"/>
      <c r="D256" s="65"/>
      <c r="F256" s="10"/>
      <c r="G256" s="65"/>
      <c r="H256" s="65"/>
      <c r="J256" s="65"/>
    </row>
    <row r="257" spans="2:10" ht="14.25" customHeight="1" x14ac:dyDescent="0.25">
      <c r="B257" s="10"/>
      <c r="D257" s="65"/>
      <c r="F257" s="10"/>
      <c r="G257" s="65"/>
      <c r="H257" s="65"/>
      <c r="J257" s="65"/>
    </row>
    <row r="258" spans="2:10" ht="14.25" customHeight="1" x14ac:dyDescent="0.25">
      <c r="B258" s="10"/>
      <c r="D258" s="65"/>
      <c r="F258" s="10"/>
      <c r="G258" s="65"/>
      <c r="H258" s="65"/>
      <c r="J258" s="65"/>
    </row>
    <row r="259" spans="2:10" ht="14.25" customHeight="1" x14ac:dyDescent="0.25">
      <c r="B259" s="10"/>
      <c r="D259" s="65"/>
      <c r="F259" s="10"/>
      <c r="G259" s="65"/>
      <c r="H259" s="65"/>
      <c r="J259" s="65"/>
    </row>
    <row r="260" spans="2:10" ht="14.25" customHeight="1" x14ac:dyDescent="0.25">
      <c r="B260" s="10"/>
      <c r="D260" s="65"/>
      <c r="F260" s="10"/>
      <c r="G260" s="65"/>
      <c r="H260" s="65"/>
      <c r="J260" s="65"/>
    </row>
    <row r="261" spans="2:10" ht="14.25" customHeight="1" x14ac:dyDescent="0.25">
      <c r="B261" s="10"/>
      <c r="D261" s="65"/>
      <c r="F261" s="10"/>
      <c r="G261" s="65"/>
      <c r="H261" s="65"/>
      <c r="J261" s="65"/>
    </row>
    <row r="262" spans="2:10" ht="14.25" customHeight="1" x14ac:dyDescent="0.25">
      <c r="B262" s="10"/>
      <c r="D262" s="65"/>
      <c r="F262" s="10"/>
      <c r="G262" s="65"/>
      <c r="H262" s="65"/>
      <c r="J262" s="65"/>
    </row>
    <row r="263" spans="2:10" ht="14.25" customHeight="1" x14ac:dyDescent="0.25">
      <c r="B263" s="10"/>
      <c r="D263" s="65"/>
      <c r="F263" s="10"/>
      <c r="G263" s="65"/>
      <c r="H263" s="65"/>
      <c r="J263" s="65"/>
    </row>
    <row r="264" spans="2:10" ht="14.25" customHeight="1" x14ac:dyDescent="0.25">
      <c r="B264" s="10"/>
      <c r="D264" s="65"/>
      <c r="F264" s="10"/>
      <c r="G264" s="65"/>
      <c r="H264" s="65"/>
      <c r="J264" s="65"/>
    </row>
    <row r="265" spans="2:10" ht="14.25" customHeight="1" x14ac:dyDescent="0.25">
      <c r="B265" s="10"/>
      <c r="D265" s="65"/>
      <c r="F265" s="10"/>
      <c r="G265" s="65"/>
      <c r="H265" s="65"/>
      <c r="J265" s="65"/>
    </row>
    <row r="266" spans="2:10" ht="14.25" customHeight="1" x14ac:dyDescent="0.25">
      <c r="B266" s="10"/>
      <c r="D266" s="65"/>
      <c r="F266" s="10"/>
      <c r="G266" s="65"/>
      <c r="H266" s="65"/>
      <c r="J266" s="65"/>
    </row>
    <row r="267" spans="2:10" ht="14.25" customHeight="1" x14ac:dyDescent="0.25">
      <c r="B267" s="10"/>
      <c r="D267" s="65"/>
      <c r="F267" s="10"/>
      <c r="G267" s="65"/>
      <c r="H267" s="65"/>
      <c r="J267" s="65"/>
    </row>
    <row r="268" spans="2:10" ht="14.25" customHeight="1" x14ac:dyDescent="0.25">
      <c r="B268" s="10"/>
      <c r="D268" s="65"/>
      <c r="F268" s="10"/>
      <c r="G268" s="65"/>
      <c r="H268" s="65"/>
      <c r="J268" s="65"/>
    </row>
    <row r="269" spans="2:10" ht="14.25" customHeight="1" x14ac:dyDescent="0.25">
      <c r="B269" s="10"/>
      <c r="D269" s="65"/>
      <c r="F269" s="10"/>
      <c r="G269" s="65"/>
      <c r="H269" s="65"/>
      <c r="J269" s="65"/>
    </row>
    <row r="270" spans="2:10" ht="14.25" customHeight="1" x14ac:dyDescent="0.25">
      <c r="B270" s="10"/>
      <c r="D270" s="65"/>
      <c r="F270" s="10"/>
      <c r="G270" s="65"/>
      <c r="H270" s="65"/>
      <c r="J270" s="65"/>
    </row>
    <row r="271" spans="2:10" ht="14.25" customHeight="1" x14ac:dyDescent="0.25">
      <c r="B271" s="10"/>
      <c r="D271" s="65"/>
      <c r="F271" s="10"/>
      <c r="G271" s="65"/>
      <c r="H271" s="65"/>
      <c r="J271" s="65"/>
    </row>
    <row r="272" spans="2:10" ht="14.25" customHeight="1" x14ac:dyDescent="0.25">
      <c r="B272" s="10"/>
      <c r="D272" s="65"/>
      <c r="F272" s="10"/>
      <c r="G272" s="65"/>
      <c r="H272" s="65"/>
      <c r="J272" s="65"/>
    </row>
    <row r="273" spans="2:10" ht="14.25" customHeight="1" x14ac:dyDescent="0.25">
      <c r="B273" s="10"/>
      <c r="D273" s="65"/>
      <c r="F273" s="10"/>
      <c r="G273" s="65"/>
      <c r="H273" s="65"/>
      <c r="J273" s="65"/>
    </row>
    <row r="274" spans="2:10" ht="14.25" customHeight="1" x14ac:dyDescent="0.25">
      <c r="B274" s="10"/>
      <c r="D274" s="65"/>
      <c r="F274" s="10"/>
      <c r="G274" s="65"/>
      <c r="H274" s="65"/>
      <c r="J274" s="65"/>
    </row>
    <row r="275" spans="2:10" ht="14.25" customHeight="1" x14ac:dyDescent="0.25">
      <c r="B275" s="10"/>
      <c r="D275" s="65"/>
      <c r="F275" s="10"/>
      <c r="G275" s="65"/>
      <c r="H275" s="65"/>
      <c r="J275" s="65"/>
    </row>
    <row r="276" spans="2:10" ht="14.25" customHeight="1" x14ac:dyDescent="0.25">
      <c r="B276" s="10"/>
      <c r="D276" s="65"/>
      <c r="F276" s="10"/>
      <c r="G276" s="65"/>
      <c r="H276" s="65"/>
      <c r="J276" s="65"/>
    </row>
    <row r="277" spans="2:10" ht="14.25" customHeight="1" x14ac:dyDescent="0.25">
      <c r="B277" s="10"/>
      <c r="D277" s="65"/>
      <c r="F277" s="10"/>
      <c r="G277" s="65"/>
      <c r="H277" s="65"/>
      <c r="J277" s="65"/>
    </row>
    <row r="278" spans="2:10" ht="14.25" customHeight="1" x14ac:dyDescent="0.25">
      <c r="B278" s="10"/>
      <c r="D278" s="65"/>
      <c r="F278" s="10"/>
      <c r="G278" s="65"/>
      <c r="H278" s="65"/>
      <c r="J278" s="65"/>
    </row>
    <row r="279" spans="2:10" ht="14.25" customHeight="1" x14ac:dyDescent="0.25">
      <c r="B279" s="10"/>
      <c r="D279" s="65"/>
      <c r="F279" s="10"/>
      <c r="G279" s="65"/>
      <c r="H279" s="65"/>
      <c r="J279" s="65"/>
    </row>
    <row r="280" spans="2:10" ht="14.25" customHeight="1" x14ac:dyDescent="0.25">
      <c r="B280" s="10"/>
      <c r="D280" s="65"/>
      <c r="F280" s="10"/>
      <c r="G280" s="65"/>
      <c r="H280" s="65"/>
      <c r="J280" s="65"/>
    </row>
    <row r="281" spans="2:10" ht="14.25" customHeight="1" x14ac:dyDescent="0.25">
      <c r="B281" s="10"/>
      <c r="D281" s="65"/>
      <c r="F281" s="10"/>
      <c r="G281" s="65"/>
      <c r="H281" s="65"/>
      <c r="J281" s="65"/>
    </row>
    <row r="282" spans="2:10" ht="14.25" customHeight="1" x14ac:dyDescent="0.25">
      <c r="B282" s="10"/>
      <c r="D282" s="65"/>
      <c r="F282" s="10"/>
      <c r="G282" s="65"/>
      <c r="H282" s="65"/>
      <c r="J282" s="65"/>
    </row>
    <row r="283" spans="2:10" ht="14.25" customHeight="1" x14ac:dyDescent="0.25">
      <c r="B283" s="10"/>
      <c r="D283" s="65"/>
      <c r="F283" s="10"/>
      <c r="G283" s="65"/>
      <c r="H283" s="65"/>
      <c r="J283" s="65"/>
    </row>
    <row r="284" spans="2:10" ht="14.25" customHeight="1" x14ac:dyDescent="0.25">
      <c r="B284" s="10"/>
      <c r="D284" s="65"/>
      <c r="F284" s="10"/>
      <c r="G284" s="65"/>
      <c r="H284" s="65"/>
      <c r="J284" s="65"/>
    </row>
    <row r="285" spans="2:10" ht="14.25" customHeight="1" x14ac:dyDescent="0.25">
      <c r="B285" s="10"/>
      <c r="D285" s="65"/>
      <c r="F285" s="10"/>
      <c r="G285" s="65"/>
      <c r="H285" s="65"/>
      <c r="J285" s="65"/>
    </row>
    <row r="286" spans="2:10" ht="14.25" customHeight="1" x14ac:dyDescent="0.25">
      <c r="B286" s="10"/>
      <c r="D286" s="65"/>
      <c r="F286" s="10"/>
      <c r="G286" s="65"/>
      <c r="H286" s="65"/>
      <c r="J286" s="65"/>
    </row>
    <row r="287" spans="2:10" ht="14.25" customHeight="1" x14ac:dyDescent="0.25">
      <c r="B287" s="10"/>
      <c r="D287" s="65"/>
      <c r="F287" s="10"/>
      <c r="G287" s="65"/>
      <c r="H287" s="65"/>
      <c r="J287" s="65"/>
    </row>
    <row r="288" spans="2:10" ht="14.25" customHeight="1" x14ac:dyDescent="0.25">
      <c r="B288" s="10"/>
      <c r="D288" s="65"/>
      <c r="F288" s="10"/>
      <c r="G288" s="65"/>
      <c r="H288" s="65"/>
      <c r="J288" s="65"/>
    </row>
    <row r="289" spans="2:10" ht="14.25" customHeight="1" x14ac:dyDescent="0.25">
      <c r="B289" s="10"/>
      <c r="D289" s="65"/>
      <c r="F289" s="10"/>
      <c r="G289" s="65"/>
      <c r="H289" s="65"/>
      <c r="J289" s="65"/>
    </row>
    <row r="290" spans="2:10" ht="14.25" customHeight="1" x14ac:dyDescent="0.25">
      <c r="B290" s="10"/>
      <c r="D290" s="65"/>
      <c r="F290" s="10"/>
      <c r="G290" s="65"/>
      <c r="H290" s="65"/>
      <c r="J290" s="65"/>
    </row>
    <row r="291" spans="2:10" ht="14.25" customHeight="1" x14ac:dyDescent="0.25">
      <c r="B291" s="10"/>
      <c r="D291" s="65"/>
      <c r="F291" s="10"/>
      <c r="G291" s="65"/>
      <c r="H291" s="65"/>
      <c r="J291" s="65"/>
    </row>
    <row r="292" spans="2:10" ht="14.25" customHeight="1" x14ac:dyDescent="0.25">
      <c r="B292" s="10"/>
      <c r="D292" s="65"/>
      <c r="F292" s="10"/>
      <c r="G292" s="65"/>
      <c r="H292" s="65"/>
      <c r="J292" s="65"/>
    </row>
    <row r="293" spans="2:10" ht="14.25" customHeight="1" x14ac:dyDescent="0.25">
      <c r="B293" s="10"/>
      <c r="D293" s="65"/>
      <c r="F293" s="10"/>
      <c r="G293" s="65"/>
      <c r="H293" s="65"/>
      <c r="J293" s="65"/>
    </row>
    <row r="294" spans="2:10" ht="14.25" customHeight="1" x14ac:dyDescent="0.25">
      <c r="B294" s="10"/>
      <c r="D294" s="65"/>
      <c r="F294" s="10"/>
      <c r="G294" s="65"/>
      <c r="H294" s="65"/>
      <c r="J294" s="65"/>
    </row>
    <row r="295" spans="2:10" ht="14.25" customHeight="1" x14ac:dyDescent="0.25">
      <c r="B295" s="10"/>
      <c r="D295" s="65"/>
      <c r="F295" s="10"/>
      <c r="G295" s="65"/>
      <c r="H295" s="65"/>
      <c r="J295" s="65"/>
    </row>
    <row r="296" spans="2:10" ht="14.25" customHeight="1" x14ac:dyDescent="0.25">
      <c r="B296" s="10"/>
      <c r="D296" s="65"/>
      <c r="F296" s="10"/>
      <c r="G296" s="65"/>
      <c r="H296" s="65"/>
      <c r="J296" s="65"/>
    </row>
    <row r="297" spans="2:10" ht="14.25" customHeight="1" x14ac:dyDescent="0.25">
      <c r="B297" s="10"/>
      <c r="D297" s="65"/>
      <c r="F297" s="10"/>
      <c r="G297" s="65"/>
      <c r="H297" s="65"/>
      <c r="J297" s="65"/>
    </row>
    <row r="298" spans="2:10" ht="14.25" customHeight="1" x14ac:dyDescent="0.25">
      <c r="B298" s="10"/>
      <c r="D298" s="65"/>
      <c r="F298" s="10"/>
      <c r="G298" s="65"/>
      <c r="H298" s="65"/>
      <c r="J298" s="65"/>
    </row>
    <row r="299" spans="2:10" ht="14.25" customHeight="1" x14ac:dyDescent="0.25">
      <c r="B299" s="10"/>
      <c r="D299" s="65"/>
      <c r="F299" s="10"/>
      <c r="G299" s="65"/>
      <c r="H299" s="65"/>
      <c r="J299" s="65"/>
    </row>
    <row r="300" spans="2:10" ht="14.25" customHeight="1" x14ac:dyDescent="0.25">
      <c r="B300" s="10"/>
      <c r="D300" s="65"/>
      <c r="F300" s="10"/>
      <c r="G300" s="65"/>
      <c r="H300" s="65"/>
      <c r="J300" s="65"/>
    </row>
    <row r="301" spans="2:10" ht="14.25" customHeight="1" x14ac:dyDescent="0.25">
      <c r="B301" s="10"/>
      <c r="D301" s="65"/>
      <c r="F301" s="10"/>
      <c r="G301" s="65"/>
      <c r="H301" s="65"/>
      <c r="J301" s="65"/>
    </row>
    <row r="302" spans="2:10" ht="14.25" customHeight="1" x14ac:dyDescent="0.25">
      <c r="B302" s="10"/>
      <c r="D302" s="65"/>
      <c r="F302" s="10"/>
      <c r="G302" s="65"/>
      <c r="H302" s="65"/>
      <c r="J302" s="65"/>
    </row>
    <row r="303" spans="2:10" ht="14.25" customHeight="1" x14ac:dyDescent="0.25">
      <c r="B303" s="10"/>
      <c r="D303" s="65"/>
      <c r="F303" s="10"/>
      <c r="G303" s="65"/>
      <c r="H303" s="65"/>
      <c r="J303" s="65"/>
    </row>
    <row r="304" spans="2:10" ht="14.25" customHeight="1" x14ac:dyDescent="0.25">
      <c r="B304" s="10"/>
      <c r="D304" s="65"/>
      <c r="F304" s="10"/>
      <c r="G304" s="65"/>
      <c r="H304" s="65"/>
      <c r="J304" s="65"/>
    </row>
    <row r="305" spans="2:10" ht="14.25" customHeight="1" x14ac:dyDescent="0.25">
      <c r="B305" s="10"/>
      <c r="D305" s="65"/>
      <c r="F305" s="10"/>
      <c r="G305" s="65"/>
      <c r="H305" s="65"/>
      <c r="J305" s="65"/>
    </row>
    <row r="306" spans="2:10" ht="14.25" customHeight="1" x14ac:dyDescent="0.25">
      <c r="B306" s="10"/>
      <c r="D306" s="65"/>
      <c r="F306" s="10"/>
      <c r="G306" s="65"/>
      <c r="H306" s="65"/>
      <c r="J306" s="65"/>
    </row>
    <row r="307" spans="2:10" ht="14.25" customHeight="1" x14ac:dyDescent="0.25">
      <c r="B307" s="10"/>
      <c r="D307" s="65"/>
      <c r="F307" s="10"/>
      <c r="G307" s="65"/>
      <c r="H307" s="65"/>
      <c r="J307" s="65"/>
    </row>
    <row r="308" spans="2:10" ht="14.25" customHeight="1" x14ac:dyDescent="0.25">
      <c r="B308" s="10"/>
      <c r="D308" s="65"/>
      <c r="F308" s="10"/>
      <c r="G308" s="65"/>
      <c r="H308" s="65"/>
      <c r="J308" s="65"/>
    </row>
    <row r="309" spans="2:10" ht="14.25" customHeight="1" x14ac:dyDescent="0.25">
      <c r="B309" s="10"/>
      <c r="D309" s="65"/>
      <c r="F309" s="10"/>
      <c r="G309" s="65"/>
      <c r="H309" s="65"/>
      <c r="J309" s="65"/>
    </row>
    <row r="310" spans="2:10" ht="14.25" customHeight="1" x14ac:dyDescent="0.25">
      <c r="B310" s="10"/>
      <c r="D310" s="65"/>
      <c r="F310" s="10"/>
      <c r="G310" s="65"/>
      <c r="H310" s="65"/>
      <c r="J310" s="65"/>
    </row>
    <row r="311" spans="2:10" ht="14.25" customHeight="1" x14ac:dyDescent="0.25">
      <c r="B311" s="10"/>
      <c r="D311" s="65"/>
      <c r="F311" s="10"/>
      <c r="G311" s="65"/>
      <c r="H311" s="65"/>
      <c r="J311" s="65"/>
    </row>
    <row r="312" spans="2:10" ht="14.25" customHeight="1" x14ac:dyDescent="0.25">
      <c r="B312" s="10"/>
      <c r="D312" s="65"/>
      <c r="F312" s="10"/>
      <c r="G312" s="65"/>
      <c r="H312" s="65"/>
      <c r="J312" s="65"/>
    </row>
    <row r="313" spans="2:10" ht="14.25" customHeight="1" x14ac:dyDescent="0.25">
      <c r="B313" s="10"/>
      <c r="D313" s="65"/>
      <c r="F313" s="10"/>
      <c r="G313" s="65"/>
      <c r="H313" s="65"/>
      <c r="J313" s="65"/>
    </row>
    <row r="314" spans="2:10" ht="14.25" customHeight="1" x14ac:dyDescent="0.25">
      <c r="B314" s="10"/>
      <c r="D314" s="65"/>
      <c r="F314" s="10"/>
      <c r="G314" s="65"/>
      <c r="H314" s="65"/>
      <c r="J314" s="65"/>
    </row>
    <row r="315" spans="2:10" ht="14.25" customHeight="1" x14ac:dyDescent="0.25">
      <c r="B315" s="10"/>
      <c r="D315" s="65"/>
      <c r="F315" s="10"/>
      <c r="G315" s="65"/>
      <c r="H315" s="65"/>
      <c r="J315" s="65"/>
    </row>
    <row r="316" spans="2:10" ht="14.25" customHeight="1" x14ac:dyDescent="0.25">
      <c r="B316" s="10"/>
      <c r="D316" s="65"/>
      <c r="F316" s="10"/>
      <c r="G316" s="65"/>
      <c r="H316" s="65"/>
      <c r="J316" s="65"/>
    </row>
    <row r="317" spans="2:10" ht="14.25" customHeight="1" x14ac:dyDescent="0.25">
      <c r="B317" s="10"/>
      <c r="D317" s="65"/>
      <c r="F317" s="10"/>
      <c r="G317" s="65"/>
      <c r="H317" s="65"/>
      <c r="J317" s="65"/>
    </row>
    <row r="318" spans="2:10" ht="14.25" customHeight="1" x14ac:dyDescent="0.25">
      <c r="B318" s="10"/>
      <c r="D318" s="65"/>
      <c r="F318" s="10"/>
      <c r="G318" s="65"/>
      <c r="H318" s="65"/>
      <c r="J318" s="65"/>
    </row>
    <row r="319" spans="2:10" ht="14.25" customHeight="1" x14ac:dyDescent="0.25">
      <c r="B319" s="10"/>
      <c r="D319" s="65"/>
      <c r="F319" s="10"/>
      <c r="G319" s="65"/>
      <c r="H319" s="65"/>
      <c r="J319" s="65"/>
    </row>
    <row r="320" spans="2:10" ht="14.25" customHeight="1" x14ac:dyDescent="0.25">
      <c r="B320" s="10"/>
      <c r="D320" s="65"/>
      <c r="F320" s="10"/>
      <c r="G320" s="65"/>
      <c r="H320" s="65"/>
      <c r="J320" s="65"/>
    </row>
    <row r="321" spans="2:10" ht="14.25" customHeight="1" x14ac:dyDescent="0.25">
      <c r="B321" s="10"/>
      <c r="D321" s="65"/>
      <c r="F321" s="10"/>
      <c r="G321" s="65"/>
      <c r="H321" s="65"/>
      <c r="J321" s="65"/>
    </row>
    <row r="322" spans="2:10" ht="14.25" customHeight="1" x14ac:dyDescent="0.25">
      <c r="B322" s="10"/>
      <c r="D322" s="65"/>
      <c r="F322" s="10"/>
      <c r="G322" s="65"/>
      <c r="H322" s="65"/>
      <c r="J322" s="65"/>
    </row>
    <row r="323" spans="2:10" ht="14.25" customHeight="1" x14ac:dyDescent="0.25">
      <c r="B323" s="10"/>
      <c r="D323" s="65"/>
      <c r="F323" s="10"/>
      <c r="G323" s="65"/>
      <c r="H323" s="65"/>
      <c r="J323" s="65"/>
    </row>
    <row r="324" spans="2:10" ht="14.25" customHeight="1" x14ac:dyDescent="0.25">
      <c r="B324" s="10"/>
      <c r="D324" s="65"/>
      <c r="F324" s="10"/>
      <c r="G324" s="65"/>
      <c r="H324" s="65"/>
      <c r="J324" s="65"/>
    </row>
    <row r="325" spans="2:10" ht="14.25" customHeight="1" x14ac:dyDescent="0.25">
      <c r="B325" s="10"/>
      <c r="D325" s="65"/>
      <c r="F325" s="10"/>
      <c r="G325" s="65"/>
      <c r="H325" s="65"/>
      <c r="J325" s="65"/>
    </row>
    <row r="326" spans="2:10" ht="14.25" customHeight="1" x14ac:dyDescent="0.25">
      <c r="B326" s="10"/>
      <c r="D326" s="65"/>
      <c r="F326" s="10"/>
      <c r="G326" s="65"/>
      <c r="H326" s="65"/>
      <c r="J326" s="65"/>
    </row>
    <row r="327" spans="2:10" ht="14.25" customHeight="1" x14ac:dyDescent="0.25">
      <c r="B327" s="10"/>
      <c r="D327" s="65"/>
      <c r="F327" s="10"/>
      <c r="G327" s="65"/>
      <c r="H327" s="65"/>
      <c r="J327" s="65"/>
    </row>
    <row r="328" spans="2:10" ht="14.25" customHeight="1" x14ac:dyDescent="0.25">
      <c r="B328" s="10"/>
      <c r="D328" s="65"/>
      <c r="F328" s="10"/>
      <c r="G328" s="65"/>
      <c r="H328" s="65"/>
      <c r="J328" s="65"/>
    </row>
    <row r="329" spans="2:10" ht="14.25" customHeight="1" x14ac:dyDescent="0.25">
      <c r="B329" s="10"/>
      <c r="D329" s="65"/>
      <c r="F329" s="10"/>
      <c r="G329" s="65"/>
      <c r="H329" s="65"/>
      <c r="J329" s="65"/>
    </row>
    <row r="330" spans="2:10" ht="14.25" customHeight="1" x14ac:dyDescent="0.25">
      <c r="B330" s="10"/>
      <c r="D330" s="65"/>
      <c r="F330" s="10"/>
      <c r="G330" s="65"/>
      <c r="H330" s="65"/>
      <c r="J330" s="65"/>
    </row>
    <row r="331" spans="2:10" ht="14.25" customHeight="1" x14ac:dyDescent="0.25">
      <c r="B331" s="10"/>
      <c r="D331" s="65"/>
      <c r="F331" s="10"/>
      <c r="G331" s="65"/>
      <c r="H331" s="65"/>
      <c r="J331" s="65"/>
    </row>
    <row r="332" spans="2:10" ht="14.25" customHeight="1" x14ac:dyDescent="0.25">
      <c r="B332" s="10"/>
      <c r="D332" s="65"/>
      <c r="F332" s="10"/>
      <c r="G332" s="65"/>
      <c r="H332" s="65"/>
      <c r="J332" s="65"/>
    </row>
    <row r="333" spans="2:10" ht="14.25" customHeight="1" x14ac:dyDescent="0.25">
      <c r="B333" s="10"/>
      <c r="D333" s="65"/>
      <c r="F333" s="10"/>
      <c r="G333" s="65"/>
      <c r="H333" s="65"/>
      <c r="J333" s="65"/>
    </row>
    <row r="334" spans="2:10" ht="14.25" customHeight="1" x14ac:dyDescent="0.25">
      <c r="B334" s="10"/>
      <c r="D334" s="65"/>
      <c r="F334" s="10"/>
      <c r="G334" s="65"/>
      <c r="H334" s="65"/>
      <c r="J334" s="65"/>
    </row>
    <row r="335" spans="2:10" ht="14.25" customHeight="1" x14ac:dyDescent="0.25">
      <c r="B335" s="10"/>
      <c r="D335" s="65"/>
      <c r="F335" s="10"/>
      <c r="G335" s="65"/>
      <c r="H335" s="65"/>
      <c r="J335" s="65"/>
    </row>
    <row r="336" spans="2:10" ht="14.25" customHeight="1" x14ac:dyDescent="0.25">
      <c r="B336" s="10"/>
      <c r="D336" s="65"/>
      <c r="F336" s="10"/>
      <c r="G336" s="65"/>
      <c r="H336" s="65"/>
      <c r="J336" s="65"/>
    </row>
    <row r="337" spans="2:10" ht="14.25" customHeight="1" x14ac:dyDescent="0.25">
      <c r="B337" s="10"/>
      <c r="D337" s="65"/>
      <c r="F337" s="10"/>
      <c r="G337" s="65"/>
      <c r="H337" s="65"/>
      <c r="J337" s="65"/>
    </row>
    <row r="338" spans="2:10" ht="14.25" customHeight="1" x14ac:dyDescent="0.25">
      <c r="B338" s="10"/>
      <c r="D338" s="65"/>
      <c r="F338" s="10"/>
      <c r="G338" s="65"/>
      <c r="H338" s="65"/>
      <c r="J338" s="65"/>
    </row>
    <row r="339" spans="2:10" ht="14.25" customHeight="1" x14ac:dyDescent="0.25">
      <c r="B339" s="10"/>
      <c r="D339" s="65"/>
      <c r="F339" s="10"/>
      <c r="G339" s="65"/>
      <c r="H339" s="65"/>
      <c r="J339" s="65"/>
    </row>
    <row r="340" spans="2:10" ht="14.25" customHeight="1" x14ac:dyDescent="0.25">
      <c r="B340" s="10"/>
      <c r="D340" s="65"/>
      <c r="F340" s="10"/>
      <c r="G340" s="65"/>
      <c r="H340" s="65"/>
      <c r="J340" s="65"/>
    </row>
    <row r="341" spans="2:10" ht="14.25" customHeight="1" x14ac:dyDescent="0.25">
      <c r="B341" s="10"/>
      <c r="D341" s="65"/>
      <c r="F341" s="10"/>
      <c r="G341" s="65"/>
      <c r="H341" s="65"/>
      <c r="J341" s="65"/>
    </row>
    <row r="342" spans="2:10" ht="14.25" customHeight="1" x14ac:dyDescent="0.25">
      <c r="B342" s="10"/>
      <c r="D342" s="65"/>
      <c r="F342" s="10"/>
      <c r="G342" s="65"/>
      <c r="H342" s="65"/>
      <c r="J342" s="65"/>
    </row>
    <row r="343" spans="2:10" ht="14.25" customHeight="1" x14ac:dyDescent="0.25">
      <c r="B343" s="10"/>
      <c r="D343" s="65"/>
      <c r="F343" s="10"/>
      <c r="G343" s="65"/>
      <c r="H343" s="65"/>
      <c r="J343" s="65"/>
    </row>
    <row r="344" spans="2:10" ht="14.25" customHeight="1" x14ac:dyDescent="0.25">
      <c r="B344" s="10"/>
      <c r="D344" s="65"/>
      <c r="F344" s="10"/>
      <c r="G344" s="65"/>
      <c r="H344" s="65"/>
      <c r="J344" s="65"/>
    </row>
    <row r="345" spans="2:10" ht="14.25" customHeight="1" x14ac:dyDescent="0.25">
      <c r="B345" s="10"/>
      <c r="D345" s="65"/>
      <c r="F345" s="10"/>
      <c r="G345" s="65"/>
      <c r="H345" s="65"/>
      <c r="J345" s="65"/>
    </row>
    <row r="346" spans="2:10" ht="14.25" customHeight="1" x14ac:dyDescent="0.25">
      <c r="B346" s="10"/>
      <c r="D346" s="65"/>
      <c r="F346" s="10"/>
      <c r="G346" s="65"/>
      <c r="H346" s="65"/>
      <c r="J346" s="65"/>
    </row>
    <row r="347" spans="2:10" ht="14.25" customHeight="1" x14ac:dyDescent="0.25">
      <c r="B347" s="10"/>
      <c r="D347" s="65"/>
      <c r="F347" s="10"/>
      <c r="G347" s="65"/>
      <c r="H347" s="65"/>
      <c r="J347" s="65"/>
    </row>
    <row r="348" spans="2:10" ht="14.25" customHeight="1" x14ac:dyDescent="0.25">
      <c r="B348" s="10"/>
      <c r="D348" s="65"/>
      <c r="F348" s="10"/>
      <c r="G348" s="65"/>
      <c r="H348" s="65"/>
      <c r="J348" s="65"/>
    </row>
    <row r="349" spans="2:10" ht="14.25" customHeight="1" x14ac:dyDescent="0.25">
      <c r="B349" s="10"/>
      <c r="D349" s="65"/>
      <c r="F349" s="10"/>
      <c r="G349" s="65"/>
      <c r="H349" s="65"/>
      <c r="J349" s="65"/>
    </row>
    <row r="350" spans="2:10" ht="14.25" customHeight="1" x14ac:dyDescent="0.25">
      <c r="B350" s="10"/>
      <c r="D350" s="65"/>
      <c r="F350" s="10"/>
      <c r="G350" s="65"/>
      <c r="H350" s="65"/>
      <c r="J350" s="65"/>
    </row>
    <row r="351" spans="2:10" ht="14.25" customHeight="1" x14ac:dyDescent="0.25">
      <c r="B351" s="10"/>
      <c r="D351" s="65"/>
      <c r="F351" s="10"/>
      <c r="G351" s="65"/>
      <c r="H351" s="65"/>
      <c r="J351" s="65"/>
    </row>
    <row r="352" spans="2:10" ht="14.25" customHeight="1" x14ac:dyDescent="0.25">
      <c r="B352" s="10"/>
      <c r="D352" s="65"/>
      <c r="F352" s="10"/>
      <c r="G352" s="65"/>
      <c r="H352" s="65"/>
      <c r="J352" s="65"/>
    </row>
    <row r="353" spans="2:10" ht="14.25" customHeight="1" x14ac:dyDescent="0.25">
      <c r="B353" s="10"/>
      <c r="D353" s="65"/>
      <c r="F353" s="10"/>
      <c r="G353" s="65"/>
      <c r="H353" s="65"/>
      <c r="J353" s="65"/>
    </row>
    <row r="354" spans="2:10" ht="14.25" customHeight="1" x14ac:dyDescent="0.25">
      <c r="B354" s="10"/>
      <c r="D354" s="65"/>
      <c r="F354" s="10"/>
      <c r="G354" s="65"/>
      <c r="H354" s="65"/>
      <c r="J354" s="65"/>
    </row>
    <row r="355" spans="2:10" ht="14.25" customHeight="1" x14ac:dyDescent="0.25">
      <c r="B355" s="10"/>
      <c r="D355" s="65"/>
      <c r="F355" s="10"/>
      <c r="G355" s="65"/>
      <c r="H355" s="65"/>
      <c r="J355" s="65"/>
    </row>
    <row r="356" spans="2:10" ht="14.25" customHeight="1" x14ac:dyDescent="0.25">
      <c r="B356" s="10"/>
      <c r="D356" s="65"/>
      <c r="F356" s="10"/>
      <c r="G356" s="65"/>
      <c r="H356" s="65"/>
      <c r="J356" s="65"/>
    </row>
    <row r="357" spans="2:10" ht="14.25" customHeight="1" x14ac:dyDescent="0.25">
      <c r="B357" s="10"/>
      <c r="D357" s="65"/>
      <c r="F357" s="10"/>
      <c r="G357" s="65"/>
      <c r="H357" s="65"/>
      <c r="J357" s="65"/>
    </row>
    <row r="358" spans="2:10" ht="14.25" customHeight="1" x14ac:dyDescent="0.25">
      <c r="B358" s="10"/>
      <c r="D358" s="65"/>
      <c r="F358" s="10"/>
      <c r="G358" s="65"/>
      <c r="H358" s="65"/>
      <c r="J358" s="65"/>
    </row>
    <row r="359" spans="2:10" ht="14.25" customHeight="1" x14ac:dyDescent="0.25">
      <c r="B359" s="10"/>
      <c r="D359" s="65"/>
      <c r="F359" s="10"/>
      <c r="G359" s="65"/>
      <c r="H359" s="65"/>
      <c r="J359" s="65"/>
    </row>
    <row r="360" spans="2:10" ht="14.25" customHeight="1" x14ac:dyDescent="0.25">
      <c r="B360" s="10"/>
      <c r="D360" s="65"/>
      <c r="F360" s="10"/>
      <c r="G360" s="65"/>
      <c r="H360" s="65"/>
      <c r="J360" s="65"/>
    </row>
    <row r="361" spans="2:10" ht="14.25" customHeight="1" x14ac:dyDescent="0.25">
      <c r="B361" s="10"/>
      <c r="D361" s="65"/>
      <c r="F361" s="10"/>
      <c r="G361" s="65"/>
      <c r="H361" s="65"/>
      <c r="J361" s="65"/>
    </row>
    <row r="362" spans="2:10" ht="14.25" customHeight="1" x14ac:dyDescent="0.25">
      <c r="B362" s="10"/>
      <c r="D362" s="65"/>
      <c r="F362" s="10"/>
      <c r="G362" s="65"/>
      <c r="H362" s="65"/>
      <c r="J362" s="65"/>
    </row>
    <row r="363" spans="2:10" ht="14.25" customHeight="1" x14ac:dyDescent="0.25">
      <c r="B363" s="10"/>
      <c r="D363" s="65"/>
      <c r="F363" s="10"/>
      <c r="G363" s="65"/>
      <c r="H363" s="65"/>
      <c r="J363" s="65"/>
    </row>
    <row r="364" spans="2:10" ht="14.25" customHeight="1" x14ac:dyDescent="0.25">
      <c r="B364" s="10"/>
      <c r="D364" s="65"/>
      <c r="F364" s="10"/>
      <c r="G364" s="65"/>
      <c r="H364" s="65"/>
      <c r="J364" s="65"/>
    </row>
    <row r="365" spans="2:10" ht="14.25" customHeight="1" x14ac:dyDescent="0.25">
      <c r="B365" s="10"/>
      <c r="D365" s="65"/>
      <c r="F365" s="10"/>
      <c r="G365" s="65"/>
      <c r="H365" s="65"/>
      <c r="J365" s="65"/>
    </row>
    <row r="366" spans="2:10" ht="14.25" customHeight="1" x14ac:dyDescent="0.25">
      <c r="B366" s="10"/>
      <c r="D366" s="65"/>
      <c r="F366" s="10"/>
      <c r="G366" s="65"/>
      <c r="H366" s="65"/>
      <c r="J366" s="65"/>
    </row>
    <row r="367" spans="2:10" ht="14.25" customHeight="1" x14ac:dyDescent="0.25">
      <c r="B367" s="10"/>
      <c r="D367" s="65"/>
      <c r="F367" s="10"/>
      <c r="G367" s="65"/>
      <c r="H367" s="65"/>
      <c r="J367" s="65"/>
    </row>
    <row r="368" spans="2:10" ht="14.25" customHeight="1" x14ac:dyDescent="0.25">
      <c r="B368" s="10"/>
      <c r="D368" s="65"/>
      <c r="F368" s="10"/>
      <c r="G368" s="65"/>
      <c r="H368" s="65"/>
      <c r="J368" s="65"/>
    </row>
    <row r="369" spans="2:10" ht="14.25" customHeight="1" x14ac:dyDescent="0.25">
      <c r="B369" s="10"/>
      <c r="D369" s="65"/>
      <c r="F369" s="10"/>
      <c r="G369" s="65"/>
      <c r="H369" s="65"/>
      <c r="J369" s="65"/>
    </row>
    <row r="370" spans="2:10" ht="14.25" customHeight="1" x14ac:dyDescent="0.25">
      <c r="B370" s="10"/>
      <c r="D370" s="65"/>
      <c r="F370" s="10"/>
      <c r="G370" s="65"/>
      <c r="H370" s="65"/>
      <c r="J370" s="65"/>
    </row>
    <row r="371" spans="2:10" ht="14.25" customHeight="1" x14ac:dyDescent="0.25">
      <c r="B371" s="10"/>
      <c r="D371" s="65"/>
      <c r="F371" s="10"/>
      <c r="G371" s="65"/>
      <c r="H371" s="65"/>
      <c r="J371" s="65"/>
    </row>
    <row r="372" spans="2:10" ht="14.25" customHeight="1" x14ac:dyDescent="0.25">
      <c r="B372" s="10"/>
      <c r="D372" s="65"/>
      <c r="F372" s="10"/>
      <c r="G372" s="65"/>
      <c r="H372" s="65"/>
      <c r="J372" s="65"/>
    </row>
    <row r="373" spans="2:10" ht="14.25" customHeight="1" x14ac:dyDescent="0.25">
      <c r="B373" s="10"/>
      <c r="D373" s="65"/>
      <c r="F373" s="10"/>
      <c r="G373" s="65"/>
      <c r="H373" s="65"/>
      <c r="J373" s="65"/>
    </row>
    <row r="374" spans="2:10" ht="14.25" customHeight="1" x14ac:dyDescent="0.25">
      <c r="B374" s="10"/>
      <c r="D374" s="65"/>
      <c r="F374" s="10"/>
      <c r="G374" s="65"/>
      <c r="H374" s="65"/>
      <c r="J374" s="65"/>
    </row>
    <row r="375" spans="2:10" ht="14.25" customHeight="1" x14ac:dyDescent="0.25">
      <c r="B375" s="10"/>
      <c r="D375" s="65"/>
      <c r="F375" s="10"/>
      <c r="G375" s="65"/>
      <c r="H375" s="65"/>
      <c r="J375" s="65"/>
    </row>
    <row r="376" spans="2:10" ht="14.25" customHeight="1" x14ac:dyDescent="0.25">
      <c r="B376" s="10"/>
      <c r="D376" s="65"/>
      <c r="F376" s="10"/>
      <c r="G376" s="65"/>
      <c r="H376" s="65"/>
      <c r="J376" s="65"/>
    </row>
    <row r="377" spans="2:10" ht="14.25" customHeight="1" x14ac:dyDescent="0.25">
      <c r="B377" s="10"/>
      <c r="D377" s="65"/>
      <c r="F377" s="10"/>
      <c r="G377" s="65"/>
      <c r="H377" s="65"/>
      <c r="J377" s="65"/>
    </row>
    <row r="378" spans="2:10" ht="14.25" customHeight="1" x14ac:dyDescent="0.25">
      <c r="B378" s="10"/>
      <c r="D378" s="65"/>
      <c r="F378" s="10"/>
      <c r="G378" s="65"/>
      <c r="H378" s="65"/>
      <c r="J378" s="65"/>
    </row>
    <row r="379" spans="2:10" ht="14.25" customHeight="1" x14ac:dyDescent="0.25">
      <c r="B379" s="10"/>
      <c r="D379" s="65"/>
      <c r="F379" s="10"/>
      <c r="G379" s="65"/>
      <c r="H379" s="65"/>
      <c r="J379" s="65"/>
    </row>
    <row r="380" spans="2:10" ht="14.25" customHeight="1" x14ac:dyDescent="0.25">
      <c r="B380" s="10"/>
      <c r="D380" s="65"/>
      <c r="F380" s="10"/>
      <c r="G380" s="65"/>
      <c r="H380" s="65"/>
      <c r="J380" s="65"/>
    </row>
    <row r="381" spans="2:10" ht="14.25" customHeight="1" x14ac:dyDescent="0.25">
      <c r="B381" s="10"/>
      <c r="D381" s="65"/>
      <c r="F381" s="10"/>
      <c r="G381" s="65"/>
      <c r="H381" s="65"/>
      <c r="J381" s="65"/>
    </row>
    <row r="382" spans="2:10" ht="14.25" customHeight="1" x14ac:dyDescent="0.25">
      <c r="B382" s="10"/>
      <c r="D382" s="65"/>
      <c r="F382" s="10"/>
      <c r="G382" s="65"/>
      <c r="H382" s="65"/>
      <c r="J382" s="65"/>
    </row>
    <row r="383" spans="2:10" ht="14.25" customHeight="1" x14ac:dyDescent="0.25">
      <c r="B383" s="10"/>
      <c r="D383" s="65"/>
      <c r="F383" s="10"/>
      <c r="G383" s="65"/>
      <c r="H383" s="65"/>
      <c r="J383" s="65"/>
    </row>
    <row r="384" spans="2:10" ht="14.25" customHeight="1" x14ac:dyDescent="0.25">
      <c r="B384" s="10"/>
      <c r="D384" s="65"/>
      <c r="F384" s="10"/>
      <c r="G384" s="65"/>
      <c r="H384" s="65"/>
      <c r="J384" s="65"/>
    </row>
    <row r="385" spans="2:10" ht="14.25" customHeight="1" x14ac:dyDescent="0.25">
      <c r="B385" s="10"/>
      <c r="D385" s="65"/>
      <c r="F385" s="10"/>
      <c r="G385" s="65"/>
      <c r="H385" s="65"/>
      <c r="J385" s="65"/>
    </row>
    <row r="386" spans="2:10" ht="14.25" customHeight="1" x14ac:dyDescent="0.25">
      <c r="B386" s="10"/>
      <c r="D386" s="65"/>
      <c r="F386" s="10"/>
      <c r="G386" s="65"/>
      <c r="H386" s="65"/>
      <c r="J386" s="65"/>
    </row>
    <row r="387" spans="2:10" ht="14.25" customHeight="1" x14ac:dyDescent="0.25">
      <c r="B387" s="10"/>
      <c r="D387" s="65"/>
      <c r="F387" s="10"/>
      <c r="G387" s="65"/>
      <c r="H387" s="65"/>
      <c r="J387" s="65"/>
    </row>
    <row r="388" spans="2:10" ht="14.25" customHeight="1" x14ac:dyDescent="0.25">
      <c r="B388" s="10"/>
      <c r="D388" s="65"/>
      <c r="F388" s="10"/>
      <c r="G388" s="65"/>
      <c r="H388" s="65"/>
      <c r="J388" s="65"/>
    </row>
    <row r="389" spans="2:10" ht="14.25" customHeight="1" x14ac:dyDescent="0.25">
      <c r="B389" s="10"/>
      <c r="D389" s="65"/>
      <c r="F389" s="10"/>
      <c r="G389" s="65"/>
      <c r="H389" s="65"/>
      <c r="J389" s="65"/>
    </row>
    <row r="390" spans="2:10" ht="14.25" customHeight="1" x14ac:dyDescent="0.25">
      <c r="B390" s="10"/>
      <c r="D390" s="65"/>
      <c r="F390" s="10"/>
      <c r="G390" s="65"/>
      <c r="H390" s="65"/>
      <c r="J390" s="65"/>
    </row>
    <row r="391" spans="2:10" ht="14.25" customHeight="1" x14ac:dyDescent="0.25">
      <c r="B391" s="10"/>
      <c r="D391" s="65"/>
      <c r="F391" s="10"/>
      <c r="G391" s="65"/>
      <c r="H391" s="65"/>
      <c r="J391" s="65"/>
    </row>
    <row r="392" spans="2:10" ht="14.25" customHeight="1" x14ac:dyDescent="0.25">
      <c r="B392" s="10"/>
      <c r="D392" s="65"/>
      <c r="F392" s="10"/>
      <c r="G392" s="65"/>
      <c r="H392" s="65"/>
      <c r="J392" s="65"/>
    </row>
    <row r="393" spans="2:10" ht="14.25" customHeight="1" x14ac:dyDescent="0.25">
      <c r="B393" s="10"/>
      <c r="D393" s="65"/>
      <c r="F393" s="10"/>
      <c r="G393" s="65"/>
      <c r="H393" s="65"/>
      <c r="J393" s="65"/>
    </row>
    <row r="394" spans="2:10" ht="14.25" customHeight="1" x14ac:dyDescent="0.25">
      <c r="B394" s="10"/>
      <c r="D394" s="65"/>
      <c r="F394" s="10"/>
      <c r="G394" s="65"/>
      <c r="H394" s="65"/>
      <c r="J394" s="65"/>
    </row>
    <row r="395" spans="2:10" ht="14.25" customHeight="1" x14ac:dyDescent="0.25">
      <c r="B395" s="10"/>
      <c r="D395" s="65"/>
      <c r="F395" s="10"/>
      <c r="G395" s="65"/>
      <c r="H395" s="65"/>
      <c r="J395" s="65"/>
    </row>
    <row r="396" spans="2:10" ht="14.25" customHeight="1" x14ac:dyDescent="0.25">
      <c r="B396" s="10"/>
      <c r="D396" s="65"/>
      <c r="F396" s="10"/>
      <c r="G396" s="65"/>
      <c r="H396" s="65"/>
      <c r="J396" s="65"/>
    </row>
    <row r="397" spans="2:10" ht="14.25" customHeight="1" x14ac:dyDescent="0.25">
      <c r="B397" s="10"/>
      <c r="D397" s="65"/>
      <c r="F397" s="10"/>
      <c r="G397" s="65"/>
      <c r="H397" s="65"/>
      <c r="J397" s="65"/>
    </row>
    <row r="398" spans="2:10" ht="14.25" customHeight="1" x14ac:dyDescent="0.25">
      <c r="B398" s="10"/>
      <c r="D398" s="65"/>
      <c r="F398" s="10"/>
      <c r="G398" s="65"/>
      <c r="H398" s="65"/>
      <c r="J398" s="65"/>
    </row>
    <row r="399" spans="2:10" ht="14.25" customHeight="1" x14ac:dyDescent="0.25">
      <c r="B399" s="10"/>
      <c r="D399" s="65"/>
      <c r="F399" s="10"/>
      <c r="G399" s="65"/>
      <c r="H399" s="65"/>
      <c r="J399" s="65"/>
    </row>
    <row r="400" spans="2:10" ht="14.25" customHeight="1" x14ac:dyDescent="0.25">
      <c r="B400" s="10"/>
      <c r="D400" s="65"/>
      <c r="F400" s="10"/>
      <c r="G400" s="65"/>
      <c r="H400" s="65"/>
      <c r="J400" s="65"/>
    </row>
    <row r="401" spans="2:10" ht="14.25" customHeight="1" x14ac:dyDescent="0.25">
      <c r="B401" s="10"/>
      <c r="D401" s="65"/>
      <c r="F401" s="10"/>
      <c r="G401" s="65"/>
      <c r="H401" s="65"/>
      <c r="J401" s="65"/>
    </row>
    <row r="402" spans="2:10" ht="14.25" customHeight="1" x14ac:dyDescent="0.25">
      <c r="B402" s="10"/>
      <c r="D402" s="65"/>
      <c r="F402" s="10"/>
      <c r="G402" s="65"/>
      <c r="H402" s="65"/>
      <c r="J402" s="65"/>
    </row>
    <row r="403" spans="2:10" ht="14.25" customHeight="1" x14ac:dyDescent="0.25">
      <c r="B403" s="10"/>
      <c r="D403" s="65"/>
      <c r="F403" s="10"/>
      <c r="G403" s="65"/>
      <c r="H403" s="65"/>
      <c r="J403" s="65"/>
    </row>
    <row r="404" spans="2:10" ht="14.25" customHeight="1" x14ac:dyDescent="0.25">
      <c r="B404" s="10"/>
      <c r="D404" s="65"/>
      <c r="F404" s="10"/>
      <c r="G404" s="65"/>
      <c r="H404" s="65"/>
      <c r="J404" s="65"/>
    </row>
    <row r="405" spans="2:10" ht="14.25" customHeight="1" x14ac:dyDescent="0.25">
      <c r="B405" s="10"/>
      <c r="D405" s="65"/>
      <c r="F405" s="10"/>
      <c r="G405" s="65"/>
      <c r="H405" s="65"/>
      <c r="J405" s="65"/>
    </row>
    <row r="406" spans="2:10" ht="14.25" customHeight="1" x14ac:dyDescent="0.25">
      <c r="B406" s="10"/>
      <c r="D406" s="65"/>
      <c r="F406" s="10"/>
      <c r="G406" s="65"/>
      <c r="H406" s="65"/>
      <c r="J406" s="65"/>
    </row>
    <row r="407" spans="2:10" ht="14.25" customHeight="1" x14ac:dyDescent="0.25">
      <c r="B407" s="10"/>
      <c r="D407" s="65"/>
      <c r="F407" s="10"/>
      <c r="G407" s="65"/>
      <c r="H407" s="65"/>
      <c r="J407" s="65"/>
    </row>
    <row r="408" spans="2:10" ht="14.25" customHeight="1" x14ac:dyDescent="0.25">
      <c r="B408" s="10"/>
      <c r="D408" s="65"/>
      <c r="F408" s="10"/>
      <c r="G408" s="65"/>
      <c r="H408" s="65"/>
      <c r="J408" s="65"/>
    </row>
    <row r="409" spans="2:10" ht="14.25" customHeight="1" x14ac:dyDescent="0.25">
      <c r="B409" s="10"/>
      <c r="D409" s="65"/>
      <c r="F409" s="10"/>
      <c r="G409" s="65"/>
      <c r="H409" s="65"/>
      <c r="J409" s="65"/>
    </row>
    <row r="410" spans="2:10" ht="14.25" customHeight="1" x14ac:dyDescent="0.25">
      <c r="B410" s="10"/>
      <c r="D410" s="65"/>
      <c r="F410" s="10"/>
      <c r="G410" s="65"/>
      <c r="H410" s="65"/>
      <c r="J410" s="65"/>
    </row>
    <row r="411" spans="2:10" ht="14.25" customHeight="1" x14ac:dyDescent="0.25">
      <c r="B411" s="10"/>
      <c r="D411" s="65"/>
      <c r="F411" s="10"/>
      <c r="G411" s="65"/>
      <c r="H411" s="65"/>
      <c r="J411" s="65"/>
    </row>
    <row r="412" spans="2:10" ht="14.25" customHeight="1" x14ac:dyDescent="0.25">
      <c r="B412" s="10"/>
      <c r="D412" s="65"/>
      <c r="F412" s="10"/>
      <c r="G412" s="65"/>
      <c r="H412" s="65"/>
      <c r="J412" s="65"/>
    </row>
    <row r="413" spans="2:10" ht="14.25" customHeight="1" x14ac:dyDescent="0.25">
      <c r="B413" s="10"/>
      <c r="D413" s="65"/>
      <c r="F413" s="10"/>
      <c r="G413" s="65"/>
      <c r="H413" s="65"/>
      <c r="J413" s="65"/>
    </row>
    <row r="414" spans="2:10" ht="14.25" customHeight="1" x14ac:dyDescent="0.25">
      <c r="B414" s="10"/>
      <c r="D414" s="65"/>
      <c r="F414" s="10"/>
      <c r="G414" s="65"/>
      <c r="H414" s="65"/>
      <c r="J414" s="65"/>
    </row>
    <row r="415" spans="2:10" ht="14.25" customHeight="1" x14ac:dyDescent="0.25">
      <c r="B415" s="10"/>
      <c r="D415" s="65"/>
      <c r="F415" s="10"/>
      <c r="G415" s="65"/>
      <c r="H415" s="65"/>
      <c r="J415" s="65"/>
    </row>
    <row r="416" spans="2:10" ht="14.25" customHeight="1" x14ac:dyDescent="0.25">
      <c r="B416" s="10"/>
      <c r="D416" s="65"/>
      <c r="F416" s="10"/>
      <c r="G416" s="65"/>
      <c r="H416" s="65"/>
      <c r="J416" s="65"/>
    </row>
    <row r="417" spans="2:10" ht="14.25" customHeight="1" x14ac:dyDescent="0.25">
      <c r="B417" s="10"/>
      <c r="D417" s="65"/>
      <c r="F417" s="10"/>
      <c r="G417" s="65"/>
      <c r="H417" s="65"/>
      <c r="J417" s="65"/>
    </row>
    <row r="418" spans="2:10" ht="14.25" customHeight="1" x14ac:dyDescent="0.25">
      <c r="B418" s="10"/>
      <c r="D418" s="65"/>
      <c r="F418" s="10"/>
      <c r="G418" s="65"/>
      <c r="H418" s="65"/>
      <c r="J418" s="65"/>
    </row>
    <row r="419" spans="2:10" ht="14.25" customHeight="1" x14ac:dyDescent="0.25">
      <c r="B419" s="10"/>
      <c r="D419" s="65"/>
      <c r="F419" s="10"/>
      <c r="G419" s="65"/>
      <c r="H419" s="65"/>
      <c r="J419" s="65"/>
    </row>
    <row r="420" spans="2:10" ht="14.25" customHeight="1" x14ac:dyDescent="0.25">
      <c r="B420" s="10"/>
      <c r="D420" s="65"/>
      <c r="F420" s="10"/>
      <c r="G420" s="65"/>
      <c r="H420" s="65"/>
      <c r="J420" s="65"/>
    </row>
    <row r="421" spans="2:10" ht="14.25" customHeight="1" x14ac:dyDescent="0.25">
      <c r="B421" s="10"/>
      <c r="D421" s="65"/>
      <c r="F421" s="10"/>
      <c r="G421" s="65"/>
      <c r="H421" s="65"/>
      <c r="J421" s="65"/>
    </row>
    <row r="422" spans="2:10" ht="14.25" customHeight="1" x14ac:dyDescent="0.25">
      <c r="B422" s="10"/>
      <c r="D422" s="65"/>
      <c r="F422" s="10"/>
      <c r="G422" s="65"/>
      <c r="H422" s="65"/>
      <c r="J422" s="65"/>
    </row>
    <row r="423" spans="2:10" ht="14.25" customHeight="1" x14ac:dyDescent="0.25">
      <c r="B423" s="10"/>
      <c r="D423" s="65"/>
      <c r="F423" s="10"/>
      <c r="G423" s="65"/>
      <c r="H423" s="65"/>
      <c r="J423" s="65"/>
    </row>
    <row r="424" spans="2:10" ht="14.25" customHeight="1" x14ac:dyDescent="0.25">
      <c r="B424" s="10"/>
      <c r="D424" s="65"/>
      <c r="F424" s="10"/>
      <c r="G424" s="65"/>
      <c r="H424" s="65"/>
      <c r="J424" s="65"/>
    </row>
    <row r="425" spans="2:10" ht="14.25" customHeight="1" x14ac:dyDescent="0.25">
      <c r="B425" s="10"/>
      <c r="D425" s="65"/>
      <c r="F425" s="10"/>
      <c r="G425" s="65"/>
      <c r="H425" s="65"/>
      <c r="J425" s="65"/>
    </row>
    <row r="426" spans="2:10" ht="14.25" customHeight="1" x14ac:dyDescent="0.25">
      <c r="B426" s="10"/>
      <c r="D426" s="65"/>
      <c r="F426" s="10"/>
      <c r="G426" s="65"/>
      <c r="H426" s="65"/>
      <c r="J426" s="65"/>
    </row>
    <row r="427" spans="2:10" ht="14.25" customHeight="1" x14ac:dyDescent="0.25">
      <c r="B427" s="10"/>
      <c r="D427" s="65"/>
      <c r="F427" s="10"/>
      <c r="G427" s="65"/>
      <c r="H427" s="65"/>
      <c r="J427" s="65"/>
    </row>
    <row r="428" spans="2:10" ht="14.25" customHeight="1" x14ac:dyDescent="0.25">
      <c r="B428" s="10"/>
      <c r="D428" s="65"/>
      <c r="F428" s="10"/>
      <c r="G428" s="65"/>
      <c r="H428" s="65"/>
      <c r="J428" s="65"/>
    </row>
    <row r="429" spans="2:10" ht="14.25" customHeight="1" x14ac:dyDescent="0.25">
      <c r="B429" s="10"/>
      <c r="D429" s="65"/>
      <c r="F429" s="10"/>
      <c r="G429" s="65"/>
      <c r="H429" s="65"/>
      <c r="J429" s="65"/>
    </row>
    <row r="430" spans="2:10" ht="14.25" customHeight="1" x14ac:dyDescent="0.25">
      <c r="B430" s="10"/>
      <c r="D430" s="65"/>
      <c r="F430" s="10"/>
      <c r="G430" s="65"/>
      <c r="H430" s="65"/>
      <c r="J430" s="65"/>
    </row>
    <row r="431" spans="2:10" ht="14.25" customHeight="1" x14ac:dyDescent="0.25">
      <c r="B431" s="10"/>
      <c r="D431" s="65"/>
      <c r="F431" s="10"/>
      <c r="G431" s="65"/>
      <c r="H431" s="65"/>
      <c r="J431" s="65"/>
    </row>
    <row r="432" spans="2:10" ht="14.25" customHeight="1" x14ac:dyDescent="0.25">
      <c r="B432" s="10"/>
      <c r="D432" s="65"/>
      <c r="F432" s="10"/>
      <c r="G432" s="65"/>
      <c r="H432" s="65"/>
      <c r="J432" s="65"/>
    </row>
    <row r="433" spans="2:10" ht="14.25" customHeight="1" x14ac:dyDescent="0.25">
      <c r="B433" s="10"/>
      <c r="D433" s="65"/>
      <c r="F433" s="10"/>
      <c r="G433" s="65"/>
      <c r="H433" s="65"/>
      <c r="J433" s="65"/>
    </row>
    <row r="434" spans="2:10" ht="14.25" customHeight="1" x14ac:dyDescent="0.25">
      <c r="B434" s="10"/>
      <c r="D434" s="65"/>
      <c r="F434" s="10"/>
      <c r="G434" s="65"/>
      <c r="H434" s="65"/>
      <c r="J434" s="65"/>
    </row>
    <row r="435" spans="2:10" ht="14.25" customHeight="1" x14ac:dyDescent="0.25">
      <c r="B435" s="10"/>
      <c r="D435" s="65"/>
      <c r="F435" s="10"/>
      <c r="G435" s="65"/>
      <c r="H435" s="65"/>
      <c r="J435" s="65"/>
    </row>
    <row r="436" spans="2:10" ht="14.25" customHeight="1" x14ac:dyDescent="0.25">
      <c r="B436" s="10"/>
      <c r="D436" s="65"/>
      <c r="F436" s="10"/>
      <c r="G436" s="65"/>
      <c r="H436" s="65"/>
      <c r="J436" s="65"/>
    </row>
    <row r="437" spans="2:10" ht="14.25" customHeight="1" x14ac:dyDescent="0.25">
      <c r="B437" s="10"/>
      <c r="D437" s="65"/>
      <c r="F437" s="10"/>
      <c r="G437" s="65"/>
      <c r="H437" s="65"/>
      <c r="J437" s="65"/>
    </row>
    <row r="438" spans="2:10" ht="14.25" customHeight="1" x14ac:dyDescent="0.25">
      <c r="B438" s="10"/>
      <c r="D438" s="65"/>
      <c r="F438" s="10"/>
      <c r="G438" s="65"/>
      <c r="H438" s="65"/>
      <c r="J438" s="65"/>
    </row>
    <row r="439" spans="2:10" ht="14.25" customHeight="1" x14ac:dyDescent="0.25">
      <c r="B439" s="10"/>
      <c r="D439" s="65"/>
      <c r="F439" s="10"/>
      <c r="G439" s="65"/>
      <c r="H439" s="65"/>
      <c r="J439" s="65"/>
    </row>
    <row r="440" spans="2:10" ht="14.25" customHeight="1" x14ac:dyDescent="0.25">
      <c r="B440" s="10"/>
      <c r="D440" s="65"/>
      <c r="F440" s="10"/>
      <c r="G440" s="65"/>
      <c r="H440" s="65"/>
      <c r="J440" s="65"/>
    </row>
    <row r="441" spans="2:10" ht="14.25" customHeight="1" x14ac:dyDescent="0.25">
      <c r="B441" s="10"/>
      <c r="D441" s="65"/>
      <c r="F441" s="10"/>
      <c r="G441" s="65"/>
      <c r="H441" s="65"/>
      <c r="J441" s="65"/>
    </row>
    <row r="442" spans="2:10" ht="14.25" customHeight="1" x14ac:dyDescent="0.25">
      <c r="B442" s="10"/>
      <c r="D442" s="65"/>
      <c r="F442" s="10"/>
      <c r="G442" s="65"/>
      <c r="H442" s="65"/>
      <c r="J442" s="65"/>
    </row>
    <row r="443" spans="2:10" ht="14.25" customHeight="1" x14ac:dyDescent="0.25">
      <c r="B443" s="10"/>
      <c r="D443" s="65"/>
      <c r="F443" s="10"/>
      <c r="G443" s="65"/>
      <c r="H443" s="65"/>
      <c r="J443" s="65"/>
    </row>
    <row r="444" spans="2:10" ht="14.25" customHeight="1" x14ac:dyDescent="0.25">
      <c r="B444" s="10"/>
      <c r="D444" s="65"/>
      <c r="F444" s="10"/>
      <c r="G444" s="65"/>
      <c r="H444" s="65"/>
      <c r="J444" s="65"/>
    </row>
    <row r="445" spans="2:10" ht="14.25" customHeight="1" x14ac:dyDescent="0.25">
      <c r="B445" s="10"/>
      <c r="D445" s="65"/>
      <c r="F445" s="10"/>
      <c r="G445" s="65"/>
      <c r="H445" s="65"/>
      <c r="J445" s="65"/>
    </row>
    <row r="446" spans="2:10" ht="14.25" customHeight="1" x14ac:dyDescent="0.25">
      <c r="B446" s="10"/>
      <c r="D446" s="65"/>
      <c r="F446" s="10"/>
      <c r="G446" s="65"/>
      <c r="H446" s="65"/>
      <c r="J446" s="65"/>
    </row>
    <row r="447" spans="2:10" ht="14.25" customHeight="1" x14ac:dyDescent="0.25">
      <c r="B447" s="10"/>
      <c r="D447" s="65"/>
      <c r="F447" s="10"/>
      <c r="G447" s="65"/>
      <c r="H447" s="65"/>
      <c r="J447" s="65"/>
    </row>
    <row r="448" spans="2:10" ht="14.25" customHeight="1" x14ac:dyDescent="0.25">
      <c r="B448" s="10"/>
      <c r="D448" s="65"/>
      <c r="F448" s="10"/>
      <c r="G448" s="65"/>
      <c r="H448" s="65"/>
      <c r="J448" s="65"/>
    </row>
    <row r="449" spans="2:10" ht="14.25" customHeight="1" x14ac:dyDescent="0.25">
      <c r="B449" s="10"/>
      <c r="D449" s="65"/>
      <c r="F449" s="10"/>
      <c r="G449" s="65"/>
      <c r="H449" s="65"/>
      <c r="J449" s="65"/>
    </row>
    <row r="450" spans="2:10" ht="14.25" customHeight="1" x14ac:dyDescent="0.25">
      <c r="B450" s="10"/>
      <c r="D450" s="65"/>
      <c r="F450" s="10"/>
      <c r="G450" s="65"/>
      <c r="H450" s="65"/>
      <c r="J450" s="65"/>
    </row>
    <row r="451" spans="2:10" ht="14.25" customHeight="1" x14ac:dyDescent="0.25">
      <c r="B451" s="10"/>
      <c r="D451" s="65"/>
      <c r="F451" s="10"/>
      <c r="G451" s="65"/>
      <c r="H451" s="65"/>
      <c r="J451" s="65"/>
    </row>
    <row r="452" spans="2:10" ht="14.25" customHeight="1" x14ac:dyDescent="0.25">
      <c r="B452" s="10"/>
      <c r="D452" s="65"/>
      <c r="F452" s="10"/>
      <c r="G452" s="65"/>
      <c r="H452" s="65"/>
      <c r="J452" s="65"/>
    </row>
    <row r="453" spans="2:10" ht="14.25" customHeight="1" x14ac:dyDescent="0.25">
      <c r="B453" s="10"/>
      <c r="D453" s="65"/>
      <c r="F453" s="10"/>
      <c r="G453" s="65"/>
      <c r="H453" s="65"/>
      <c r="J453" s="65"/>
    </row>
    <row r="454" spans="2:10" ht="14.25" customHeight="1" x14ac:dyDescent="0.25">
      <c r="B454" s="10"/>
      <c r="D454" s="65"/>
      <c r="F454" s="10"/>
      <c r="G454" s="65"/>
      <c r="H454" s="65"/>
      <c r="J454" s="65"/>
    </row>
    <row r="455" spans="2:10" ht="14.25" customHeight="1" x14ac:dyDescent="0.25">
      <c r="B455" s="10"/>
      <c r="D455" s="65"/>
      <c r="F455" s="10"/>
      <c r="G455" s="65"/>
      <c r="H455" s="65"/>
      <c r="J455" s="65"/>
    </row>
    <row r="456" spans="2:10" ht="14.25" customHeight="1" x14ac:dyDescent="0.25">
      <c r="B456" s="10"/>
      <c r="D456" s="65"/>
      <c r="F456" s="10"/>
      <c r="G456" s="65"/>
      <c r="H456" s="65"/>
      <c r="J456" s="65"/>
    </row>
    <row r="457" spans="2:10" ht="14.25" customHeight="1" x14ac:dyDescent="0.25">
      <c r="B457" s="10"/>
      <c r="D457" s="65"/>
      <c r="F457" s="10"/>
      <c r="G457" s="65"/>
      <c r="H457" s="65"/>
      <c r="J457" s="65"/>
    </row>
    <row r="458" spans="2:10" ht="14.25" customHeight="1" x14ac:dyDescent="0.25">
      <c r="B458" s="10"/>
      <c r="D458" s="65"/>
      <c r="F458" s="10"/>
      <c r="G458" s="65"/>
      <c r="H458" s="65"/>
      <c r="J458" s="65"/>
    </row>
    <row r="459" spans="2:10" ht="14.25" customHeight="1" x14ac:dyDescent="0.25">
      <c r="B459" s="10"/>
      <c r="D459" s="65"/>
      <c r="F459" s="10"/>
      <c r="G459" s="65"/>
      <c r="H459" s="65"/>
      <c r="J459" s="65"/>
    </row>
    <row r="460" spans="2:10" ht="14.25" customHeight="1" x14ac:dyDescent="0.25">
      <c r="B460" s="10"/>
      <c r="D460" s="65"/>
      <c r="F460" s="10"/>
      <c r="G460" s="65"/>
      <c r="H460" s="65"/>
      <c r="J460" s="65"/>
    </row>
    <row r="461" spans="2:10" ht="14.25" customHeight="1" x14ac:dyDescent="0.25">
      <c r="B461" s="10"/>
      <c r="D461" s="65"/>
      <c r="F461" s="10"/>
      <c r="G461" s="65"/>
      <c r="H461" s="65"/>
      <c r="J461" s="65"/>
    </row>
    <row r="462" spans="2:10" ht="14.25" customHeight="1" x14ac:dyDescent="0.25">
      <c r="B462" s="10"/>
      <c r="D462" s="65"/>
      <c r="F462" s="10"/>
      <c r="G462" s="65"/>
      <c r="H462" s="65"/>
      <c r="J462" s="65"/>
    </row>
    <row r="463" spans="2:10" ht="14.25" customHeight="1" x14ac:dyDescent="0.25">
      <c r="B463" s="10"/>
      <c r="D463" s="65"/>
      <c r="F463" s="10"/>
      <c r="G463" s="65"/>
      <c r="H463" s="65"/>
      <c r="J463" s="65"/>
    </row>
    <row r="464" spans="2:10" ht="14.25" customHeight="1" x14ac:dyDescent="0.25">
      <c r="B464" s="10"/>
      <c r="D464" s="65"/>
      <c r="F464" s="10"/>
      <c r="G464" s="65"/>
      <c r="H464" s="65"/>
      <c r="J464" s="65"/>
    </row>
    <row r="465" spans="2:10" ht="14.25" customHeight="1" x14ac:dyDescent="0.25">
      <c r="B465" s="10"/>
      <c r="D465" s="65"/>
      <c r="F465" s="10"/>
      <c r="G465" s="65"/>
      <c r="H465" s="65"/>
      <c r="J465" s="65"/>
    </row>
    <row r="466" spans="2:10" ht="14.25" customHeight="1" x14ac:dyDescent="0.25">
      <c r="B466" s="10"/>
      <c r="D466" s="65"/>
      <c r="F466" s="10"/>
      <c r="G466" s="65"/>
      <c r="H466" s="65"/>
      <c r="J466" s="65"/>
    </row>
    <row r="467" spans="2:10" ht="14.25" customHeight="1" x14ac:dyDescent="0.25">
      <c r="B467" s="10"/>
      <c r="D467" s="65"/>
      <c r="F467" s="10"/>
      <c r="G467" s="65"/>
      <c r="H467" s="65"/>
      <c r="J467" s="65"/>
    </row>
    <row r="468" spans="2:10" ht="14.25" customHeight="1" x14ac:dyDescent="0.25">
      <c r="B468" s="10"/>
      <c r="D468" s="65"/>
      <c r="F468" s="10"/>
      <c r="G468" s="65"/>
      <c r="H468" s="65"/>
      <c r="J468" s="65"/>
    </row>
    <row r="469" spans="2:10" ht="14.25" customHeight="1" x14ac:dyDescent="0.25">
      <c r="B469" s="10"/>
      <c r="D469" s="65"/>
      <c r="F469" s="10"/>
      <c r="G469" s="65"/>
      <c r="H469" s="65"/>
      <c r="J469" s="65"/>
    </row>
    <row r="470" spans="2:10" ht="14.25" customHeight="1" x14ac:dyDescent="0.25">
      <c r="B470" s="10"/>
      <c r="D470" s="65"/>
      <c r="F470" s="10"/>
      <c r="G470" s="65"/>
      <c r="H470" s="65"/>
      <c r="J470" s="65"/>
    </row>
    <row r="471" spans="2:10" ht="14.25" customHeight="1" x14ac:dyDescent="0.25">
      <c r="B471" s="10"/>
      <c r="D471" s="65"/>
      <c r="F471" s="10"/>
      <c r="G471" s="65"/>
      <c r="H471" s="65"/>
      <c r="J471" s="65"/>
    </row>
    <row r="472" spans="2:10" ht="14.25" customHeight="1" x14ac:dyDescent="0.25">
      <c r="B472" s="10"/>
      <c r="D472" s="65"/>
      <c r="F472" s="10"/>
      <c r="G472" s="65"/>
      <c r="H472" s="65"/>
      <c r="J472" s="65"/>
    </row>
    <row r="473" spans="2:10" ht="14.25" customHeight="1" x14ac:dyDescent="0.25">
      <c r="B473" s="10"/>
      <c r="D473" s="65"/>
      <c r="F473" s="10"/>
      <c r="G473" s="65"/>
      <c r="H473" s="65"/>
      <c r="J473" s="65"/>
    </row>
    <row r="474" spans="2:10" ht="14.25" customHeight="1" x14ac:dyDescent="0.25">
      <c r="B474" s="10"/>
      <c r="D474" s="65"/>
      <c r="F474" s="10"/>
      <c r="G474" s="65"/>
      <c r="H474" s="65"/>
      <c r="J474" s="65"/>
    </row>
    <row r="475" spans="2:10" ht="14.25" customHeight="1" x14ac:dyDescent="0.25">
      <c r="B475" s="10"/>
      <c r="D475" s="65"/>
      <c r="F475" s="10"/>
      <c r="G475" s="65"/>
      <c r="H475" s="65"/>
      <c r="J475" s="65"/>
    </row>
    <row r="476" spans="2:10" ht="14.25" customHeight="1" x14ac:dyDescent="0.25">
      <c r="B476" s="10"/>
      <c r="D476" s="65"/>
      <c r="F476" s="10"/>
      <c r="G476" s="65"/>
      <c r="H476" s="65"/>
      <c r="J476" s="65"/>
    </row>
    <row r="477" spans="2:10" ht="14.25" customHeight="1" x14ac:dyDescent="0.25">
      <c r="B477" s="10"/>
      <c r="D477" s="65"/>
      <c r="F477" s="10"/>
      <c r="G477" s="65"/>
      <c r="H477" s="65"/>
      <c r="J477" s="65"/>
    </row>
    <row r="478" spans="2:10" ht="14.25" customHeight="1" x14ac:dyDescent="0.25">
      <c r="B478" s="10"/>
      <c r="D478" s="65"/>
      <c r="F478" s="10"/>
      <c r="G478" s="65"/>
      <c r="H478" s="65"/>
      <c r="J478" s="65"/>
    </row>
    <row r="479" spans="2:10" ht="14.25" customHeight="1" x14ac:dyDescent="0.25">
      <c r="B479" s="10"/>
      <c r="D479" s="65"/>
      <c r="F479" s="10"/>
      <c r="G479" s="65"/>
      <c r="H479" s="65"/>
      <c r="J479" s="65"/>
    </row>
    <row r="480" spans="2:10" ht="14.25" customHeight="1" x14ac:dyDescent="0.25">
      <c r="B480" s="10"/>
      <c r="D480" s="65"/>
      <c r="F480" s="10"/>
      <c r="G480" s="65"/>
      <c r="H480" s="65"/>
      <c r="J480" s="65"/>
    </row>
    <row r="481" spans="2:10" ht="14.25" customHeight="1" x14ac:dyDescent="0.25">
      <c r="B481" s="10"/>
      <c r="D481" s="65"/>
      <c r="F481" s="10"/>
      <c r="G481" s="65"/>
      <c r="H481" s="65"/>
      <c r="J481" s="65"/>
    </row>
    <row r="482" spans="2:10" ht="14.25" customHeight="1" x14ac:dyDescent="0.25">
      <c r="B482" s="10"/>
      <c r="D482" s="65"/>
      <c r="F482" s="10"/>
      <c r="G482" s="65"/>
      <c r="H482" s="65"/>
      <c r="J482" s="65"/>
    </row>
    <row r="483" spans="2:10" ht="14.25" customHeight="1" x14ac:dyDescent="0.25">
      <c r="B483" s="10"/>
      <c r="D483" s="65"/>
      <c r="F483" s="10"/>
      <c r="G483" s="65"/>
      <c r="H483" s="65"/>
      <c r="J483" s="65"/>
    </row>
    <row r="484" spans="2:10" ht="14.25" customHeight="1" x14ac:dyDescent="0.25">
      <c r="B484" s="10"/>
      <c r="D484" s="65"/>
      <c r="F484" s="10"/>
      <c r="G484" s="65"/>
      <c r="H484" s="65"/>
      <c r="J484" s="65"/>
    </row>
    <row r="485" spans="2:10" ht="14.25" customHeight="1" x14ac:dyDescent="0.25">
      <c r="B485" s="10"/>
      <c r="D485" s="65"/>
      <c r="F485" s="10"/>
      <c r="G485" s="65"/>
      <c r="H485" s="65"/>
      <c r="J485" s="65"/>
    </row>
    <row r="486" spans="2:10" ht="14.25" customHeight="1" x14ac:dyDescent="0.25">
      <c r="B486" s="10"/>
      <c r="D486" s="65"/>
      <c r="F486" s="10"/>
      <c r="G486" s="65"/>
      <c r="H486" s="65"/>
      <c r="J486" s="65"/>
    </row>
    <row r="487" spans="2:10" ht="14.25" customHeight="1" x14ac:dyDescent="0.25">
      <c r="B487" s="10"/>
      <c r="D487" s="65"/>
      <c r="F487" s="10"/>
      <c r="G487" s="65"/>
      <c r="H487" s="65"/>
      <c r="J487" s="65"/>
    </row>
    <row r="488" spans="2:10" ht="14.25" customHeight="1" x14ac:dyDescent="0.25">
      <c r="B488" s="10"/>
      <c r="D488" s="65"/>
      <c r="F488" s="10"/>
      <c r="G488" s="65"/>
      <c r="H488" s="65"/>
      <c r="J488" s="65"/>
    </row>
    <row r="489" spans="2:10" ht="14.25" customHeight="1" x14ac:dyDescent="0.25">
      <c r="B489" s="10"/>
      <c r="D489" s="65"/>
      <c r="F489" s="10"/>
      <c r="G489" s="65"/>
      <c r="H489" s="65"/>
      <c r="J489" s="65"/>
    </row>
    <row r="490" spans="2:10" ht="14.25" customHeight="1" x14ac:dyDescent="0.25">
      <c r="B490" s="10"/>
      <c r="D490" s="65"/>
      <c r="F490" s="10"/>
      <c r="G490" s="65"/>
      <c r="H490" s="65"/>
      <c r="J490" s="65"/>
    </row>
    <row r="491" spans="2:10" ht="14.25" customHeight="1" x14ac:dyDescent="0.25">
      <c r="B491" s="10"/>
      <c r="D491" s="65"/>
      <c r="F491" s="10"/>
      <c r="G491" s="65"/>
      <c r="H491" s="65"/>
      <c r="J491" s="65"/>
    </row>
    <row r="492" spans="2:10" ht="14.25" customHeight="1" x14ac:dyDescent="0.25">
      <c r="B492" s="10"/>
      <c r="D492" s="65"/>
      <c r="F492" s="10"/>
      <c r="G492" s="65"/>
      <c r="H492" s="65"/>
      <c r="J492" s="65"/>
    </row>
    <row r="493" spans="2:10" ht="14.25" customHeight="1" x14ac:dyDescent="0.25">
      <c r="B493" s="10"/>
      <c r="D493" s="65"/>
      <c r="F493" s="10"/>
      <c r="G493" s="65"/>
      <c r="H493" s="65"/>
      <c r="J493" s="65"/>
    </row>
    <row r="494" spans="2:10" ht="14.25" customHeight="1" x14ac:dyDescent="0.25">
      <c r="B494" s="10"/>
      <c r="D494" s="65"/>
      <c r="F494" s="10"/>
      <c r="G494" s="65"/>
      <c r="H494" s="65"/>
      <c r="J494" s="65"/>
    </row>
    <row r="495" spans="2:10" ht="14.25" customHeight="1" x14ac:dyDescent="0.25">
      <c r="B495" s="10"/>
      <c r="D495" s="65"/>
      <c r="F495" s="10"/>
      <c r="G495" s="65"/>
      <c r="H495" s="65"/>
      <c r="J495" s="65"/>
    </row>
    <row r="496" spans="2:10" ht="14.25" customHeight="1" x14ac:dyDescent="0.25">
      <c r="B496" s="10"/>
      <c r="D496" s="65"/>
      <c r="F496" s="10"/>
      <c r="G496" s="65"/>
      <c r="H496" s="65"/>
      <c r="J496" s="65"/>
    </row>
    <row r="497" spans="2:10" ht="14.25" customHeight="1" x14ac:dyDescent="0.25">
      <c r="B497" s="10"/>
      <c r="D497" s="65"/>
      <c r="F497" s="10"/>
      <c r="G497" s="65"/>
      <c r="H497" s="65"/>
      <c r="J497" s="65"/>
    </row>
    <row r="498" spans="2:10" ht="14.25" customHeight="1" x14ac:dyDescent="0.25">
      <c r="B498" s="10"/>
      <c r="D498" s="65"/>
      <c r="F498" s="10"/>
      <c r="G498" s="65"/>
      <c r="H498" s="65"/>
      <c r="J498" s="65"/>
    </row>
    <row r="499" spans="2:10" ht="14.25" customHeight="1" x14ac:dyDescent="0.25">
      <c r="B499" s="10"/>
      <c r="D499" s="65"/>
      <c r="F499" s="10"/>
      <c r="G499" s="65"/>
      <c r="H499" s="65"/>
      <c r="J499" s="65"/>
    </row>
    <row r="500" spans="2:10" ht="14.25" customHeight="1" x14ac:dyDescent="0.25">
      <c r="B500" s="10"/>
      <c r="D500" s="65"/>
      <c r="F500" s="10"/>
      <c r="G500" s="65"/>
      <c r="H500" s="65"/>
      <c r="J500" s="65"/>
    </row>
    <row r="501" spans="2:10" ht="14.25" customHeight="1" x14ac:dyDescent="0.25">
      <c r="B501" s="10"/>
      <c r="D501" s="65"/>
      <c r="F501" s="10"/>
      <c r="G501" s="65"/>
      <c r="H501" s="65"/>
      <c r="J501" s="65"/>
    </row>
    <row r="502" spans="2:10" ht="14.25" customHeight="1" x14ac:dyDescent="0.25">
      <c r="B502" s="10"/>
      <c r="D502" s="65"/>
      <c r="F502" s="10"/>
      <c r="G502" s="65"/>
      <c r="H502" s="65"/>
      <c r="J502" s="65"/>
    </row>
    <row r="503" spans="2:10" ht="14.25" customHeight="1" x14ac:dyDescent="0.25">
      <c r="B503" s="10"/>
      <c r="D503" s="65"/>
      <c r="F503" s="10"/>
      <c r="G503" s="65"/>
      <c r="H503" s="65"/>
      <c r="J503" s="65"/>
    </row>
    <row r="504" spans="2:10" ht="14.25" customHeight="1" x14ac:dyDescent="0.25">
      <c r="B504" s="10"/>
      <c r="D504" s="65"/>
      <c r="F504" s="10"/>
      <c r="G504" s="65"/>
      <c r="H504" s="65"/>
      <c r="J504" s="65"/>
    </row>
    <row r="505" spans="2:10" ht="14.25" customHeight="1" x14ac:dyDescent="0.25">
      <c r="B505" s="10"/>
      <c r="D505" s="65"/>
      <c r="F505" s="10"/>
      <c r="G505" s="65"/>
      <c r="H505" s="65"/>
      <c r="J505" s="65"/>
    </row>
    <row r="506" spans="2:10" ht="14.25" customHeight="1" x14ac:dyDescent="0.25">
      <c r="B506" s="10"/>
      <c r="D506" s="65"/>
      <c r="F506" s="10"/>
      <c r="G506" s="65"/>
      <c r="H506" s="65"/>
      <c r="J506" s="65"/>
    </row>
    <row r="507" spans="2:10" ht="14.25" customHeight="1" x14ac:dyDescent="0.25">
      <c r="B507" s="10"/>
      <c r="D507" s="65"/>
      <c r="F507" s="10"/>
      <c r="G507" s="65"/>
      <c r="H507" s="65"/>
      <c r="J507" s="65"/>
    </row>
    <row r="508" spans="2:10" ht="14.25" customHeight="1" x14ac:dyDescent="0.25">
      <c r="B508" s="10"/>
      <c r="D508" s="65"/>
      <c r="F508" s="10"/>
      <c r="G508" s="65"/>
      <c r="H508" s="65"/>
      <c r="J508" s="65"/>
    </row>
    <row r="509" spans="2:10" ht="14.25" customHeight="1" x14ac:dyDescent="0.25">
      <c r="B509" s="10"/>
      <c r="D509" s="65"/>
      <c r="F509" s="10"/>
      <c r="G509" s="65"/>
      <c r="H509" s="65"/>
      <c r="J509" s="65"/>
    </row>
    <row r="510" spans="2:10" ht="14.25" customHeight="1" x14ac:dyDescent="0.25">
      <c r="B510" s="10"/>
      <c r="D510" s="65"/>
      <c r="F510" s="10"/>
      <c r="G510" s="65"/>
      <c r="H510" s="65"/>
      <c r="J510" s="65"/>
    </row>
    <row r="511" spans="2:10" ht="14.25" customHeight="1" x14ac:dyDescent="0.25">
      <c r="B511" s="10"/>
      <c r="D511" s="65"/>
      <c r="F511" s="10"/>
      <c r="G511" s="65"/>
      <c r="H511" s="65"/>
      <c r="J511" s="65"/>
    </row>
    <row r="512" spans="2:10" ht="14.25" customHeight="1" x14ac:dyDescent="0.25">
      <c r="B512" s="10"/>
      <c r="D512" s="65"/>
      <c r="F512" s="10"/>
      <c r="G512" s="65"/>
      <c r="H512" s="65"/>
      <c r="J512" s="65"/>
    </row>
    <row r="513" spans="2:10" ht="14.25" customHeight="1" x14ac:dyDescent="0.25">
      <c r="B513" s="10"/>
      <c r="D513" s="65"/>
      <c r="F513" s="10"/>
      <c r="G513" s="65"/>
      <c r="H513" s="65"/>
      <c r="J513" s="65"/>
    </row>
    <row r="514" spans="2:10" ht="14.25" customHeight="1" x14ac:dyDescent="0.25">
      <c r="B514" s="10"/>
      <c r="D514" s="65"/>
      <c r="F514" s="10"/>
      <c r="G514" s="65"/>
      <c r="H514" s="65"/>
      <c r="J514" s="65"/>
    </row>
    <row r="515" spans="2:10" ht="14.25" customHeight="1" x14ac:dyDescent="0.25">
      <c r="B515" s="10"/>
      <c r="D515" s="65"/>
      <c r="F515" s="10"/>
      <c r="G515" s="65"/>
      <c r="H515" s="65"/>
      <c r="J515" s="65"/>
    </row>
    <row r="516" spans="2:10" ht="14.25" customHeight="1" x14ac:dyDescent="0.25">
      <c r="B516" s="10"/>
      <c r="D516" s="65"/>
      <c r="F516" s="10"/>
      <c r="G516" s="65"/>
      <c r="H516" s="65"/>
      <c r="J516" s="65"/>
    </row>
    <row r="517" spans="2:10" ht="14.25" customHeight="1" x14ac:dyDescent="0.25">
      <c r="B517" s="10"/>
      <c r="D517" s="65"/>
      <c r="F517" s="10"/>
      <c r="G517" s="65"/>
      <c r="H517" s="65"/>
      <c r="J517" s="65"/>
    </row>
    <row r="518" spans="2:10" ht="14.25" customHeight="1" x14ac:dyDescent="0.25">
      <c r="B518" s="10"/>
      <c r="D518" s="65"/>
      <c r="F518" s="10"/>
      <c r="G518" s="65"/>
      <c r="H518" s="65"/>
      <c r="J518" s="65"/>
    </row>
    <row r="519" spans="2:10" ht="14.25" customHeight="1" x14ac:dyDescent="0.25">
      <c r="B519" s="10"/>
      <c r="D519" s="65"/>
      <c r="F519" s="10"/>
      <c r="G519" s="65"/>
      <c r="H519" s="65"/>
      <c r="J519" s="65"/>
    </row>
    <row r="520" spans="2:10" ht="14.25" customHeight="1" x14ac:dyDescent="0.25">
      <c r="B520" s="10"/>
      <c r="D520" s="65"/>
      <c r="F520" s="10"/>
      <c r="G520" s="65"/>
      <c r="H520" s="65"/>
      <c r="J520" s="65"/>
    </row>
    <row r="521" spans="2:10" ht="14.25" customHeight="1" x14ac:dyDescent="0.25">
      <c r="B521" s="10"/>
      <c r="D521" s="65"/>
      <c r="F521" s="10"/>
      <c r="G521" s="65"/>
      <c r="H521" s="65"/>
      <c r="J521" s="65"/>
    </row>
    <row r="522" spans="2:10" ht="14.25" customHeight="1" x14ac:dyDescent="0.25">
      <c r="B522" s="10"/>
      <c r="D522" s="65"/>
      <c r="F522" s="10"/>
      <c r="G522" s="65"/>
      <c r="H522" s="65"/>
      <c r="J522" s="65"/>
    </row>
    <row r="523" spans="2:10" ht="14.25" customHeight="1" x14ac:dyDescent="0.25">
      <c r="B523" s="10"/>
      <c r="D523" s="65"/>
      <c r="F523" s="10"/>
      <c r="G523" s="65"/>
      <c r="H523" s="65"/>
      <c r="J523" s="65"/>
    </row>
    <row r="524" spans="2:10" ht="14.25" customHeight="1" x14ac:dyDescent="0.25">
      <c r="B524" s="10"/>
      <c r="D524" s="65"/>
      <c r="F524" s="10"/>
      <c r="G524" s="65"/>
      <c r="H524" s="65"/>
      <c r="J524" s="65"/>
    </row>
    <row r="525" spans="2:10" ht="14.25" customHeight="1" x14ac:dyDescent="0.25">
      <c r="B525" s="10"/>
      <c r="D525" s="65"/>
      <c r="F525" s="10"/>
      <c r="G525" s="65"/>
      <c r="H525" s="65"/>
      <c r="J525" s="65"/>
    </row>
    <row r="526" spans="2:10" ht="14.25" customHeight="1" x14ac:dyDescent="0.25">
      <c r="B526" s="10"/>
      <c r="D526" s="65"/>
      <c r="F526" s="10"/>
      <c r="G526" s="65"/>
      <c r="H526" s="65"/>
      <c r="J526" s="65"/>
    </row>
    <row r="527" spans="2:10" ht="14.25" customHeight="1" x14ac:dyDescent="0.25">
      <c r="B527" s="10"/>
      <c r="D527" s="65"/>
      <c r="F527" s="10"/>
      <c r="G527" s="65"/>
      <c r="H527" s="65"/>
      <c r="J527" s="65"/>
    </row>
    <row r="528" spans="2:10" ht="14.25" customHeight="1" x14ac:dyDescent="0.25">
      <c r="B528" s="10"/>
      <c r="D528" s="65"/>
      <c r="F528" s="10"/>
      <c r="G528" s="65"/>
      <c r="H528" s="65"/>
      <c r="J528" s="65"/>
    </row>
    <row r="529" spans="2:10" ht="14.25" customHeight="1" x14ac:dyDescent="0.25">
      <c r="B529" s="10"/>
      <c r="D529" s="65"/>
      <c r="F529" s="10"/>
      <c r="G529" s="65"/>
      <c r="H529" s="65"/>
      <c r="J529" s="65"/>
    </row>
    <row r="530" spans="2:10" ht="14.25" customHeight="1" x14ac:dyDescent="0.25">
      <c r="B530" s="10"/>
      <c r="D530" s="65"/>
      <c r="F530" s="10"/>
      <c r="G530" s="65"/>
      <c r="H530" s="65"/>
      <c r="J530" s="65"/>
    </row>
    <row r="531" spans="2:10" ht="14.25" customHeight="1" x14ac:dyDescent="0.25">
      <c r="B531" s="10"/>
      <c r="D531" s="65"/>
      <c r="F531" s="10"/>
      <c r="G531" s="65"/>
      <c r="H531" s="65"/>
      <c r="J531" s="65"/>
    </row>
    <row r="532" spans="2:10" ht="14.25" customHeight="1" x14ac:dyDescent="0.25">
      <c r="B532" s="10"/>
      <c r="D532" s="65"/>
      <c r="F532" s="10"/>
      <c r="G532" s="65"/>
      <c r="H532" s="65"/>
      <c r="J532" s="65"/>
    </row>
    <row r="533" spans="2:10" ht="14.25" customHeight="1" x14ac:dyDescent="0.25">
      <c r="B533" s="10"/>
      <c r="D533" s="65"/>
      <c r="F533" s="10"/>
      <c r="G533" s="65"/>
      <c r="H533" s="65"/>
      <c r="J533" s="65"/>
    </row>
    <row r="534" spans="2:10" ht="14.25" customHeight="1" x14ac:dyDescent="0.25">
      <c r="B534" s="10"/>
      <c r="D534" s="65"/>
      <c r="F534" s="10"/>
      <c r="G534" s="65"/>
      <c r="H534" s="65"/>
      <c r="J534" s="65"/>
    </row>
    <row r="535" spans="2:10" ht="14.25" customHeight="1" x14ac:dyDescent="0.25">
      <c r="B535" s="10"/>
      <c r="D535" s="65"/>
      <c r="F535" s="10"/>
      <c r="G535" s="65"/>
      <c r="H535" s="65"/>
      <c r="J535" s="65"/>
    </row>
    <row r="536" spans="2:10" ht="14.25" customHeight="1" x14ac:dyDescent="0.25">
      <c r="B536" s="10"/>
      <c r="D536" s="65"/>
      <c r="F536" s="10"/>
      <c r="G536" s="65"/>
      <c r="H536" s="65"/>
      <c r="J536" s="65"/>
    </row>
    <row r="537" spans="2:10" ht="14.25" customHeight="1" x14ac:dyDescent="0.25">
      <c r="B537" s="10"/>
      <c r="D537" s="65"/>
      <c r="F537" s="10"/>
      <c r="G537" s="65"/>
      <c r="H537" s="65"/>
      <c r="J537" s="65"/>
    </row>
    <row r="538" spans="2:10" ht="14.25" customHeight="1" x14ac:dyDescent="0.25">
      <c r="B538" s="10"/>
      <c r="D538" s="65"/>
      <c r="F538" s="10"/>
      <c r="G538" s="65"/>
      <c r="H538" s="65"/>
      <c r="J538" s="65"/>
    </row>
    <row r="539" spans="2:10" ht="14.25" customHeight="1" x14ac:dyDescent="0.25">
      <c r="B539" s="10"/>
      <c r="D539" s="65"/>
      <c r="F539" s="10"/>
      <c r="G539" s="65"/>
      <c r="H539" s="65"/>
      <c r="J539" s="65"/>
    </row>
    <row r="540" spans="2:10" ht="14.25" customHeight="1" x14ac:dyDescent="0.25">
      <c r="B540" s="10"/>
      <c r="D540" s="65"/>
      <c r="F540" s="10"/>
      <c r="G540" s="65"/>
      <c r="H540" s="65"/>
      <c r="J540" s="65"/>
    </row>
    <row r="541" spans="2:10" ht="14.25" customHeight="1" x14ac:dyDescent="0.25">
      <c r="B541" s="10"/>
      <c r="D541" s="65"/>
      <c r="F541" s="10"/>
      <c r="G541" s="65"/>
      <c r="H541" s="65"/>
      <c r="J541" s="65"/>
    </row>
    <row r="542" spans="2:10" ht="14.25" customHeight="1" x14ac:dyDescent="0.25">
      <c r="B542" s="10"/>
      <c r="D542" s="65"/>
      <c r="F542" s="10"/>
      <c r="G542" s="65"/>
      <c r="H542" s="65"/>
      <c r="J542" s="65"/>
    </row>
    <row r="543" spans="2:10" ht="14.25" customHeight="1" x14ac:dyDescent="0.25">
      <c r="B543" s="10"/>
      <c r="D543" s="65"/>
      <c r="F543" s="10"/>
      <c r="G543" s="65"/>
      <c r="H543" s="65"/>
      <c r="J543" s="65"/>
    </row>
    <row r="544" spans="2:10" ht="14.25" customHeight="1" x14ac:dyDescent="0.25">
      <c r="B544" s="10"/>
      <c r="D544" s="65"/>
      <c r="F544" s="10"/>
      <c r="G544" s="65"/>
      <c r="H544" s="65"/>
      <c r="J544" s="65"/>
    </row>
    <row r="545" spans="2:10" ht="14.25" customHeight="1" x14ac:dyDescent="0.25">
      <c r="B545" s="10"/>
      <c r="D545" s="65"/>
      <c r="F545" s="10"/>
      <c r="G545" s="65"/>
      <c r="H545" s="65"/>
      <c r="J545" s="65"/>
    </row>
    <row r="546" spans="2:10" ht="14.25" customHeight="1" x14ac:dyDescent="0.25">
      <c r="B546" s="10"/>
      <c r="D546" s="65"/>
      <c r="F546" s="10"/>
      <c r="G546" s="65"/>
      <c r="H546" s="65"/>
      <c r="J546" s="65"/>
    </row>
    <row r="547" spans="2:10" ht="14.25" customHeight="1" x14ac:dyDescent="0.25">
      <c r="B547" s="10"/>
      <c r="D547" s="65"/>
      <c r="F547" s="10"/>
      <c r="G547" s="65"/>
      <c r="H547" s="65"/>
      <c r="J547" s="65"/>
    </row>
    <row r="548" spans="2:10" ht="14.25" customHeight="1" x14ac:dyDescent="0.25">
      <c r="B548" s="10"/>
      <c r="D548" s="65"/>
      <c r="F548" s="10"/>
      <c r="G548" s="65"/>
      <c r="H548" s="65"/>
      <c r="J548" s="65"/>
    </row>
    <row r="549" spans="2:10" ht="14.25" customHeight="1" x14ac:dyDescent="0.25">
      <c r="B549" s="10"/>
      <c r="D549" s="65"/>
      <c r="F549" s="10"/>
      <c r="G549" s="65"/>
      <c r="H549" s="65"/>
      <c r="J549" s="65"/>
    </row>
    <row r="550" spans="2:10" ht="14.25" customHeight="1" x14ac:dyDescent="0.25">
      <c r="B550" s="10"/>
      <c r="D550" s="65"/>
      <c r="F550" s="10"/>
      <c r="G550" s="65"/>
      <c r="H550" s="65"/>
      <c r="J550" s="65"/>
    </row>
    <row r="551" spans="2:10" ht="14.25" customHeight="1" x14ac:dyDescent="0.25">
      <c r="B551" s="10"/>
      <c r="D551" s="65"/>
      <c r="F551" s="10"/>
      <c r="G551" s="65"/>
      <c r="H551" s="65"/>
      <c r="J551" s="65"/>
    </row>
    <row r="552" spans="2:10" ht="14.25" customHeight="1" x14ac:dyDescent="0.25">
      <c r="B552" s="10"/>
      <c r="D552" s="65"/>
      <c r="F552" s="10"/>
      <c r="G552" s="65"/>
      <c r="H552" s="65"/>
      <c r="J552" s="65"/>
    </row>
    <row r="553" spans="2:10" ht="14.25" customHeight="1" x14ac:dyDescent="0.25">
      <c r="B553" s="10"/>
      <c r="D553" s="65"/>
      <c r="F553" s="10"/>
      <c r="G553" s="65"/>
      <c r="H553" s="65"/>
      <c r="J553" s="65"/>
    </row>
    <row r="554" spans="2:10" ht="14.25" customHeight="1" x14ac:dyDescent="0.25">
      <c r="B554" s="10"/>
      <c r="D554" s="65"/>
      <c r="F554" s="10"/>
      <c r="G554" s="65"/>
      <c r="H554" s="65"/>
      <c r="J554" s="65"/>
    </row>
    <row r="555" spans="2:10" ht="14.25" customHeight="1" x14ac:dyDescent="0.25">
      <c r="B555" s="10"/>
      <c r="D555" s="65"/>
      <c r="F555" s="10"/>
      <c r="G555" s="65"/>
      <c r="H555" s="65"/>
      <c r="J555" s="65"/>
    </row>
    <row r="556" spans="2:10" ht="14.25" customHeight="1" x14ac:dyDescent="0.25">
      <c r="B556" s="10"/>
      <c r="D556" s="65"/>
      <c r="F556" s="10"/>
      <c r="G556" s="65"/>
      <c r="H556" s="65"/>
      <c r="J556" s="65"/>
    </row>
    <row r="557" spans="2:10" ht="14.25" customHeight="1" x14ac:dyDescent="0.25">
      <c r="B557" s="10"/>
      <c r="D557" s="65"/>
      <c r="F557" s="10"/>
      <c r="G557" s="65"/>
      <c r="H557" s="65"/>
      <c r="J557" s="65"/>
    </row>
    <row r="558" spans="2:10" ht="14.25" customHeight="1" x14ac:dyDescent="0.25">
      <c r="B558" s="10"/>
      <c r="D558" s="65"/>
      <c r="F558" s="10"/>
      <c r="G558" s="65"/>
      <c r="H558" s="65"/>
      <c r="J558" s="65"/>
    </row>
    <row r="559" spans="2:10" ht="14.25" customHeight="1" x14ac:dyDescent="0.25">
      <c r="B559" s="10"/>
      <c r="D559" s="65"/>
      <c r="F559" s="10"/>
      <c r="G559" s="65"/>
      <c r="H559" s="65"/>
      <c r="J559" s="65"/>
    </row>
    <row r="560" spans="2:10" ht="14.25" customHeight="1" x14ac:dyDescent="0.25">
      <c r="B560" s="10"/>
      <c r="D560" s="65"/>
      <c r="F560" s="10"/>
      <c r="G560" s="65"/>
      <c r="H560" s="65"/>
      <c r="J560" s="65"/>
    </row>
    <row r="561" spans="2:10" ht="14.25" customHeight="1" x14ac:dyDescent="0.25">
      <c r="B561" s="10"/>
      <c r="D561" s="65"/>
      <c r="F561" s="10"/>
      <c r="G561" s="65"/>
      <c r="H561" s="65"/>
      <c r="J561" s="65"/>
    </row>
    <row r="562" spans="2:10" ht="14.25" customHeight="1" x14ac:dyDescent="0.25">
      <c r="B562" s="10"/>
      <c r="D562" s="65"/>
      <c r="F562" s="10"/>
      <c r="G562" s="65"/>
      <c r="H562" s="65"/>
      <c r="J562" s="65"/>
    </row>
    <row r="563" spans="2:10" ht="14.25" customHeight="1" x14ac:dyDescent="0.25">
      <c r="B563" s="10"/>
      <c r="D563" s="65"/>
      <c r="F563" s="10"/>
      <c r="G563" s="65"/>
      <c r="H563" s="65"/>
      <c r="J563" s="65"/>
    </row>
    <row r="564" spans="2:10" ht="14.25" customHeight="1" x14ac:dyDescent="0.25">
      <c r="B564" s="10"/>
      <c r="D564" s="65"/>
      <c r="F564" s="10"/>
      <c r="G564" s="65"/>
      <c r="H564" s="65"/>
      <c r="J564" s="65"/>
    </row>
    <row r="565" spans="2:10" ht="14.25" customHeight="1" x14ac:dyDescent="0.25">
      <c r="B565" s="10"/>
      <c r="D565" s="65"/>
      <c r="F565" s="10"/>
      <c r="G565" s="65"/>
      <c r="H565" s="65"/>
      <c r="J565" s="65"/>
    </row>
    <row r="566" spans="2:10" ht="14.25" customHeight="1" x14ac:dyDescent="0.25">
      <c r="B566" s="10"/>
      <c r="D566" s="65"/>
      <c r="F566" s="10"/>
      <c r="G566" s="65"/>
      <c r="H566" s="65"/>
      <c r="J566" s="65"/>
    </row>
    <row r="567" spans="2:10" ht="14.25" customHeight="1" x14ac:dyDescent="0.25">
      <c r="B567" s="10"/>
      <c r="D567" s="65"/>
      <c r="F567" s="10"/>
      <c r="G567" s="65"/>
      <c r="H567" s="65"/>
      <c r="J567" s="65"/>
    </row>
    <row r="568" spans="2:10" ht="14.25" customHeight="1" x14ac:dyDescent="0.25">
      <c r="B568" s="10"/>
      <c r="D568" s="65"/>
      <c r="F568" s="10"/>
      <c r="G568" s="65"/>
      <c r="H568" s="65"/>
      <c r="J568" s="65"/>
    </row>
    <row r="569" spans="2:10" ht="14.25" customHeight="1" x14ac:dyDescent="0.25">
      <c r="B569" s="10"/>
      <c r="D569" s="65"/>
      <c r="F569" s="10"/>
      <c r="G569" s="65"/>
      <c r="H569" s="65"/>
      <c r="J569" s="65"/>
    </row>
    <row r="570" spans="2:10" ht="14.25" customHeight="1" x14ac:dyDescent="0.25">
      <c r="B570" s="10"/>
      <c r="D570" s="65"/>
      <c r="F570" s="10"/>
      <c r="G570" s="65"/>
      <c r="H570" s="65"/>
      <c r="J570" s="65"/>
    </row>
    <row r="571" spans="2:10" ht="14.25" customHeight="1" x14ac:dyDescent="0.25">
      <c r="B571" s="10"/>
      <c r="D571" s="65"/>
      <c r="F571" s="10"/>
      <c r="G571" s="65"/>
      <c r="H571" s="65"/>
      <c r="J571" s="65"/>
    </row>
    <row r="572" spans="2:10" ht="14.25" customHeight="1" x14ac:dyDescent="0.25">
      <c r="B572" s="10"/>
      <c r="D572" s="65"/>
      <c r="F572" s="10"/>
      <c r="G572" s="65"/>
      <c r="H572" s="65"/>
      <c r="J572" s="65"/>
    </row>
    <row r="573" spans="2:10" ht="14.25" customHeight="1" x14ac:dyDescent="0.25">
      <c r="B573" s="10"/>
      <c r="D573" s="65"/>
      <c r="F573" s="10"/>
      <c r="G573" s="65"/>
      <c r="H573" s="65"/>
      <c r="J573" s="65"/>
    </row>
    <row r="574" spans="2:10" ht="14.25" customHeight="1" x14ac:dyDescent="0.25">
      <c r="B574" s="10"/>
      <c r="D574" s="65"/>
      <c r="F574" s="10"/>
      <c r="G574" s="65"/>
      <c r="H574" s="65"/>
      <c r="J574" s="65"/>
    </row>
    <row r="575" spans="2:10" ht="14.25" customHeight="1" x14ac:dyDescent="0.25">
      <c r="B575" s="10"/>
      <c r="D575" s="65"/>
      <c r="F575" s="10"/>
      <c r="G575" s="65"/>
      <c r="H575" s="65"/>
      <c r="J575" s="65"/>
    </row>
    <row r="576" spans="2:10" ht="14.25" customHeight="1" x14ac:dyDescent="0.25">
      <c r="B576" s="10"/>
      <c r="D576" s="65"/>
      <c r="F576" s="10"/>
      <c r="G576" s="65"/>
      <c r="H576" s="65"/>
      <c r="J576" s="65"/>
    </row>
    <row r="577" spans="2:10" ht="14.25" customHeight="1" x14ac:dyDescent="0.25">
      <c r="B577" s="10"/>
      <c r="D577" s="65"/>
      <c r="F577" s="10"/>
      <c r="G577" s="65"/>
      <c r="H577" s="65"/>
      <c r="J577" s="65"/>
    </row>
    <row r="578" spans="2:10" ht="14.25" customHeight="1" x14ac:dyDescent="0.25">
      <c r="B578" s="10"/>
      <c r="D578" s="65"/>
      <c r="F578" s="10"/>
      <c r="G578" s="65"/>
      <c r="H578" s="65"/>
      <c r="J578" s="65"/>
    </row>
    <row r="579" spans="2:10" ht="14.25" customHeight="1" x14ac:dyDescent="0.25">
      <c r="B579" s="10"/>
      <c r="D579" s="65"/>
      <c r="F579" s="10"/>
      <c r="G579" s="65"/>
      <c r="H579" s="65"/>
      <c r="J579" s="65"/>
    </row>
    <row r="580" spans="2:10" ht="14.25" customHeight="1" x14ac:dyDescent="0.25">
      <c r="B580" s="10"/>
      <c r="D580" s="65"/>
      <c r="F580" s="10"/>
      <c r="G580" s="65"/>
      <c r="H580" s="65"/>
      <c r="J580" s="65"/>
    </row>
    <row r="581" spans="2:10" ht="14.25" customHeight="1" x14ac:dyDescent="0.25">
      <c r="B581" s="10"/>
      <c r="D581" s="65"/>
      <c r="F581" s="10"/>
      <c r="G581" s="65"/>
      <c r="H581" s="65"/>
      <c r="J581" s="65"/>
    </row>
    <row r="582" spans="2:10" ht="14.25" customHeight="1" x14ac:dyDescent="0.25">
      <c r="B582" s="10"/>
      <c r="D582" s="65"/>
      <c r="F582" s="10"/>
      <c r="G582" s="65"/>
      <c r="H582" s="65"/>
      <c r="J582" s="65"/>
    </row>
    <row r="583" spans="2:10" ht="14.25" customHeight="1" x14ac:dyDescent="0.25">
      <c r="B583" s="10"/>
      <c r="D583" s="65"/>
      <c r="F583" s="10"/>
      <c r="G583" s="65"/>
      <c r="H583" s="65"/>
      <c r="J583" s="65"/>
    </row>
    <row r="584" spans="2:10" ht="14.25" customHeight="1" x14ac:dyDescent="0.25">
      <c r="B584" s="10"/>
      <c r="D584" s="65"/>
      <c r="F584" s="10"/>
      <c r="G584" s="65"/>
      <c r="H584" s="65"/>
      <c r="J584" s="65"/>
    </row>
    <row r="585" spans="2:10" ht="14.25" customHeight="1" x14ac:dyDescent="0.25">
      <c r="B585" s="10"/>
      <c r="D585" s="65"/>
      <c r="F585" s="10"/>
      <c r="G585" s="65"/>
      <c r="H585" s="65"/>
      <c r="J585" s="65"/>
    </row>
    <row r="586" spans="2:10" ht="14.25" customHeight="1" x14ac:dyDescent="0.25">
      <c r="B586" s="10"/>
      <c r="D586" s="65"/>
      <c r="F586" s="10"/>
      <c r="G586" s="65"/>
      <c r="H586" s="65"/>
      <c r="J586" s="65"/>
    </row>
    <row r="587" spans="2:10" ht="14.25" customHeight="1" x14ac:dyDescent="0.25">
      <c r="B587" s="10"/>
      <c r="D587" s="65"/>
      <c r="F587" s="10"/>
      <c r="G587" s="65"/>
      <c r="H587" s="65"/>
      <c r="J587" s="65"/>
    </row>
    <row r="588" spans="2:10" ht="14.25" customHeight="1" x14ac:dyDescent="0.25">
      <c r="B588" s="10"/>
      <c r="D588" s="65"/>
      <c r="F588" s="10"/>
      <c r="G588" s="65"/>
      <c r="H588" s="65"/>
      <c r="J588" s="65"/>
    </row>
    <row r="589" spans="2:10" ht="14.25" customHeight="1" x14ac:dyDescent="0.25">
      <c r="B589" s="10"/>
      <c r="D589" s="65"/>
      <c r="F589" s="10"/>
      <c r="G589" s="65"/>
      <c r="H589" s="65"/>
      <c r="J589" s="65"/>
    </row>
    <row r="590" spans="2:10" ht="14.25" customHeight="1" x14ac:dyDescent="0.25">
      <c r="B590" s="10"/>
      <c r="D590" s="65"/>
      <c r="F590" s="10"/>
      <c r="G590" s="65"/>
      <c r="H590" s="65"/>
      <c r="J590" s="65"/>
    </row>
    <row r="591" spans="2:10" ht="14.25" customHeight="1" x14ac:dyDescent="0.25">
      <c r="B591" s="10"/>
      <c r="D591" s="65"/>
      <c r="F591" s="10"/>
      <c r="G591" s="65"/>
      <c r="H591" s="65"/>
      <c r="J591" s="65"/>
    </row>
    <row r="592" spans="2:10" ht="14.25" customHeight="1" x14ac:dyDescent="0.25">
      <c r="B592" s="10"/>
      <c r="D592" s="65"/>
      <c r="F592" s="10"/>
      <c r="G592" s="65"/>
      <c r="H592" s="65"/>
      <c r="J592" s="65"/>
    </row>
    <row r="593" spans="2:10" ht="14.25" customHeight="1" x14ac:dyDescent="0.25">
      <c r="B593" s="10"/>
      <c r="D593" s="65"/>
      <c r="F593" s="10"/>
      <c r="G593" s="65"/>
      <c r="H593" s="65"/>
      <c r="J593" s="65"/>
    </row>
    <row r="594" spans="2:10" ht="14.25" customHeight="1" x14ac:dyDescent="0.25">
      <c r="B594" s="10"/>
      <c r="D594" s="65"/>
      <c r="F594" s="10"/>
      <c r="G594" s="65"/>
      <c r="H594" s="65"/>
      <c r="J594" s="65"/>
    </row>
    <row r="595" spans="2:10" ht="14.25" customHeight="1" x14ac:dyDescent="0.25">
      <c r="B595" s="10"/>
      <c r="D595" s="65"/>
      <c r="F595" s="10"/>
      <c r="G595" s="65"/>
      <c r="H595" s="65"/>
      <c r="J595" s="65"/>
    </row>
    <row r="596" spans="2:10" ht="14.25" customHeight="1" x14ac:dyDescent="0.25">
      <c r="B596" s="10"/>
      <c r="D596" s="65"/>
      <c r="F596" s="10"/>
      <c r="G596" s="65"/>
      <c r="H596" s="65"/>
      <c r="J596" s="65"/>
    </row>
    <row r="597" spans="2:10" ht="14.25" customHeight="1" x14ac:dyDescent="0.25">
      <c r="B597" s="10"/>
      <c r="D597" s="65"/>
      <c r="F597" s="10"/>
      <c r="G597" s="65"/>
      <c r="H597" s="65"/>
      <c r="J597" s="65"/>
    </row>
    <row r="598" spans="2:10" ht="14.25" customHeight="1" x14ac:dyDescent="0.25">
      <c r="B598" s="10"/>
      <c r="D598" s="65"/>
      <c r="F598" s="10"/>
      <c r="G598" s="65"/>
      <c r="H598" s="65"/>
      <c r="J598" s="65"/>
    </row>
    <row r="599" spans="2:10" ht="14.25" customHeight="1" x14ac:dyDescent="0.25">
      <c r="B599" s="10"/>
      <c r="D599" s="65"/>
      <c r="F599" s="10"/>
      <c r="G599" s="65"/>
      <c r="H599" s="65"/>
      <c r="J599" s="65"/>
    </row>
    <row r="600" spans="2:10" ht="14.25" customHeight="1" x14ac:dyDescent="0.25">
      <c r="B600" s="10"/>
      <c r="D600" s="65"/>
      <c r="F600" s="10"/>
      <c r="G600" s="65"/>
      <c r="H600" s="65"/>
      <c r="J600" s="65"/>
    </row>
    <row r="601" spans="2:10" ht="14.25" customHeight="1" x14ac:dyDescent="0.25">
      <c r="B601" s="10"/>
      <c r="D601" s="65"/>
      <c r="F601" s="10"/>
      <c r="G601" s="65"/>
      <c r="H601" s="65"/>
      <c r="J601" s="65"/>
    </row>
    <row r="602" spans="2:10" ht="14.25" customHeight="1" x14ac:dyDescent="0.25">
      <c r="B602" s="10"/>
      <c r="D602" s="65"/>
      <c r="F602" s="10"/>
      <c r="G602" s="65"/>
      <c r="H602" s="65"/>
      <c r="J602" s="65"/>
    </row>
    <row r="603" spans="2:10" ht="14.25" customHeight="1" x14ac:dyDescent="0.25">
      <c r="B603" s="10"/>
      <c r="D603" s="65"/>
      <c r="F603" s="10"/>
      <c r="G603" s="65"/>
      <c r="H603" s="65"/>
      <c r="J603" s="65"/>
    </row>
    <row r="604" spans="2:10" ht="14.25" customHeight="1" x14ac:dyDescent="0.25">
      <c r="B604" s="10"/>
      <c r="D604" s="65"/>
      <c r="F604" s="10"/>
      <c r="G604" s="65"/>
      <c r="H604" s="65"/>
      <c r="J604" s="65"/>
    </row>
    <row r="605" spans="2:10" ht="14.25" customHeight="1" x14ac:dyDescent="0.25">
      <c r="B605" s="10"/>
      <c r="D605" s="65"/>
      <c r="F605" s="10"/>
      <c r="G605" s="65"/>
      <c r="H605" s="65"/>
      <c r="J605" s="65"/>
    </row>
    <row r="606" spans="2:10" ht="14.25" customHeight="1" x14ac:dyDescent="0.25">
      <c r="B606" s="10"/>
      <c r="D606" s="65"/>
      <c r="F606" s="10"/>
      <c r="G606" s="65"/>
      <c r="H606" s="65"/>
      <c r="J606" s="65"/>
    </row>
    <row r="607" spans="2:10" ht="14.25" customHeight="1" x14ac:dyDescent="0.25">
      <c r="B607" s="10"/>
      <c r="D607" s="65"/>
      <c r="F607" s="10"/>
      <c r="G607" s="65"/>
      <c r="H607" s="65"/>
      <c r="J607" s="65"/>
    </row>
    <row r="608" spans="2:10" ht="14.25" customHeight="1" x14ac:dyDescent="0.25">
      <c r="B608" s="10"/>
      <c r="D608" s="65"/>
      <c r="F608" s="10"/>
      <c r="G608" s="65"/>
      <c r="H608" s="65"/>
      <c r="J608" s="65"/>
    </row>
    <row r="609" spans="2:10" ht="14.25" customHeight="1" x14ac:dyDescent="0.25">
      <c r="B609" s="10"/>
      <c r="D609" s="65"/>
      <c r="F609" s="10"/>
      <c r="G609" s="65"/>
      <c r="H609" s="65"/>
      <c r="J609" s="65"/>
    </row>
    <row r="610" spans="2:10" ht="14.25" customHeight="1" x14ac:dyDescent="0.25">
      <c r="B610" s="10"/>
      <c r="D610" s="65"/>
      <c r="F610" s="10"/>
      <c r="G610" s="65"/>
      <c r="H610" s="65"/>
      <c r="J610" s="65"/>
    </row>
    <row r="611" spans="2:10" ht="14.25" customHeight="1" x14ac:dyDescent="0.25">
      <c r="B611" s="10"/>
      <c r="D611" s="65"/>
      <c r="F611" s="10"/>
      <c r="G611" s="65"/>
      <c r="H611" s="65"/>
      <c r="J611" s="65"/>
    </row>
    <row r="612" spans="2:10" ht="14.25" customHeight="1" x14ac:dyDescent="0.25">
      <c r="B612" s="10"/>
      <c r="D612" s="65"/>
      <c r="F612" s="10"/>
      <c r="G612" s="65"/>
      <c r="H612" s="65"/>
      <c r="J612" s="65"/>
    </row>
    <row r="613" spans="2:10" ht="14.25" customHeight="1" x14ac:dyDescent="0.25">
      <c r="B613" s="10"/>
      <c r="D613" s="65"/>
      <c r="F613" s="10"/>
      <c r="G613" s="65"/>
      <c r="H613" s="65"/>
      <c r="J613" s="65"/>
    </row>
    <row r="614" spans="2:10" ht="14.25" customHeight="1" x14ac:dyDescent="0.25">
      <c r="B614" s="10"/>
      <c r="D614" s="65"/>
      <c r="F614" s="10"/>
      <c r="G614" s="65"/>
      <c r="H614" s="65"/>
      <c r="J614" s="65"/>
    </row>
    <row r="615" spans="2:10" ht="14.25" customHeight="1" x14ac:dyDescent="0.25">
      <c r="B615" s="10"/>
      <c r="D615" s="65"/>
      <c r="F615" s="10"/>
      <c r="G615" s="65"/>
      <c r="H615" s="65"/>
      <c r="J615" s="65"/>
    </row>
    <row r="616" spans="2:10" ht="14.25" customHeight="1" x14ac:dyDescent="0.25">
      <c r="B616" s="10"/>
      <c r="D616" s="65"/>
      <c r="F616" s="10"/>
      <c r="G616" s="65"/>
      <c r="H616" s="65"/>
      <c r="J616" s="65"/>
    </row>
    <row r="617" spans="2:10" ht="14.25" customHeight="1" x14ac:dyDescent="0.25">
      <c r="B617" s="10"/>
      <c r="D617" s="65"/>
      <c r="F617" s="10"/>
      <c r="G617" s="65"/>
      <c r="H617" s="65"/>
      <c r="J617" s="65"/>
    </row>
    <row r="618" spans="2:10" ht="14.25" customHeight="1" x14ac:dyDescent="0.25">
      <c r="B618" s="10"/>
      <c r="D618" s="65"/>
      <c r="F618" s="10"/>
      <c r="G618" s="65"/>
      <c r="H618" s="65"/>
      <c r="J618" s="65"/>
    </row>
    <row r="619" spans="2:10" ht="14.25" customHeight="1" x14ac:dyDescent="0.25">
      <c r="B619" s="10"/>
      <c r="D619" s="65"/>
      <c r="F619" s="10"/>
      <c r="G619" s="65"/>
      <c r="H619" s="65"/>
      <c r="J619" s="65"/>
    </row>
    <row r="620" spans="2:10" ht="14.25" customHeight="1" x14ac:dyDescent="0.25">
      <c r="B620" s="10"/>
      <c r="D620" s="65"/>
      <c r="F620" s="10"/>
      <c r="G620" s="65"/>
      <c r="H620" s="65"/>
      <c r="J620" s="65"/>
    </row>
    <row r="621" spans="2:10" ht="14.25" customHeight="1" x14ac:dyDescent="0.25">
      <c r="B621" s="10"/>
      <c r="D621" s="65"/>
      <c r="F621" s="10"/>
      <c r="G621" s="65"/>
      <c r="H621" s="65"/>
      <c r="J621" s="65"/>
    </row>
    <row r="622" spans="2:10" ht="14.25" customHeight="1" x14ac:dyDescent="0.25">
      <c r="B622" s="10"/>
      <c r="D622" s="65"/>
      <c r="F622" s="10"/>
      <c r="G622" s="65"/>
      <c r="H622" s="65"/>
      <c r="J622" s="65"/>
    </row>
    <row r="623" spans="2:10" ht="14.25" customHeight="1" x14ac:dyDescent="0.25">
      <c r="B623" s="10"/>
      <c r="D623" s="65"/>
      <c r="F623" s="10"/>
      <c r="G623" s="65"/>
      <c r="H623" s="65"/>
      <c r="J623" s="65"/>
    </row>
    <row r="624" spans="2:10" ht="14.25" customHeight="1" x14ac:dyDescent="0.25">
      <c r="B624" s="10"/>
      <c r="D624" s="65"/>
      <c r="F624" s="10"/>
      <c r="G624" s="65"/>
      <c r="H624" s="65"/>
      <c r="J624" s="65"/>
    </row>
    <row r="625" spans="2:10" ht="14.25" customHeight="1" x14ac:dyDescent="0.25">
      <c r="B625" s="10"/>
      <c r="D625" s="65"/>
      <c r="F625" s="10"/>
      <c r="G625" s="65"/>
      <c r="H625" s="65"/>
      <c r="J625" s="65"/>
    </row>
    <row r="626" spans="2:10" ht="14.25" customHeight="1" x14ac:dyDescent="0.25">
      <c r="B626" s="10"/>
      <c r="D626" s="65"/>
      <c r="F626" s="10"/>
      <c r="G626" s="65"/>
      <c r="H626" s="65"/>
      <c r="J626" s="65"/>
    </row>
    <row r="627" spans="2:10" ht="14.25" customHeight="1" x14ac:dyDescent="0.25">
      <c r="B627" s="10"/>
      <c r="D627" s="65"/>
      <c r="F627" s="10"/>
      <c r="G627" s="65"/>
      <c r="H627" s="65"/>
      <c r="J627" s="65"/>
    </row>
    <row r="628" spans="2:10" ht="14.25" customHeight="1" x14ac:dyDescent="0.25">
      <c r="B628" s="10"/>
      <c r="D628" s="65"/>
      <c r="F628" s="10"/>
      <c r="G628" s="65"/>
      <c r="H628" s="65"/>
      <c r="J628" s="65"/>
    </row>
    <row r="629" spans="2:10" ht="14.25" customHeight="1" x14ac:dyDescent="0.25">
      <c r="B629" s="10"/>
      <c r="D629" s="65"/>
      <c r="F629" s="10"/>
      <c r="G629" s="65"/>
      <c r="H629" s="65"/>
      <c r="J629" s="65"/>
    </row>
    <row r="630" spans="2:10" ht="14.25" customHeight="1" x14ac:dyDescent="0.25">
      <c r="B630" s="10"/>
      <c r="D630" s="65"/>
      <c r="F630" s="10"/>
      <c r="G630" s="65"/>
      <c r="H630" s="65"/>
      <c r="J630" s="65"/>
    </row>
    <row r="631" spans="2:10" ht="14.25" customHeight="1" x14ac:dyDescent="0.25">
      <c r="B631" s="10"/>
      <c r="D631" s="65"/>
      <c r="F631" s="10"/>
      <c r="G631" s="65"/>
      <c r="H631" s="65"/>
      <c r="J631" s="65"/>
    </row>
    <row r="632" spans="2:10" ht="14.25" customHeight="1" x14ac:dyDescent="0.25">
      <c r="B632" s="10"/>
      <c r="D632" s="65"/>
      <c r="F632" s="10"/>
      <c r="G632" s="65"/>
      <c r="H632" s="65"/>
      <c r="J632" s="65"/>
    </row>
    <row r="633" spans="2:10" ht="14.25" customHeight="1" x14ac:dyDescent="0.25">
      <c r="B633" s="10"/>
      <c r="D633" s="65"/>
      <c r="F633" s="10"/>
      <c r="G633" s="65"/>
      <c r="H633" s="65"/>
      <c r="J633" s="65"/>
    </row>
    <row r="634" spans="2:10" ht="14.25" customHeight="1" x14ac:dyDescent="0.25">
      <c r="B634" s="10"/>
      <c r="D634" s="65"/>
      <c r="F634" s="10"/>
      <c r="G634" s="65"/>
      <c r="H634" s="65"/>
      <c r="J634" s="65"/>
    </row>
    <row r="635" spans="2:10" ht="14.25" customHeight="1" x14ac:dyDescent="0.25">
      <c r="B635" s="10"/>
      <c r="D635" s="65"/>
      <c r="F635" s="10"/>
      <c r="G635" s="65"/>
      <c r="H635" s="65"/>
      <c r="J635" s="65"/>
    </row>
    <row r="636" spans="2:10" ht="14.25" customHeight="1" x14ac:dyDescent="0.25">
      <c r="B636" s="10"/>
      <c r="D636" s="65"/>
      <c r="F636" s="10"/>
      <c r="G636" s="65"/>
      <c r="H636" s="65"/>
      <c r="J636" s="65"/>
    </row>
    <row r="637" spans="2:10" ht="14.25" customHeight="1" x14ac:dyDescent="0.25">
      <c r="B637" s="10"/>
      <c r="D637" s="65"/>
      <c r="F637" s="10"/>
      <c r="G637" s="65"/>
      <c r="H637" s="65"/>
      <c r="J637" s="65"/>
    </row>
    <row r="638" spans="2:10" ht="14.25" customHeight="1" x14ac:dyDescent="0.25">
      <c r="B638" s="10"/>
      <c r="D638" s="65"/>
      <c r="F638" s="10"/>
      <c r="G638" s="65"/>
      <c r="H638" s="65"/>
      <c r="J638" s="65"/>
    </row>
    <row r="639" spans="2:10" ht="14.25" customHeight="1" x14ac:dyDescent="0.25">
      <c r="B639" s="10"/>
      <c r="D639" s="65"/>
      <c r="F639" s="10"/>
      <c r="G639" s="65"/>
      <c r="H639" s="65"/>
      <c r="J639" s="65"/>
    </row>
    <row r="640" spans="2:10" ht="14.25" customHeight="1" x14ac:dyDescent="0.25">
      <c r="B640" s="10"/>
      <c r="D640" s="65"/>
      <c r="F640" s="10"/>
      <c r="G640" s="65"/>
      <c r="H640" s="65"/>
      <c r="J640" s="65"/>
    </row>
    <row r="641" spans="2:10" ht="14.25" customHeight="1" x14ac:dyDescent="0.25">
      <c r="B641" s="10"/>
      <c r="D641" s="65"/>
      <c r="F641" s="10"/>
      <c r="G641" s="65"/>
      <c r="H641" s="65"/>
      <c r="J641" s="65"/>
    </row>
    <row r="642" spans="2:10" ht="14.25" customHeight="1" x14ac:dyDescent="0.25">
      <c r="B642" s="10"/>
      <c r="D642" s="65"/>
      <c r="F642" s="10"/>
      <c r="G642" s="65"/>
      <c r="H642" s="65"/>
      <c r="J642" s="65"/>
    </row>
    <row r="643" spans="2:10" ht="14.25" customHeight="1" x14ac:dyDescent="0.25">
      <c r="B643" s="10"/>
      <c r="D643" s="65"/>
      <c r="F643" s="10"/>
      <c r="G643" s="65"/>
      <c r="H643" s="65"/>
      <c r="J643" s="65"/>
    </row>
    <row r="644" spans="2:10" ht="14.25" customHeight="1" x14ac:dyDescent="0.25">
      <c r="B644" s="10"/>
      <c r="D644" s="65"/>
      <c r="F644" s="10"/>
      <c r="G644" s="65"/>
      <c r="H644" s="65"/>
      <c r="J644" s="65"/>
    </row>
    <row r="645" spans="2:10" ht="14.25" customHeight="1" x14ac:dyDescent="0.25">
      <c r="B645" s="10"/>
      <c r="D645" s="65"/>
      <c r="F645" s="10"/>
      <c r="G645" s="65"/>
      <c r="H645" s="65"/>
      <c r="J645" s="65"/>
    </row>
    <row r="646" spans="2:10" ht="14.25" customHeight="1" x14ac:dyDescent="0.25">
      <c r="B646" s="10"/>
      <c r="D646" s="65"/>
      <c r="F646" s="10"/>
      <c r="G646" s="65"/>
      <c r="H646" s="65"/>
      <c r="J646" s="65"/>
    </row>
    <row r="647" spans="2:10" ht="14.25" customHeight="1" x14ac:dyDescent="0.25">
      <c r="B647" s="10"/>
      <c r="D647" s="65"/>
      <c r="F647" s="10"/>
      <c r="G647" s="65"/>
      <c r="H647" s="65"/>
      <c r="J647" s="65"/>
    </row>
    <row r="648" spans="2:10" ht="14.25" customHeight="1" x14ac:dyDescent="0.25">
      <c r="B648" s="10"/>
      <c r="D648" s="65"/>
      <c r="F648" s="10"/>
      <c r="G648" s="65"/>
      <c r="H648" s="65"/>
      <c r="J648" s="65"/>
    </row>
    <row r="649" spans="2:10" ht="14.25" customHeight="1" x14ac:dyDescent="0.25">
      <c r="B649" s="10"/>
      <c r="D649" s="65"/>
      <c r="F649" s="10"/>
      <c r="G649" s="65"/>
      <c r="H649" s="65"/>
      <c r="J649" s="65"/>
    </row>
    <row r="650" spans="2:10" ht="14.25" customHeight="1" x14ac:dyDescent="0.25">
      <c r="B650" s="10"/>
      <c r="D650" s="65"/>
      <c r="F650" s="10"/>
      <c r="G650" s="65"/>
      <c r="H650" s="65"/>
      <c r="J650" s="65"/>
    </row>
    <row r="651" spans="2:10" ht="14.25" customHeight="1" x14ac:dyDescent="0.25">
      <c r="B651" s="10"/>
      <c r="D651" s="65"/>
      <c r="F651" s="10"/>
      <c r="G651" s="65"/>
      <c r="H651" s="65"/>
      <c r="J651" s="65"/>
    </row>
    <row r="652" spans="2:10" ht="14.25" customHeight="1" x14ac:dyDescent="0.25">
      <c r="B652" s="10"/>
      <c r="D652" s="65"/>
      <c r="F652" s="10"/>
      <c r="G652" s="65"/>
      <c r="H652" s="65"/>
      <c r="J652" s="65"/>
    </row>
    <row r="653" spans="2:10" ht="14.25" customHeight="1" x14ac:dyDescent="0.25">
      <c r="B653" s="10"/>
      <c r="D653" s="65"/>
      <c r="F653" s="10"/>
      <c r="G653" s="65"/>
      <c r="H653" s="65"/>
      <c r="J653" s="65"/>
    </row>
    <row r="654" spans="2:10" ht="14.25" customHeight="1" x14ac:dyDescent="0.25">
      <c r="B654" s="10"/>
      <c r="D654" s="65"/>
      <c r="F654" s="10"/>
      <c r="G654" s="65"/>
      <c r="H654" s="65"/>
      <c r="J654" s="65"/>
    </row>
    <row r="655" spans="2:10" ht="14.25" customHeight="1" x14ac:dyDescent="0.25">
      <c r="B655" s="10"/>
      <c r="D655" s="65"/>
      <c r="F655" s="10"/>
      <c r="G655" s="65"/>
      <c r="H655" s="65"/>
      <c r="J655" s="65"/>
    </row>
    <row r="656" spans="2:10" ht="14.25" customHeight="1" x14ac:dyDescent="0.25">
      <c r="B656" s="10"/>
      <c r="D656" s="65"/>
      <c r="F656" s="10"/>
      <c r="G656" s="65"/>
      <c r="H656" s="65"/>
      <c r="J656" s="65"/>
    </row>
    <row r="657" spans="2:10" ht="14.25" customHeight="1" x14ac:dyDescent="0.25">
      <c r="B657" s="10"/>
      <c r="D657" s="65"/>
      <c r="F657" s="10"/>
      <c r="G657" s="65"/>
      <c r="H657" s="65"/>
      <c r="J657" s="65"/>
    </row>
    <row r="658" spans="2:10" ht="14.25" customHeight="1" x14ac:dyDescent="0.25">
      <c r="B658" s="10"/>
      <c r="D658" s="65"/>
      <c r="F658" s="10"/>
      <c r="G658" s="65"/>
      <c r="H658" s="65"/>
      <c r="J658" s="65"/>
    </row>
    <row r="659" spans="2:10" ht="14.25" customHeight="1" x14ac:dyDescent="0.25">
      <c r="B659" s="10"/>
      <c r="D659" s="65"/>
      <c r="F659" s="10"/>
      <c r="G659" s="65"/>
      <c r="H659" s="65"/>
      <c r="J659" s="65"/>
    </row>
    <row r="660" spans="2:10" ht="14.25" customHeight="1" x14ac:dyDescent="0.25">
      <c r="B660" s="10"/>
      <c r="D660" s="65"/>
      <c r="F660" s="10"/>
      <c r="G660" s="65"/>
      <c r="H660" s="65"/>
      <c r="J660" s="65"/>
    </row>
    <row r="661" spans="2:10" ht="14.25" customHeight="1" x14ac:dyDescent="0.25">
      <c r="B661" s="10"/>
      <c r="D661" s="65"/>
      <c r="F661" s="10"/>
      <c r="G661" s="65"/>
      <c r="H661" s="65"/>
      <c r="J661" s="65"/>
    </row>
    <row r="662" spans="2:10" ht="14.25" customHeight="1" x14ac:dyDescent="0.25">
      <c r="B662" s="10"/>
      <c r="D662" s="65"/>
      <c r="F662" s="10"/>
      <c r="G662" s="65"/>
      <c r="H662" s="65"/>
      <c r="J662" s="65"/>
    </row>
    <row r="663" spans="2:10" ht="14.25" customHeight="1" x14ac:dyDescent="0.25">
      <c r="B663" s="10"/>
      <c r="D663" s="65"/>
      <c r="F663" s="10"/>
      <c r="G663" s="65"/>
      <c r="H663" s="65"/>
      <c r="J663" s="65"/>
    </row>
    <row r="664" spans="2:10" ht="14.25" customHeight="1" x14ac:dyDescent="0.25">
      <c r="B664" s="10"/>
      <c r="D664" s="65"/>
      <c r="F664" s="10"/>
      <c r="G664" s="65"/>
      <c r="H664" s="65"/>
      <c r="J664" s="65"/>
    </row>
    <row r="665" spans="2:10" ht="14.25" customHeight="1" x14ac:dyDescent="0.25">
      <c r="B665" s="10"/>
      <c r="D665" s="65"/>
      <c r="F665" s="10"/>
      <c r="G665" s="65"/>
      <c r="H665" s="65"/>
      <c r="J665" s="65"/>
    </row>
    <row r="666" spans="2:10" ht="14.25" customHeight="1" x14ac:dyDescent="0.25">
      <c r="B666" s="10"/>
      <c r="D666" s="65"/>
      <c r="F666" s="10"/>
      <c r="G666" s="65"/>
      <c r="H666" s="65"/>
      <c r="J666" s="65"/>
    </row>
    <row r="667" spans="2:10" ht="14.25" customHeight="1" x14ac:dyDescent="0.25">
      <c r="B667" s="10"/>
      <c r="D667" s="65"/>
      <c r="F667" s="10"/>
      <c r="G667" s="65"/>
      <c r="H667" s="65"/>
      <c r="J667" s="65"/>
    </row>
    <row r="668" spans="2:10" ht="14.25" customHeight="1" x14ac:dyDescent="0.25">
      <c r="B668" s="10"/>
      <c r="D668" s="65"/>
      <c r="F668" s="10"/>
      <c r="G668" s="65"/>
      <c r="H668" s="65"/>
      <c r="J668" s="65"/>
    </row>
    <row r="669" spans="2:10" ht="14.25" customHeight="1" x14ac:dyDescent="0.25">
      <c r="B669" s="10"/>
      <c r="D669" s="65"/>
      <c r="F669" s="10"/>
      <c r="G669" s="65"/>
      <c r="H669" s="65"/>
      <c r="J669" s="65"/>
    </row>
    <row r="670" spans="2:10" ht="14.25" customHeight="1" x14ac:dyDescent="0.25">
      <c r="B670" s="10"/>
      <c r="D670" s="65"/>
      <c r="F670" s="10"/>
      <c r="G670" s="65"/>
      <c r="H670" s="65"/>
      <c r="J670" s="65"/>
    </row>
    <row r="671" spans="2:10" ht="14.25" customHeight="1" x14ac:dyDescent="0.25">
      <c r="B671" s="10"/>
      <c r="D671" s="65"/>
      <c r="F671" s="10"/>
      <c r="G671" s="65"/>
      <c r="H671" s="65"/>
      <c r="J671" s="65"/>
    </row>
    <row r="672" spans="2:10" ht="14.25" customHeight="1" x14ac:dyDescent="0.25">
      <c r="B672" s="10"/>
      <c r="D672" s="65"/>
      <c r="F672" s="10"/>
      <c r="G672" s="65"/>
      <c r="H672" s="65"/>
      <c r="J672" s="65"/>
    </row>
    <row r="673" spans="2:10" ht="14.25" customHeight="1" x14ac:dyDescent="0.25">
      <c r="B673" s="10"/>
      <c r="D673" s="65"/>
      <c r="F673" s="10"/>
      <c r="G673" s="65"/>
      <c r="H673" s="65"/>
      <c r="J673" s="65"/>
    </row>
    <row r="674" spans="2:10" ht="14.25" customHeight="1" x14ac:dyDescent="0.25">
      <c r="B674" s="10"/>
      <c r="D674" s="65"/>
      <c r="F674" s="10"/>
      <c r="G674" s="65"/>
      <c r="H674" s="65"/>
      <c r="J674" s="65"/>
    </row>
    <row r="675" spans="2:10" ht="14.25" customHeight="1" x14ac:dyDescent="0.25">
      <c r="B675" s="10"/>
      <c r="D675" s="65"/>
      <c r="F675" s="10"/>
      <c r="G675" s="65"/>
      <c r="H675" s="65"/>
      <c r="J675" s="65"/>
    </row>
    <row r="676" spans="2:10" ht="14.25" customHeight="1" x14ac:dyDescent="0.25">
      <c r="B676" s="10"/>
      <c r="D676" s="65"/>
      <c r="F676" s="10"/>
      <c r="G676" s="65"/>
      <c r="H676" s="65"/>
      <c r="J676" s="65"/>
    </row>
    <row r="677" spans="2:10" ht="14.25" customHeight="1" x14ac:dyDescent="0.25">
      <c r="B677" s="10"/>
      <c r="D677" s="65"/>
      <c r="F677" s="10"/>
      <c r="G677" s="65"/>
      <c r="H677" s="65"/>
      <c r="J677" s="65"/>
    </row>
    <row r="678" spans="2:10" ht="14.25" customHeight="1" x14ac:dyDescent="0.25">
      <c r="B678" s="10"/>
      <c r="D678" s="65"/>
      <c r="F678" s="10"/>
      <c r="G678" s="65"/>
      <c r="H678" s="65"/>
      <c r="J678" s="65"/>
    </row>
    <row r="679" spans="2:10" ht="14.25" customHeight="1" x14ac:dyDescent="0.25">
      <c r="B679" s="10"/>
      <c r="D679" s="65"/>
      <c r="F679" s="10"/>
      <c r="G679" s="65"/>
      <c r="H679" s="65"/>
      <c r="J679" s="65"/>
    </row>
    <row r="680" spans="2:10" ht="14.25" customHeight="1" x14ac:dyDescent="0.25">
      <c r="B680" s="10"/>
      <c r="D680" s="65"/>
      <c r="F680" s="10"/>
      <c r="G680" s="65"/>
      <c r="H680" s="65"/>
      <c r="J680" s="65"/>
    </row>
    <row r="681" spans="2:10" ht="14.25" customHeight="1" x14ac:dyDescent="0.25">
      <c r="B681" s="10"/>
      <c r="D681" s="65"/>
      <c r="F681" s="10"/>
      <c r="G681" s="65"/>
      <c r="H681" s="65"/>
      <c r="J681" s="65"/>
    </row>
    <row r="682" spans="2:10" ht="14.25" customHeight="1" x14ac:dyDescent="0.25">
      <c r="B682" s="10"/>
      <c r="D682" s="65"/>
      <c r="F682" s="10"/>
      <c r="G682" s="65"/>
      <c r="H682" s="65"/>
      <c r="J682" s="65"/>
    </row>
    <row r="683" spans="2:10" ht="14.25" customHeight="1" x14ac:dyDescent="0.25">
      <c r="B683" s="10"/>
      <c r="D683" s="65"/>
      <c r="F683" s="10"/>
      <c r="G683" s="65"/>
      <c r="H683" s="65"/>
      <c r="J683" s="65"/>
    </row>
    <row r="684" spans="2:10" ht="14.25" customHeight="1" x14ac:dyDescent="0.25">
      <c r="B684" s="10"/>
      <c r="D684" s="65"/>
      <c r="F684" s="10"/>
      <c r="G684" s="65"/>
      <c r="H684" s="65"/>
      <c r="J684" s="65"/>
    </row>
    <row r="685" spans="2:10" ht="14.25" customHeight="1" x14ac:dyDescent="0.25">
      <c r="B685" s="10"/>
      <c r="D685" s="65"/>
      <c r="F685" s="10"/>
      <c r="G685" s="65"/>
      <c r="H685" s="65"/>
      <c r="J685" s="65"/>
    </row>
    <row r="686" spans="2:10" ht="14.25" customHeight="1" x14ac:dyDescent="0.25">
      <c r="B686" s="10"/>
      <c r="D686" s="65"/>
      <c r="F686" s="10"/>
      <c r="G686" s="65"/>
      <c r="H686" s="65"/>
      <c r="J686" s="65"/>
    </row>
    <row r="687" spans="2:10" ht="14.25" customHeight="1" x14ac:dyDescent="0.25">
      <c r="B687" s="10"/>
      <c r="D687" s="65"/>
      <c r="F687" s="10"/>
      <c r="G687" s="65"/>
      <c r="H687" s="65"/>
      <c r="J687" s="65"/>
    </row>
    <row r="688" spans="2:10" ht="14.25" customHeight="1" x14ac:dyDescent="0.25">
      <c r="B688" s="10"/>
      <c r="D688" s="65"/>
      <c r="F688" s="10"/>
      <c r="G688" s="65"/>
      <c r="H688" s="65"/>
      <c r="J688" s="65"/>
    </row>
    <row r="689" spans="2:10" ht="14.25" customHeight="1" x14ac:dyDescent="0.25">
      <c r="B689" s="10"/>
      <c r="D689" s="65"/>
      <c r="F689" s="10"/>
      <c r="G689" s="65"/>
      <c r="H689" s="65"/>
      <c r="J689" s="65"/>
    </row>
    <row r="690" spans="2:10" ht="14.25" customHeight="1" x14ac:dyDescent="0.25">
      <c r="B690" s="10"/>
      <c r="D690" s="65"/>
      <c r="F690" s="10"/>
      <c r="G690" s="65"/>
      <c r="H690" s="65"/>
      <c r="J690" s="65"/>
    </row>
    <row r="691" spans="2:10" ht="14.25" customHeight="1" x14ac:dyDescent="0.25">
      <c r="B691" s="10"/>
      <c r="D691" s="65"/>
      <c r="F691" s="10"/>
      <c r="G691" s="65"/>
      <c r="H691" s="65"/>
      <c r="J691" s="65"/>
    </row>
    <row r="692" spans="2:10" ht="14.25" customHeight="1" x14ac:dyDescent="0.25">
      <c r="B692" s="10"/>
      <c r="D692" s="65"/>
      <c r="F692" s="10"/>
      <c r="G692" s="65"/>
      <c r="H692" s="65"/>
      <c r="J692" s="65"/>
    </row>
    <row r="693" spans="2:10" ht="14.25" customHeight="1" x14ac:dyDescent="0.25">
      <c r="B693" s="10"/>
      <c r="D693" s="65"/>
      <c r="F693" s="10"/>
      <c r="G693" s="65"/>
      <c r="H693" s="65"/>
      <c r="J693" s="65"/>
    </row>
    <row r="694" spans="2:10" ht="14.25" customHeight="1" x14ac:dyDescent="0.25">
      <c r="B694" s="10"/>
      <c r="D694" s="65"/>
      <c r="F694" s="10"/>
      <c r="G694" s="65"/>
      <c r="H694" s="65"/>
      <c r="J694" s="65"/>
    </row>
    <row r="695" spans="2:10" ht="14.25" customHeight="1" x14ac:dyDescent="0.25">
      <c r="B695" s="10"/>
      <c r="D695" s="65"/>
      <c r="F695" s="10"/>
      <c r="G695" s="65"/>
      <c r="H695" s="65"/>
      <c r="J695" s="65"/>
    </row>
    <row r="696" spans="2:10" ht="14.25" customHeight="1" x14ac:dyDescent="0.25">
      <c r="B696" s="10"/>
      <c r="D696" s="65"/>
      <c r="F696" s="10"/>
      <c r="G696" s="65"/>
      <c r="H696" s="65"/>
      <c r="J696" s="65"/>
    </row>
    <row r="697" spans="2:10" ht="14.25" customHeight="1" x14ac:dyDescent="0.25">
      <c r="B697" s="10"/>
      <c r="D697" s="65"/>
      <c r="F697" s="10"/>
      <c r="G697" s="65"/>
      <c r="H697" s="65"/>
      <c r="J697" s="65"/>
    </row>
    <row r="698" spans="2:10" ht="14.25" customHeight="1" x14ac:dyDescent="0.25">
      <c r="B698" s="10"/>
      <c r="D698" s="65"/>
      <c r="F698" s="10"/>
      <c r="G698" s="65"/>
      <c r="H698" s="65"/>
      <c r="J698" s="65"/>
    </row>
    <row r="699" spans="2:10" ht="14.25" customHeight="1" x14ac:dyDescent="0.25">
      <c r="B699" s="10"/>
      <c r="D699" s="65"/>
      <c r="F699" s="10"/>
      <c r="G699" s="65"/>
      <c r="H699" s="65"/>
      <c r="J699" s="65"/>
    </row>
    <row r="700" spans="2:10" ht="14.25" customHeight="1" x14ac:dyDescent="0.25">
      <c r="B700" s="10"/>
      <c r="D700" s="65"/>
      <c r="F700" s="10"/>
      <c r="G700" s="65"/>
      <c r="H700" s="65"/>
      <c r="J700" s="65"/>
    </row>
    <row r="701" spans="2:10" ht="14.25" customHeight="1" x14ac:dyDescent="0.25">
      <c r="B701" s="10"/>
      <c r="D701" s="65"/>
      <c r="F701" s="10"/>
      <c r="G701" s="65"/>
      <c r="H701" s="65"/>
      <c r="J701" s="65"/>
    </row>
    <row r="702" spans="2:10" ht="14.25" customHeight="1" x14ac:dyDescent="0.25">
      <c r="B702" s="10"/>
      <c r="D702" s="65"/>
      <c r="F702" s="10"/>
      <c r="G702" s="65"/>
      <c r="H702" s="65"/>
      <c r="J702" s="65"/>
    </row>
    <row r="703" spans="2:10" ht="14.25" customHeight="1" x14ac:dyDescent="0.25">
      <c r="B703" s="10"/>
      <c r="D703" s="65"/>
      <c r="F703" s="10"/>
      <c r="G703" s="65"/>
      <c r="H703" s="65"/>
      <c r="J703" s="65"/>
    </row>
    <row r="704" spans="2:10" ht="14.25" customHeight="1" x14ac:dyDescent="0.25">
      <c r="B704" s="10"/>
      <c r="D704" s="65"/>
      <c r="F704" s="10"/>
      <c r="G704" s="65"/>
      <c r="H704" s="65"/>
      <c r="J704" s="65"/>
    </row>
    <row r="705" spans="2:10" ht="14.25" customHeight="1" x14ac:dyDescent="0.25">
      <c r="B705" s="10"/>
      <c r="D705" s="65"/>
      <c r="F705" s="10"/>
      <c r="G705" s="65"/>
      <c r="H705" s="65"/>
      <c r="J705" s="65"/>
    </row>
    <row r="706" spans="2:10" ht="14.25" customHeight="1" x14ac:dyDescent="0.25">
      <c r="B706" s="10"/>
      <c r="D706" s="65"/>
      <c r="F706" s="10"/>
      <c r="G706" s="65"/>
      <c r="H706" s="65"/>
      <c r="J706" s="65"/>
    </row>
    <row r="707" spans="2:10" ht="14.25" customHeight="1" x14ac:dyDescent="0.25">
      <c r="B707" s="10"/>
      <c r="D707" s="65"/>
      <c r="F707" s="10"/>
      <c r="G707" s="65"/>
      <c r="H707" s="65"/>
      <c r="J707" s="65"/>
    </row>
    <row r="708" spans="2:10" ht="14.25" customHeight="1" x14ac:dyDescent="0.25">
      <c r="B708" s="10"/>
      <c r="D708" s="65"/>
      <c r="F708" s="10"/>
      <c r="G708" s="65"/>
      <c r="H708" s="65"/>
      <c r="J708" s="65"/>
    </row>
    <row r="709" spans="2:10" ht="14.25" customHeight="1" x14ac:dyDescent="0.25">
      <c r="B709" s="10"/>
      <c r="D709" s="65"/>
      <c r="F709" s="10"/>
      <c r="G709" s="65"/>
      <c r="H709" s="65"/>
      <c r="J709" s="65"/>
    </row>
    <row r="710" spans="2:10" ht="14.25" customHeight="1" x14ac:dyDescent="0.25">
      <c r="B710" s="10"/>
      <c r="D710" s="65"/>
      <c r="F710" s="10"/>
      <c r="G710" s="65"/>
      <c r="H710" s="65"/>
      <c r="J710" s="65"/>
    </row>
    <row r="711" spans="2:10" ht="14.25" customHeight="1" x14ac:dyDescent="0.25">
      <c r="B711" s="10"/>
      <c r="D711" s="65"/>
      <c r="F711" s="10"/>
      <c r="G711" s="65"/>
      <c r="H711" s="65"/>
      <c r="J711" s="65"/>
    </row>
    <row r="712" spans="2:10" ht="14.25" customHeight="1" x14ac:dyDescent="0.25">
      <c r="B712" s="10"/>
      <c r="D712" s="65"/>
      <c r="F712" s="10"/>
      <c r="G712" s="65"/>
      <c r="H712" s="65"/>
      <c r="J712" s="65"/>
    </row>
    <row r="713" spans="2:10" ht="14.25" customHeight="1" x14ac:dyDescent="0.25">
      <c r="B713" s="10"/>
      <c r="D713" s="65"/>
      <c r="F713" s="10"/>
      <c r="G713" s="65"/>
      <c r="H713" s="65"/>
      <c r="J713" s="65"/>
    </row>
    <row r="714" spans="2:10" ht="14.25" customHeight="1" x14ac:dyDescent="0.25">
      <c r="B714" s="10"/>
      <c r="D714" s="65"/>
      <c r="F714" s="10"/>
      <c r="G714" s="65"/>
      <c r="H714" s="65"/>
      <c r="J714" s="65"/>
    </row>
    <row r="715" spans="2:10" ht="14.25" customHeight="1" x14ac:dyDescent="0.25">
      <c r="B715" s="10"/>
      <c r="D715" s="65"/>
      <c r="F715" s="10"/>
      <c r="G715" s="65"/>
      <c r="H715" s="65"/>
      <c r="J715" s="65"/>
    </row>
    <row r="716" spans="2:10" ht="14.25" customHeight="1" x14ac:dyDescent="0.25">
      <c r="B716" s="10"/>
      <c r="D716" s="65"/>
      <c r="F716" s="10"/>
      <c r="G716" s="65"/>
      <c r="H716" s="65"/>
      <c r="J716" s="65"/>
    </row>
    <row r="717" spans="2:10" ht="14.25" customHeight="1" x14ac:dyDescent="0.25">
      <c r="B717" s="10"/>
      <c r="D717" s="65"/>
      <c r="F717" s="10"/>
      <c r="G717" s="65"/>
      <c r="H717" s="65"/>
      <c r="J717" s="65"/>
    </row>
    <row r="718" spans="2:10" ht="14.25" customHeight="1" x14ac:dyDescent="0.25">
      <c r="B718" s="10"/>
      <c r="D718" s="65"/>
      <c r="F718" s="10"/>
      <c r="G718" s="65"/>
      <c r="H718" s="65"/>
      <c r="J718" s="65"/>
    </row>
    <row r="719" spans="2:10" ht="14.25" customHeight="1" x14ac:dyDescent="0.25">
      <c r="B719" s="10"/>
      <c r="D719" s="65"/>
      <c r="F719" s="10"/>
      <c r="G719" s="65"/>
      <c r="H719" s="65"/>
      <c r="J719" s="65"/>
    </row>
    <row r="720" spans="2:10" ht="14.25" customHeight="1" x14ac:dyDescent="0.25">
      <c r="B720" s="10"/>
      <c r="D720" s="65"/>
      <c r="F720" s="10"/>
      <c r="G720" s="65"/>
      <c r="H720" s="65"/>
      <c r="J720" s="65"/>
    </row>
    <row r="721" spans="2:10" ht="14.25" customHeight="1" x14ac:dyDescent="0.25">
      <c r="B721" s="10"/>
      <c r="D721" s="65"/>
      <c r="F721" s="10"/>
      <c r="G721" s="65"/>
      <c r="H721" s="65"/>
      <c r="J721" s="65"/>
    </row>
    <row r="722" spans="2:10" ht="14.25" customHeight="1" x14ac:dyDescent="0.25">
      <c r="B722" s="10"/>
      <c r="D722" s="65"/>
      <c r="F722" s="10"/>
      <c r="G722" s="65"/>
      <c r="H722" s="65"/>
      <c r="J722" s="65"/>
    </row>
    <row r="723" spans="2:10" ht="14.25" customHeight="1" x14ac:dyDescent="0.25">
      <c r="B723" s="10"/>
      <c r="D723" s="65"/>
      <c r="F723" s="10"/>
      <c r="G723" s="65"/>
      <c r="H723" s="65"/>
      <c r="J723" s="65"/>
    </row>
    <row r="724" spans="2:10" ht="14.25" customHeight="1" x14ac:dyDescent="0.25">
      <c r="B724" s="10"/>
      <c r="D724" s="65"/>
      <c r="F724" s="10"/>
      <c r="G724" s="65"/>
      <c r="H724" s="65"/>
      <c r="J724" s="65"/>
    </row>
    <row r="725" spans="2:10" ht="14.25" customHeight="1" x14ac:dyDescent="0.25">
      <c r="B725" s="10"/>
      <c r="D725" s="65"/>
      <c r="F725" s="10"/>
      <c r="G725" s="65"/>
      <c r="H725" s="65"/>
      <c r="J725" s="65"/>
    </row>
    <row r="726" spans="2:10" ht="14.25" customHeight="1" x14ac:dyDescent="0.25">
      <c r="B726" s="10"/>
      <c r="D726" s="65"/>
      <c r="F726" s="10"/>
      <c r="G726" s="65"/>
      <c r="H726" s="65"/>
      <c r="J726" s="65"/>
    </row>
    <row r="727" spans="2:10" ht="14.25" customHeight="1" x14ac:dyDescent="0.25">
      <c r="B727" s="10"/>
      <c r="D727" s="65"/>
      <c r="F727" s="10"/>
      <c r="G727" s="65"/>
      <c r="H727" s="65"/>
      <c r="J727" s="65"/>
    </row>
    <row r="728" spans="2:10" ht="14.25" customHeight="1" x14ac:dyDescent="0.25">
      <c r="B728" s="10"/>
      <c r="D728" s="65"/>
      <c r="F728" s="10"/>
      <c r="G728" s="65"/>
      <c r="H728" s="65"/>
      <c r="J728" s="65"/>
    </row>
    <row r="729" spans="2:10" ht="14.25" customHeight="1" x14ac:dyDescent="0.25">
      <c r="B729" s="10"/>
      <c r="D729" s="65"/>
      <c r="F729" s="10"/>
      <c r="G729" s="65"/>
      <c r="H729" s="65"/>
      <c r="J729" s="65"/>
    </row>
    <row r="730" spans="2:10" ht="14.25" customHeight="1" x14ac:dyDescent="0.25">
      <c r="B730" s="10"/>
      <c r="D730" s="65"/>
      <c r="F730" s="10"/>
      <c r="G730" s="65"/>
      <c r="H730" s="65"/>
      <c r="J730" s="65"/>
    </row>
    <row r="731" spans="2:10" ht="14.25" customHeight="1" x14ac:dyDescent="0.25">
      <c r="B731" s="10"/>
      <c r="D731" s="65"/>
      <c r="F731" s="10"/>
      <c r="G731" s="65"/>
      <c r="H731" s="65"/>
      <c r="J731" s="65"/>
    </row>
    <row r="732" spans="2:10" ht="14.25" customHeight="1" x14ac:dyDescent="0.25">
      <c r="B732" s="10"/>
      <c r="D732" s="65"/>
      <c r="F732" s="10"/>
      <c r="G732" s="65"/>
      <c r="H732" s="65"/>
      <c r="J732" s="65"/>
    </row>
    <row r="733" spans="2:10" ht="14.25" customHeight="1" x14ac:dyDescent="0.25">
      <c r="B733" s="10"/>
      <c r="D733" s="65"/>
      <c r="F733" s="10"/>
      <c r="G733" s="65"/>
      <c r="H733" s="65"/>
      <c r="J733" s="65"/>
    </row>
    <row r="734" spans="2:10" ht="14.25" customHeight="1" x14ac:dyDescent="0.25">
      <c r="B734" s="10"/>
      <c r="D734" s="65"/>
      <c r="F734" s="10"/>
      <c r="G734" s="65"/>
      <c r="H734" s="65"/>
      <c r="J734" s="65"/>
    </row>
    <row r="735" spans="2:10" ht="14.25" customHeight="1" x14ac:dyDescent="0.25">
      <c r="B735" s="10"/>
      <c r="D735" s="65"/>
      <c r="F735" s="10"/>
      <c r="G735" s="65"/>
      <c r="H735" s="65"/>
      <c r="J735" s="65"/>
    </row>
    <row r="736" spans="2:10" ht="14.25" customHeight="1" x14ac:dyDescent="0.25">
      <c r="B736" s="10"/>
      <c r="D736" s="65"/>
      <c r="F736" s="10"/>
      <c r="G736" s="65"/>
      <c r="H736" s="65"/>
      <c r="J736" s="65"/>
    </row>
    <row r="737" spans="2:10" ht="14.25" customHeight="1" x14ac:dyDescent="0.25">
      <c r="B737" s="10"/>
      <c r="D737" s="65"/>
      <c r="F737" s="10"/>
      <c r="G737" s="65"/>
      <c r="H737" s="65"/>
      <c r="J737" s="65"/>
    </row>
    <row r="738" spans="2:10" ht="14.25" customHeight="1" x14ac:dyDescent="0.25">
      <c r="B738" s="10"/>
      <c r="D738" s="65"/>
      <c r="F738" s="10"/>
      <c r="G738" s="65"/>
      <c r="H738" s="65"/>
      <c r="J738" s="65"/>
    </row>
    <row r="739" spans="2:10" ht="14.25" customHeight="1" x14ac:dyDescent="0.25">
      <c r="B739" s="10"/>
      <c r="D739" s="65"/>
      <c r="F739" s="10"/>
      <c r="G739" s="65"/>
      <c r="H739" s="65"/>
      <c r="J739" s="65"/>
    </row>
    <row r="740" spans="2:10" ht="14.25" customHeight="1" x14ac:dyDescent="0.25">
      <c r="B740" s="10"/>
      <c r="D740" s="65"/>
      <c r="F740" s="10"/>
      <c r="G740" s="65"/>
      <c r="H740" s="65"/>
      <c r="J740" s="65"/>
    </row>
    <row r="741" spans="2:10" ht="14.25" customHeight="1" x14ac:dyDescent="0.25">
      <c r="B741" s="10"/>
      <c r="D741" s="65"/>
      <c r="F741" s="10"/>
      <c r="G741" s="65"/>
      <c r="H741" s="65"/>
      <c r="J741" s="65"/>
    </row>
    <row r="742" spans="2:10" ht="14.25" customHeight="1" x14ac:dyDescent="0.25">
      <c r="B742" s="10"/>
      <c r="D742" s="65"/>
      <c r="F742" s="10"/>
      <c r="G742" s="65"/>
      <c r="H742" s="65"/>
      <c r="J742" s="65"/>
    </row>
    <row r="743" spans="2:10" ht="14.25" customHeight="1" x14ac:dyDescent="0.25">
      <c r="B743" s="10"/>
      <c r="D743" s="65"/>
      <c r="F743" s="10"/>
      <c r="G743" s="65"/>
      <c r="H743" s="65"/>
      <c r="J743" s="65"/>
    </row>
    <row r="744" spans="2:10" ht="14.25" customHeight="1" x14ac:dyDescent="0.25">
      <c r="B744" s="10"/>
      <c r="D744" s="65"/>
      <c r="F744" s="10"/>
      <c r="G744" s="65"/>
      <c r="H744" s="65"/>
      <c r="J744" s="65"/>
    </row>
    <row r="745" spans="2:10" ht="14.25" customHeight="1" x14ac:dyDescent="0.25">
      <c r="B745" s="10"/>
      <c r="D745" s="65"/>
      <c r="F745" s="10"/>
      <c r="G745" s="65"/>
      <c r="H745" s="65"/>
      <c r="J745" s="65"/>
    </row>
    <row r="746" spans="2:10" ht="14.25" customHeight="1" x14ac:dyDescent="0.25">
      <c r="B746" s="10"/>
      <c r="D746" s="65"/>
      <c r="F746" s="10"/>
      <c r="G746" s="65"/>
      <c r="H746" s="65"/>
      <c r="J746" s="65"/>
    </row>
    <row r="747" spans="2:10" ht="14.25" customHeight="1" x14ac:dyDescent="0.25">
      <c r="B747" s="10"/>
      <c r="D747" s="65"/>
      <c r="F747" s="10"/>
      <c r="G747" s="65"/>
      <c r="H747" s="65"/>
      <c r="J747" s="65"/>
    </row>
    <row r="748" spans="2:10" ht="14.25" customHeight="1" x14ac:dyDescent="0.25">
      <c r="B748" s="10"/>
      <c r="D748" s="65"/>
      <c r="F748" s="10"/>
      <c r="G748" s="65"/>
      <c r="H748" s="65"/>
      <c r="J748" s="65"/>
    </row>
    <row r="749" spans="2:10" ht="14.25" customHeight="1" x14ac:dyDescent="0.25">
      <c r="B749" s="10"/>
      <c r="D749" s="65"/>
      <c r="F749" s="10"/>
      <c r="G749" s="65"/>
      <c r="H749" s="65"/>
      <c r="J749" s="65"/>
    </row>
    <row r="750" spans="2:10" ht="14.25" customHeight="1" x14ac:dyDescent="0.25">
      <c r="B750" s="10"/>
      <c r="D750" s="65"/>
      <c r="F750" s="10"/>
      <c r="G750" s="65"/>
      <c r="H750" s="65"/>
      <c r="J750" s="65"/>
    </row>
    <row r="751" spans="2:10" ht="14.25" customHeight="1" x14ac:dyDescent="0.25">
      <c r="B751" s="10"/>
      <c r="D751" s="65"/>
      <c r="F751" s="10"/>
      <c r="G751" s="65"/>
      <c r="H751" s="65"/>
      <c r="J751" s="65"/>
    </row>
    <row r="752" spans="2:10" ht="14.25" customHeight="1" x14ac:dyDescent="0.25">
      <c r="B752" s="10"/>
      <c r="D752" s="65"/>
      <c r="F752" s="10"/>
      <c r="G752" s="65"/>
      <c r="H752" s="65"/>
      <c r="J752" s="65"/>
    </row>
    <row r="753" spans="2:10" ht="14.25" customHeight="1" x14ac:dyDescent="0.25">
      <c r="B753" s="10"/>
      <c r="D753" s="65"/>
      <c r="F753" s="10"/>
      <c r="G753" s="65"/>
      <c r="H753" s="65"/>
      <c r="J753" s="65"/>
    </row>
    <row r="754" spans="2:10" ht="14.25" customHeight="1" x14ac:dyDescent="0.25">
      <c r="B754" s="10"/>
      <c r="D754" s="65"/>
      <c r="F754" s="10"/>
      <c r="G754" s="65"/>
      <c r="H754" s="65"/>
      <c r="J754" s="65"/>
    </row>
    <row r="755" spans="2:10" ht="14.25" customHeight="1" x14ac:dyDescent="0.25">
      <c r="B755" s="10"/>
      <c r="D755" s="65"/>
      <c r="F755" s="10"/>
      <c r="G755" s="65"/>
      <c r="H755" s="65"/>
      <c r="J755" s="65"/>
    </row>
    <row r="756" spans="2:10" ht="14.25" customHeight="1" x14ac:dyDescent="0.25">
      <c r="B756" s="10"/>
      <c r="D756" s="65"/>
      <c r="F756" s="10"/>
      <c r="G756" s="65"/>
      <c r="H756" s="65"/>
      <c r="J756" s="65"/>
    </row>
    <row r="757" spans="2:10" ht="14.25" customHeight="1" x14ac:dyDescent="0.25">
      <c r="B757" s="10"/>
      <c r="D757" s="65"/>
      <c r="F757" s="10"/>
      <c r="G757" s="65"/>
      <c r="H757" s="65"/>
      <c r="J757" s="65"/>
    </row>
    <row r="758" spans="2:10" ht="14.25" customHeight="1" x14ac:dyDescent="0.25">
      <c r="B758" s="10"/>
      <c r="D758" s="65"/>
      <c r="F758" s="10"/>
      <c r="G758" s="65"/>
      <c r="H758" s="65"/>
      <c r="J758" s="65"/>
    </row>
    <row r="759" spans="2:10" ht="14.25" customHeight="1" x14ac:dyDescent="0.25">
      <c r="B759" s="10"/>
      <c r="D759" s="65"/>
      <c r="F759" s="10"/>
      <c r="G759" s="65"/>
      <c r="H759" s="65"/>
      <c r="J759" s="65"/>
    </row>
    <row r="760" spans="2:10" ht="14.25" customHeight="1" x14ac:dyDescent="0.25">
      <c r="B760" s="10"/>
      <c r="D760" s="65"/>
      <c r="F760" s="10"/>
      <c r="G760" s="65"/>
      <c r="H760" s="65"/>
      <c r="J760" s="65"/>
    </row>
    <row r="761" spans="2:10" ht="14.25" customHeight="1" x14ac:dyDescent="0.25">
      <c r="B761" s="10"/>
      <c r="D761" s="65"/>
      <c r="F761" s="10"/>
      <c r="G761" s="65"/>
      <c r="H761" s="65"/>
      <c r="J761" s="65"/>
    </row>
    <row r="762" spans="2:10" ht="14.25" customHeight="1" x14ac:dyDescent="0.25">
      <c r="B762" s="10"/>
      <c r="D762" s="65"/>
      <c r="F762" s="10"/>
      <c r="G762" s="65"/>
      <c r="H762" s="65"/>
      <c r="J762" s="65"/>
    </row>
    <row r="763" spans="2:10" ht="14.25" customHeight="1" x14ac:dyDescent="0.25">
      <c r="B763" s="10"/>
      <c r="D763" s="65"/>
      <c r="F763" s="10"/>
      <c r="G763" s="65"/>
      <c r="H763" s="65"/>
      <c r="J763" s="65"/>
    </row>
    <row r="764" spans="2:10" ht="14.25" customHeight="1" x14ac:dyDescent="0.25">
      <c r="B764" s="10"/>
      <c r="D764" s="65"/>
      <c r="F764" s="10"/>
      <c r="G764" s="65"/>
      <c r="H764" s="65"/>
      <c r="J764" s="65"/>
    </row>
    <row r="765" spans="2:10" ht="14.25" customHeight="1" x14ac:dyDescent="0.25">
      <c r="B765" s="10"/>
      <c r="D765" s="65"/>
      <c r="F765" s="10"/>
      <c r="G765" s="65"/>
      <c r="H765" s="65"/>
      <c r="J765" s="65"/>
    </row>
    <row r="766" spans="2:10" ht="14.25" customHeight="1" x14ac:dyDescent="0.25">
      <c r="B766" s="10"/>
      <c r="D766" s="65"/>
      <c r="F766" s="10"/>
      <c r="G766" s="65"/>
      <c r="H766" s="65"/>
      <c r="J766" s="65"/>
    </row>
    <row r="767" spans="2:10" ht="14.25" customHeight="1" x14ac:dyDescent="0.25">
      <c r="B767" s="10"/>
      <c r="D767" s="65"/>
      <c r="F767" s="10"/>
      <c r="G767" s="65"/>
      <c r="H767" s="65"/>
      <c r="J767" s="65"/>
    </row>
    <row r="768" spans="2:10" ht="14.25" customHeight="1" x14ac:dyDescent="0.25">
      <c r="B768" s="10"/>
      <c r="D768" s="65"/>
      <c r="F768" s="10"/>
      <c r="G768" s="65"/>
      <c r="H768" s="65"/>
      <c r="J768" s="65"/>
    </row>
    <row r="769" spans="2:10" ht="14.25" customHeight="1" x14ac:dyDescent="0.25">
      <c r="B769" s="10"/>
      <c r="D769" s="65"/>
      <c r="F769" s="10"/>
      <c r="G769" s="65"/>
      <c r="H769" s="65"/>
      <c r="J769" s="65"/>
    </row>
    <row r="770" spans="2:10" ht="14.25" customHeight="1" x14ac:dyDescent="0.25">
      <c r="B770" s="10"/>
      <c r="D770" s="65"/>
      <c r="F770" s="10"/>
      <c r="G770" s="65"/>
      <c r="H770" s="65"/>
      <c r="J770" s="65"/>
    </row>
    <row r="771" spans="2:10" ht="14.25" customHeight="1" x14ac:dyDescent="0.25">
      <c r="B771" s="10"/>
      <c r="D771" s="65"/>
      <c r="F771" s="10"/>
      <c r="G771" s="65"/>
      <c r="H771" s="65"/>
      <c r="J771" s="65"/>
    </row>
    <row r="772" spans="2:10" ht="14.25" customHeight="1" x14ac:dyDescent="0.25">
      <c r="B772" s="10"/>
      <c r="D772" s="65"/>
      <c r="F772" s="10"/>
      <c r="G772" s="65"/>
      <c r="H772" s="65"/>
      <c r="J772" s="65"/>
    </row>
    <row r="773" spans="2:10" ht="14.25" customHeight="1" x14ac:dyDescent="0.25">
      <c r="B773" s="10"/>
      <c r="D773" s="65"/>
      <c r="F773" s="10"/>
      <c r="G773" s="65"/>
      <c r="H773" s="65"/>
      <c r="J773" s="65"/>
    </row>
    <row r="774" spans="2:10" ht="14.25" customHeight="1" x14ac:dyDescent="0.25">
      <c r="B774" s="10"/>
      <c r="D774" s="65"/>
      <c r="F774" s="10"/>
      <c r="G774" s="65"/>
      <c r="H774" s="65"/>
      <c r="J774" s="65"/>
    </row>
    <row r="775" spans="2:10" ht="14.25" customHeight="1" x14ac:dyDescent="0.25">
      <c r="B775" s="10"/>
      <c r="D775" s="65"/>
      <c r="F775" s="10"/>
      <c r="G775" s="65"/>
      <c r="H775" s="65"/>
      <c r="J775" s="65"/>
    </row>
    <row r="776" spans="2:10" ht="14.25" customHeight="1" x14ac:dyDescent="0.25">
      <c r="B776" s="10"/>
      <c r="D776" s="65"/>
      <c r="F776" s="10"/>
      <c r="G776" s="65"/>
      <c r="H776" s="65"/>
      <c r="J776" s="65"/>
    </row>
    <row r="777" spans="2:10" ht="14.25" customHeight="1" x14ac:dyDescent="0.25">
      <c r="B777" s="10"/>
      <c r="D777" s="65"/>
      <c r="F777" s="10"/>
      <c r="G777" s="65"/>
      <c r="H777" s="65"/>
      <c r="J777" s="65"/>
    </row>
    <row r="778" spans="2:10" ht="14.25" customHeight="1" x14ac:dyDescent="0.25">
      <c r="B778" s="10"/>
      <c r="D778" s="65"/>
      <c r="F778" s="10"/>
      <c r="G778" s="65"/>
      <c r="H778" s="65"/>
      <c r="J778" s="65"/>
    </row>
    <row r="779" spans="2:10" ht="14.25" customHeight="1" x14ac:dyDescent="0.25">
      <c r="B779" s="10"/>
      <c r="D779" s="65"/>
      <c r="F779" s="10"/>
      <c r="G779" s="65"/>
      <c r="H779" s="65"/>
      <c r="J779" s="65"/>
    </row>
    <row r="780" spans="2:10" ht="14.25" customHeight="1" x14ac:dyDescent="0.25">
      <c r="B780" s="10"/>
      <c r="D780" s="65"/>
      <c r="F780" s="10"/>
      <c r="G780" s="65"/>
      <c r="H780" s="65"/>
      <c r="J780" s="65"/>
    </row>
    <row r="781" spans="2:10" ht="14.25" customHeight="1" x14ac:dyDescent="0.25">
      <c r="B781" s="10"/>
      <c r="D781" s="65"/>
      <c r="F781" s="10"/>
      <c r="G781" s="65"/>
      <c r="H781" s="65"/>
      <c r="J781" s="65"/>
    </row>
    <row r="782" spans="2:10" ht="14.25" customHeight="1" x14ac:dyDescent="0.25">
      <c r="B782" s="10"/>
      <c r="D782" s="65"/>
      <c r="F782" s="10"/>
      <c r="G782" s="65"/>
      <c r="H782" s="65"/>
      <c r="J782" s="65"/>
    </row>
    <row r="783" spans="2:10" ht="14.25" customHeight="1" x14ac:dyDescent="0.25">
      <c r="B783" s="10"/>
      <c r="D783" s="65"/>
      <c r="F783" s="10"/>
      <c r="G783" s="65"/>
      <c r="H783" s="65"/>
      <c r="J783" s="65"/>
    </row>
    <row r="784" spans="2:10" ht="14.25" customHeight="1" x14ac:dyDescent="0.25">
      <c r="B784" s="10"/>
      <c r="D784" s="65"/>
      <c r="F784" s="10"/>
      <c r="G784" s="65"/>
      <c r="H784" s="65"/>
      <c r="J784" s="65"/>
    </row>
    <row r="785" spans="2:10" ht="14.25" customHeight="1" x14ac:dyDescent="0.25">
      <c r="B785" s="10"/>
      <c r="D785" s="65"/>
      <c r="F785" s="10"/>
      <c r="G785" s="65"/>
      <c r="H785" s="65"/>
      <c r="J785" s="65"/>
    </row>
    <row r="786" spans="2:10" ht="14.25" customHeight="1" x14ac:dyDescent="0.25">
      <c r="B786" s="10"/>
      <c r="D786" s="65"/>
      <c r="F786" s="10"/>
      <c r="G786" s="65"/>
      <c r="H786" s="65"/>
      <c r="J786" s="65"/>
    </row>
    <row r="787" spans="2:10" ht="14.25" customHeight="1" x14ac:dyDescent="0.25">
      <c r="B787" s="10"/>
      <c r="D787" s="65"/>
      <c r="F787" s="10"/>
      <c r="G787" s="65"/>
      <c r="H787" s="65"/>
      <c r="J787" s="65"/>
    </row>
    <row r="788" spans="2:10" ht="14.25" customHeight="1" x14ac:dyDescent="0.25">
      <c r="B788" s="10"/>
      <c r="D788" s="65"/>
      <c r="F788" s="10"/>
      <c r="G788" s="65"/>
      <c r="H788" s="65"/>
      <c r="J788" s="65"/>
    </row>
    <row r="789" spans="2:10" ht="14.25" customHeight="1" x14ac:dyDescent="0.25">
      <c r="B789" s="10"/>
      <c r="D789" s="65"/>
      <c r="F789" s="10"/>
      <c r="G789" s="65"/>
      <c r="H789" s="65"/>
      <c r="J789" s="65"/>
    </row>
    <row r="790" spans="2:10" ht="14.25" customHeight="1" x14ac:dyDescent="0.25">
      <c r="B790" s="10"/>
      <c r="D790" s="65"/>
      <c r="F790" s="10"/>
      <c r="G790" s="65"/>
      <c r="H790" s="65"/>
      <c r="J790" s="65"/>
    </row>
    <row r="791" spans="2:10" ht="14.25" customHeight="1" x14ac:dyDescent="0.25">
      <c r="B791" s="10"/>
      <c r="D791" s="65"/>
      <c r="F791" s="10"/>
      <c r="G791" s="65"/>
      <c r="H791" s="65"/>
      <c r="J791" s="65"/>
    </row>
    <row r="792" spans="2:10" ht="14.25" customHeight="1" x14ac:dyDescent="0.25">
      <c r="B792" s="10"/>
      <c r="D792" s="65"/>
      <c r="F792" s="10"/>
      <c r="G792" s="65"/>
      <c r="H792" s="65"/>
      <c r="J792" s="65"/>
    </row>
    <row r="793" spans="2:10" ht="14.25" customHeight="1" x14ac:dyDescent="0.25">
      <c r="B793" s="10"/>
      <c r="D793" s="65"/>
      <c r="F793" s="10"/>
      <c r="G793" s="65"/>
      <c r="H793" s="65"/>
      <c r="J793" s="65"/>
    </row>
    <row r="794" spans="2:10" ht="14.25" customHeight="1" x14ac:dyDescent="0.25">
      <c r="B794" s="10"/>
      <c r="D794" s="65"/>
      <c r="F794" s="10"/>
      <c r="G794" s="65"/>
      <c r="H794" s="65"/>
      <c r="J794" s="65"/>
    </row>
    <row r="795" spans="2:10" ht="14.25" customHeight="1" x14ac:dyDescent="0.25">
      <c r="B795" s="10"/>
      <c r="D795" s="65"/>
      <c r="F795" s="10"/>
      <c r="G795" s="65"/>
      <c r="H795" s="65"/>
      <c r="J795" s="65"/>
    </row>
    <row r="796" spans="2:10" ht="14.25" customHeight="1" x14ac:dyDescent="0.25">
      <c r="B796" s="10"/>
      <c r="D796" s="65"/>
      <c r="F796" s="10"/>
      <c r="G796" s="65"/>
      <c r="H796" s="65"/>
      <c r="J796" s="65"/>
    </row>
    <row r="797" spans="2:10" ht="14.25" customHeight="1" x14ac:dyDescent="0.25">
      <c r="B797" s="10"/>
      <c r="D797" s="65"/>
      <c r="F797" s="10"/>
      <c r="G797" s="65"/>
      <c r="H797" s="65"/>
      <c r="J797" s="65"/>
    </row>
    <row r="798" spans="2:10" ht="14.25" customHeight="1" x14ac:dyDescent="0.25">
      <c r="B798" s="10"/>
      <c r="D798" s="65"/>
      <c r="F798" s="10"/>
      <c r="G798" s="65"/>
      <c r="H798" s="65"/>
      <c r="J798" s="65"/>
    </row>
    <row r="799" spans="2:10" ht="14.25" customHeight="1" x14ac:dyDescent="0.25">
      <c r="B799" s="10"/>
      <c r="D799" s="65"/>
      <c r="F799" s="10"/>
      <c r="G799" s="65"/>
      <c r="H799" s="65"/>
      <c r="J799" s="65"/>
    </row>
    <row r="800" spans="2:10" ht="14.25" customHeight="1" x14ac:dyDescent="0.25">
      <c r="B800" s="10"/>
      <c r="D800" s="65"/>
      <c r="F800" s="10"/>
      <c r="G800" s="65"/>
      <c r="H800" s="65"/>
      <c r="J800" s="65"/>
    </row>
    <row r="801" spans="2:10" ht="14.25" customHeight="1" x14ac:dyDescent="0.25">
      <c r="B801" s="10"/>
      <c r="D801" s="65"/>
      <c r="F801" s="10"/>
      <c r="G801" s="65"/>
      <c r="H801" s="65"/>
      <c r="J801" s="65"/>
    </row>
    <row r="802" spans="2:10" ht="14.25" customHeight="1" x14ac:dyDescent="0.25">
      <c r="B802" s="10"/>
      <c r="D802" s="65"/>
      <c r="F802" s="10"/>
      <c r="G802" s="65"/>
      <c r="H802" s="65"/>
      <c r="J802" s="65"/>
    </row>
    <row r="803" spans="2:10" ht="14.25" customHeight="1" x14ac:dyDescent="0.25">
      <c r="B803" s="10"/>
      <c r="D803" s="65"/>
      <c r="F803" s="10"/>
      <c r="G803" s="65"/>
      <c r="H803" s="65"/>
      <c r="J803" s="65"/>
    </row>
    <row r="804" spans="2:10" ht="14.25" customHeight="1" x14ac:dyDescent="0.25">
      <c r="B804" s="10"/>
      <c r="D804" s="65"/>
      <c r="F804" s="10"/>
      <c r="G804" s="65"/>
      <c r="H804" s="65"/>
      <c r="J804" s="65"/>
    </row>
    <row r="805" spans="2:10" ht="14.25" customHeight="1" x14ac:dyDescent="0.25">
      <c r="B805" s="10"/>
      <c r="D805" s="65"/>
      <c r="F805" s="10"/>
      <c r="G805" s="65"/>
      <c r="H805" s="65"/>
      <c r="J805" s="65"/>
    </row>
    <row r="806" spans="2:10" ht="14.25" customHeight="1" x14ac:dyDescent="0.25">
      <c r="B806" s="10"/>
      <c r="D806" s="65"/>
      <c r="F806" s="10"/>
      <c r="G806" s="65"/>
      <c r="H806" s="65"/>
      <c r="J806" s="65"/>
    </row>
    <row r="807" spans="2:10" ht="14.25" customHeight="1" x14ac:dyDescent="0.25">
      <c r="B807" s="10"/>
      <c r="D807" s="65"/>
      <c r="F807" s="10"/>
      <c r="G807" s="65"/>
      <c r="H807" s="65"/>
      <c r="J807" s="65"/>
    </row>
    <row r="808" spans="2:10" ht="14.25" customHeight="1" x14ac:dyDescent="0.25">
      <c r="B808" s="10"/>
      <c r="D808" s="65"/>
      <c r="F808" s="10"/>
      <c r="G808" s="65"/>
      <c r="H808" s="65"/>
      <c r="J808" s="65"/>
    </row>
    <row r="809" spans="2:10" ht="14.25" customHeight="1" x14ac:dyDescent="0.25">
      <c r="B809" s="10"/>
      <c r="D809" s="65"/>
      <c r="F809" s="10"/>
      <c r="G809" s="65"/>
      <c r="H809" s="65"/>
      <c r="J809" s="65"/>
    </row>
    <row r="810" spans="2:10" ht="14.25" customHeight="1" x14ac:dyDescent="0.25">
      <c r="B810" s="10"/>
      <c r="D810" s="65"/>
      <c r="F810" s="10"/>
      <c r="G810" s="65"/>
      <c r="H810" s="65"/>
      <c r="J810" s="65"/>
    </row>
    <row r="811" spans="2:10" ht="14.25" customHeight="1" x14ac:dyDescent="0.25">
      <c r="B811" s="10"/>
      <c r="D811" s="65"/>
      <c r="F811" s="10"/>
      <c r="G811" s="65"/>
      <c r="H811" s="65"/>
      <c r="J811" s="65"/>
    </row>
    <row r="812" spans="2:10" ht="14.25" customHeight="1" x14ac:dyDescent="0.25">
      <c r="B812" s="10"/>
      <c r="D812" s="65"/>
      <c r="F812" s="10"/>
      <c r="G812" s="65"/>
      <c r="H812" s="65"/>
      <c r="J812" s="65"/>
    </row>
    <row r="813" spans="2:10" ht="14.25" customHeight="1" x14ac:dyDescent="0.25">
      <c r="B813" s="10"/>
      <c r="D813" s="65"/>
      <c r="F813" s="10"/>
      <c r="G813" s="65"/>
      <c r="H813" s="65"/>
      <c r="J813" s="65"/>
    </row>
    <row r="814" spans="2:10" ht="14.25" customHeight="1" x14ac:dyDescent="0.25">
      <c r="B814" s="10"/>
      <c r="D814" s="65"/>
      <c r="F814" s="10"/>
      <c r="G814" s="65"/>
      <c r="H814" s="65"/>
      <c r="J814" s="65"/>
    </row>
    <row r="815" spans="2:10" ht="14.25" customHeight="1" x14ac:dyDescent="0.25">
      <c r="B815" s="10"/>
      <c r="D815" s="65"/>
      <c r="F815" s="10"/>
      <c r="G815" s="65"/>
      <c r="H815" s="65"/>
      <c r="J815" s="65"/>
    </row>
    <row r="816" spans="2:10" ht="14.25" customHeight="1" x14ac:dyDescent="0.25">
      <c r="B816" s="10"/>
      <c r="D816" s="65"/>
      <c r="F816" s="10"/>
      <c r="G816" s="65"/>
      <c r="H816" s="65"/>
      <c r="J816" s="65"/>
    </row>
    <row r="817" spans="2:10" ht="14.25" customHeight="1" x14ac:dyDescent="0.25">
      <c r="B817" s="10"/>
      <c r="D817" s="65"/>
      <c r="F817" s="10"/>
      <c r="G817" s="65"/>
      <c r="H817" s="65"/>
      <c r="J817" s="65"/>
    </row>
    <row r="818" spans="2:10" ht="14.25" customHeight="1" x14ac:dyDescent="0.25">
      <c r="B818" s="10"/>
      <c r="D818" s="65"/>
      <c r="F818" s="10"/>
      <c r="G818" s="65"/>
      <c r="H818" s="65"/>
      <c r="J818" s="65"/>
    </row>
    <row r="819" spans="2:10" ht="14.25" customHeight="1" x14ac:dyDescent="0.25">
      <c r="B819" s="10"/>
      <c r="D819" s="65"/>
      <c r="F819" s="10"/>
      <c r="G819" s="65"/>
      <c r="H819" s="65"/>
      <c r="J819" s="65"/>
    </row>
    <row r="820" spans="2:10" ht="14.25" customHeight="1" x14ac:dyDescent="0.25">
      <c r="B820" s="10"/>
      <c r="D820" s="65"/>
      <c r="F820" s="10"/>
      <c r="G820" s="65"/>
      <c r="H820" s="65"/>
      <c r="J820" s="65"/>
    </row>
    <row r="821" spans="2:10" ht="14.25" customHeight="1" x14ac:dyDescent="0.25">
      <c r="B821" s="10"/>
      <c r="D821" s="65"/>
      <c r="F821" s="10"/>
      <c r="G821" s="65"/>
      <c r="H821" s="65"/>
      <c r="J821" s="65"/>
    </row>
    <row r="822" spans="2:10" ht="14.25" customHeight="1" x14ac:dyDescent="0.25">
      <c r="B822" s="10"/>
      <c r="D822" s="65"/>
      <c r="F822" s="10"/>
      <c r="G822" s="65"/>
      <c r="H822" s="65"/>
      <c r="J822" s="65"/>
    </row>
    <row r="823" spans="2:10" ht="14.25" customHeight="1" x14ac:dyDescent="0.25">
      <c r="B823" s="10"/>
      <c r="D823" s="65"/>
      <c r="F823" s="10"/>
      <c r="G823" s="65"/>
      <c r="H823" s="65"/>
      <c r="J823" s="65"/>
    </row>
    <row r="824" spans="2:10" ht="14.25" customHeight="1" x14ac:dyDescent="0.25">
      <c r="B824" s="10"/>
      <c r="D824" s="65"/>
      <c r="F824" s="10"/>
      <c r="G824" s="65"/>
      <c r="H824" s="65"/>
      <c r="J824" s="65"/>
    </row>
    <row r="825" spans="2:10" ht="14.25" customHeight="1" x14ac:dyDescent="0.25">
      <c r="B825" s="10"/>
      <c r="D825" s="65"/>
      <c r="F825" s="10"/>
      <c r="G825" s="65"/>
      <c r="H825" s="65"/>
      <c r="J825" s="65"/>
    </row>
    <row r="826" spans="2:10" ht="14.25" customHeight="1" x14ac:dyDescent="0.25">
      <c r="B826" s="10"/>
      <c r="D826" s="65"/>
      <c r="F826" s="10"/>
      <c r="G826" s="65"/>
      <c r="H826" s="65"/>
      <c r="J826" s="65"/>
    </row>
    <row r="827" spans="2:10" ht="14.25" customHeight="1" x14ac:dyDescent="0.25">
      <c r="B827" s="10"/>
      <c r="D827" s="65"/>
      <c r="F827" s="10"/>
      <c r="G827" s="65"/>
      <c r="H827" s="65"/>
      <c r="J827" s="65"/>
    </row>
    <row r="828" spans="2:10" ht="14.25" customHeight="1" x14ac:dyDescent="0.25">
      <c r="B828" s="10"/>
      <c r="D828" s="65"/>
      <c r="F828" s="10"/>
      <c r="G828" s="65"/>
      <c r="H828" s="65"/>
      <c r="J828" s="65"/>
    </row>
    <row r="829" spans="2:10" ht="14.25" customHeight="1" x14ac:dyDescent="0.25">
      <c r="B829" s="10"/>
      <c r="D829" s="65"/>
      <c r="F829" s="10"/>
      <c r="G829" s="65"/>
      <c r="H829" s="65"/>
      <c r="J829" s="65"/>
    </row>
    <row r="830" spans="2:10" ht="14.25" customHeight="1" x14ac:dyDescent="0.25">
      <c r="B830" s="10"/>
      <c r="D830" s="65"/>
      <c r="F830" s="10"/>
      <c r="G830" s="65"/>
      <c r="H830" s="65"/>
      <c r="J830" s="65"/>
    </row>
    <row r="831" spans="2:10" ht="14.25" customHeight="1" x14ac:dyDescent="0.25">
      <c r="B831" s="10"/>
      <c r="D831" s="65"/>
      <c r="F831" s="10"/>
      <c r="G831" s="65"/>
      <c r="H831" s="65"/>
      <c r="J831" s="65"/>
    </row>
    <row r="832" spans="2:10" ht="14.25" customHeight="1" x14ac:dyDescent="0.25">
      <c r="B832" s="10"/>
      <c r="D832" s="65"/>
      <c r="F832" s="10"/>
      <c r="G832" s="65"/>
      <c r="H832" s="65"/>
      <c r="J832" s="65"/>
    </row>
    <row r="833" spans="2:10" ht="14.25" customHeight="1" x14ac:dyDescent="0.25">
      <c r="B833" s="10"/>
      <c r="D833" s="65"/>
      <c r="F833" s="10"/>
      <c r="G833" s="65"/>
      <c r="H833" s="65"/>
      <c r="J833" s="65"/>
    </row>
    <row r="834" spans="2:10" ht="14.25" customHeight="1" x14ac:dyDescent="0.25">
      <c r="B834" s="10"/>
      <c r="D834" s="65"/>
      <c r="F834" s="10"/>
      <c r="G834" s="65"/>
      <c r="H834" s="65"/>
      <c r="J834" s="65"/>
    </row>
    <row r="835" spans="2:10" ht="14.25" customHeight="1" x14ac:dyDescent="0.25">
      <c r="B835" s="10"/>
      <c r="D835" s="65"/>
      <c r="F835" s="10"/>
      <c r="G835" s="65"/>
      <c r="H835" s="65"/>
      <c r="J835" s="65"/>
    </row>
    <row r="836" spans="2:10" ht="14.25" customHeight="1" x14ac:dyDescent="0.25">
      <c r="B836" s="10"/>
      <c r="D836" s="65"/>
      <c r="F836" s="10"/>
      <c r="G836" s="65"/>
      <c r="H836" s="65"/>
      <c r="J836" s="65"/>
    </row>
    <row r="837" spans="2:10" ht="14.25" customHeight="1" x14ac:dyDescent="0.25">
      <c r="B837" s="10"/>
      <c r="D837" s="65"/>
      <c r="F837" s="10"/>
      <c r="G837" s="65"/>
      <c r="H837" s="65"/>
      <c r="J837" s="65"/>
    </row>
    <row r="838" spans="2:10" ht="14.25" customHeight="1" x14ac:dyDescent="0.25">
      <c r="B838" s="10"/>
      <c r="D838" s="65"/>
      <c r="F838" s="10"/>
      <c r="G838" s="65"/>
      <c r="H838" s="65"/>
      <c r="J838" s="65"/>
    </row>
    <row r="839" spans="2:10" ht="14.25" customHeight="1" x14ac:dyDescent="0.25">
      <c r="B839" s="10"/>
      <c r="D839" s="65"/>
      <c r="F839" s="10"/>
      <c r="G839" s="65"/>
      <c r="H839" s="65"/>
      <c r="J839" s="65"/>
    </row>
    <row r="840" spans="2:10" ht="14.25" customHeight="1" x14ac:dyDescent="0.25">
      <c r="B840" s="10"/>
      <c r="D840" s="65"/>
      <c r="F840" s="10"/>
      <c r="G840" s="65"/>
      <c r="H840" s="65"/>
      <c r="J840" s="65"/>
    </row>
    <row r="841" spans="2:10" ht="14.25" customHeight="1" x14ac:dyDescent="0.25">
      <c r="B841" s="10"/>
      <c r="D841" s="65"/>
      <c r="F841" s="10"/>
      <c r="G841" s="65"/>
      <c r="H841" s="65"/>
      <c r="J841" s="65"/>
    </row>
    <row r="842" spans="2:10" ht="14.25" customHeight="1" x14ac:dyDescent="0.25">
      <c r="B842" s="10"/>
      <c r="D842" s="65"/>
      <c r="F842" s="10"/>
      <c r="G842" s="65"/>
      <c r="H842" s="65"/>
      <c r="J842" s="65"/>
    </row>
    <row r="843" spans="2:10" ht="14.25" customHeight="1" x14ac:dyDescent="0.25">
      <c r="B843" s="10"/>
      <c r="D843" s="65"/>
      <c r="F843" s="10"/>
      <c r="G843" s="65"/>
      <c r="H843" s="65"/>
      <c r="J843" s="65"/>
    </row>
    <row r="844" spans="2:10" ht="14.25" customHeight="1" x14ac:dyDescent="0.25">
      <c r="B844" s="10"/>
      <c r="D844" s="65"/>
      <c r="F844" s="10"/>
      <c r="G844" s="65"/>
      <c r="H844" s="65"/>
      <c r="J844" s="65"/>
    </row>
    <row r="845" spans="2:10" ht="14.25" customHeight="1" x14ac:dyDescent="0.25">
      <c r="B845" s="10"/>
      <c r="D845" s="65"/>
      <c r="F845" s="10"/>
      <c r="G845" s="65"/>
      <c r="H845" s="65"/>
      <c r="J845" s="65"/>
    </row>
    <row r="846" spans="2:10" ht="14.25" customHeight="1" x14ac:dyDescent="0.25">
      <c r="B846" s="10"/>
      <c r="D846" s="65"/>
      <c r="F846" s="10"/>
      <c r="G846" s="65"/>
      <c r="H846" s="65"/>
      <c r="J846" s="65"/>
    </row>
    <row r="847" spans="2:10" ht="14.25" customHeight="1" x14ac:dyDescent="0.25">
      <c r="B847" s="10"/>
      <c r="D847" s="65"/>
      <c r="F847" s="10"/>
      <c r="G847" s="65"/>
      <c r="H847" s="65"/>
      <c r="J847" s="65"/>
    </row>
    <row r="848" spans="2:10" ht="14.25" customHeight="1" x14ac:dyDescent="0.25">
      <c r="B848" s="10"/>
      <c r="D848" s="65"/>
      <c r="F848" s="10"/>
      <c r="G848" s="65"/>
      <c r="H848" s="65"/>
      <c r="J848" s="65"/>
    </row>
    <row r="849" spans="2:10" ht="14.25" customHeight="1" x14ac:dyDescent="0.25">
      <c r="B849" s="10"/>
      <c r="D849" s="65"/>
      <c r="F849" s="10"/>
      <c r="G849" s="65"/>
      <c r="H849" s="65"/>
      <c r="J849" s="65"/>
    </row>
    <row r="850" spans="2:10" ht="14.25" customHeight="1" x14ac:dyDescent="0.25">
      <c r="B850" s="10"/>
      <c r="D850" s="65"/>
      <c r="F850" s="10"/>
      <c r="G850" s="65"/>
      <c r="H850" s="65"/>
      <c r="J850" s="65"/>
    </row>
    <row r="851" spans="2:10" ht="14.25" customHeight="1" x14ac:dyDescent="0.25">
      <c r="B851" s="10"/>
      <c r="D851" s="65"/>
      <c r="F851" s="10"/>
      <c r="G851" s="65"/>
      <c r="H851" s="65"/>
      <c r="J851" s="65"/>
    </row>
    <row r="852" spans="2:10" ht="14.25" customHeight="1" x14ac:dyDescent="0.25">
      <c r="B852" s="10"/>
      <c r="D852" s="65"/>
      <c r="F852" s="10"/>
      <c r="G852" s="65"/>
      <c r="H852" s="65"/>
      <c r="J852" s="65"/>
    </row>
    <row r="853" spans="2:10" ht="14.25" customHeight="1" x14ac:dyDescent="0.25">
      <c r="B853" s="10"/>
      <c r="D853" s="65"/>
      <c r="F853" s="10"/>
      <c r="G853" s="65"/>
      <c r="H853" s="65"/>
      <c r="J853" s="65"/>
    </row>
    <row r="854" spans="2:10" ht="14.25" customHeight="1" x14ac:dyDescent="0.25">
      <c r="B854" s="10"/>
      <c r="D854" s="65"/>
      <c r="F854" s="10"/>
      <c r="G854" s="65"/>
      <c r="H854" s="65"/>
      <c r="J854" s="65"/>
    </row>
    <row r="855" spans="2:10" ht="14.25" customHeight="1" x14ac:dyDescent="0.25">
      <c r="B855" s="10"/>
      <c r="D855" s="65"/>
      <c r="F855" s="10"/>
      <c r="G855" s="65"/>
      <c r="H855" s="65"/>
      <c r="J855" s="65"/>
    </row>
    <row r="856" spans="2:10" ht="14.25" customHeight="1" x14ac:dyDescent="0.25">
      <c r="B856" s="10"/>
      <c r="D856" s="65"/>
      <c r="F856" s="10"/>
      <c r="G856" s="65"/>
      <c r="H856" s="65"/>
      <c r="J856" s="65"/>
    </row>
    <row r="857" spans="2:10" ht="14.25" customHeight="1" x14ac:dyDescent="0.25">
      <c r="B857" s="10"/>
      <c r="D857" s="65"/>
      <c r="F857" s="10"/>
      <c r="G857" s="65"/>
      <c r="H857" s="65"/>
      <c r="J857" s="65"/>
    </row>
    <row r="858" spans="2:10" ht="14.25" customHeight="1" x14ac:dyDescent="0.25">
      <c r="B858" s="10"/>
      <c r="D858" s="65"/>
      <c r="F858" s="10"/>
      <c r="G858" s="65"/>
      <c r="H858" s="65"/>
      <c r="J858" s="65"/>
    </row>
    <row r="859" spans="2:10" ht="14.25" customHeight="1" x14ac:dyDescent="0.25">
      <c r="B859" s="10"/>
      <c r="D859" s="65"/>
      <c r="F859" s="10"/>
      <c r="G859" s="65"/>
      <c r="H859" s="65"/>
      <c r="J859" s="65"/>
    </row>
    <row r="860" spans="2:10" ht="14.25" customHeight="1" x14ac:dyDescent="0.25">
      <c r="B860" s="10"/>
      <c r="D860" s="65"/>
      <c r="F860" s="10"/>
      <c r="G860" s="65"/>
      <c r="H860" s="65"/>
      <c r="J860" s="65"/>
    </row>
    <row r="861" spans="2:10" ht="14.25" customHeight="1" x14ac:dyDescent="0.25">
      <c r="B861" s="10"/>
      <c r="D861" s="65"/>
      <c r="F861" s="10"/>
      <c r="G861" s="65"/>
      <c r="H861" s="65"/>
      <c r="J861" s="65"/>
    </row>
    <row r="862" spans="2:10" ht="14.25" customHeight="1" x14ac:dyDescent="0.25">
      <c r="B862" s="10"/>
      <c r="D862" s="65"/>
      <c r="F862" s="10"/>
      <c r="G862" s="65"/>
      <c r="H862" s="65"/>
      <c r="J862" s="65"/>
    </row>
    <row r="863" spans="2:10" ht="14.25" customHeight="1" x14ac:dyDescent="0.25">
      <c r="B863" s="10"/>
      <c r="D863" s="65"/>
      <c r="F863" s="10"/>
      <c r="G863" s="65"/>
      <c r="H863" s="65"/>
      <c r="J863" s="65"/>
    </row>
    <row r="864" spans="2:10" ht="14.25" customHeight="1" x14ac:dyDescent="0.25">
      <c r="B864" s="10"/>
      <c r="D864" s="65"/>
      <c r="F864" s="10"/>
      <c r="G864" s="65"/>
      <c r="H864" s="65"/>
      <c r="J864" s="65"/>
    </row>
    <row r="865" spans="2:10" ht="14.25" customHeight="1" x14ac:dyDescent="0.25">
      <c r="B865" s="10"/>
      <c r="D865" s="65"/>
      <c r="F865" s="10"/>
      <c r="G865" s="65"/>
      <c r="H865" s="65"/>
      <c r="J865" s="65"/>
    </row>
    <row r="866" spans="2:10" ht="14.25" customHeight="1" x14ac:dyDescent="0.25">
      <c r="B866" s="10"/>
      <c r="D866" s="65"/>
      <c r="F866" s="10"/>
      <c r="G866" s="65"/>
      <c r="H866" s="65"/>
      <c r="J866" s="65"/>
    </row>
    <row r="867" spans="2:10" ht="14.25" customHeight="1" x14ac:dyDescent="0.25">
      <c r="B867" s="10"/>
      <c r="D867" s="65"/>
      <c r="F867" s="10"/>
      <c r="G867" s="65"/>
      <c r="H867" s="65"/>
      <c r="J867" s="65"/>
    </row>
    <row r="868" spans="2:10" ht="14.25" customHeight="1" x14ac:dyDescent="0.25">
      <c r="B868" s="10"/>
      <c r="D868" s="65"/>
      <c r="F868" s="10"/>
      <c r="G868" s="65"/>
      <c r="H868" s="65"/>
      <c r="J868" s="65"/>
    </row>
    <row r="869" spans="2:10" ht="14.25" customHeight="1" x14ac:dyDescent="0.25">
      <c r="B869" s="10"/>
      <c r="D869" s="65"/>
      <c r="F869" s="10"/>
      <c r="G869" s="65"/>
      <c r="H869" s="65"/>
      <c r="J869" s="65"/>
    </row>
    <row r="870" spans="2:10" ht="14.25" customHeight="1" x14ac:dyDescent="0.25">
      <c r="B870" s="10"/>
      <c r="D870" s="65"/>
      <c r="F870" s="10"/>
      <c r="G870" s="65"/>
      <c r="H870" s="65"/>
      <c r="J870" s="65"/>
    </row>
    <row r="871" spans="2:10" ht="14.25" customHeight="1" x14ac:dyDescent="0.25">
      <c r="B871" s="10"/>
      <c r="D871" s="65"/>
      <c r="F871" s="10"/>
      <c r="G871" s="65"/>
      <c r="H871" s="65"/>
      <c r="J871" s="65"/>
    </row>
    <row r="872" spans="2:10" ht="14.25" customHeight="1" x14ac:dyDescent="0.25">
      <c r="B872" s="10"/>
      <c r="D872" s="65"/>
      <c r="F872" s="10"/>
      <c r="G872" s="65"/>
      <c r="H872" s="65"/>
      <c r="J872" s="65"/>
    </row>
    <row r="873" spans="2:10" ht="14.25" customHeight="1" x14ac:dyDescent="0.25">
      <c r="B873" s="10"/>
      <c r="D873" s="65"/>
      <c r="F873" s="10"/>
      <c r="G873" s="65"/>
      <c r="H873" s="65"/>
      <c r="J873" s="65"/>
    </row>
    <row r="874" spans="2:10" ht="14.25" customHeight="1" x14ac:dyDescent="0.25">
      <c r="B874" s="10"/>
      <c r="D874" s="65"/>
      <c r="F874" s="10"/>
      <c r="G874" s="65"/>
      <c r="H874" s="65"/>
      <c r="J874" s="65"/>
    </row>
    <row r="875" spans="2:10" ht="14.25" customHeight="1" x14ac:dyDescent="0.25">
      <c r="B875" s="10"/>
      <c r="D875" s="65"/>
      <c r="F875" s="10"/>
      <c r="G875" s="65"/>
      <c r="H875" s="65"/>
      <c r="J875" s="65"/>
    </row>
    <row r="876" spans="2:10" ht="14.25" customHeight="1" x14ac:dyDescent="0.25">
      <c r="B876" s="10"/>
      <c r="D876" s="65"/>
      <c r="F876" s="10"/>
      <c r="G876" s="65"/>
      <c r="H876" s="65"/>
      <c r="J876" s="65"/>
    </row>
    <row r="877" spans="2:10" ht="14.25" customHeight="1" x14ac:dyDescent="0.25">
      <c r="B877" s="10"/>
      <c r="D877" s="65"/>
      <c r="F877" s="10"/>
      <c r="G877" s="65"/>
      <c r="H877" s="65"/>
      <c r="J877" s="65"/>
    </row>
    <row r="878" spans="2:10" ht="14.25" customHeight="1" x14ac:dyDescent="0.25">
      <c r="B878" s="10"/>
      <c r="D878" s="65"/>
      <c r="F878" s="10"/>
      <c r="G878" s="65"/>
      <c r="H878" s="65"/>
      <c r="J878" s="65"/>
    </row>
    <row r="879" spans="2:10" ht="14.25" customHeight="1" x14ac:dyDescent="0.25">
      <c r="B879" s="10"/>
      <c r="D879" s="65"/>
      <c r="F879" s="10"/>
      <c r="G879" s="65"/>
      <c r="H879" s="65"/>
      <c r="J879" s="65"/>
    </row>
    <row r="880" spans="2:10" ht="14.25" customHeight="1" x14ac:dyDescent="0.25">
      <c r="B880" s="10"/>
      <c r="D880" s="65"/>
      <c r="F880" s="10"/>
      <c r="G880" s="65"/>
      <c r="H880" s="65"/>
      <c r="J880" s="65"/>
    </row>
    <row r="881" spans="2:10" ht="14.25" customHeight="1" x14ac:dyDescent="0.25">
      <c r="B881" s="10"/>
      <c r="D881" s="65"/>
      <c r="F881" s="10"/>
      <c r="G881" s="65"/>
      <c r="H881" s="65"/>
      <c r="J881" s="65"/>
    </row>
    <row r="882" spans="2:10" ht="14.25" customHeight="1" x14ac:dyDescent="0.25">
      <c r="B882" s="10"/>
      <c r="D882" s="65"/>
      <c r="F882" s="10"/>
      <c r="G882" s="65"/>
      <c r="H882" s="65"/>
      <c r="J882" s="65"/>
    </row>
    <row r="883" spans="2:10" ht="14.25" customHeight="1" x14ac:dyDescent="0.25">
      <c r="B883" s="10"/>
      <c r="D883" s="65"/>
      <c r="F883" s="10"/>
      <c r="G883" s="65"/>
      <c r="H883" s="65"/>
      <c r="J883" s="65"/>
    </row>
    <row r="884" spans="2:10" ht="14.25" customHeight="1" x14ac:dyDescent="0.25">
      <c r="B884" s="10"/>
      <c r="D884" s="65"/>
      <c r="F884" s="10"/>
      <c r="G884" s="65"/>
      <c r="H884" s="65"/>
      <c r="J884" s="65"/>
    </row>
    <row r="885" spans="2:10" ht="14.25" customHeight="1" x14ac:dyDescent="0.25">
      <c r="B885" s="10"/>
      <c r="D885" s="65"/>
      <c r="F885" s="10"/>
      <c r="G885" s="65"/>
      <c r="H885" s="65"/>
      <c r="J885" s="65"/>
    </row>
    <row r="886" spans="2:10" ht="14.25" customHeight="1" x14ac:dyDescent="0.25">
      <c r="B886" s="10"/>
      <c r="D886" s="65"/>
      <c r="F886" s="10"/>
      <c r="G886" s="65"/>
      <c r="H886" s="65"/>
      <c r="J886" s="65"/>
    </row>
    <row r="887" spans="2:10" ht="14.25" customHeight="1" x14ac:dyDescent="0.25">
      <c r="B887" s="10"/>
      <c r="D887" s="65"/>
      <c r="F887" s="10"/>
      <c r="G887" s="65"/>
      <c r="H887" s="65"/>
      <c r="J887" s="65"/>
    </row>
    <row r="888" spans="2:10" ht="14.25" customHeight="1" x14ac:dyDescent="0.25">
      <c r="B888" s="10"/>
      <c r="D888" s="65"/>
      <c r="F888" s="10"/>
      <c r="G888" s="65"/>
      <c r="H888" s="65"/>
      <c r="J888" s="65"/>
    </row>
    <row r="889" spans="2:10" ht="14.25" customHeight="1" x14ac:dyDescent="0.25">
      <c r="B889" s="10"/>
      <c r="D889" s="65"/>
      <c r="F889" s="10"/>
      <c r="G889" s="65"/>
      <c r="H889" s="65"/>
      <c r="J889" s="65"/>
    </row>
    <row r="890" spans="2:10" ht="14.25" customHeight="1" x14ac:dyDescent="0.25">
      <c r="B890" s="10"/>
      <c r="D890" s="65"/>
      <c r="F890" s="10"/>
      <c r="G890" s="65"/>
      <c r="H890" s="65"/>
      <c r="J890" s="65"/>
    </row>
    <row r="891" spans="2:10" ht="14.25" customHeight="1" x14ac:dyDescent="0.25">
      <c r="B891" s="10"/>
      <c r="D891" s="65"/>
      <c r="F891" s="10"/>
      <c r="G891" s="65"/>
      <c r="H891" s="65"/>
      <c r="J891" s="65"/>
    </row>
    <row r="892" spans="2:10" ht="14.25" customHeight="1" x14ac:dyDescent="0.25">
      <c r="B892" s="10"/>
      <c r="D892" s="65"/>
      <c r="F892" s="10"/>
      <c r="G892" s="65"/>
      <c r="H892" s="65"/>
      <c r="J892" s="65"/>
    </row>
    <row r="893" spans="2:10" ht="14.25" customHeight="1" x14ac:dyDescent="0.25">
      <c r="B893" s="10"/>
      <c r="D893" s="65"/>
      <c r="F893" s="10"/>
      <c r="G893" s="65"/>
      <c r="H893" s="65"/>
      <c r="J893" s="65"/>
    </row>
    <row r="894" spans="2:10" ht="14.25" customHeight="1" x14ac:dyDescent="0.25">
      <c r="B894" s="10"/>
      <c r="D894" s="65"/>
      <c r="F894" s="10"/>
      <c r="G894" s="65"/>
      <c r="H894" s="65"/>
      <c r="J894" s="65"/>
    </row>
    <row r="895" spans="2:10" ht="14.25" customHeight="1" x14ac:dyDescent="0.25">
      <c r="B895" s="10"/>
      <c r="D895" s="65"/>
      <c r="F895" s="10"/>
      <c r="G895" s="65"/>
      <c r="H895" s="65"/>
      <c r="J895" s="65"/>
    </row>
    <row r="896" spans="2:10" ht="14.25" customHeight="1" x14ac:dyDescent="0.25">
      <c r="B896" s="10"/>
      <c r="D896" s="65"/>
      <c r="F896" s="10"/>
      <c r="G896" s="65"/>
      <c r="H896" s="65"/>
      <c r="J896" s="65"/>
    </row>
    <row r="897" spans="2:10" ht="14.25" customHeight="1" x14ac:dyDescent="0.25">
      <c r="B897" s="10"/>
      <c r="D897" s="65"/>
      <c r="F897" s="10"/>
      <c r="G897" s="65"/>
      <c r="H897" s="65"/>
      <c r="J897" s="65"/>
    </row>
    <row r="898" spans="2:10" ht="14.25" customHeight="1" x14ac:dyDescent="0.25">
      <c r="B898" s="10"/>
      <c r="D898" s="65"/>
      <c r="F898" s="10"/>
      <c r="G898" s="65"/>
      <c r="H898" s="65"/>
      <c r="J898" s="65"/>
    </row>
    <row r="899" spans="2:10" ht="14.25" customHeight="1" x14ac:dyDescent="0.25">
      <c r="B899" s="10"/>
      <c r="D899" s="65"/>
      <c r="F899" s="10"/>
      <c r="G899" s="65"/>
      <c r="H899" s="65"/>
      <c r="J899" s="65"/>
    </row>
    <row r="900" spans="2:10" ht="14.25" customHeight="1" x14ac:dyDescent="0.25">
      <c r="B900" s="10"/>
      <c r="D900" s="65"/>
      <c r="F900" s="10"/>
      <c r="G900" s="65"/>
      <c r="H900" s="65"/>
      <c r="J900" s="65"/>
    </row>
    <row r="901" spans="2:10" ht="14.25" customHeight="1" x14ac:dyDescent="0.25">
      <c r="B901" s="10"/>
      <c r="D901" s="65"/>
      <c r="F901" s="10"/>
      <c r="G901" s="65"/>
      <c r="H901" s="65"/>
      <c r="J901" s="65"/>
    </row>
    <row r="902" spans="2:10" ht="14.25" customHeight="1" x14ac:dyDescent="0.25">
      <c r="B902" s="10"/>
      <c r="D902" s="65"/>
      <c r="F902" s="10"/>
      <c r="G902" s="65"/>
      <c r="H902" s="65"/>
      <c r="J902" s="65"/>
    </row>
    <row r="903" spans="2:10" ht="14.25" customHeight="1" x14ac:dyDescent="0.25">
      <c r="B903" s="10"/>
      <c r="D903" s="65"/>
      <c r="F903" s="10"/>
      <c r="G903" s="65"/>
      <c r="H903" s="65"/>
      <c r="J903" s="65"/>
    </row>
    <row r="904" spans="2:10" ht="14.25" customHeight="1" x14ac:dyDescent="0.25">
      <c r="B904" s="10"/>
      <c r="D904" s="65"/>
      <c r="F904" s="10"/>
      <c r="G904" s="65"/>
      <c r="H904" s="65"/>
      <c r="J904" s="65"/>
    </row>
    <row r="905" spans="2:10" ht="14.25" customHeight="1" x14ac:dyDescent="0.25">
      <c r="B905" s="10"/>
      <c r="D905" s="65"/>
      <c r="F905" s="10"/>
      <c r="G905" s="65"/>
      <c r="H905" s="65"/>
      <c r="J905" s="65"/>
    </row>
    <row r="906" spans="2:10" ht="14.25" customHeight="1" x14ac:dyDescent="0.25">
      <c r="B906" s="10"/>
      <c r="D906" s="65"/>
      <c r="F906" s="10"/>
      <c r="G906" s="65"/>
      <c r="H906" s="65"/>
      <c r="J906" s="65"/>
    </row>
    <row r="907" spans="2:10" ht="14.25" customHeight="1" x14ac:dyDescent="0.25">
      <c r="B907" s="10"/>
      <c r="D907" s="65"/>
      <c r="F907" s="10"/>
      <c r="G907" s="65"/>
      <c r="H907" s="65"/>
      <c r="J907" s="65"/>
    </row>
    <row r="908" spans="2:10" ht="14.25" customHeight="1" x14ac:dyDescent="0.25">
      <c r="B908" s="10"/>
      <c r="D908" s="65"/>
      <c r="F908" s="10"/>
      <c r="G908" s="65"/>
      <c r="H908" s="65"/>
      <c r="J908" s="65"/>
    </row>
    <row r="909" spans="2:10" ht="14.25" customHeight="1" x14ac:dyDescent="0.25">
      <c r="B909" s="10"/>
      <c r="D909" s="65"/>
      <c r="F909" s="10"/>
      <c r="G909" s="65"/>
      <c r="H909" s="65"/>
      <c r="J909" s="65"/>
    </row>
    <row r="910" spans="2:10" ht="14.25" customHeight="1" x14ac:dyDescent="0.25">
      <c r="B910" s="10"/>
      <c r="D910" s="65"/>
      <c r="F910" s="10"/>
      <c r="G910" s="65"/>
      <c r="H910" s="65"/>
      <c r="J910" s="65"/>
    </row>
    <row r="911" spans="2:10" ht="14.25" customHeight="1" x14ac:dyDescent="0.25">
      <c r="B911" s="10"/>
      <c r="D911" s="65"/>
      <c r="F911" s="10"/>
      <c r="G911" s="65"/>
      <c r="H911" s="65"/>
      <c r="J911" s="65"/>
    </row>
    <row r="912" spans="2:10" ht="14.25" customHeight="1" x14ac:dyDescent="0.25">
      <c r="B912" s="10"/>
      <c r="D912" s="65"/>
      <c r="F912" s="10"/>
      <c r="G912" s="65"/>
      <c r="H912" s="65"/>
      <c r="J912" s="65"/>
    </row>
    <row r="913" spans="2:10" ht="14.25" customHeight="1" x14ac:dyDescent="0.25">
      <c r="B913" s="10"/>
      <c r="D913" s="65"/>
      <c r="F913" s="10"/>
      <c r="G913" s="65"/>
      <c r="H913" s="65"/>
      <c r="J913" s="65"/>
    </row>
    <row r="914" spans="2:10" ht="14.25" customHeight="1" x14ac:dyDescent="0.25">
      <c r="B914" s="10"/>
      <c r="D914" s="65"/>
      <c r="F914" s="10"/>
      <c r="G914" s="65"/>
      <c r="H914" s="65"/>
      <c r="J914" s="65"/>
    </row>
    <row r="915" spans="2:10" ht="14.25" customHeight="1" x14ac:dyDescent="0.25">
      <c r="B915" s="10"/>
      <c r="D915" s="65"/>
      <c r="F915" s="10"/>
      <c r="G915" s="65"/>
      <c r="H915" s="65"/>
      <c r="J915" s="65"/>
    </row>
    <row r="916" spans="2:10" ht="14.25" customHeight="1" x14ac:dyDescent="0.25">
      <c r="B916" s="10"/>
      <c r="D916" s="65"/>
      <c r="F916" s="10"/>
      <c r="G916" s="65"/>
      <c r="H916" s="65"/>
      <c r="J916" s="65"/>
    </row>
    <row r="917" spans="2:10" ht="14.25" customHeight="1" x14ac:dyDescent="0.25">
      <c r="B917" s="10"/>
      <c r="D917" s="65"/>
      <c r="F917" s="10"/>
      <c r="G917" s="65"/>
      <c r="H917" s="65"/>
      <c r="J917" s="65"/>
    </row>
    <row r="918" spans="2:10" ht="14.25" customHeight="1" x14ac:dyDescent="0.25">
      <c r="B918" s="10"/>
      <c r="D918" s="65"/>
      <c r="F918" s="10"/>
      <c r="G918" s="65"/>
      <c r="H918" s="65"/>
      <c r="J918" s="65"/>
    </row>
    <row r="919" spans="2:10" ht="14.25" customHeight="1" x14ac:dyDescent="0.25">
      <c r="B919" s="10"/>
      <c r="D919" s="65"/>
      <c r="F919" s="10"/>
      <c r="G919" s="65"/>
      <c r="H919" s="65"/>
      <c r="J919" s="65"/>
    </row>
    <row r="920" spans="2:10" ht="14.25" customHeight="1" x14ac:dyDescent="0.25">
      <c r="B920" s="10"/>
      <c r="D920" s="65"/>
      <c r="F920" s="10"/>
      <c r="G920" s="65"/>
      <c r="H920" s="65"/>
      <c r="J920" s="65"/>
    </row>
    <row r="921" spans="2:10" ht="14.25" customHeight="1" x14ac:dyDescent="0.25">
      <c r="B921" s="10"/>
      <c r="D921" s="65"/>
      <c r="F921" s="10"/>
      <c r="G921" s="65"/>
      <c r="H921" s="65"/>
      <c r="J921" s="65"/>
    </row>
    <row r="922" spans="2:10" ht="14.25" customHeight="1" x14ac:dyDescent="0.25">
      <c r="B922" s="10"/>
      <c r="D922" s="65"/>
      <c r="F922" s="10"/>
      <c r="G922" s="65"/>
      <c r="H922" s="65"/>
      <c r="J922" s="65"/>
    </row>
    <row r="923" spans="2:10" ht="14.25" customHeight="1" x14ac:dyDescent="0.25">
      <c r="B923" s="10"/>
      <c r="D923" s="65"/>
      <c r="F923" s="10"/>
      <c r="G923" s="65"/>
      <c r="H923" s="65"/>
      <c r="J923" s="65"/>
    </row>
    <row r="924" spans="2:10" ht="14.25" customHeight="1" x14ac:dyDescent="0.25">
      <c r="B924" s="10"/>
      <c r="D924" s="65"/>
      <c r="F924" s="10"/>
      <c r="G924" s="65"/>
      <c r="H924" s="65"/>
      <c r="J924" s="65"/>
    </row>
    <row r="925" spans="2:10" ht="14.25" customHeight="1" x14ac:dyDescent="0.25">
      <c r="B925" s="10"/>
      <c r="D925" s="65"/>
      <c r="F925" s="10"/>
      <c r="G925" s="65"/>
      <c r="H925" s="65"/>
      <c r="J925" s="65"/>
    </row>
    <row r="926" spans="2:10" ht="14.25" customHeight="1" x14ac:dyDescent="0.25">
      <c r="B926" s="10"/>
      <c r="D926" s="65"/>
      <c r="F926" s="10"/>
      <c r="G926" s="65"/>
      <c r="H926" s="65"/>
      <c r="J926" s="65"/>
    </row>
    <row r="927" spans="2:10" ht="14.25" customHeight="1" x14ac:dyDescent="0.25">
      <c r="B927" s="10"/>
      <c r="D927" s="65"/>
      <c r="F927" s="10"/>
      <c r="G927" s="65"/>
      <c r="H927" s="65"/>
      <c r="J927" s="65"/>
    </row>
    <row r="928" spans="2:10" ht="14.25" customHeight="1" x14ac:dyDescent="0.25">
      <c r="B928" s="10"/>
      <c r="D928" s="65"/>
      <c r="F928" s="10"/>
      <c r="G928" s="65"/>
      <c r="H928" s="65"/>
      <c r="J928" s="65"/>
    </row>
    <row r="929" spans="2:10" ht="14.25" customHeight="1" x14ac:dyDescent="0.25">
      <c r="B929" s="10"/>
      <c r="D929" s="65"/>
      <c r="F929" s="10"/>
      <c r="G929" s="65"/>
      <c r="H929" s="65"/>
      <c r="J929" s="65"/>
    </row>
    <row r="930" spans="2:10" ht="14.25" customHeight="1" x14ac:dyDescent="0.25">
      <c r="B930" s="10"/>
      <c r="D930" s="65"/>
      <c r="F930" s="10"/>
      <c r="G930" s="65"/>
      <c r="H930" s="65"/>
      <c r="J930" s="65"/>
    </row>
    <row r="931" spans="2:10" ht="14.25" customHeight="1" x14ac:dyDescent="0.25">
      <c r="B931" s="10"/>
      <c r="D931" s="65"/>
      <c r="F931" s="10"/>
      <c r="G931" s="65"/>
      <c r="H931" s="65"/>
      <c r="J931" s="65"/>
    </row>
    <row r="932" spans="2:10" ht="14.25" customHeight="1" x14ac:dyDescent="0.25">
      <c r="B932" s="10"/>
      <c r="D932" s="65"/>
      <c r="F932" s="10"/>
      <c r="G932" s="65"/>
      <c r="H932" s="65"/>
      <c r="J932" s="65"/>
    </row>
    <row r="933" spans="2:10" ht="14.25" customHeight="1" x14ac:dyDescent="0.25">
      <c r="B933" s="10"/>
      <c r="D933" s="65"/>
      <c r="F933" s="10"/>
      <c r="G933" s="65"/>
      <c r="H933" s="65"/>
      <c r="J933" s="65"/>
    </row>
    <row r="934" spans="2:10" ht="14.25" customHeight="1" x14ac:dyDescent="0.25">
      <c r="B934" s="10"/>
      <c r="D934" s="65"/>
      <c r="F934" s="10"/>
      <c r="G934" s="65"/>
      <c r="H934" s="65"/>
      <c r="J934" s="65"/>
    </row>
    <row r="935" spans="2:10" ht="14.25" customHeight="1" x14ac:dyDescent="0.25">
      <c r="B935" s="10"/>
      <c r="D935" s="65"/>
      <c r="F935" s="10"/>
      <c r="G935" s="65"/>
      <c r="H935" s="65"/>
      <c r="J935" s="65"/>
    </row>
    <row r="936" spans="2:10" ht="14.25" customHeight="1" x14ac:dyDescent="0.25">
      <c r="B936" s="10"/>
      <c r="D936" s="65"/>
      <c r="F936" s="10"/>
      <c r="G936" s="65"/>
      <c r="H936" s="65"/>
      <c r="J936" s="65"/>
    </row>
    <row r="937" spans="2:10" ht="14.25" customHeight="1" x14ac:dyDescent="0.25">
      <c r="B937" s="10"/>
      <c r="D937" s="65"/>
      <c r="F937" s="10"/>
      <c r="G937" s="65"/>
      <c r="H937" s="65"/>
      <c r="J937" s="65"/>
    </row>
    <row r="938" spans="2:10" ht="14.25" customHeight="1" x14ac:dyDescent="0.25">
      <c r="B938" s="10"/>
      <c r="D938" s="65"/>
      <c r="F938" s="10"/>
      <c r="G938" s="65"/>
      <c r="H938" s="65"/>
      <c r="J938" s="65"/>
    </row>
    <row r="939" spans="2:10" ht="14.25" customHeight="1" x14ac:dyDescent="0.25">
      <c r="B939" s="10"/>
      <c r="D939" s="65"/>
      <c r="F939" s="10"/>
      <c r="G939" s="65"/>
      <c r="H939" s="65"/>
      <c r="J939" s="65"/>
    </row>
    <row r="940" spans="2:10" ht="14.25" customHeight="1" x14ac:dyDescent="0.25">
      <c r="B940" s="10"/>
      <c r="D940" s="65"/>
      <c r="F940" s="10"/>
      <c r="G940" s="65"/>
      <c r="H940" s="65"/>
      <c r="J940" s="65"/>
    </row>
    <row r="941" spans="2:10" ht="14.25" customHeight="1" x14ac:dyDescent="0.25">
      <c r="B941" s="10"/>
      <c r="D941" s="65"/>
      <c r="F941" s="10"/>
      <c r="G941" s="65"/>
      <c r="H941" s="65"/>
      <c r="J941" s="65"/>
    </row>
    <row r="942" spans="2:10" ht="14.25" customHeight="1" x14ac:dyDescent="0.25">
      <c r="B942" s="10"/>
      <c r="D942" s="65"/>
      <c r="F942" s="10"/>
      <c r="G942" s="65"/>
      <c r="H942" s="65"/>
      <c r="J942" s="65"/>
    </row>
    <row r="943" spans="2:10" ht="14.25" customHeight="1" x14ac:dyDescent="0.25">
      <c r="B943" s="10"/>
      <c r="D943" s="65"/>
      <c r="F943" s="10"/>
      <c r="G943" s="65"/>
      <c r="H943" s="65"/>
      <c r="J943" s="65"/>
    </row>
    <row r="944" spans="2:10" ht="14.25" customHeight="1" x14ac:dyDescent="0.25">
      <c r="B944" s="10"/>
      <c r="D944" s="65"/>
      <c r="F944" s="10"/>
      <c r="G944" s="65"/>
      <c r="H944" s="65"/>
      <c r="J944" s="65"/>
    </row>
    <row r="945" spans="2:10" ht="14.25" customHeight="1" x14ac:dyDescent="0.25">
      <c r="B945" s="10"/>
      <c r="D945" s="65"/>
      <c r="F945" s="10"/>
      <c r="G945" s="65"/>
      <c r="H945" s="65"/>
      <c r="J945" s="65"/>
    </row>
    <row r="946" spans="2:10" ht="14.25" customHeight="1" x14ac:dyDescent="0.25">
      <c r="B946" s="10"/>
      <c r="D946" s="65"/>
      <c r="F946" s="10"/>
      <c r="G946" s="65"/>
      <c r="H946" s="65"/>
      <c r="J946" s="65"/>
    </row>
    <row r="947" spans="2:10" ht="14.25" customHeight="1" x14ac:dyDescent="0.25">
      <c r="B947" s="10"/>
      <c r="D947" s="65"/>
      <c r="F947" s="10"/>
      <c r="G947" s="65"/>
      <c r="H947" s="65"/>
      <c r="J947" s="65"/>
    </row>
  </sheetData>
  <mergeCells count="37">
    <mergeCell ref="A41:B41"/>
    <mergeCell ref="A42:J43"/>
    <mergeCell ref="A58:B58"/>
    <mergeCell ref="A62:B62"/>
    <mergeCell ref="A70:B70"/>
    <mergeCell ref="A45:B45"/>
    <mergeCell ref="A46:B46"/>
    <mergeCell ref="A48:B48"/>
    <mergeCell ref="A54:B54"/>
    <mergeCell ref="A55:J56"/>
    <mergeCell ref="D22:E22"/>
    <mergeCell ref="D23:E23"/>
    <mergeCell ref="A25:B25"/>
    <mergeCell ref="C25:J25"/>
    <mergeCell ref="E27:J27"/>
    <mergeCell ref="D27:D39"/>
    <mergeCell ref="G28:G39"/>
    <mergeCell ref="H28:H39"/>
    <mergeCell ref="I28:I39"/>
    <mergeCell ref="A29:A33"/>
    <mergeCell ref="A10:J10"/>
    <mergeCell ref="D11:E11"/>
    <mergeCell ref="D19:E19"/>
    <mergeCell ref="D20:E20"/>
    <mergeCell ref="D21:E21"/>
    <mergeCell ref="D12:E12"/>
    <mergeCell ref="D13:E13"/>
    <mergeCell ref="D14:E14"/>
    <mergeCell ref="D15:E15"/>
    <mergeCell ref="D16:E16"/>
    <mergeCell ref="D17:E17"/>
    <mergeCell ref="D18:E18"/>
    <mergeCell ref="A1:J2"/>
    <mergeCell ref="A3:J3"/>
    <mergeCell ref="C4:C8"/>
    <mergeCell ref="D4:J8"/>
    <mergeCell ref="A9:J9"/>
  </mergeCells>
  <hyperlinks>
    <hyperlink ref="C11" location="ICE!A25" display="Fuel Cost(a)" xr:uid="{DF2BB75A-CDAC-4D43-912B-B48D2DB00D0F}"/>
    <hyperlink ref="F11" location="ICE!A45" display="ICE!A45" xr:uid="{45781CB2-A0EA-4242-BFBB-766AB8336DEA}"/>
    <hyperlink ref="H11" location="ICE!A58" display="ICE!A58" xr:uid="{55219715-145C-4282-B6F6-9D22BBA0AFE5}"/>
    <hyperlink ref="G72" location="ICE!A1" display="return to Top" xr:uid="{E8016A4A-F388-484C-99C7-F1CF66A54965}"/>
  </hyperlinks>
  <pageMargins left="0.7" right="0.7" top="0.75" bottom="0.75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64"/>
  <sheetViews>
    <sheetView showGridLines="0" topLeftCell="B1" zoomScale="70" zoomScaleNormal="70" workbookViewId="0">
      <selection activeCell="L28" sqref="L28"/>
    </sheetView>
  </sheetViews>
  <sheetFormatPr defaultColWidth="12.59765625" defaultRowHeight="15" customHeight="1" x14ac:dyDescent="0.25"/>
  <cols>
    <col min="1" max="1" width="26.3984375" style="7" customWidth="1"/>
    <col min="2" max="2" width="16.59765625" style="7" customWidth="1"/>
    <col min="3" max="3" width="16.5" style="7" customWidth="1"/>
    <col min="4" max="4" width="13.19921875" style="7" bestFit="1" customWidth="1"/>
    <col min="5" max="5" width="15.19921875" style="7" customWidth="1"/>
    <col min="6" max="6" width="16.8984375" style="7" customWidth="1"/>
    <col min="7" max="7" width="14.09765625" style="7" customWidth="1"/>
    <col min="8" max="8" width="14" style="7" customWidth="1"/>
    <col min="9" max="9" width="15.09765625" style="7" bestFit="1" customWidth="1"/>
    <col min="10" max="11" width="14.09765625" style="7" customWidth="1"/>
    <col min="12" max="12" width="11.69921875" style="7" customWidth="1"/>
    <col min="13" max="13" width="13.59765625" style="7" customWidth="1"/>
    <col min="14" max="14" width="14.19921875" style="7" customWidth="1"/>
    <col min="15" max="15" width="4.3984375" style="7" customWidth="1"/>
    <col min="16" max="16" width="11.5" style="7" customWidth="1"/>
    <col min="17" max="17" width="7.5" style="7" customWidth="1"/>
    <col min="18" max="18" width="10.69921875" style="7" customWidth="1"/>
    <col min="19" max="19" width="5.19921875" style="7" customWidth="1"/>
    <col min="20" max="20" width="6.19921875" style="7" customWidth="1"/>
    <col min="21" max="21" width="8.5" style="7" customWidth="1"/>
    <col min="22" max="22" width="11" style="7" customWidth="1"/>
    <col min="23" max="23" width="13.69921875" style="7" customWidth="1"/>
    <col min="24" max="25" width="12.3984375" style="7" customWidth="1"/>
    <col min="26" max="26" width="11.19921875" style="7" customWidth="1"/>
    <col min="27" max="27" width="15.5" style="7" customWidth="1"/>
    <col min="28" max="28" width="11.19921875" style="7" customWidth="1"/>
    <col min="29" max="32" width="7.59765625" style="7" customWidth="1"/>
    <col min="33" max="16384" width="12.59765625" style="7"/>
  </cols>
  <sheetData>
    <row r="1" spans="1:14" ht="13.8" x14ac:dyDescent="0.25">
      <c r="A1" s="416" t="s">
        <v>63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9"/>
    </row>
    <row r="2" spans="1:14" ht="15.75" customHeight="1" x14ac:dyDescent="0.25">
      <c r="A2" s="378"/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80"/>
    </row>
    <row r="3" spans="1:14" ht="14.4" thickBot="1" x14ac:dyDescent="0.3">
      <c r="A3" s="131"/>
      <c r="B3" s="132"/>
      <c r="C3" s="132"/>
      <c r="H3" s="65"/>
      <c r="J3" s="10"/>
      <c r="K3" s="65"/>
      <c r="L3" s="65"/>
      <c r="N3" s="65"/>
    </row>
    <row r="4" spans="1:14" ht="15" customHeight="1" x14ac:dyDescent="0.25">
      <c r="A4" s="33" t="s">
        <v>5</v>
      </c>
      <c r="B4" s="34">
        <v>44377</v>
      </c>
      <c r="C4" s="10"/>
      <c r="D4" s="417" t="s">
        <v>177</v>
      </c>
      <c r="E4" s="418"/>
      <c r="F4" s="418"/>
      <c r="G4" s="418"/>
      <c r="H4" s="418"/>
      <c r="I4" s="418"/>
      <c r="J4" s="419"/>
      <c r="K4" s="65"/>
      <c r="L4" s="65"/>
      <c r="N4" s="65"/>
    </row>
    <row r="5" spans="1:14" ht="13.8" x14ac:dyDescent="0.25">
      <c r="A5" s="35" t="s">
        <v>7</v>
      </c>
      <c r="B5" s="36">
        <f>Inputs!D3</f>
        <v>48919</v>
      </c>
      <c r="C5" s="10"/>
      <c r="D5" s="420"/>
      <c r="E5" s="421"/>
      <c r="F5" s="421"/>
      <c r="G5" s="421"/>
      <c r="H5" s="421"/>
      <c r="I5" s="421"/>
      <c r="J5" s="422"/>
      <c r="K5" s="65"/>
      <c r="L5" s="65"/>
      <c r="N5" s="65"/>
    </row>
    <row r="6" spans="1:14" ht="13.8" x14ac:dyDescent="0.25">
      <c r="A6" s="35" t="s">
        <v>8</v>
      </c>
      <c r="B6" s="36">
        <f>Inputs!D4</f>
        <v>5419</v>
      </c>
      <c r="C6" s="10"/>
      <c r="D6" s="420"/>
      <c r="E6" s="421"/>
      <c r="F6" s="421"/>
      <c r="G6" s="421"/>
      <c r="H6" s="421"/>
      <c r="I6" s="421"/>
      <c r="J6" s="422"/>
      <c r="K6" s="65"/>
      <c r="L6" s="65"/>
      <c r="N6" s="65"/>
    </row>
    <row r="7" spans="1:14" ht="14.4" thickBot="1" x14ac:dyDescent="0.3">
      <c r="A7" s="37" t="s">
        <v>9</v>
      </c>
      <c r="B7" s="36">
        <f>Inputs!D5</f>
        <v>3668.9249999999997</v>
      </c>
      <c r="C7" s="10"/>
      <c r="D7" s="420"/>
      <c r="E7" s="421"/>
      <c r="F7" s="421"/>
      <c r="G7" s="421"/>
      <c r="H7" s="421"/>
      <c r="I7" s="421"/>
      <c r="J7" s="422"/>
      <c r="K7" s="65"/>
      <c r="L7" s="65"/>
      <c r="N7" s="65"/>
    </row>
    <row r="8" spans="1:14" ht="14.4" thickBot="1" x14ac:dyDescent="0.3">
      <c r="A8" s="39" t="s">
        <v>10</v>
      </c>
      <c r="B8" s="40">
        <f>Inputs!D6</f>
        <v>47168.925000000003</v>
      </c>
      <c r="C8" s="10"/>
      <c r="D8" s="423"/>
      <c r="E8" s="424"/>
      <c r="F8" s="424"/>
      <c r="G8" s="424"/>
      <c r="H8" s="424"/>
      <c r="I8" s="424"/>
      <c r="J8" s="425"/>
      <c r="K8" s="65"/>
      <c r="L8" s="65"/>
      <c r="N8" s="65"/>
    </row>
    <row r="9" spans="1:14" ht="13.8" x14ac:dyDescent="0.25">
      <c r="B9" s="10"/>
      <c r="C9" s="10"/>
      <c r="K9" s="65"/>
      <c r="L9" s="65"/>
      <c r="N9" s="65"/>
    </row>
    <row r="10" spans="1:14" ht="3.75" customHeight="1" thickBot="1" x14ac:dyDescent="0.3">
      <c r="B10" s="10"/>
      <c r="C10" s="10"/>
      <c r="H10" s="65"/>
      <c r="J10" s="10"/>
      <c r="K10" s="65"/>
      <c r="L10" s="65"/>
      <c r="N10" s="65"/>
    </row>
    <row r="11" spans="1:14" ht="23.25" customHeight="1" thickBot="1" x14ac:dyDescent="0.4">
      <c r="A11" s="426" t="s">
        <v>11</v>
      </c>
      <c r="B11" s="398"/>
      <c r="C11" s="398"/>
      <c r="D11" s="398"/>
      <c r="E11" s="398"/>
      <c r="F11" s="398"/>
      <c r="G11" s="398"/>
      <c r="H11" s="368"/>
      <c r="I11" s="368"/>
      <c r="J11" s="395"/>
      <c r="K11" s="133"/>
      <c r="L11" s="134"/>
    </row>
    <row r="12" spans="1:14" ht="62.25" customHeight="1" thickBot="1" x14ac:dyDescent="0.3">
      <c r="A12" s="135" t="s">
        <v>12</v>
      </c>
      <c r="B12" s="338" t="s">
        <v>179</v>
      </c>
      <c r="C12" s="297" t="s">
        <v>152</v>
      </c>
      <c r="D12" s="300" t="s">
        <v>161</v>
      </c>
      <c r="E12" s="205" t="s">
        <v>124</v>
      </c>
      <c r="F12" s="297" t="s">
        <v>162</v>
      </c>
      <c r="G12" s="267" t="s">
        <v>125</v>
      </c>
      <c r="H12" s="305" t="s">
        <v>163</v>
      </c>
      <c r="I12" s="268" t="s">
        <v>64</v>
      </c>
      <c r="J12" s="304" t="s">
        <v>160</v>
      </c>
    </row>
    <row r="13" spans="1:14" ht="13.8" x14ac:dyDescent="0.25">
      <c r="A13" s="75">
        <v>44742</v>
      </c>
      <c r="B13" s="136">
        <v>1</v>
      </c>
      <c r="C13" s="137">
        <f t="shared" ref="C13:C24" si="0">J30</f>
        <v>1193.1756714589494</v>
      </c>
      <c r="D13" s="138">
        <f t="shared" ref="D13:D24" si="1">J46</f>
        <v>425.82480565985747</v>
      </c>
      <c r="E13" s="139">
        <v>329</v>
      </c>
      <c r="F13" s="140">
        <v>617</v>
      </c>
      <c r="G13" s="141">
        <v>1694</v>
      </c>
      <c r="H13" s="142">
        <f>SUM(D97:D109)</f>
        <v>1618.3947560123554</v>
      </c>
      <c r="I13" s="143">
        <f t="shared" ref="I13:I24" si="2">SUM(C13:G13)</f>
        <v>4259.0004771188069</v>
      </c>
      <c r="L13" s="88"/>
      <c r="M13" s="67"/>
      <c r="N13" s="74"/>
    </row>
    <row r="14" spans="1:14" ht="13.8" x14ac:dyDescent="0.25">
      <c r="A14" s="78">
        <f t="shared" ref="A14:A24" si="3">DATE(YEAR(A13) + 1, MONTH(A13), DAY(A13))</f>
        <v>45107</v>
      </c>
      <c r="B14" s="10">
        <v>2</v>
      </c>
      <c r="C14" s="138">
        <f t="shared" si="0"/>
        <v>1221.7203164660284</v>
      </c>
      <c r="D14" s="138">
        <f t="shared" si="1"/>
        <v>437.72043681183703</v>
      </c>
      <c r="E14" s="144">
        <v>329</v>
      </c>
      <c r="F14" s="145">
        <v>386.97</v>
      </c>
      <c r="G14" s="146">
        <v>1694</v>
      </c>
      <c r="H14" s="142">
        <f>SUM(D110:D121)</f>
        <v>1287.6450074315394</v>
      </c>
      <c r="I14" s="147">
        <f t="shared" si="2"/>
        <v>4069.4107532778653</v>
      </c>
      <c r="L14" s="88"/>
      <c r="M14" s="67"/>
      <c r="N14" s="74"/>
    </row>
    <row r="15" spans="1:14" ht="13.8" x14ac:dyDescent="0.25">
      <c r="A15" s="78">
        <f t="shared" si="3"/>
        <v>45473</v>
      </c>
      <c r="B15" s="10">
        <v>3</v>
      </c>
      <c r="C15" s="138">
        <f t="shared" si="0"/>
        <v>1250.9478422743759</v>
      </c>
      <c r="D15" s="138">
        <f t="shared" si="1"/>
        <v>449.94837843193187</v>
      </c>
      <c r="E15" s="144">
        <v>450</v>
      </c>
      <c r="F15" s="145">
        <v>386.97</v>
      </c>
      <c r="G15" s="146">
        <v>1694</v>
      </c>
      <c r="H15" s="142">
        <f>SUM(D122:D133)</f>
        <v>942.87067214556873</v>
      </c>
      <c r="I15" s="147">
        <f t="shared" si="2"/>
        <v>4231.866220706308</v>
      </c>
      <c r="L15" s="88"/>
      <c r="M15" s="67"/>
      <c r="N15" s="74"/>
    </row>
    <row r="16" spans="1:14" ht="13.8" x14ac:dyDescent="0.25">
      <c r="A16" s="78">
        <f t="shared" si="3"/>
        <v>45838</v>
      </c>
      <c r="B16" s="10">
        <v>4</v>
      </c>
      <c r="C16" s="138">
        <f t="shared" si="0"/>
        <v>1280.874585615054</v>
      </c>
      <c r="D16" s="138">
        <f t="shared" si="1"/>
        <v>462.51791378101393</v>
      </c>
      <c r="E16" s="144">
        <v>464</v>
      </c>
      <c r="F16" s="145">
        <v>386.97</v>
      </c>
      <c r="G16" s="146">
        <v>1694</v>
      </c>
      <c r="H16" s="142">
        <f>SUM(D134:D145)</f>
        <v>583.47707386793365</v>
      </c>
      <c r="I16" s="147">
        <f t="shared" si="2"/>
        <v>4288.3624993960684</v>
      </c>
      <c r="L16" s="88"/>
      <c r="M16" s="67"/>
      <c r="N16" s="74"/>
    </row>
    <row r="17" spans="1:20" ht="13.8" x14ac:dyDescent="0.25">
      <c r="A17" s="78">
        <f t="shared" si="3"/>
        <v>46203</v>
      </c>
      <c r="B17" s="10">
        <v>5</v>
      </c>
      <c r="C17" s="138">
        <f t="shared" si="0"/>
        <v>1311.5172740468965</v>
      </c>
      <c r="D17" s="138">
        <f t="shared" si="1"/>
        <v>475.43858545253903</v>
      </c>
      <c r="E17" s="144">
        <v>597</v>
      </c>
      <c r="F17" s="145">
        <v>386.97</v>
      </c>
      <c r="G17" s="146">
        <v>1694</v>
      </c>
      <c r="H17" s="142">
        <f>SUM(D146:D157)</f>
        <v>208.84432060394073</v>
      </c>
      <c r="I17" s="147">
        <f t="shared" si="2"/>
        <v>4464.9258594994353</v>
      </c>
      <c r="L17" s="88"/>
      <c r="M17" s="67"/>
      <c r="N17" s="74"/>
    </row>
    <row r="18" spans="1:20" ht="13.8" x14ac:dyDescent="0.25">
      <c r="A18" s="78">
        <f t="shared" si="3"/>
        <v>46568</v>
      </c>
      <c r="B18" s="10">
        <v>6</v>
      </c>
      <c r="C18" s="138">
        <f t="shared" si="0"/>
        <v>1342.8930353063804</v>
      </c>
      <c r="D18" s="138">
        <f t="shared" si="1"/>
        <v>488.72020261713402</v>
      </c>
      <c r="E18" s="144">
        <v>707</v>
      </c>
      <c r="F18" s="145">
        <v>386.97</v>
      </c>
      <c r="G18" s="148">
        <v>1694</v>
      </c>
      <c r="H18" s="149">
        <v>0</v>
      </c>
      <c r="I18" s="150">
        <f t="shared" si="2"/>
        <v>4619.5832379235144</v>
      </c>
      <c r="L18" s="88"/>
      <c r="M18" s="67"/>
      <c r="N18" s="74"/>
    </row>
    <row r="19" spans="1:20" ht="13.8" x14ac:dyDescent="0.25">
      <c r="A19" s="78">
        <f t="shared" si="3"/>
        <v>46934</v>
      </c>
      <c r="B19" s="10">
        <v>7</v>
      </c>
      <c r="C19" s="138">
        <f t="shared" si="0"/>
        <v>1375.0194068811784</v>
      </c>
      <c r="D19" s="138">
        <f t="shared" si="1"/>
        <v>502.37284846956464</v>
      </c>
      <c r="E19" s="144">
        <v>881</v>
      </c>
      <c r="F19" s="145">
        <v>386.97</v>
      </c>
      <c r="G19" s="146">
        <v>1694</v>
      </c>
      <c r="H19" s="149">
        <v>0</v>
      </c>
      <c r="I19" s="150">
        <f t="shared" si="2"/>
        <v>4839.362255350743</v>
      </c>
      <c r="J19" s="337" t="s">
        <v>178</v>
      </c>
      <c r="L19" s="88"/>
      <c r="M19" s="67"/>
      <c r="N19" s="74"/>
    </row>
    <row r="20" spans="1:20" ht="13.8" x14ac:dyDescent="0.25">
      <c r="A20" s="78">
        <f t="shared" si="3"/>
        <v>47299</v>
      </c>
      <c r="B20" s="10">
        <v>8</v>
      </c>
      <c r="C20" s="138">
        <f t="shared" si="0"/>
        <v>1407.9143458127401</v>
      </c>
      <c r="D20" s="138">
        <f t="shared" si="1"/>
        <v>516.40688788373825</v>
      </c>
      <c r="E20" s="144">
        <v>881</v>
      </c>
      <c r="F20" s="145">
        <v>386.97</v>
      </c>
      <c r="G20" s="146">
        <v>1694</v>
      </c>
      <c r="H20" s="149">
        <v>0</v>
      </c>
      <c r="I20" s="150">
        <f t="shared" si="2"/>
        <v>4886.2912336964782</v>
      </c>
      <c r="J20" s="332">
        <f>AVERAGE(I13:I24)</f>
        <v>4641.4407108689784</v>
      </c>
      <c r="L20" s="88"/>
      <c r="M20" s="67"/>
      <c r="N20" s="74"/>
    </row>
    <row r="21" spans="1:20" ht="13.8" x14ac:dyDescent="0.25">
      <c r="A21" s="78">
        <f t="shared" si="3"/>
        <v>47664</v>
      </c>
      <c r="B21" s="10">
        <v>9</v>
      </c>
      <c r="C21" s="138">
        <f t="shared" si="0"/>
        <v>1441.5962387333846</v>
      </c>
      <c r="D21" s="138">
        <f t="shared" si="1"/>
        <v>530.83297528155299</v>
      </c>
      <c r="E21" s="144">
        <v>881</v>
      </c>
      <c r="F21" s="145">
        <v>386.97</v>
      </c>
      <c r="G21" s="146">
        <v>1694</v>
      </c>
      <c r="H21" s="149">
        <v>0</v>
      </c>
      <c r="I21" s="150">
        <f t="shared" si="2"/>
        <v>4934.3992140149376</v>
      </c>
      <c r="L21" s="88"/>
      <c r="M21" s="67"/>
      <c r="N21" s="74"/>
    </row>
    <row r="22" spans="1:20" ht="13.8" x14ac:dyDescent="0.25">
      <c r="A22" s="78">
        <f t="shared" si="3"/>
        <v>48029</v>
      </c>
      <c r="B22" s="10">
        <v>10</v>
      </c>
      <c r="C22" s="138">
        <f t="shared" si="0"/>
        <v>1476.083912143511</v>
      </c>
      <c r="D22" s="138">
        <f t="shared" si="1"/>
        <v>545.66206272156751</v>
      </c>
      <c r="E22" s="144">
        <v>881</v>
      </c>
      <c r="F22" s="145">
        <v>386.97</v>
      </c>
      <c r="G22" s="146">
        <v>1694</v>
      </c>
      <c r="H22" s="149">
        <v>0</v>
      </c>
      <c r="I22" s="150">
        <f t="shared" si="2"/>
        <v>4983.7159748650784</v>
      </c>
      <c r="L22" s="88"/>
      <c r="M22" s="67"/>
      <c r="N22" s="74"/>
    </row>
    <row r="23" spans="1:20" ht="13.8" x14ac:dyDescent="0.25">
      <c r="A23" s="78">
        <f t="shared" si="3"/>
        <v>48395</v>
      </c>
      <c r="B23" s="10">
        <v>11</v>
      </c>
      <c r="C23" s="138">
        <f t="shared" si="0"/>
        <v>1511.3966429346756</v>
      </c>
      <c r="D23" s="138">
        <f t="shared" si="1"/>
        <v>560.90540821363118</v>
      </c>
      <c r="E23" s="144">
        <v>881</v>
      </c>
      <c r="F23" s="145">
        <v>386.97</v>
      </c>
      <c r="G23" s="146">
        <v>1694</v>
      </c>
      <c r="H23" s="149">
        <v>0</v>
      </c>
      <c r="I23" s="150">
        <f t="shared" si="2"/>
        <v>5034.2720511483067</v>
      </c>
      <c r="L23" s="88"/>
      <c r="M23" s="67"/>
      <c r="N23" s="74"/>
    </row>
    <row r="24" spans="1:20" ht="15.75" customHeight="1" thickBot="1" x14ac:dyDescent="0.3">
      <c r="A24" s="84">
        <f t="shared" si="3"/>
        <v>48760</v>
      </c>
      <c r="B24" s="151">
        <v>12</v>
      </c>
      <c r="C24" s="152">
        <f t="shared" si="0"/>
        <v>1547.5541691644128</v>
      </c>
      <c r="D24" s="152">
        <f t="shared" si="1"/>
        <v>576.57458426578819</v>
      </c>
      <c r="E24" s="153">
        <v>881</v>
      </c>
      <c r="F24" s="154">
        <v>386.97</v>
      </c>
      <c r="G24" s="155">
        <v>1694</v>
      </c>
      <c r="H24" s="156">
        <v>0</v>
      </c>
      <c r="I24" s="157">
        <f t="shared" si="2"/>
        <v>5086.0987534302012</v>
      </c>
      <c r="L24" s="88"/>
      <c r="M24" s="67"/>
      <c r="N24" s="74"/>
    </row>
    <row r="25" spans="1:20" ht="15.75" customHeight="1" x14ac:dyDescent="0.25">
      <c r="A25" s="64"/>
      <c r="B25" s="10"/>
      <c r="C25" s="10"/>
      <c r="H25" s="65"/>
      <c r="J25" s="10"/>
      <c r="L25" s="65"/>
      <c r="M25" s="67"/>
    </row>
    <row r="26" spans="1:20" ht="15.75" customHeight="1" thickBot="1" x14ac:dyDescent="0.3">
      <c r="B26" s="10"/>
      <c r="C26" s="10"/>
      <c r="H26" s="65"/>
      <c r="J26" s="10"/>
      <c r="K26" s="66"/>
      <c r="L26" s="65"/>
      <c r="M26" s="67"/>
      <c r="N26" s="65"/>
    </row>
    <row r="27" spans="1:20" ht="27" customHeight="1" x14ac:dyDescent="0.25">
      <c r="A27" s="431" t="s">
        <v>119</v>
      </c>
      <c r="B27" s="395"/>
      <c r="D27" s="65"/>
      <c r="E27" s="65"/>
      <c r="F27" s="65"/>
      <c r="H27" s="10"/>
      <c r="I27" s="65"/>
      <c r="J27" s="65"/>
      <c r="L27" s="65"/>
    </row>
    <row r="28" spans="1:20" ht="92.25" customHeight="1" x14ac:dyDescent="0.25">
      <c r="A28" s="18" t="s">
        <v>15</v>
      </c>
      <c r="B28" s="19" t="s">
        <v>16</v>
      </c>
      <c r="C28" s="68" t="s">
        <v>17</v>
      </c>
      <c r="D28" s="298" t="s">
        <v>155</v>
      </c>
      <c r="E28" s="298" t="s">
        <v>153</v>
      </c>
      <c r="F28" s="69" t="s">
        <v>65</v>
      </c>
      <c r="G28" s="19" t="s">
        <v>21</v>
      </c>
      <c r="H28" s="19" t="s">
        <v>22</v>
      </c>
      <c r="I28" s="19" t="s">
        <v>23</v>
      </c>
      <c r="J28" s="19" t="s">
        <v>24</v>
      </c>
      <c r="T28" s="158"/>
    </row>
    <row r="29" spans="1:20" ht="15.75" customHeight="1" x14ac:dyDescent="0.25">
      <c r="A29" s="70">
        <v>0</v>
      </c>
      <c r="B29" s="71">
        <v>40359</v>
      </c>
      <c r="C29" s="159">
        <v>3.1379999999999999</v>
      </c>
      <c r="D29" s="427">
        <f>(C35-1)</f>
        <v>2.3923254295133312E-2</v>
      </c>
      <c r="E29" s="160"/>
      <c r="F29" s="161"/>
      <c r="G29" s="161"/>
      <c r="H29" s="161"/>
      <c r="I29" s="10"/>
      <c r="J29" s="102"/>
      <c r="R29" s="158"/>
    </row>
    <row r="30" spans="1:20" ht="15.75" customHeight="1" thickBot="1" x14ac:dyDescent="0.3">
      <c r="A30" s="70">
        <v>11</v>
      </c>
      <c r="B30" s="73">
        <v>2021</v>
      </c>
      <c r="C30" s="162">
        <f>Inputs!C20</f>
        <v>4.07</v>
      </c>
      <c r="D30" s="376"/>
      <c r="E30" s="78">
        <v>44742</v>
      </c>
      <c r="F30" s="163">
        <f>(C30*D29)+C30</f>
        <v>4.1673676449811925</v>
      </c>
      <c r="G30" s="403">
        <v>29.3</v>
      </c>
      <c r="H30" s="403">
        <f>(8389*Inputs!C14)+8389</f>
        <v>8389</v>
      </c>
      <c r="I30" s="428">
        <f>H30/G30</f>
        <v>286.31399317406141</v>
      </c>
      <c r="J30" s="77">
        <f t="shared" ref="J30:J41" si="4">$I$30*F30</f>
        <v>1193.1756714589494</v>
      </c>
      <c r="N30" s="74"/>
      <c r="R30" s="158"/>
    </row>
    <row r="31" spans="1:20" ht="15.75" customHeight="1" x14ac:dyDescent="0.25">
      <c r="A31" s="432" t="s">
        <v>151</v>
      </c>
      <c r="B31" s="283" t="s">
        <v>66</v>
      </c>
      <c r="C31" s="288">
        <f>C29</f>
        <v>3.1379999999999999</v>
      </c>
      <c r="D31" s="376"/>
      <c r="E31" s="78">
        <f t="shared" ref="E31:E41" si="5">DATE(YEAR(E30) + 1, MONTH(E30), DAY(E30))</f>
        <v>45107</v>
      </c>
      <c r="F31" s="163">
        <f t="shared" ref="F31:F41" si="6">(F30*$D$29)+F30</f>
        <v>4.2670646408933885</v>
      </c>
      <c r="G31" s="404"/>
      <c r="H31" s="404"/>
      <c r="I31" s="429"/>
      <c r="J31" s="80">
        <f t="shared" si="4"/>
        <v>1221.7203164660284</v>
      </c>
      <c r="N31" s="74"/>
      <c r="R31" s="158"/>
    </row>
    <row r="32" spans="1:20" ht="15.75" customHeight="1" thickBot="1" x14ac:dyDescent="0.3">
      <c r="A32" s="433"/>
      <c r="B32" s="284" t="s">
        <v>67</v>
      </c>
      <c r="C32" s="289">
        <f>C30</f>
        <v>4.07</v>
      </c>
      <c r="D32" s="376"/>
      <c r="E32" s="78">
        <f t="shared" si="5"/>
        <v>45473</v>
      </c>
      <c r="F32" s="163">
        <f t="shared" si="6"/>
        <v>4.3691467133912525</v>
      </c>
      <c r="G32" s="404"/>
      <c r="H32" s="404"/>
      <c r="I32" s="429"/>
      <c r="J32" s="80">
        <f t="shared" si="4"/>
        <v>1250.9478422743759</v>
      </c>
      <c r="N32" s="74"/>
      <c r="R32" s="158"/>
    </row>
    <row r="33" spans="1:19" ht="15.75" customHeight="1" x14ac:dyDescent="0.25">
      <c r="A33" s="433"/>
      <c r="B33" s="284" t="s">
        <v>28</v>
      </c>
      <c r="C33" s="290">
        <f>C32/C31</f>
        <v>1.2970044614404079</v>
      </c>
      <c r="D33" s="376"/>
      <c r="E33" s="78">
        <f t="shared" si="5"/>
        <v>45838</v>
      </c>
      <c r="F33" s="163">
        <f t="shared" si="6"/>
        <v>4.4736709212684573</v>
      </c>
      <c r="G33" s="404"/>
      <c r="H33" s="404"/>
      <c r="I33" s="429"/>
      <c r="J33" s="80">
        <f t="shared" si="4"/>
        <v>1280.874585615054</v>
      </c>
      <c r="N33" s="74"/>
      <c r="R33" s="158"/>
    </row>
    <row r="34" spans="1:19" ht="15.75" customHeight="1" x14ac:dyDescent="0.25">
      <c r="A34" s="433"/>
      <c r="B34" s="284" t="s">
        <v>29</v>
      </c>
      <c r="C34" s="290">
        <f>LOG(C33)/A30</f>
        <v>1.0267406361300198E-2</v>
      </c>
      <c r="D34" s="376"/>
      <c r="E34" s="78">
        <f t="shared" si="5"/>
        <v>46203</v>
      </c>
      <c r="F34" s="163">
        <f t="shared" si="6"/>
        <v>4.5806956883507057</v>
      </c>
      <c r="G34" s="404"/>
      <c r="H34" s="404"/>
      <c r="I34" s="429"/>
      <c r="J34" s="80">
        <f t="shared" si="4"/>
        <v>1311.5172740468965</v>
      </c>
      <c r="N34" s="74"/>
      <c r="R34" s="158"/>
      <c r="S34" s="81"/>
    </row>
    <row r="35" spans="1:19" ht="14.4" thickBot="1" x14ac:dyDescent="0.3">
      <c r="A35" s="434"/>
      <c r="B35" s="286" t="s">
        <v>30</v>
      </c>
      <c r="C35" s="291">
        <f>10^C34</f>
        <v>1.0239232542951333</v>
      </c>
      <c r="D35" s="376"/>
      <c r="E35" s="78">
        <f t="shared" si="5"/>
        <v>46568</v>
      </c>
      <c r="F35" s="163">
        <f t="shared" si="6"/>
        <v>4.6902808361517403</v>
      </c>
      <c r="G35" s="404"/>
      <c r="H35" s="404"/>
      <c r="I35" s="429"/>
      <c r="J35" s="80">
        <f t="shared" si="4"/>
        <v>1342.8930353063804</v>
      </c>
      <c r="N35" s="74"/>
      <c r="R35" s="158"/>
    </row>
    <row r="36" spans="1:19" ht="15.75" customHeight="1" x14ac:dyDescent="0.25">
      <c r="A36" s="10"/>
      <c r="B36" s="164"/>
      <c r="C36" s="165"/>
      <c r="D36" s="376"/>
      <c r="E36" s="78">
        <f t="shared" si="5"/>
        <v>46934</v>
      </c>
      <c r="F36" s="163">
        <f t="shared" si="6"/>
        <v>4.8024876173105886</v>
      </c>
      <c r="G36" s="404"/>
      <c r="H36" s="404"/>
      <c r="I36" s="429"/>
      <c r="J36" s="80">
        <f t="shared" si="4"/>
        <v>1375.0194068811784</v>
      </c>
      <c r="N36" s="74"/>
      <c r="R36" s="158"/>
    </row>
    <row r="37" spans="1:19" ht="15.75" customHeight="1" x14ac:dyDescent="0.25">
      <c r="A37" s="10"/>
      <c r="B37" s="164"/>
      <c r="C37" s="165"/>
      <c r="D37" s="376"/>
      <c r="E37" s="78">
        <f t="shared" si="5"/>
        <v>47299</v>
      </c>
      <c r="F37" s="163">
        <f t="shared" si="6"/>
        <v>4.9173787498287389</v>
      </c>
      <c r="G37" s="404"/>
      <c r="H37" s="404"/>
      <c r="I37" s="429"/>
      <c r="J37" s="80">
        <f t="shared" si="4"/>
        <v>1407.9143458127401</v>
      </c>
      <c r="N37" s="74"/>
      <c r="R37" s="158"/>
    </row>
    <row r="38" spans="1:19" ht="15.75" customHeight="1" x14ac:dyDescent="0.25">
      <c r="A38" s="10"/>
      <c r="B38" s="164"/>
      <c r="C38" s="165"/>
      <c r="D38" s="376"/>
      <c r="E38" s="78">
        <f t="shared" si="5"/>
        <v>47664</v>
      </c>
      <c r="F38" s="163">
        <f t="shared" si="6"/>
        <v>5.0350184521263763</v>
      </c>
      <c r="G38" s="404"/>
      <c r="H38" s="404"/>
      <c r="I38" s="429"/>
      <c r="J38" s="80">
        <f t="shared" si="4"/>
        <v>1441.5962387333846</v>
      </c>
      <c r="N38" s="74"/>
    </row>
    <row r="39" spans="1:19" ht="15.75" customHeight="1" x14ac:dyDescent="0.25">
      <c r="A39" s="10"/>
      <c r="B39" s="164"/>
      <c r="C39" s="165"/>
      <c r="D39" s="376"/>
      <c r="E39" s="78">
        <f t="shared" si="5"/>
        <v>48029</v>
      </c>
      <c r="F39" s="163">
        <f t="shared" si="6"/>
        <v>5.1554724789372841</v>
      </c>
      <c r="G39" s="404"/>
      <c r="H39" s="404"/>
      <c r="I39" s="429"/>
      <c r="J39" s="80">
        <f t="shared" si="4"/>
        <v>1476.083912143511</v>
      </c>
      <c r="N39" s="74"/>
    </row>
    <row r="40" spans="1:19" ht="15.75" customHeight="1" x14ac:dyDescent="0.25">
      <c r="A40" s="10"/>
      <c r="B40" s="164"/>
      <c r="C40" s="165"/>
      <c r="D40" s="376"/>
      <c r="E40" s="78">
        <f t="shared" si="5"/>
        <v>48395</v>
      </c>
      <c r="F40" s="163">
        <f t="shared" si="6"/>
        <v>5.2788081580624624</v>
      </c>
      <c r="G40" s="404"/>
      <c r="H40" s="404"/>
      <c r="I40" s="429"/>
      <c r="J40" s="80">
        <f t="shared" si="4"/>
        <v>1511.3966429346756</v>
      </c>
      <c r="N40" s="74"/>
    </row>
    <row r="41" spans="1:19" ht="15.75" customHeight="1" x14ac:dyDescent="0.25">
      <c r="A41" s="10"/>
      <c r="B41" s="164"/>
      <c r="C41" s="165"/>
      <c r="D41" s="378"/>
      <c r="E41" s="84">
        <f t="shared" si="5"/>
        <v>48760</v>
      </c>
      <c r="F41" s="166">
        <f t="shared" si="6"/>
        <v>5.4050944280030153</v>
      </c>
      <c r="G41" s="405"/>
      <c r="H41" s="405"/>
      <c r="I41" s="430"/>
      <c r="J41" s="86">
        <f t="shared" si="4"/>
        <v>1547.5541691644128</v>
      </c>
      <c r="N41" s="74"/>
    </row>
    <row r="42" spans="1:19" ht="15.75" customHeight="1" x14ac:dyDescent="0.25">
      <c r="C42" s="90"/>
      <c r="D42" s="90"/>
      <c r="E42" s="158"/>
      <c r="F42" s="167"/>
      <c r="G42" s="158"/>
      <c r="I42" s="90"/>
      <c r="J42" s="167"/>
      <c r="L42" s="90"/>
      <c r="M42" s="81"/>
    </row>
    <row r="43" spans="1:19" ht="25.5" customHeight="1" thickBot="1" x14ac:dyDescent="0.3">
      <c r="A43" s="394" t="s">
        <v>120</v>
      </c>
      <c r="B43" s="395"/>
      <c r="D43" s="65"/>
      <c r="E43" s="65"/>
      <c r="F43" s="65"/>
      <c r="H43" s="10"/>
      <c r="I43" s="65"/>
      <c r="J43" s="65"/>
      <c r="L43" s="65"/>
    </row>
    <row r="44" spans="1:19" ht="58.5" customHeight="1" thickBot="1" x14ac:dyDescent="0.3">
      <c r="A44" s="18" t="s">
        <v>15</v>
      </c>
      <c r="B44" s="19" t="s">
        <v>16</v>
      </c>
      <c r="C44" s="25" t="s">
        <v>68</v>
      </c>
      <c r="D44" s="19" t="s">
        <v>69</v>
      </c>
      <c r="E44" s="69" t="s">
        <v>19</v>
      </c>
      <c r="F44" s="69" t="s">
        <v>70</v>
      </c>
      <c r="G44" s="19" t="s">
        <v>118</v>
      </c>
      <c r="H44" s="19" t="s">
        <v>22</v>
      </c>
      <c r="I44" s="19" t="s">
        <v>71</v>
      </c>
      <c r="J44" s="19" t="s">
        <v>72</v>
      </c>
    </row>
    <row r="45" spans="1:19" ht="15.75" customHeight="1" thickBot="1" x14ac:dyDescent="0.3">
      <c r="A45" s="70">
        <v>0</v>
      </c>
      <c r="B45" s="168">
        <v>40359</v>
      </c>
      <c r="C45" s="11">
        <f>9.83*0.01</f>
        <v>9.8299999999999998E-2</v>
      </c>
      <c r="D45" s="435">
        <f>(C51-1)</f>
        <v>2.7935505385944026E-2</v>
      </c>
      <c r="E45" s="160"/>
      <c r="F45" s="161"/>
      <c r="G45" s="161"/>
      <c r="H45" s="161"/>
      <c r="I45" s="10"/>
      <c r="J45" s="102"/>
    </row>
    <row r="46" spans="1:19" ht="15.75" customHeight="1" thickBot="1" x14ac:dyDescent="0.3">
      <c r="A46" s="70">
        <v>11</v>
      </c>
      <c r="B46" s="168">
        <v>44377</v>
      </c>
      <c r="C46" s="17">
        <f>Inputs!D20</f>
        <v>0.1331</v>
      </c>
      <c r="D46" s="436"/>
      <c r="E46" s="78">
        <v>44742</v>
      </c>
      <c r="F46" s="169">
        <f>(((C46*D45)+C46))</f>
        <v>0.13681821576686914</v>
      </c>
      <c r="G46" s="437">
        <v>0.47</v>
      </c>
      <c r="H46" s="403">
        <f>(6611*Inputs!C14)+6622</f>
        <v>6622</v>
      </c>
      <c r="I46" s="428">
        <f>H46*G46</f>
        <v>3112.3399999999997</v>
      </c>
      <c r="J46" s="77">
        <f t="shared" ref="J46:J57" si="7">$I$46*F46</f>
        <v>425.82480565985747</v>
      </c>
    </row>
    <row r="47" spans="1:19" ht="14.25" customHeight="1" x14ac:dyDescent="0.25">
      <c r="A47" s="438" t="s">
        <v>25</v>
      </c>
      <c r="B47" s="170" t="s">
        <v>26</v>
      </c>
      <c r="C47" s="9">
        <f t="shared" ref="C47:C48" si="8">C45</f>
        <v>9.8299999999999998E-2</v>
      </c>
      <c r="D47" s="436"/>
      <c r="E47" s="78">
        <f t="shared" ref="E47:E57" si="9">DATE(YEAR(E46) + 1, MONTH(E46), DAY(E46))</f>
        <v>45107</v>
      </c>
      <c r="F47" s="171">
        <f t="shared" ref="F47:F57" si="10">(F46*$D$45)+F46</f>
        <v>0.14064030177031978</v>
      </c>
      <c r="G47" s="404"/>
      <c r="H47" s="404"/>
      <c r="I47" s="376"/>
      <c r="J47" s="80">
        <f t="shared" si="7"/>
        <v>437.72043681183703</v>
      </c>
    </row>
    <row r="48" spans="1:19" ht="15.75" customHeight="1" x14ac:dyDescent="0.25">
      <c r="A48" s="376"/>
      <c r="B48" s="172" t="s">
        <v>27</v>
      </c>
      <c r="C48" s="8">
        <f t="shared" si="8"/>
        <v>0.1331</v>
      </c>
      <c r="D48" s="436"/>
      <c r="E48" s="78">
        <f t="shared" si="9"/>
        <v>45473</v>
      </c>
      <c r="F48" s="171">
        <f t="shared" si="10"/>
        <v>0.14456915967790535</v>
      </c>
      <c r="G48" s="404"/>
      <c r="H48" s="404"/>
      <c r="I48" s="376"/>
      <c r="J48" s="80">
        <f t="shared" si="7"/>
        <v>449.94837843193187</v>
      </c>
    </row>
    <row r="49" spans="1:13" ht="15.75" customHeight="1" x14ac:dyDescent="0.25">
      <c r="A49" s="376"/>
      <c r="B49" s="172" t="s">
        <v>28</v>
      </c>
      <c r="C49" s="173">
        <f>C48/C47</f>
        <v>1.3540183112919633</v>
      </c>
      <c r="D49" s="436"/>
      <c r="E49" s="78">
        <f t="shared" si="9"/>
        <v>45838</v>
      </c>
      <c r="F49" s="171">
        <f t="shared" si="10"/>
        <v>0.14860777221672888</v>
      </c>
      <c r="G49" s="404"/>
      <c r="H49" s="404"/>
      <c r="I49" s="376"/>
      <c r="J49" s="80">
        <f t="shared" si="7"/>
        <v>462.51791378101393</v>
      </c>
    </row>
    <row r="50" spans="1:13" ht="15.75" customHeight="1" x14ac:dyDescent="0.25">
      <c r="A50" s="376"/>
      <c r="B50" s="172" t="s">
        <v>29</v>
      </c>
      <c r="C50" s="174">
        <f>LOG(C49)/A46</f>
        <v>1.1965867058412677E-2</v>
      </c>
      <c r="D50" s="436"/>
      <c r="E50" s="78">
        <f t="shared" si="9"/>
        <v>46203</v>
      </c>
      <c r="F50" s="171">
        <f t="shared" si="10"/>
        <v>0.15275920543788246</v>
      </c>
      <c r="G50" s="404"/>
      <c r="H50" s="404"/>
      <c r="I50" s="376"/>
      <c r="J50" s="80">
        <f t="shared" si="7"/>
        <v>475.43858545253903</v>
      </c>
    </row>
    <row r="51" spans="1:13" ht="15.75" customHeight="1" x14ac:dyDescent="0.25">
      <c r="A51" s="378"/>
      <c r="B51" s="175" t="s">
        <v>30</v>
      </c>
      <c r="C51" s="176">
        <f>10^C50</f>
        <v>1.027935505385944</v>
      </c>
      <c r="D51" s="436"/>
      <c r="E51" s="78">
        <f t="shared" si="9"/>
        <v>46568</v>
      </c>
      <c r="F51" s="171">
        <f t="shared" si="10"/>
        <v>0.15702661104414495</v>
      </c>
      <c r="G51" s="404"/>
      <c r="H51" s="404"/>
      <c r="I51" s="376"/>
      <c r="J51" s="80">
        <f t="shared" si="7"/>
        <v>488.72020261713402</v>
      </c>
    </row>
    <row r="52" spans="1:13" ht="15.75" customHeight="1" x14ac:dyDescent="0.25">
      <c r="D52" s="404"/>
      <c r="E52" s="78">
        <f t="shared" si="9"/>
        <v>46934</v>
      </c>
      <c r="F52" s="171">
        <f t="shared" si="10"/>
        <v>0.1614132287827052</v>
      </c>
      <c r="G52" s="404"/>
      <c r="H52" s="404"/>
      <c r="I52" s="376"/>
      <c r="J52" s="80">
        <f t="shared" si="7"/>
        <v>502.37284846956464</v>
      </c>
    </row>
    <row r="53" spans="1:13" ht="15.75" customHeight="1" x14ac:dyDescent="0.25">
      <c r="D53" s="404"/>
      <c r="E53" s="78">
        <f t="shared" si="9"/>
        <v>47299</v>
      </c>
      <c r="F53" s="171">
        <f t="shared" si="10"/>
        <v>0.16592238890472708</v>
      </c>
      <c r="G53" s="404"/>
      <c r="H53" s="404"/>
      <c r="I53" s="376"/>
      <c r="J53" s="80">
        <f t="shared" si="7"/>
        <v>516.40688788373825</v>
      </c>
    </row>
    <row r="54" spans="1:13" ht="15.75" customHeight="1" x14ac:dyDescent="0.25">
      <c r="D54" s="404"/>
      <c r="E54" s="78">
        <f t="shared" si="9"/>
        <v>47664</v>
      </c>
      <c r="F54" s="171">
        <f t="shared" si="10"/>
        <v>0.17055751469362379</v>
      </c>
      <c r="G54" s="404"/>
      <c r="H54" s="404"/>
      <c r="I54" s="376"/>
      <c r="J54" s="80">
        <f t="shared" si="7"/>
        <v>530.83297528155299</v>
      </c>
    </row>
    <row r="55" spans="1:13" ht="15.75" customHeight="1" x14ac:dyDescent="0.25">
      <c r="D55" s="404"/>
      <c r="E55" s="78">
        <f t="shared" si="9"/>
        <v>48029</v>
      </c>
      <c r="F55" s="171">
        <f t="shared" si="10"/>
        <v>0.17532212506396075</v>
      </c>
      <c r="G55" s="404"/>
      <c r="H55" s="404"/>
      <c r="I55" s="376"/>
      <c r="J55" s="80">
        <f t="shared" si="7"/>
        <v>545.66206272156751</v>
      </c>
    </row>
    <row r="56" spans="1:13" ht="15.75" customHeight="1" x14ac:dyDescent="0.25">
      <c r="D56" s="405"/>
      <c r="E56" s="78">
        <f t="shared" si="9"/>
        <v>48395</v>
      </c>
      <c r="F56" s="171">
        <f t="shared" si="10"/>
        <v>0.18021983723296017</v>
      </c>
      <c r="G56" s="404"/>
      <c r="H56" s="404"/>
      <c r="I56" s="376"/>
      <c r="J56" s="80">
        <f t="shared" si="7"/>
        <v>560.90540821363118</v>
      </c>
    </row>
    <row r="57" spans="1:13" ht="15.75" customHeight="1" x14ac:dyDescent="0.25">
      <c r="E57" s="84">
        <f t="shared" si="9"/>
        <v>48760</v>
      </c>
      <c r="F57" s="177">
        <f t="shared" si="10"/>
        <v>0.18525436946663548</v>
      </c>
      <c r="G57" s="405"/>
      <c r="H57" s="405"/>
      <c r="I57" s="378"/>
      <c r="J57" s="86">
        <f t="shared" si="7"/>
        <v>576.57458426578819</v>
      </c>
    </row>
    <row r="58" spans="1:13" ht="15.75" customHeight="1" x14ac:dyDescent="0.25">
      <c r="D58" s="178"/>
      <c r="E58" s="64"/>
      <c r="F58" s="88"/>
      <c r="G58" s="179"/>
      <c r="H58" s="65"/>
      <c r="I58" s="66"/>
      <c r="J58" s="89"/>
    </row>
    <row r="59" spans="1:13" ht="7.5" customHeight="1" x14ac:dyDescent="0.25">
      <c r="A59" s="180"/>
      <c r="B59" s="180"/>
      <c r="C59" s="180"/>
      <c r="D59" s="180"/>
      <c r="E59" s="180"/>
      <c r="F59" s="180"/>
      <c r="G59" s="180"/>
      <c r="H59" s="180"/>
      <c r="I59" s="180"/>
      <c r="J59" s="180"/>
      <c r="K59" s="180"/>
    </row>
    <row r="60" spans="1:13" ht="27" customHeight="1" x14ac:dyDescent="0.25">
      <c r="A60" s="439" t="s">
        <v>121</v>
      </c>
      <c r="B60" s="440"/>
      <c r="C60" s="440"/>
      <c r="D60" s="440"/>
      <c r="E60" s="440"/>
      <c r="F60" s="441"/>
      <c r="G60" s="90"/>
      <c r="H60" s="181"/>
    </row>
    <row r="61" spans="1:13" ht="15.75" customHeight="1" thickBot="1" x14ac:dyDescent="0.3"/>
    <row r="62" spans="1:13" ht="32.25" customHeight="1" thickBot="1" x14ac:dyDescent="0.3">
      <c r="A62" s="409" t="s">
        <v>73</v>
      </c>
      <c r="B62" s="410"/>
      <c r="D62" s="65"/>
      <c r="F62" s="10"/>
      <c r="G62" s="65"/>
      <c r="H62" s="65"/>
      <c r="J62" s="65"/>
    </row>
    <row r="63" spans="1:13" ht="15.75" customHeight="1" x14ac:dyDescent="0.25">
      <c r="A63" s="411" t="s">
        <v>74</v>
      </c>
      <c r="B63" s="368"/>
      <c r="C63" s="368"/>
      <c r="D63" s="368"/>
      <c r="E63" s="368"/>
      <c r="F63" s="368"/>
      <c r="G63" s="368"/>
      <c r="H63" s="368"/>
      <c r="I63" s="368"/>
      <c r="J63" s="369"/>
      <c r="K63" s="90"/>
      <c r="L63" s="90"/>
    </row>
    <row r="64" spans="1:13" ht="15.75" customHeight="1" thickBot="1" x14ac:dyDescent="0.3">
      <c r="A64" s="378"/>
      <c r="B64" s="379"/>
      <c r="C64" s="379"/>
      <c r="D64" s="379"/>
      <c r="E64" s="379"/>
      <c r="F64" s="379"/>
      <c r="G64" s="379"/>
      <c r="H64" s="379"/>
      <c r="I64" s="379"/>
      <c r="J64" s="380"/>
      <c r="M64" s="81"/>
    </row>
    <row r="65" spans="1:13" ht="15.75" customHeight="1" thickBot="1" x14ac:dyDescent="0.3">
      <c r="K65" s="90"/>
      <c r="L65" s="90"/>
      <c r="M65" s="81"/>
    </row>
    <row r="66" spans="1:13" ht="35.25" customHeight="1" thickBot="1" x14ac:dyDescent="0.3">
      <c r="A66" s="442" t="s">
        <v>122</v>
      </c>
      <c r="B66" s="410"/>
      <c r="C66" s="90"/>
      <c r="D66" s="66"/>
      <c r="E66" s="66"/>
      <c r="G66" s="10"/>
      <c r="H66" s="65"/>
      <c r="I66" s="65"/>
      <c r="J66" s="90"/>
      <c r="K66" s="90"/>
      <c r="L66" s="90"/>
      <c r="M66" s="81"/>
    </row>
    <row r="67" spans="1:13" ht="15.75" customHeight="1" thickBot="1" x14ac:dyDescent="0.3">
      <c r="A67" s="415" t="s">
        <v>75</v>
      </c>
      <c r="B67" s="398"/>
      <c r="C67" s="398"/>
      <c r="D67" s="398"/>
      <c r="E67" s="398"/>
      <c r="F67" s="398"/>
      <c r="G67" s="395"/>
      <c r="H67" s="182"/>
      <c r="I67" s="182"/>
      <c r="K67" s="90"/>
      <c r="L67" s="90"/>
      <c r="M67" s="81"/>
    </row>
    <row r="68" spans="1:13" ht="15.75" customHeight="1" x14ac:dyDescent="0.25">
      <c r="A68" s="91" t="s">
        <v>76</v>
      </c>
      <c r="B68" s="92">
        <f>F13</f>
        <v>617</v>
      </c>
      <c r="C68" s="183"/>
      <c r="D68" s="184"/>
      <c r="E68" s="184"/>
      <c r="F68" s="184"/>
      <c r="G68" s="184"/>
      <c r="H68" s="185"/>
      <c r="I68" s="185"/>
      <c r="J68" s="90"/>
      <c r="K68" s="90"/>
      <c r="L68" s="90"/>
      <c r="M68" s="81"/>
    </row>
    <row r="69" spans="1:13" ht="15.75" customHeight="1" x14ac:dyDescent="0.25">
      <c r="A69" s="415" t="s">
        <v>36</v>
      </c>
      <c r="B69" s="398"/>
      <c r="C69" s="398"/>
      <c r="D69" s="398"/>
      <c r="E69" s="398"/>
      <c r="F69" s="398"/>
      <c r="G69" s="395"/>
      <c r="H69" s="182"/>
      <c r="I69" s="182"/>
      <c r="J69" s="90"/>
    </row>
    <row r="70" spans="1:13" ht="23.25" customHeight="1" x14ac:dyDescent="0.25">
      <c r="A70" s="186" t="s">
        <v>37</v>
      </c>
      <c r="B70" s="100">
        <v>46</v>
      </c>
      <c r="C70" s="185"/>
      <c r="D70" s="185"/>
      <c r="E70" s="185"/>
      <c r="F70" s="185"/>
      <c r="G70" s="185"/>
      <c r="H70" s="185"/>
      <c r="I70" s="185"/>
      <c r="J70" s="90"/>
    </row>
    <row r="71" spans="1:13" ht="27.75" customHeight="1" x14ac:dyDescent="0.25">
      <c r="A71" s="96" t="s">
        <v>38</v>
      </c>
      <c r="B71" s="100">
        <v>23</v>
      </c>
      <c r="C71" s="185"/>
      <c r="D71" s="185"/>
      <c r="E71" s="185"/>
      <c r="F71" s="185"/>
      <c r="G71" s="185"/>
      <c r="H71" s="185"/>
      <c r="I71" s="185"/>
      <c r="J71" s="90"/>
    </row>
    <row r="72" spans="1:13" ht="21.75" customHeight="1" x14ac:dyDescent="0.25">
      <c r="A72" s="187" t="s">
        <v>39</v>
      </c>
      <c r="B72" s="100">
        <f>(0.65/100)*B5</f>
        <v>317.9735</v>
      </c>
      <c r="C72" s="185"/>
      <c r="D72" s="185"/>
      <c r="E72" s="185"/>
      <c r="F72" s="185"/>
      <c r="G72" s="185"/>
      <c r="H72" s="185"/>
      <c r="I72" s="185"/>
    </row>
    <row r="73" spans="1:13" ht="30" customHeight="1" x14ac:dyDescent="0.25">
      <c r="A73" s="188" t="s">
        <v>40</v>
      </c>
      <c r="B73" s="100">
        <f>SUM(B70:B72)</f>
        <v>386.9735</v>
      </c>
      <c r="C73" s="185"/>
      <c r="D73" s="185"/>
      <c r="E73" s="185"/>
      <c r="F73" s="185"/>
      <c r="G73" s="185"/>
      <c r="H73" s="185"/>
      <c r="I73" s="185"/>
      <c r="K73" s="65"/>
    </row>
    <row r="74" spans="1:13" ht="15.75" customHeight="1" thickBot="1" x14ac:dyDescent="0.3">
      <c r="K74" s="180"/>
    </row>
    <row r="75" spans="1:13" ht="25.5" customHeight="1" thickBot="1" x14ac:dyDescent="0.3">
      <c r="A75" s="442" t="s">
        <v>123</v>
      </c>
      <c r="B75" s="410"/>
      <c r="D75" s="65"/>
      <c r="E75" s="65"/>
      <c r="G75" s="308" t="s">
        <v>166</v>
      </c>
      <c r="H75" s="65"/>
      <c r="I75" s="65"/>
      <c r="K75" s="180"/>
    </row>
    <row r="76" spans="1:13" ht="15.75" customHeight="1" x14ac:dyDescent="0.25">
      <c r="A76" s="446" t="s">
        <v>77</v>
      </c>
      <c r="B76" s="447"/>
      <c r="C76" s="447"/>
      <c r="D76" s="447"/>
      <c r="E76" s="447"/>
      <c r="F76" s="448"/>
      <c r="G76" s="180"/>
      <c r="H76" s="180"/>
      <c r="I76" s="180"/>
      <c r="J76" s="180"/>
    </row>
    <row r="77" spans="1:13" ht="14.4" thickBot="1" x14ac:dyDescent="0.3">
      <c r="A77" s="449"/>
      <c r="B77" s="450"/>
      <c r="C77" s="450"/>
      <c r="D77" s="450"/>
      <c r="E77" s="450"/>
      <c r="F77" s="451"/>
      <c r="G77" s="180"/>
      <c r="H77" s="180"/>
      <c r="I77" s="180"/>
      <c r="J77" s="180"/>
    </row>
    <row r="78" spans="1:13" ht="15" customHeight="1" thickBot="1" x14ac:dyDescent="0.3"/>
    <row r="79" spans="1:13" ht="24.75" customHeight="1" thickBot="1" x14ac:dyDescent="0.3">
      <c r="A79" s="431" t="s">
        <v>131</v>
      </c>
      <c r="B79" s="395"/>
      <c r="D79" s="65"/>
      <c r="E79" s="65"/>
      <c r="G79" s="10"/>
      <c r="H79" s="65"/>
      <c r="I79" s="65"/>
    </row>
    <row r="80" spans="1:13" ht="15.75" customHeight="1" x14ac:dyDescent="0.25">
      <c r="A80" s="189" t="s">
        <v>43</v>
      </c>
      <c r="B80" s="190">
        <f>B8</f>
        <v>47168.925000000003</v>
      </c>
      <c r="D80" s="65"/>
      <c r="E80" s="65"/>
      <c r="G80" s="10"/>
      <c r="H80" s="65"/>
      <c r="I80" s="65"/>
    </row>
    <row r="81" spans="1:9" ht="15.75" customHeight="1" x14ac:dyDescent="0.25">
      <c r="A81" s="191" t="s">
        <v>44</v>
      </c>
      <c r="B81" s="192">
        <f>0.1*B80</f>
        <v>4716.8925000000008</v>
      </c>
      <c r="D81" s="65"/>
      <c r="E81" s="65"/>
      <c r="G81" s="10"/>
      <c r="H81" s="65"/>
      <c r="I81" s="65"/>
    </row>
    <row r="82" spans="1:9" ht="15.75" customHeight="1" x14ac:dyDescent="0.25">
      <c r="A82" s="191" t="s">
        <v>45</v>
      </c>
      <c r="B82" s="192">
        <f>B80-B81</f>
        <v>42452.032500000001</v>
      </c>
      <c r="D82" s="65"/>
      <c r="E82" s="65"/>
      <c r="G82" s="10"/>
      <c r="H82" s="65"/>
      <c r="I82" s="65"/>
    </row>
    <row r="83" spans="1:9" ht="15.75" customHeight="1" x14ac:dyDescent="0.25">
      <c r="A83" s="443" t="s">
        <v>46</v>
      </c>
      <c r="B83" s="444"/>
      <c r="C83" s="373"/>
      <c r="D83" s="374"/>
      <c r="E83" s="374"/>
    </row>
    <row r="84" spans="1:9" ht="15.75" customHeight="1" x14ac:dyDescent="0.25">
      <c r="A84" s="193" t="s">
        <v>47</v>
      </c>
      <c r="B84" s="194">
        <f>B82</f>
        <v>42452.032500000001</v>
      </c>
      <c r="C84" s="374"/>
      <c r="D84" s="374"/>
      <c r="E84" s="374"/>
    </row>
    <row r="85" spans="1:9" ht="15.75" customHeight="1" x14ac:dyDescent="0.25">
      <c r="A85" s="195" t="s">
        <v>48</v>
      </c>
      <c r="B85" s="196">
        <v>5</v>
      </c>
      <c r="C85" s="374"/>
      <c r="D85" s="374"/>
      <c r="E85" s="374"/>
    </row>
    <row r="86" spans="1:9" ht="15.75" customHeight="1" x14ac:dyDescent="0.25">
      <c r="A86" s="193" t="s">
        <v>49</v>
      </c>
      <c r="B86" s="340">
        <v>4.1599999999999998E-2</v>
      </c>
      <c r="C86" s="374"/>
      <c r="D86" s="374"/>
      <c r="E86" s="374"/>
    </row>
    <row r="87" spans="1:9" ht="15.75" customHeight="1" x14ac:dyDescent="0.25">
      <c r="A87" s="195" t="s">
        <v>50</v>
      </c>
      <c r="B87" s="196">
        <v>12</v>
      </c>
      <c r="C87" s="374"/>
      <c r="D87" s="374"/>
      <c r="E87" s="374"/>
    </row>
    <row r="88" spans="1:9" ht="34.5" customHeight="1" x14ac:dyDescent="0.25">
      <c r="A88" s="197" t="s">
        <v>51</v>
      </c>
      <c r="B88" s="198">
        <f>B86/B87</f>
        <v>3.4666666666666665E-3</v>
      </c>
      <c r="C88" s="374"/>
      <c r="D88" s="374"/>
      <c r="E88" s="374"/>
    </row>
    <row r="89" spans="1:9" ht="15.75" customHeight="1" x14ac:dyDescent="0.25">
      <c r="A89" s="199" t="s">
        <v>52</v>
      </c>
      <c r="B89" s="200">
        <f>B85*B87</f>
        <v>60</v>
      </c>
      <c r="C89" s="374"/>
      <c r="D89" s="374"/>
      <c r="E89" s="374"/>
    </row>
    <row r="90" spans="1:9" ht="15.75" customHeight="1" x14ac:dyDescent="0.25">
      <c r="B90" s="102"/>
      <c r="C90" s="374"/>
      <c r="D90" s="374"/>
      <c r="E90" s="374"/>
    </row>
    <row r="91" spans="1:9" ht="15.75" customHeight="1" x14ac:dyDescent="0.25">
      <c r="A91" s="445" t="s">
        <v>53</v>
      </c>
      <c r="B91" s="395"/>
      <c r="C91" s="374"/>
      <c r="D91" s="374"/>
      <c r="E91" s="374"/>
    </row>
    <row r="92" spans="1:9" ht="15.75" customHeight="1" x14ac:dyDescent="0.25">
      <c r="A92" s="118" t="s">
        <v>54</v>
      </c>
      <c r="B92" s="119">
        <f>PMT(B88,B89,-B84,0,0)</f>
        <v>784.8877388343559</v>
      </c>
      <c r="C92" s="374"/>
      <c r="D92" s="374"/>
      <c r="E92" s="374"/>
    </row>
    <row r="93" spans="1:9" ht="15.75" customHeight="1" x14ac:dyDescent="0.25">
      <c r="A93" s="120" t="s">
        <v>55</v>
      </c>
      <c r="B93" s="121">
        <f>D158</f>
        <v>4641.2318300613351</v>
      </c>
      <c r="C93" s="374"/>
      <c r="D93" s="374"/>
      <c r="E93" s="374"/>
    </row>
    <row r="94" spans="1:9" ht="15.75" customHeight="1" x14ac:dyDescent="0.25">
      <c r="A94" s="122" t="s">
        <v>56</v>
      </c>
      <c r="B94" s="123">
        <f>B93+B84</f>
        <v>47093.264330061334</v>
      </c>
      <c r="C94" s="374"/>
      <c r="D94" s="374"/>
      <c r="E94" s="374"/>
    </row>
    <row r="95" spans="1:9" ht="15.75" customHeight="1" x14ac:dyDescent="0.25"/>
    <row r="96" spans="1:9" ht="32.25" customHeight="1" x14ac:dyDescent="0.25">
      <c r="A96" s="201" t="s">
        <v>57</v>
      </c>
      <c r="B96" s="202" t="s">
        <v>58</v>
      </c>
      <c r="C96" s="201" t="s">
        <v>59</v>
      </c>
      <c r="D96" s="203" t="s">
        <v>79</v>
      </c>
      <c r="E96" s="201" t="s">
        <v>61</v>
      </c>
    </row>
    <row r="97" spans="1:14" ht="15.75" customHeight="1" x14ac:dyDescent="0.25">
      <c r="A97" s="50">
        <v>0</v>
      </c>
      <c r="B97" s="125"/>
      <c r="C97" s="124"/>
      <c r="D97" s="125"/>
      <c r="E97" s="126">
        <f>B84</f>
        <v>42452.032500000001</v>
      </c>
    </row>
    <row r="98" spans="1:14" ht="15.75" customHeight="1" x14ac:dyDescent="0.25">
      <c r="A98" s="55">
        <v>1</v>
      </c>
      <c r="B98" s="128">
        <f>PMT(B88,B89,-B84,0,0)</f>
        <v>784.8877388343559</v>
      </c>
      <c r="C98" s="127">
        <f t="shared" ref="C98:C157" si="11">B98-D98</f>
        <v>637.72069283435587</v>
      </c>
      <c r="D98" s="128">
        <f t="shared" ref="D98:D157" si="12">$B$88*E97</f>
        <v>147.167046</v>
      </c>
      <c r="E98" s="127">
        <f t="shared" ref="E98:E157" si="13">E97-C98</f>
        <v>41814.311807165643</v>
      </c>
    </row>
    <row r="99" spans="1:14" ht="15.75" customHeight="1" x14ac:dyDescent="0.25">
      <c r="A99" s="55">
        <v>2</v>
      </c>
      <c r="B99" s="128">
        <f t="shared" ref="B99:B157" si="14">$B$92</f>
        <v>784.8877388343559</v>
      </c>
      <c r="C99" s="127">
        <f t="shared" si="11"/>
        <v>639.93145790284836</v>
      </c>
      <c r="D99" s="128">
        <f t="shared" si="12"/>
        <v>144.95628093150756</v>
      </c>
      <c r="E99" s="127">
        <f t="shared" si="13"/>
        <v>41174.380349262792</v>
      </c>
    </row>
    <row r="100" spans="1:14" ht="15.75" customHeight="1" x14ac:dyDescent="0.25">
      <c r="A100" s="55">
        <v>3</v>
      </c>
      <c r="B100" s="128">
        <f t="shared" si="14"/>
        <v>784.8877388343559</v>
      </c>
      <c r="C100" s="127">
        <f t="shared" si="11"/>
        <v>642.14988695691159</v>
      </c>
      <c r="D100" s="128">
        <f t="shared" si="12"/>
        <v>142.73785187744434</v>
      </c>
      <c r="E100" s="127">
        <f t="shared" si="13"/>
        <v>40532.230462305881</v>
      </c>
    </row>
    <row r="101" spans="1:14" ht="15.75" customHeight="1" x14ac:dyDescent="0.25">
      <c r="A101" s="55">
        <v>4</v>
      </c>
      <c r="B101" s="128">
        <f t="shared" si="14"/>
        <v>784.8877388343559</v>
      </c>
      <c r="C101" s="127">
        <f t="shared" si="11"/>
        <v>644.37600656502889</v>
      </c>
      <c r="D101" s="128">
        <f t="shared" si="12"/>
        <v>140.51173226932704</v>
      </c>
      <c r="E101" s="127">
        <f t="shared" si="13"/>
        <v>39887.854455740853</v>
      </c>
    </row>
    <row r="102" spans="1:14" ht="15.75" customHeight="1" x14ac:dyDescent="0.25">
      <c r="A102" s="55">
        <v>5</v>
      </c>
      <c r="B102" s="128">
        <f t="shared" si="14"/>
        <v>784.8877388343559</v>
      </c>
      <c r="C102" s="127">
        <f t="shared" si="11"/>
        <v>646.60984338778758</v>
      </c>
      <c r="D102" s="128">
        <f t="shared" si="12"/>
        <v>138.27789544656829</v>
      </c>
      <c r="E102" s="127">
        <f t="shared" si="13"/>
        <v>39241.244612353068</v>
      </c>
    </row>
    <row r="103" spans="1:14" ht="15.75" customHeight="1" x14ac:dyDescent="0.25">
      <c r="A103" s="55">
        <v>6</v>
      </c>
      <c r="B103" s="128">
        <f t="shared" si="14"/>
        <v>784.8877388343559</v>
      </c>
      <c r="C103" s="127">
        <f t="shared" si="11"/>
        <v>648.85142417819861</v>
      </c>
      <c r="D103" s="128">
        <f t="shared" si="12"/>
        <v>136.03631465615729</v>
      </c>
      <c r="E103" s="127">
        <f t="shared" si="13"/>
        <v>38592.393188174872</v>
      </c>
    </row>
    <row r="104" spans="1:14" ht="15.75" customHeight="1" x14ac:dyDescent="0.25">
      <c r="A104" s="55">
        <v>7</v>
      </c>
      <c r="B104" s="128">
        <f t="shared" si="14"/>
        <v>784.8877388343559</v>
      </c>
      <c r="C104" s="127">
        <f t="shared" si="11"/>
        <v>651.1007757820164</v>
      </c>
      <c r="D104" s="128">
        <f t="shared" si="12"/>
        <v>133.78696305233956</v>
      </c>
      <c r="E104" s="127">
        <f t="shared" si="13"/>
        <v>37941.292412392853</v>
      </c>
    </row>
    <row r="105" spans="1:14" ht="15.75" customHeight="1" x14ac:dyDescent="0.25">
      <c r="A105" s="55">
        <v>8</v>
      </c>
      <c r="B105" s="128">
        <f t="shared" si="14"/>
        <v>784.8877388343559</v>
      </c>
      <c r="C105" s="127">
        <f t="shared" si="11"/>
        <v>653.35792513806064</v>
      </c>
      <c r="D105" s="128">
        <f t="shared" si="12"/>
        <v>131.52981369629521</v>
      </c>
      <c r="E105" s="127">
        <f t="shared" si="13"/>
        <v>37287.934487254795</v>
      </c>
    </row>
    <row r="106" spans="1:14" ht="15.75" customHeight="1" x14ac:dyDescent="0.25">
      <c r="A106" s="55">
        <v>9</v>
      </c>
      <c r="B106" s="128">
        <f t="shared" si="14"/>
        <v>784.8877388343559</v>
      </c>
      <c r="C106" s="127">
        <f t="shared" si="11"/>
        <v>655.62289927853931</v>
      </c>
      <c r="D106" s="128">
        <f t="shared" si="12"/>
        <v>129.26483955581662</v>
      </c>
      <c r="E106" s="127">
        <f t="shared" si="13"/>
        <v>36632.311587976255</v>
      </c>
    </row>
    <row r="107" spans="1:14" ht="15.75" customHeight="1" x14ac:dyDescent="0.25">
      <c r="A107" s="55">
        <v>10</v>
      </c>
      <c r="B107" s="128">
        <f t="shared" si="14"/>
        <v>784.8877388343559</v>
      </c>
      <c r="C107" s="127">
        <f t="shared" si="11"/>
        <v>657.89572532937154</v>
      </c>
      <c r="D107" s="128">
        <f t="shared" si="12"/>
        <v>126.99201350498434</v>
      </c>
      <c r="E107" s="127">
        <f t="shared" si="13"/>
        <v>35974.415862646885</v>
      </c>
    </row>
    <row r="108" spans="1:14" ht="15.75" customHeight="1" x14ac:dyDescent="0.25">
      <c r="A108" s="55">
        <v>11</v>
      </c>
      <c r="B108" s="128">
        <f t="shared" si="14"/>
        <v>784.8877388343559</v>
      </c>
      <c r="C108" s="127">
        <f t="shared" si="11"/>
        <v>660.17643051051334</v>
      </c>
      <c r="D108" s="128">
        <f t="shared" si="12"/>
        <v>124.71130832384253</v>
      </c>
      <c r="E108" s="127">
        <f t="shared" si="13"/>
        <v>35314.239432136375</v>
      </c>
    </row>
    <row r="109" spans="1:14" ht="15.75" customHeight="1" x14ac:dyDescent="0.25">
      <c r="A109" s="55">
        <v>12</v>
      </c>
      <c r="B109" s="128">
        <f t="shared" si="14"/>
        <v>784.8877388343559</v>
      </c>
      <c r="C109" s="127">
        <f t="shared" si="11"/>
        <v>662.46504213628316</v>
      </c>
      <c r="D109" s="128">
        <f t="shared" si="12"/>
        <v>122.42269669807276</v>
      </c>
      <c r="E109" s="127">
        <f t="shared" si="13"/>
        <v>34651.774390000093</v>
      </c>
      <c r="K109" s="65"/>
      <c r="L109" s="65"/>
      <c r="N109" s="65"/>
    </row>
    <row r="110" spans="1:14" ht="15.75" customHeight="1" x14ac:dyDescent="0.25">
      <c r="A110" s="55">
        <v>13</v>
      </c>
      <c r="B110" s="128">
        <f t="shared" si="14"/>
        <v>784.8877388343559</v>
      </c>
      <c r="C110" s="127">
        <f t="shared" si="11"/>
        <v>664.76158761568888</v>
      </c>
      <c r="D110" s="128">
        <f t="shared" si="12"/>
        <v>120.12615121866699</v>
      </c>
      <c r="E110" s="127">
        <f t="shared" si="13"/>
        <v>33987.012802384401</v>
      </c>
      <c r="K110" s="65"/>
      <c r="L110" s="65"/>
      <c r="N110" s="65"/>
    </row>
    <row r="111" spans="1:14" ht="15.75" customHeight="1" x14ac:dyDescent="0.25">
      <c r="A111" s="55">
        <v>14</v>
      </c>
      <c r="B111" s="128">
        <f t="shared" si="14"/>
        <v>784.8877388343559</v>
      </c>
      <c r="C111" s="127">
        <f t="shared" si="11"/>
        <v>667.0660944527566</v>
      </c>
      <c r="D111" s="128">
        <f t="shared" si="12"/>
        <v>117.82164438159926</v>
      </c>
      <c r="E111" s="127">
        <f t="shared" si="13"/>
        <v>33319.946707931646</v>
      </c>
      <c r="K111" s="65"/>
      <c r="L111" s="65"/>
      <c r="N111" s="65"/>
    </row>
    <row r="112" spans="1:14" ht="15.75" customHeight="1" x14ac:dyDescent="0.25">
      <c r="A112" s="55">
        <v>15</v>
      </c>
      <c r="B112" s="128">
        <f t="shared" si="14"/>
        <v>784.8877388343559</v>
      </c>
      <c r="C112" s="127">
        <f t="shared" si="11"/>
        <v>669.37859024685952</v>
      </c>
      <c r="D112" s="128">
        <f t="shared" si="12"/>
        <v>115.50914858749637</v>
      </c>
      <c r="E112" s="127">
        <f t="shared" si="13"/>
        <v>32650.568117684787</v>
      </c>
      <c r="H112" s="65"/>
      <c r="J112" s="10"/>
      <c r="K112" s="65"/>
      <c r="L112" s="65"/>
      <c r="N112" s="65"/>
    </row>
    <row r="113" spans="1:14" ht="15.75" customHeight="1" x14ac:dyDescent="0.25">
      <c r="A113" s="55">
        <v>16</v>
      </c>
      <c r="B113" s="128">
        <f t="shared" si="14"/>
        <v>784.8877388343559</v>
      </c>
      <c r="C113" s="127">
        <f t="shared" si="11"/>
        <v>671.69910269304864</v>
      </c>
      <c r="D113" s="128">
        <f t="shared" si="12"/>
        <v>113.18863614130726</v>
      </c>
      <c r="E113" s="127">
        <f t="shared" si="13"/>
        <v>31978.869014991738</v>
      </c>
      <c r="H113" s="65"/>
      <c r="J113" s="10"/>
      <c r="K113" s="65"/>
      <c r="L113" s="65"/>
      <c r="N113" s="65"/>
    </row>
    <row r="114" spans="1:14" ht="15.75" customHeight="1" x14ac:dyDescent="0.25">
      <c r="A114" s="55">
        <v>17</v>
      </c>
      <c r="B114" s="128">
        <f t="shared" si="14"/>
        <v>784.8877388343559</v>
      </c>
      <c r="C114" s="127">
        <f t="shared" si="11"/>
        <v>674.02765958238456</v>
      </c>
      <c r="D114" s="128">
        <f t="shared" si="12"/>
        <v>110.86007925197136</v>
      </c>
      <c r="E114" s="127">
        <f t="shared" si="13"/>
        <v>31304.841355409353</v>
      </c>
      <c r="H114" s="65"/>
      <c r="J114" s="10"/>
      <c r="K114" s="65"/>
      <c r="L114" s="65"/>
      <c r="N114" s="65"/>
    </row>
    <row r="115" spans="1:14" ht="15.75" customHeight="1" x14ac:dyDescent="0.25">
      <c r="A115" s="55">
        <v>18</v>
      </c>
      <c r="B115" s="128">
        <f t="shared" si="14"/>
        <v>784.8877388343559</v>
      </c>
      <c r="C115" s="127">
        <f t="shared" si="11"/>
        <v>676.36428880227015</v>
      </c>
      <c r="D115" s="128">
        <f t="shared" si="12"/>
        <v>108.52345003208575</v>
      </c>
      <c r="E115" s="127">
        <f t="shared" si="13"/>
        <v>30628.477066607084</v>
      </c>
      <c r="H115" s="65"/>
      <c r="J115" s="10"/>
      <c r="K115" s="65"/>
      <c r="L115" s="65"/>
      <c r="N115" s="65"/>
    </row>
    <row r="116" spans="1:14" ht="15.75" customHeight="1" x14ac:dyDescent="0.25">
      <c r="A116" s="55">
        <v>19</v>
      </c>
      <c r="B116" s="128">
        <f t="shared" si="14"/>
        <v>784.8877388343559</v>
      </c>
      <c r="C116" s="127">
        <f t="shared" si="11"/>
        <v>678.70901833678465</v>
      </c>
      <c r="D116" s="128">
        <f t="shared" si="12"/>
        <v>106.17872049757122</v>
      </c>
      <c r="E116" s="127">
        <f t="shared" si="13"/>
        <v>29949.7680482703</v>
      </c>
      <c r="H116" s="65"/>
      <c r="J116" s="10"/>
      <c r="K116" s="65"/>
      <c r="L116" s="65"/>
      <c r="N116" s="65"/>
    </row>
    <row r="117" spans="1:14" ht="15.75" customHeight="1" x14ac:dyDescent="0.25">
      <c r="A117" s="55">
        <v>20</v>
      </c>
      <c r="B117" s="128">
        <f t="shared" si="14"/>
        <v>784.8877388343559</v>
      </c>
      <c r="C117" s="127">
        <f t="shared" si="11"/>
        <v>681.06187626701887</v>
      </c>
      <c r="D117" s="128">
        <f t="shared" si="12"/>
        <v>103.82586256733704</v>
      </c>
      <c r="E117" s="127">
        <f t="shared" si="13"/>
        <v>29268.70617200328</v>
      </c>
      <c r="H117" s="65"/>
      <c r="J117" s="10"/>
      <c r="K117" s="65"/>
      <c r="L117" s="65"/>
      <c r="N117" s="65"/>
    </row>
    <row r="118" spans="1:14" ht="15.75" customHeight="1" x14ac:dyDescent="0.25">
      <c r="A118" s="55">
        <v>21</v>
      </c>
      <c r="B118" s="128">
        <f t="shared" si="14"/>
        <v>784.8877388343559</v>
      </c>
      <c r="C118" s="127">
        <f t="shared" si="11"/>
        <v>683.42289077141118</v>
      </c>
      <c r="D118" s="128">
        <f t="shared" si="12"/>
        <v>101.4648480629447</v>
      </c>
      <c r="E118" s="127">
        <f t="shared" si="13"/>
        <v>28585.28328123187</v>
      </c>
      <c r="H118" s="65"/>
      <c r="J118" s="10"/>
      <c r="K118" s="65"/>
      <c r="L118" s="65"/>
      <c r="N118" s="65"/>
    </row>
    <row r="119" spans="1:14" ht="15.75" customHeight="1" x14ac:dyDescent="0.25">
      <c r="A119" s="55">
        <v>22</v>
      </c>
      <c r="B119" s="128">
        <f t="shared" si="14"/>
        <v>784.8877388343559</v>
      </c>
      <c r="C119" s="127">
        <f t="shared" si="11"/>
        <v>685.79209012608544</v>
      </c>
      <c r="D119" s="128">
        <f t="shared" si="12"/>
        <v>99.095648708270474</v>
      </c>
      <c r="E119" s="127">
        <f t="shared" si="13"/>
        <v>27899.491191105786</v>
      </c>
      <c r="H119" s="65"/>
      <c r="J119" s="10"/>
      <c r="K119" s="65"/>
      <c r="L119" s="65"/>
      <c r="N119" s="65"/>
    </row>
    <row r="120" spans="1:14" ht="15.75" customHeight="1" x14ac:dyDescent="0.25">
      <c r="A120" s="55">
        <v>23</v>
      </c>
      <c r="B120" s="128">
        <f t="shared" si="14"/>
        <v>784.8877388343559</v>
      </c>
      <c r="C120" s="127">
        <f t="shared" si="11"/>
        <v>688.16950270518919</v>
      </c>
      <c r="D120" s="128">
        <f t="shared" si="12"/>
        <v>96.718236129166726</v>
      </c>
      <c r="E120" s="127">
        <f t="shared" si="13"/>
        <v>27211.321688400596</v>
      </c>
      <c r="H120" s="65"/>
      <c r="J120" s="10"/>
      <c r="K120" s="65"/>
      <c r="L120" s="65"/>
      <c r="N120" s="65"/>
    </row>
    <row r="121" spans="1:14" ht="15.75" customHeight="1" x14ac:dyDescent="0.25">
      <c r="A121" s="55">
        <v>24</v>
      </c>
      <c r="B121" s="128">
        <f t="shared" si="14"/>
        <v>784.8877388343559</v>
      </c>
      <c r="C121" s="127">
        <f t="shared" si="11"/>
        <v>690.55515698123384</v>
      </c>
      <c r="D121" s="128">
        <f t="shared" si="12"/>
        <v>94.332581853122065</v>
      </c>
      <c r="E121" s="127">
        <f t="shared" si="13"/>
        <v>26520.766531419362</v>
      </c>
      <c r="H121" s="65"/>
      <c r="J121" s="10"/>
      <c r="K121" s="65"/>
      <c r="L121" s="65"/>
      <c r="N121" s="65"/>
    </row>
    <row r="122" spans="1:14" ht="15.75" customHeight="1" x14ac:dyDescent="0.25">
      <c r="A122" s="55">
        <v>25</v>
      </c>
      <c r="B122" s="128">
        <f t="shared" si="14"/>
        <v>784.8877388343559</v>
      </c>
      <c r="C122" s="127">
        <f t="shared" si="11"/>
        <v>692.94908152543542</v>
      </c>
      <c r="D122" s="128">
        <f t="shared" si="12"/>
        <v>91.938657308920455</v>
      </c>
      <c r="E122" s="127">
        <f t="shared" si="13"/>
        <v>25827.817449893926</v>
      </c>
      <c r="H122" s="65"/>
      <c r="J122" s="10"/>
      <c r="K122" s="65"/>
      <c r="L122" s="65"/>
      <c r="N122" s="65"/>
    </row>
    <row r="123" spans="1:14" ht="15.75" customHeight="1" x14ac:dyDescent="0.25">
      <c r="A123" s="55">
        <v>26</v>
      </c>
      <c r="B123" s="128">
        <f t="shared" si="14"/>
        <v>784.8877388343559</v>
      </c>
      <c r="C123" s="127">
        <f t="shared" si="11"/>
        <v>695.3513050080569</v>
      </c>
      <c r="D123" s="128">
        <f t="shared" si="12"/>
        <v>89.536433826298946</v>
      </c>
      <c r="E123" s="127">
        <f t="shared" si="13"/>
        <v>25132.466144885868</v>
      </c>
      <c r="H123" s="65"/>
      <c r="J123" s="10"/>
      <c r="K123" s="65"/>
      <c r="L123" s="65"/>
      <c r="N123" s="65"/>
    </row>
    <row r="124" spans="1:14" ht="15.75" customHeight="1" x14ac:dyDescent="0.25">
      <c r="A124" s="55">
        <v>27</v>
      </c>
      <c r="B124" s="128">
        <f t="shared" si="14"/>
        <v>784.8877388343559</v>
      </c>
      <c r="C124" s="127">
        <f t="shared" si="11"/>
        <v>697.7618561987515</v>
      </c>
      <c r="D124" s="128">
        <f t="shared" si="12"/>
        <v>87.125882635604341</v>
      </c>
      <c r="E124" s="127">
        <f t="shared" si="13"/>
        <v>24434.704288687117</v>
      </c>
      <c r="H124" s="65"/>
      <c r="J124" s="10"/>
      <c r="K124" s="65"/>
      <c r="L124" s="65"/>
      <c r="N124" s="65"/>
    </row>
    <row r="125" spans="1:14" ht="15.75" customHeight="1" x14ac:dyDescent="0.25">
      <c r="A125" s="55">
        <v>28</v>
      </c>
      <c r="B125" s="128">
        <f t="shared" si="14"/>
        <v>784.8877388343559</v>
      </c>
      <c r="C125" s="127">
        <f t="shared" si="11"/>
        <v>700.18076396690719</v>
      </c>
      <c r="D125" s="128">
        <f t="shared" si="12"/>
        <v>84.706974867448665</v>
      </c>
      <c r="E125" s="127">
        <f t="shared" si="13"/>
        <v>23734.523524720211</v>
      </c>
      <c r="H125" s="65"/>
      <c r="J125" s="10"/>
      <c r="K125" s="65"/>
      <c r="L125" s="65"/>
      <c r="N125" s="65"/>
    </row>
    <row r="126" spans="1:14" ht="15.75" customHeight="1" x14ac:dyDescent="0.25">
      <c r="A126" s="55">
        <v>29</v>
      </c>
      <c r="B126" s="128">
        <f t="shared" si="14"/>
        <v>784.8877388343559</v>
      </c>
      <c r="C126" s="127">
        <f t="shared" si="11"/>
        <v>702.6080572819925</v>
      </c>
      <c r="D126" s="128">
        <f t="shared" si="12"/>
        <v>82.2796815523634</v>
      </c>
      <c r="E126" s="127">
        <f t="shared" si="13"/>
        <v>23031.915467438219</v>
      </c>
      <c r="H126" s="65"/>
      <c r="J126" s="10"/>
      <c r="K126" s="65"/>
      <c r="L126" s="65"/>
      <c r="N126" s="65"/>
    </row>
    <row r="127" spans="1:14" ht="15.75" customHeight="1" x14ac:dyDescent="0.25">
      <c r="A127" s="55">
        <v>30</v>
      </c>
      <c r="B127" s="128">
        <f t="shared" si="14"/>
        <v>784.8877388343559</v>
      </c>
      <c r="C127" s="127">
        <f t="shared" si="11"/>
        <v>705.04376521390338</v>
      </c>
      <c r="D127" s="128">
        <f t="shared" si="12"/>
        <v>79.843973620452488</v>
      </c>
      <c r="E127" s="127">
        <f t="shared" si="13"/>
        <v>22326.871702224315</v>
      </c>
      <c r="H127" s="65"/>
      <c r="J127" s="10"/>
      <c r="K127" s="65"/>
      <c r="L127" s="65"/>
      <c r="N127" s="65"/>
    </row>
    <row r="128" spans="1:14" ht="15.75" customHeight="1" x14ac:dyDescent="0.25">
      <c r="A128" s="55">
        <v>31</v>
      </c>
      <c r="B128" s="128">
        <f t="shared" si="14"/>
        <v>784.8877388343559</v>
      </c>
      <c r="C128" s="127">
        <f t="shared" si="11"/>
        <v>707.48791693331157</v>
      </c>
      <c r="D128" s="128">
        <f t="shared" si="12"/>
        <v>77.399821901044291</v>
      </c>
      <c r="E128" s="127">
        <f t="shared" si="13"/>
        <v>21619.383785291004</v>
      </c>
      <c r="H128" s="65"/>
      <c r="J128" s="10"/>
      <c r="K128" s="65"/>
      <c r="L128" s="65"/>
      <c r="N128" s="65"/>
    </row>
    <row r="129" spans="1:14" ht="15.75" customHeight="1" x14ac:dyDescent="0.25">
      <c r="A129" s="55">
        <v>32</v>
      </c>
      <c r="B129" s="128">
        <f t="shared" si="14"/>
        <v>784.8877388343559</v>
      </c>
      <c r="C129" s="127">
        <f t="shared" si="11"/>
        <v>709.94054171201378</v>
      </c>
      <c r="D129" s="128">
        <f t="shared" si="12"/>
        <v>74.947197122342146</v>
      </c>
      <c r="E129" s="127">
        <f t="shared" si="13"/>
        <v>20909.443243578989</v>
      </c>
      <c r="H129" s="65"/>
      <c r="J129" s="10"/>
      <c r="K129" s="65"/>
      <c r="L129" s="65"/>
      <c r="N129" s="65"/>
    </row>
    <row r="130" spans="1:14" ht="15.75" customHeight="1" x14ac:dyDescent="0.25">
      <c r="A130" s="55">
        <v>33</v>
      </c>
      <c r="B130" s="128">
        <f t="shared" si="14"/>
        <v>784.8877388343559</v>
      </c>
      <c r="C130" s="127">
        <f t="shared" si="11"/>
        <v>712.40166892328205</v>
      </c>
      <c r="D130" s="128">
        <f t="shared" si="12"/>
        <v>72.486069911073827</v>
      </c>
      <c r="E130" s="127">
        <f t="shared" si="13"/>
        <v>20197.041574655708</v>
      </c>
      <c r="H130" s="65"/>
      <c r="J130" s="10"/>
      <c r="K130" s="65"/>
      <c r="L130" s="65"/>
      <c r="N130" s="65"/>
    </row>
    <row r="131" spans="1:14" ht="15.75" customHeight="1" x14ac:dyDescent="0.25">
      <c r="A131" s="55">
        <v>34</v>
      </c>
      <c r="B131" s="128">
        <f t="shared" si="14"/>
        <v>784.8877388343559</v>
      </c>
      <c r="C131" s="127">
        <f t="shared" si="11"/>
        <v>714.87132804221608</v>
      </c>
      <c r="D131" s="128">
        <f t="shared" si="12"/>
        <v>70.01641079213978</v>
      </c>
      <c r="E131" s="127">
        <f t="shared" si="13"/>
        <v>19482.170246613492</v>
      </c>
      <c r="H131" s="65"/>
      <c r="J131" s="10"/>
      <c r="K131" s="65"/>
      <c r="L131" s="65"/>
      <c r="N131" s="65"/>
    </row>
    <row r="132" spans="1:14" ht="15.75" customHeight="1" x14ac:dyDescent="0.25">
      <c r="A132" s="55">
        <v>35</v>
      </c>
      <c r="B132" s="128">
        <f t="shared" si="14"/>
        <v>784.8877388343559</v>
      </c>
      <c r="C132" s="127">
        <f t="shared" si="11"/>
        <v>717.34954864609585</v>
      </c>
      <c r="D132" s="128">
        <f t="shared" si="12"/>
        <v>67.538190188260103</v>
      </c>
      <c r="E132" s="127">
        <f t="shared" si="13"/>
        <v>18764.820697967396</v>
      </c>
      <c r="H132" s="65"/>
      <c r="J132" s="10"/>
      <c r="K132" s="65"/>
      <c r="L132" s="65"/>
      <c r="N132" s="65"/>
    </row>
    <row r="133" spans="1:14" ht="15.75" customHeight="1" x14ac:dyDescent="0.25">
      <c r="A133" s="55">
        <v>36</v>
      </c>
      <c r="B133" s="128">
        <f t="shared" si="14"/>
        <v>784.8877388343559</v>
      </c>
      <c r="C133" s="127">
        <f t="shared" si="11"/>
        <v>719.83636041473562</v>
      </c>
      <c r="D133" s="128">
        <f t="shared" si="12"/>
        <v>65.051378419620306</v>
      </c>
      <c r="E133" s="127">
        <f t="shared" si="13"/>
        <v>18044.984337552662</v>
      </c>
      <c r="H133" s="65"/>
      <c r="J133" s="10"/>
      <c r="K133" s="65"/>
      <c r="L133" s="65"/>
      <c r="N133" s="65"/>
    </row>
    <row r="134" spans="1:14" ht="15.75" customHeight="1" x14ac:dyDescent="0.25">
      <c r="A134" s="55">
        <v>37</v>
      </c>
      <c r="B134" s="128">
        <f t="shared" si="14"/>
        <v>784.8877388343559</v>
      </c>
      <c r="C134" s="127">
        <f t="shared" si="11"/>
        <v>722.33179313083997</v>
      </c>
      <c r="D134" s="128">
        <f t="shared" si="12"/>
        <v>62.555945703515889</v>
      </c>
      <c r="E134" s="127">
        <f t="shared" si="13"/>
        <v>17322.65254442182</v>
      </c>
      <c r="H134" s="65"/>
      <c r="J134" s="10"/>
      <c r="K134" s="65"/>
      <c r="L134" s="65"/>
      <c r="N134" s="65"/>
    </row>
    <row r="135" spans="1:14" ht="15.75" customHeight="1" x14ac:dyDescent="0.25">
      <c r="A135" s="55">
        <v>38</v>
      </c>
      <c r="B135" s="128">
        <f t="shared" si="14"/>
        <v>784.8877388343559</v>
      </c>
      <c r="C135" s="127">
        <f t="shared" si="11"/>
        <v>724.83587668036023</v>
      </c>
      <c r="D135" s="128">
        <f t="shared" si="12"/>
        <v>60.051862153995643</v>
      </c>
      <c r="E135" s="127">
        <f t="shared" si="13"/>
        <v>16597.816667741459</v>
      </c>
      <c r="H135" s="65"/>
      <c r="J135" s="10"/>
      <c r="K135" s="65"/>
      <c r="L135" s="65"/>
      <c r="N135" s="65"/>
    </row>
    <row r="136" spans="1:14" ht="15.75" customHeight="1" x14ac:dyDescent="0.25">
      <c r="A136" s="55">
        <v>39</v>
      </c>
      <c r="B136" s="128">
        <f t="shared" si="14"/>
        <v>784.8877388343559</v>
      </c>
      <c r="C136" s="127">
        <f t="shared" si="11"/>
        <v>727.34864105285214</v>
      </c>
      <c r="D136" s="128">
        <f t="shared" si="12"/>
        <v>57.53909778150372</v>
      </c>
      <c r="E136" s="127">
        <f t="shared" si="13"/>
        <v>15870.468026688606</v>
      </c>
      <c r="H136" s="65"/>
      <c r="J136" s="10"/>
      <c r="K136" s="65"/>
      <c r="L136" s="65"/>
      <c r="N136" s="65"/>
    </row>
    <row r="137" spans="1:14" ht="15.75" customHeight="1" x14ac:dyDescent="0.25">
      <c r="A137" s="55">
        <v>40</v>
      </c>
      <c r="B137" s="128">
        <f t="shared" si="14"/>
        <v>784.8877388343559</v>
      </c>
      <c r="C137" s="127">
        <f t="shared" si="11"/>
        <v>729.87011634183546</v>
      </c>
      <c r="D137" s="128">
        <f t="shared" si="12"/>
        <v>55.017622492520502</v>
      </c>
      <c r="E137" s="127">
        <f t="shared" si="13"/>
        <v>15140.597910346771</v>
      </c>
      <c r="H137" s="65"/>
      <c r="J137" s="10"/>
      <c r="K137" s="65"/>
      <c r="L137" s="65"/>
      <c r="N137" s="65"/>
    </row>
    <row r="138" spans="1:14" ht="15.75" customHeight="1" x14ac:dyDescent="0.25">
      <c r="A138" s="55">
        <v>41</v>
      </c>
      <c r="B138" s="128">
        <f t="shared" si="14"/>
        <v>784.8877388343559</v>
      </c>
      <c r="C138" s="127">
        <f t="shared" si="11"/>
        <v>732.40033274515372</v>
      </c>
      <c r="D138" s="128">
        <f t="shared" si="12"/>
        <v>52.487406089202139</v>
      </c>
      <c r="E138" s="127">
        <f t="shared" si="13"/>
        <v>14408.197577601617</v>
      </c>
      <c r="H138" s="65"/>
      <c r="J138" s="10"/>
      <c r="K138" s="65"/>
      <c r="L138" s="65"/>
      <c r="N138" s="65"/>
    </row>
    <row r="139" spans="1:14" ht="15.75" customHeight="1" x14ac:dyDescent="0.25">
      <c r="A139" s="55">
        <v>42</v>
      </c>
      <c r="B139" s="128">
        <f t="shared" si="14"/>
        <v>784.8877388343559</v>
      </c>
      <c r="C139" s="127">
        <f t="shared" si="11"/>
        <v>734.93932056533697</v>
      </c>
      <c r="D139" s="128">
        <f t="shared" si="12"/>
        <v>49.948418269018937</v>
      </c>
      <c r="E139" s="127">
        <f t="shared" si="13"/>
        <v>13673.258257036279</v>
      </c>
      <c r="H139" s="65"/>
      <c r="J139" s="10"/>
      <c r="K139" s="65"/>
      <c r="L139" s="65"/>
      <c r="N139" s="65"/>
    </row>
    <row r="140" spans="1:14" ht="15.75" customHeight="1" x14ac:dyDescent="0.25">
      <c r="A140" s="55">
        <v>43</v>
      </c>
      <c r="B140" s="128">
        <f t="shared" si="14"/>
        <v>784.8877388343559</v>
      </c>
      <c r="C140" s="127">
        <f t="shared" si="11"/>
        <v>737.48711020996348</v>
      </c>
      <c r="D140" s="128">
        <f t="shared" si="12"/>
        <v>47.400628624392432</v>
      </c>
      <c r="E140" s="127">
        <f t="shared" si="13"/>
        <v>12935.771146826315</v>
      </c>
      <c r="H140" s="65"/>
      <c r="J140" s="10"/>
      <c r="K140" s="65"/>
      <c r="L140" s="65"/>
      <c r="N140" s="65"/>
    </row>
    <row r="141" spans="1:14" ht="15.75" customHeight="1" x14ac:dyDescent="0.25">
      <c r="A141" s="55">
        <v>44</v>
      </c>
      <c r="B141" s="128">
        <f t="shared" si="14"/>
        <v>784.8877388343559</v>
      </c>
      <c r="C141" s="127">
        <f t="shared" si="11"/>
        <v>740.04373219202466</v>
      </c>
      <c r="D141" s="128">
        <f t="shared" si="12"/>
        <v>44.844006642331223</v>
      </c>
      <c r="E141" s="127">
        <f t="shared" si="13"/>
        <v>12195.72741463429</v>
      </c>
      <c r="H141" s="65"/>
      <c r="J141" s="10"/>
      <c r="K141" s="65"/>
      <c r="L141" s="65"/>
      <c r="N141" s="65"/>
    </row>
    <row r="142" spans="1:14" ht="15.75" customHeight="1" x14ac:dyDescent="0.25">
      <c r="A142" s="55">
        <v>45</v>
      </c>
      <c r="B142" s="128">
        <f t="shared" si="14"/>
        <v>784.8877388343559</v>
      </c>
      <c r="C142" s="127">
        <f t="shared" si="11"/>
        <v>742.6092171302904</v>
      </c>
      <c r="D142" s="128">
        <f t="shared" si="12"/>
        <v>42.278521704065533</v>
      </c>
      <c r="E142" s="127">
        <f t="shared" si="13"/>
        <v>11453.118197504</v>
      </c>
      <c r="H142" s="65"/>
      <c r="J142" s="10"/>
      <c r="K142" s="65"/>
      <c r="L142" s="65"/>
      <c r="N142" s="65"/>
    </row>
    <row r="143" spans="1:14" ht="15.75" customHeight="1" x14ac:dyDescent="0.25">
      <c r="A143" s="55">
        <v>46</v>
      </c>
      <c r="B143" s="128">
        <f t="shared" si="14"/>
        <v>784.8877388343559</v>
      </c>
      <c r="C143" s="127">
        <f t="shared" si="11"/>
        <v>745.18359574967542</v>
      </c>
      <c r="D143" s="128">
        <f t="shared" si="12"/>
        <v>39.704143084680531</v>
      </c>
      <c r="E143" s="127">
        <f t="shared" si="13"/>
        <v>10707.934601754325</v>
      </c>
      <c r="H143" s="65"/>
      <c r="J143" s="10"/>
      <c r="K143" s="65"/>
      <c r="L143" s="65"/>
      <c r="N143" s="65"/>
    </row>
    <row r="144" spans="1:14" ht="15.75" customHeight="1" x14ac:dyDescent="0.25">
      <c r="A144" s="55">
        <v>47</v>
      </c>
      <c r="B144" s="128">
        <f t="shared" si="14"/>
        <v>784.8877388343559</v>
      </c>
      <c r="C144" s="127">
        <f t="shared" si="11"/>
        <v>747.76689888160763</v>
      </c>
      <c r="D144" s="128">
        <f t="shared" si="12"/>
        <v>37.120839952748327</v>
      </c>
      <c r="E144" s="127">
        <f t="shared" si="13"/>
        <v>9960.1677028727172</v>
      </c>
      <c r="H144" s="65"/>
      <c r="J144" s="10"/>
      <c r="K144" s="65"/>
      <c r="L144" s="65"/>
      <c r="N144" s="65"/>
    </row>
    <row r="145" spans="1:14" ht="15.75" customHeight="1" x14ac:dyDescent="0.25">
      <c r="A145" s="55">
        <v>48</v>
      </c>
      <c r="B145" s="128">
        <f t="shared" si="14"/>
        <v>784.8877388343559</v>
      </c>
      <c r="C145" s="127">
        <f t="shared" si="11"/>
        <v>750.35915746439719</v>
      </c>
      <c r="D145" s="128">
        <f t="shared" si="12"/>
        <v>34.528581369958751</v>
      </c>
      <c r="E145" s="127">
        <f t="shared" si="13"/>
        <v>9209.8085454083193</v>
      </c>
      <c r="H145" s="65"/>
      <c r="J145" s="10"/>
      <c r="K145" s="65"/>
      <c r="L145" s="65"/>
      <c r="N145" s="65"/>
    </row>
    <row r="146" spans="1:14" ht="15.75" customHeight="1" x14ac:dyDescent="0.25">
      <c r="A146" s="55">
        <v>49</v>
      </c>
      <c r="B146" s="128">
        <f t="shared" si="14"/>
        <v>784.8877388343559</v>
      </c>
      <c r="C146" s="127">
        <f t="shared" si="11"/>
        <v>752.96040254360707</v>
      </c>
      <c r="D146" s="128">
        <f t="shared" si="12"/>
        <v>31.92733629074884</v>
      </c>
      <c r="E146" s="127">
        <f t="shared" si="13"/>
        <v>8456.8481428647119</v>
      </c>
      <c r="H146" s="65"/>
      <c r="J146" s="10"/>
      <c r="K146" s="65"/>
      <c r="L146" s="65"/>
      <c r="N146" s="65"/>
    </row>
    <row r="147" spans="1:14" ht="15.75" customHeight="1" x14ac:dyDescent="0.25">
      <c r="A147" s="55">
        <v>50</v>
      </c>
      <c r="B147" s="128">
        <f t="shared" si="14"/>
        <v>784.8877388343559</v>
      </c>
      <c r="C147" s="127">
        <f t="shared" si="11"/>
        <v>755.57066527242489</v>
      </c>
      <c r="D147" s="128">
        <f t="shared" si="12"/>
        <v>29.317073561931</v>
      </c>
      <c r="E147" s="127">
        <f t="shared" si="13"/>
        <v>7701.2774775922871</v>
      </c>
      <c r="H147" s="65"/>
      <c r="J147" s="10"/>
      <c r="K147" s="65"/>
      <c r="L147" s="65"/>
      <c r="N147" s="65"/>
    </row>
    <row r="148" spans="1:14" ht="15.75" customHeight="1" x14ac:dyDescent="0.25">
      <c r="A148" s="55">
        <v>51</v>
      </c>
      <c r="B148" s="128">
        <f t="shared" si="14"/>
        <v>784.8877388343559</v>
      </c>
      <c r="C148" s="127">
        <f t="shared" si="11"/>
        <v>758.18997691203595</v>
      </c>
      <c r="D148" s="128">
        <f t="shared" si="12"/>
        <v>26.697761922319927</v>
      </c>
      <c r="E148" s="127">
        <f t="shared" si="13"/>
        <v>6943.0875006802507</v>
      </c>
      <c r="H148" s="65"/>
      <c r="J148" s="10"/>
      <c r="K148" s="65"/>
      <c r="L148" s="65"/>
      <c r="N148" s="65"/>
    </row>
    <row r="149" spans="1:14" ht="15.75" customHeight="1" x14ac:dyDescent="0.25">
      <c r="A149" s="55">
        <v>52</v>
      </c>
      <c r="B149" s="128">
        <f t="shared" si="14"/>
        <v>784.8877388343559</v>
      </c>
      <c r="C149" s="127">
        <f t="shared" si="11"/>
        <v>760.81836883199765</v>
      </c>
      <c r="D149" s="128">
        <f t="shared" si="12"/>
        <v>24.069370002358202</v>
      </c>
      <c r="E149" s="127">
        <f t="shared" si="13"/>
        <v>6182.269131848253</v>
      </c>
      <c r="H149" s="65"/>
      <c r="J149" s="10"/>
      <c r="K149" s="65"/>
      <c r="L149" s="65"/>
      <c r="N149" s="65"/>
    </row>
    <row r="150" spans="1:14" ht="15.75" customHeight="1" x14ac:dyDescent="0.25">
      <c r="A150" s="55">
        <v>53</v>
      </c>
      <c r="B150" s="128">
        <f t="shared" si="14"/>
        <v>784.8877388343559</v>
      </c>
      <c r="C150" s="127">
        <f t="shared" si="11"/>
        <v>763.45587251061534</v>
      </c>
      <c r="D150" s="128">
        <f t="shared" si="12"/>
        <v>21.431866323740611</v>
      </c>
      <c r="E150" s="127">
        <f t="shared" si="13"/>
        <v>5418.8132593376376</v>
      </c>
      <c r="H150" s="65"/>
      <c r="J150" s="10"/>
      <c r="K150" s="65"/>
      <c r="L150" s="65"/>
      <c r="N150" s="65"/>
    </row>
    <row r="151" spans="1:14" ht="15.75" customHeight="1" x14ac:dyDescent="0.25">
      <c r="A151" s="55">
        <v>54</v>
      </c>
      <c r="B151" s="128">
        <f t="shared" si="14"/>
        <v>784.8877388343559</v>
      </c>
      <c r="C151" s="127">
        <f t="shared" si="11"/>
        <v>766.10251953531872</v>
      </c>
      <c r="D151" s="128">
        <f t="shared" si="12"/>
        <v>18.785219299037141</v>
      </c>
      <c r="E151" s="127">
        <f t="shared" si="13"/>
        <v>4652.710739802319</v>
      </c>
      <c r="H151" s="65"/>
      <c r="J151" s="10"/>
      <c r="K151" s="65"/>
      <c r="L151" s="65"/>
      <c r="N151" s="65"/>
    </row>
    <row r="152" spans="1:14" ht="15.75" customHeight="1" x14ac:dyDescent="0.25">
      <c r="A152" s="55">
        <v>55</v>
      </c>
      <c r="B152" s="128">
        <f t="shared" si="14"/>
        <v>784.8877388343559</v>
      </c>
      <c r="C152" s="127">
        <f t="shared" si="11"/>
        <v>768.75834160304123</v>
      </c>
      <c r="D152" s="128">
        <f t="shared" si="12"/>
        <v>16.129397231314705</v>
      </c>
      <c r="E152" s="127">
        <f t="shared" si="13"/>
        <v>3883.9523981992779</v>
      </c>
      <c r="H152" s="65"/>
      <c r="J152" s="10"/>
      <c r="K152" s="65"/>
      <c r="L152" s="65"/>
      <c r="N152" s="65"/>
    </row>
    <row r="153" spans="1:14" ht="15.75" customHeight="1" x14ac:dyDescent="0.25">
      <c r="A153" s="55">
        <v>56</v>
      </c>
      <c r="B153" s="128">
        <f t="shared" si="14"/>
        <v>784.8877388343559</v>
      </c>
      <c r="C153" s="127">
        <f t="shared" si="11"/>
        <v>771.42337052059838</v>
      </c>
      <c r="D153" s="128">
        <f t="shared" si="12"/>
        <v>13.464368313757497</v>
      </c>
      <c r="E153" s="127">
        <f t="shared" si="13"/>
        <v>3112.5290276786795</v>
      </c>
      <c r="H153" s="65"/>
      <c r="J153" s="10"/>
      <c r="K153" s="65"/>
      <c r="L153" s="65"/>
      <c r="N153" s="65"/>
    </row>
    <row r="154" spans="1:14" ht="15.75" customHeight="1" x14ac:dyDescent="0.25">
      <c r="A154" s="55">
        <v>57</v>
      </c>
      <c r="B154" s="128">
        <f t="shared" si="14"/>
        <v>784.8877388343559</v>
      </c>
      <c r="C154" s="127">
        <f t="shared" si="11"/>
        <v>774.09763820506976</v>
      </c>
      <c r="D154" s="128">
        <f t="shared" si="12"/>
        <v>10.790100629286089</v>
      </c>
      <c r="E154" s="127">
        <f t="shared" si="13"/>
        <v>2338.4313894736097</v>
      </c>
      <c r="H154" s="65"/>
      <c r="J154" s="10"/>
      <c r="K154" s="65"/>
      <c r="L154" s="65"/>
      <c r="N154" s="65"/>
    </row>
    <row r="155" spans="1:14" ht="15.75" customHeight="1" x14ac:dyDescent="0.25">
      <c r="A155" s="55">
        <v>58</v>
      </c>
      <c r="B155" s="128">
        <f t="shared" si="14"/>
        <v>784.8877388343559</v>
      </c>
      <c r="C155" s="127">
        <f t="shared" si="11"/>
        <v>776.78117668418076</v>
      </c>
      <c r="D155" s="128">
        <f t="shared" si="12"/>
        <v>8.1065621501751792</v>
      </c>
      <c r="E155" s="127">
        <f t="shared" si="13"/>
        <v>1561.6502127894289</v>
      </c>
      <c r="H155" s="65"/>
      <c r="J155" s="10"/>
      <c r="K155" s="65"/>
      <c r="L155" s="65"/>
      <c r="N155" s="65"/>
    </row>
    <row r="156" spans="1:14" ht="15.75" customHeight="1" x14ac:dyDescent="0.25">
      <c r="A156" s="55">
        <v>59</v>
      </c>
      <c r="B156" s="128">
        <f t="shared" si="14"/>
        <v>784.8877388343559</v>
      </c>
      <c r="C156" s="127">
        <f t="shared" si="11"/>
        <v>779.47401809668588</v>
      </c>
      <c r="D156" s="128">
        <f t="shared" si="12"/>
        <v>5.4137207376700198</v>
      </c>
      <c r="E156" s="127">
        <f t="shared" si="13"/>
        <v>782.17619469274302</v>
      </c>
      <c r="H156" s="65"/>
      <c r="J156" s="10"/>
      <c r="K156" s="65"/>
      <c r="L156" s="65"/>
      <c r="N156" s="65"/>
    </row>
    <row r="157" spans="1:14" ht="15.75" customHeight="1" x14ac:dyDescent="0.25">
      <c r="A157" s="60">
        <v>60</v>
      </c>
      <c r="B157" s="128">
        <f t="shared" si="14"/>
        <v>784.8877388343559</v>
      </c>
      <c r="C157" s="129">
        <f t="shared" si="11"/>
        <v>782.17619469275439</v>
      </c>
      <c r="D157" s="128">
        <f t="shared" si="12"/>
        <v>2.7115441416015091</v>
      </c>
      <c r="E157" s="129">
        <f t="shared" si="13"/>
        <v>-1.1368683772161603E-11</v>
      </c>
      <c r="H157" s="65"/>
      <c r="J157" s="10"/>
      <c r="K157" s="65"/>
      <c r="L157" s="65"/>
      <c r="N157" s="65"/>
    </row>
    <row r="158" spans="1:14" ht="15.75" customHeight="1" x14ac:dyDescent="0.25">
      <c r="A158" s="10"/>
      <c r="C158" s="204" t="s">
        <v>62</v>
      </c>
      <c r="D158" s="130">
        <f>SUM(D98:D157)</f>
        <v>4641.2318300613351</v>
      </c>
      <c r="H158" s="65"/>
      <c r="J158" s="10"/>
      <c r="K158" s="65"/>
      <c r="L158" s="65"/>
      <c r="N158" s="65"/>
    </row>
    <row r="159" spans="1:14" ht="15.75" customHeight="1" x14ac:dyDescent="0.25">
      <c r="B159" s="10"/>
      <c r="C159" s="10"/>
      <c r="H159" s="65"/>
      <c r="J159" s="10"/>
      <c r="K159" s="65"/>
      <c r="L159" s="65"/>
      <c r="N159" s="65"/>
    </row>
    <row r="160" spans="1:14" ht="15.75" customHeight="1" x14ac:dyDescent="0.25">
      <c r="B160" s="10"/>
      <c r="C160" s="10"/>
      <c r="H160" s="65"/>
      <c r="J160" s="10"/>
      <c r="K160" s="65"/>
      <c r="L160" s="65"/>
      <c r="N160" s="65"/>
    </row>
    <row r="161" spans="2:14" ht="15.75" customHeight="1" x14ac:dyDescent="0.25">
      <c r="B161" s="10"/>
      <c r="C161" s="10"/>
      <c r="H161" s="65"/>
      <c r="J161" s="10"/>
      <c r="K161" s="65"/>
      <c r="L161" s="65"/>
      <c r="N161" s="65"/>
    </row>
    <row r="162" spans="2:14" ht="15.75" customHeight="1" x14ac:dyDescent="0.25">
      <c r="B162" s="10"/>
      <c r="C162" s="10"/>
      <c r="H162" s="65"/>
      <c r="J162" s="10"/>
      <c r="K162" s="65"/>
      <c r="L162" s="65"/>
      <c r="N162" s="65"/>
    </row>
    <row r="163" spans="2:14" ht="15.75" customHeight="1" x14ac:dyDescent="0.25">
      <c r="B163" s="10"/>
      <c r="C163" s="10"/>
      <c r="H163" s="65"/>
      <c r="J163" s="10"/>
      <c r="K163" s="65"/>
      <c r="L163" s="65"/>
      <c r="N163" s="65"/>
    </row>
    <row r="164" spans="2:14" ht="15.75" customHeight="1" x14ac:dyDescent="0.25">
      <c r="B164" s="10"/>
      <c r="C164" s="10"/>
      <c r="H164" s="65"/>
      <c r="J164" s="10"/>
      <c r="K164" s="65"/>
      <c r="L164" s="65"/>
      <c r="N164" s="65"/>
    </row>
    <row r="165" spans="2:14" ht="15.75" customHeight="1" x14ac:dyDescent="0.25">
      <c r="B165" s="10"/>
      <c r="C165" s="10"/>
      <c r="H165" s="65"/>
      <c r="J165" s="10"/>
      <c r="K165" s="65"/>
      <c r="L165" s="65"/>
      <c r="N165" s="65"/>
    </row>
    <row r="166" spans="2:14" ht="15.75" customHeight="1" x14ac:dyDescent="0.25">
      <c r="B166" s="10"/>
      <c r="C166" s="10"/>
      <c r="H166" s="65"/>
      <c r="J166" s="10"/>
      <c r="K166" s="65"/>
      <c r="L166" s="65"/>
      <c r="N166" s="65"/>
    </row>
    <row r="167" spans="2:14" ht="15.75" customHeight="1" x14ac:dyDescent="0.25">
      <c r="B167" s="10"/>
      <c r="C167" s="10"/>
      <c r="H167" s="65"/>
      <c r="J167" s="10"/>
      <c r="K167" s="65"/>
      <c r="L167" s="65"/>
      <c r="N167" s="65"/>
    </row>
    <row r="168" spans="2:14" ht="15.75" customHeight="1" x14ac:dyDescent="0.25">
      <c r="B168" s="10"/>
      <c r="C168" s="10"/>
      <c r="H168" s="65"/>
      <c r="J168" s="10"/>
      <c r="K168" s="65"/>
      <c r="L168" s="65"/>
      <c r="N168" s="65"/>
    </row>
    <row r="169" spans="2:14" ht="15.75" customHeight="1" x14ac:dyDescent="0.25">
      <c r="B169" s="10"/>
      <c r="C169" s="10"/>
      <c r="H169" s="65"/>
      <c r="J169" s="10"/>
      <c r="K169" s="65"/>
      <c r="L169" s="65"/>
      <c r="N169" s="65"/>
    </row>
    <row r="170" spans="2:14" ht="15.75" customHeight="1" x14ac:dyDescent="0.25">
      <c r="B170" s="10"/>
      <c r="C170" s="10"/>
      <c r="H170" s="65"/>
      <c r="J170" s="10"/>
      <c r="K170" s="65"/>
      <c r="L170" s="65"/>
      <c r="N170" s="65"/>
    </row>
    <row r="171" spans="2:14" ht="15.75" customHeight="1" x14ac:dyDescent="0.25">
      <c r="B171" s="10"/>
      <c r="C171" s="10"/>
      <c r="H171" s="65"/>
      <c r="J171" s="10"/>
      <c r="K171" s="65"/>
      <c r="L171" s="65"/>
      <c r="N171" s="65"/>
    </row>
    <row r="172" spans="2:14" ht="15.75" customHeight="1" x14ac:dyDescent="0.25">
      <c r="B172" s="10"/>
      <c r="C172" s="10"/>
      <c r="H172" s="65"/>
      <c r="J172" s="10"/>
      <c r="K172" s="65"/>
      <c r="L172" s="65"/>
      <c r="N172" s="65"/>
    </row>
    <row r="173" spans="2:14" ht="15.75" customHeight="1" x14ac:dyDescent="0.25">
      <c r="B173" s="10"/>
      <c r="C173" s="10"/>
      <c r="H173" s="65"/>
      <c r="J173" s="10"/>
      <c r="K173" s="65"/>
      <c r="L173" s="65"/>
      <c r="N173" s="65"/>
    </row>
    <row r="174" spans="2:14" ht="15.75" customHeight="1" x14ac:dyDescent="0.25">
      <c r="B174" s="10"/>
      <c r="C174" s="10"/>
      <c r="H174" s="65"/>
      <c r="J174" s="10"/>
      <c r="K174" s="65"/>
      <c r="L174" s="65"/>
      <c r="N174" s="65"/>
    </row>
    <row r="175" spans="2:14" ht="15.75" customHeight="1" x14ac:dyDescent="0.25">
      <c r="B175" s="10"/>
      <c r="C175" s="10"/>
      <c r="H175" s="65"/>
      <c r="J175" s="10"/>
      <c r="K175" s="65"/>
      <c r="L175" s="65"/>
      <c r="N175" s="65"/>
    </row>
    <row r="176" spans="2:14" ht="15.75" customHeight="1" x14ac:dyDescent="0.25">
      <c r="B176" s="10"/>
      <c r="C176" s="10"/>
      <c r="H176" s="65"/>
      <c r="J176" s="10"/>
      <c r="K176" s="65"/>
      <c r="L176" s="65"/>
      <c r="N176" s="65"/>
    </row>
    <row r="177" spans="2:14" ht="15.75" customHeight="1" x14ac:dyDescent="0.25">
      <c r="B177" s="10"/>
      <c r="C177" s="10"/>
      <c r="H177" s="65"/>
      <c r="J177" s="10"/>
      <c r="K177" s="65"/>
      <c r="L177" s="65"/>
      <c r="N177" s="65"/>
    </row>
    <row r="178" spans="2:14" ht="15.75" customHeight="1" x14ac:dyDescent="0.25">
      <c r="B178" s="10"/>
      <c r="C178" s="10"/>
      <c r="H178" s="65"/>
      <c r="J178" s="10"/>
      <c r="K178" s="65"/>
      <c r="L178" s="65"/>
      <c r="N178" s="65"/>
    </row>
    <row r="179" spans="2:14" ht="15.75" customHeight="1" x14ac:dyDescent="0.25">
      <c r="B179" s="10"/>
      <c r="C179" s="10"/>
      <c r="H179" s="65"/>
      <c r="J179" s="10"/>
      <c r="K179" s="65"/>
      <c r="L179" s="65"/>
      <c r="N179" s="65"/>
    </row>
    <row r="180" spans="2:14" ht="15.75" customHeight="1" x14ac:dyDescent="0.25">
      <c r="B180" s="10"/>
      <c r="C180" s="10"/>
      <c r="H180" s="65"/>
      <c r="J180" s="10"/>
      <c r="K180" s="65"/>
      <c r="L180" s="65"/>
      <c r="N180" s="65"/>
    </row>
    <row r="181" spans="2:14" ht="15.75" customHeight="1" x14ac:dyDescent="0.25">
      <c r="B181" s="10"/>
      <c r="C181" s="10"/>
      <c r="H181" s="65"/>
      <c r="J181" s="10"/>
      <c r="K181" s="65"/>
      <c r="L181" s="65"/>
      <c r="N181" s="65"/>
    </row>
    <row r="182" spans="2:14" ht="15.75" customHeight="1" x14ac:dyDescent="0.25">
      <c r="B182" s="10"/>
      <c r="C182" s="10"/>
      <c r="H182" s="65"/>
      <c r="J182" s="10"/>
      <c r="K182" s="65"/>
      <c r="L182" s="65"/>
      <c r="N182" s="65"/>
    </row>
    <row r="183" spans="2:14" ht="15.75" customHeight="1" x14ac:dyDescent="0.25">
      <c r="B183" s="10"/>
      <c r="C183" s="10"/>
      <c r="H183" s="65"/>
      <c r="J183" s="10"/>
      <c r="K183" s="65"/>
      <c r="L183" s="65"/>
      <c r="N183" s="65"/>
    </row>
    <row r="184" spans="2:14" ht="15.75" customHeight="1" x14ac:dyDescent="0.25">
      <c r="B184" s="10"/>
      <c r="C184" s="10"/>
      <c r="H184" s="65"/>
      <c r="J184" s="10"/>
      <c r="K184" s="65"/>
      <c r="L184" s="65"/>
      <c r="N184" s="65"/>
    </row>
    <row r="185" spans="2:14" ht="15.75" customHeight="1" x14ac:dyDescent="0.25">
      <c r="B185" s="10"/>
      <c r="C185" s="10"/>
      <c r="H185" s="65"/>
      <c r="J185" s="10"/>
      <c r="K185" s="65"/>
      <c r="L185" s="65"/>
      <c r="N185" s="65"/>
    </row>
    <row r="186" spans="2:14" ht="15.75" customHeight="1" x14ac:dyDescent="0.25">
      <c r="B186" s="10"/>
      <c r="C186" s="10"/>
      <c r="H186" s="65"/>
      <c r="J186" s="10"/>
      <c r="K186" s="65"/>
      <c r="L186" s="65"/>
      <c r="N186" s="65"/>
    </row>
    <row r="187" spans="2:14" ht="15.75" customHeight="1" x14ac:dyDescent="0.25">
      <c r="B187" s="10"/>
      <c r="C187" s="10"/>
      <c r="H187" s="65"/>
      <c r="J187" s="10"/>
      <c r="K187" s="65"/>
      <c r="L187" s="65"/>
      <c r="N187" s="65"/>
    </row>
    <row r="188" spans="2:14" ht="15.75" customHeight="1" x14ac:dyDescent="0.25">
      <c r="B188" s="10"/>
      <c r="C188" s="10"/>
      <c r="H188" s="65"/>
      <c r="J188" s="10"/>
      <c r="K188" s="65"/>
      <c r="L188" s="65"/>
      <c r="N188" s="65"/>
    </row>
    <row r="189" spans="2:14" ht="15.75" customHeight="1" x14ac:dyDescent="0.25">
      <c r="B189" s="10"/>
      <c r="C189" s="10"/>
      <c r="H189" s="65"/>
      <c r="J189" s="10"/>
      <c r="K189" s="65"/>
      <c r="L189" s="65"/>
      <c r="N189" s="65"/>
    </row>
    <row r="190" spans="2:14" ht="15.75" customHeight="1" x14ac:dyDescent="0.25">
      <c r="B190" s="10"/>
      <c r="C190" s="10"/>
      <c r="H190" s="65"/>
      <c r="J190" s="10"/>
      <c r="K190" s="65"/>
      <c r="L190" s="65"/>
      <c r="N190" s="65"/>
    </row>
    <row r="191" spans="2:14" ht="15.75" customHeight="1" x14ac:dyDescent="0.25">
      <c r="B191" s="10"/>
      <c r="C191" s="10"/>
      <c r="H191" s="65"/>
      <c r="J191" s="10"/>
      <c r="K191" s="65"/>
      <c r="L191" s="65"/>
      <c r="N191" s="65"/>
    </row>
    <row r="192" spans="2:14" ht="15.75" customHeight="1" x14ac:dyDescent="0.25">
      <c r="B192" s="10"/>
      <c r="C192" s="10"/>
      <c r="H192" s="65"/>
      <c r="J192" s="10"/>
      <c r="K192" s="65"/>
      <c r="L192" s="65"/>
      <c r="N192" s="65"/>
    </row>
    <row r="193" spans="2:14" ht="15.75" customHeight="1" x14ac:dyDescent="0.25">
      <c r="B193" s="10"/>
      <c r="C193" s="10"/>
      <c r="H193" s="65"/>
      <c r="J193" s="10"/>
      <c r="K193" s="65"/>
      <c r="L193" s="65"/>
      <c r="N193" s="65"/>
    </row>
    <row r="194" spans="2:14" ht="15.75" customHeight="1" x14ac:dyDescent="0.25">
      <c r="B194" s="10"/>
      <c r="C194" s="10"/>
      <c r="H194" s="65"/>
      <c r="J194" s="10"/>
      <c r="K194" s="65"/>
      <c r="L194" s="65"/>
      <c r="N194" s="65"/>
    </row>
    <row r="195" spans="2:14" ht="15.75" customHeight="1" x14ac:dyDescent="0.25">
      <c r="B195" s="10"/>
      <c r="C195" s="10"/>
      <c r="H195" s="65"/>
      <c r="J195" s="10"/>
      <c r="K195" s="65"/>
      <c r="L195" s="65"/>
      <c r="N195" s="65"/>
    </row>
    <row r="196" spans="2:14" ht="15.75" customHeight="1" x14ac:dyDescent="0.25">
      <c r="B196" s="10"/>
      <c r="C196" s="10"/>
      <c r="H196" s="65"/>
      <c r="J196" s="10"/>
      <c r="K196" s="65"/>
      <c r="L196" s="65"/>
      <c r="N196" s="65"/>
    </row>
    <row r="197" spans="2:14" ht="15.75" customHeight="1" x14ac:dyDescent="0.25">
      <c r="B197" s="10"/>
      <c r="C197" s="10"/>
      <c r="H197" s="65"/>
      <c r="J197" s="10"/>
      <c r="K197" s="65"/>
      <c r="L197" s="65"/>
      <c r="N197" s="65"/>
    </row>
    <row r="198" spans="2:14" ht="15.75" customHeight="1" x14ac:dyDescent="0.25">
      <c r="B198" s="10"/>
      <c r="C198" s="10"/>
      <c r="H198" s="65"/>
      <c r="J198" s="10"/>
      <c r="K198" s="65"/>
      <c r="L198" s="65"/>
      <c r="N198" s="65"/>
    </row>
    <row r="199" spans="2:14" ht="15.75" customHeight="1" x14ac:dyDescent="0.25">
      <c r="B199" s="10"/>
      <c r="C199" s="10"/>
      <c r="H199" s="65"/>
      <c r="J199" s="10"/>
      <c r="K199" s="65"/>
      <c r="L199" s="65"/>
      <c r="N199" s="65"/>
    </row>
    <row r="200" spans="2:14" ht="15.75" customHeight="1" x14ac:dyDescent="0.25">
      <c r="B200" s="10"/>
      <c r="C200" s="10"/>
      <c r="H200" s="65"/>
      <c r="J200" s="10"/>
      <c r="K200" s="65"/>
      <c r="L200" s="65"/>
      <c r="N200" s="65"/>
    </row>
    <row r="201" spans="2:14" ht="15.75" customHeight="1" x14ac:dyDescent="0.25">
      <c r="B201" s="10"/>
      <c r="C201" s="10"/>
      <c r="H201" s="65"/>
      <c r="J201" s="10"/>
      <c r="K201" s="65"/>
      <c r="L201" s="65"/>
      <c r="N201" s="65"/>
    </row>
    <row r="202" spans="2:14" ht="15.75" customHeight="1" x14ac:dyDescent="0.25">
      <c r="B202" s="10"/>
      <c r="C202" s="10"/>
      <c r="H202" s="65"/>
      <c r="J202" s="10"/>
      <c r="K202" s="65"/>
      <c r="L202" s="65"/>
      <c r="N202" s="65"/>
    </row>
    <row r="203" spans="2:14" ht="15.75" customHeight="1" x14ac:dyDescent="0.25">
      <c r="B203" s="10"/>
      <c r="C203" s="10"/>
      <c r="H203" s="65"/>
      <c r="J203" s="10"/>
      <c r="K203" s="65"/>
      <c r="L203" s="65"/>
      <c r="N203" s="65"/>
    </row>
    <row r="204" spans="2:14" ht="15.75" customHeight="1" x14ac:dyDescent="0.25">
      <c r="B204" s="10"/>
      <c r="C204" s="10"/>
      <c r="H204" s="65"/>
      <c r="J204" s="10"/>
      <c r="K204" s="65"/>
      <c r="L204" s="65"/>
      <c r="N204" s="65"/>
    </row>
    <row r="205" spans="2:14" ht="15.75" customHeight="1" x14ac:dyDescent="0.25">
      <c r="B205" s="10"/>
      <c r="C205" s="10"/>
      <c r="H205" s="65"/>
      <c r="J205" s="10"/>
      <c r="K205" s="65"/>
      <c r="L205" s="65"/>
      <c r="N205" s="65"/>
    </row>
    <row r="206" spans="2:14" ht="15.75" customHeight="1" x14ac:dyDescent="0.25">
      <c r="B206" s="10"/>
      <c r="C206" s="10"/>
      <c r="H206" s="65"/>
      <c r="J206" s="10"/>
      <c r="K206" s="65"/>
      <c r="L206" s="65"/>
      <c r="N206" s="65"/>
    </row>
    <row r="207" spans="2:14" ht="15.75" customHeight="1" x14ac:dyDescent="0.25">
      <c r="B207" s="10"/>
      <c r="C207" s="10"/>
      <c r="H207" s="65"/>
      <c r="J207" s="10"/>
      <c r="K207" s="65"/>
      <c r="L207" s="65"/>
      <c r="N207" s="65"/>
    </row>
    <row r="208" spans="2:14" ht="15.75" customHeight="1" x14ac:dyDescent="0.25">
      <c r="B208" s="10"/>
      <c r="C208" s="10"/>
      <c r="H208" s="65"/>
      <c r="J208" s="10"/>
      <c r="K208" s="65"/>
      <c r="L208" s="65"/>
      <c r="N208" s="65"/>
    </row>
    <row r="209" spans="2:14" ht="15.75" customHeight="1" x14ac:dyDescent="0.25">
      <c r="B209" s="10"/>
      <c r="C209" s="10"/>
      <c r="H209" s="65"/>
      <c r="J209" s="10"/>
      <c r="K209" s="65"/>
      <c r="L209" s="65"/>
      <c r="N209" s="65"/>
    </row>
    <row r="210" spans="2:14" ht="15.75" customHeight="1" x14ac:dyDescent="0.25">
      <c r="B210" s="10"/>
      <c r="C210" s="10"/>
      <c r="H210" s="65"/>
      <c r="J210" s="10"/>
      <c r="K210" s="65"/>
      <c r="L210" s="65"/>
      <c r="N210" s="65"/>
    </row>
    <row r="211" spans="2:14" ht="15.75" customHeight="1" x14ac:dyDescent="0.25">
      <c r="B211" s="10"/>
      <c r="C211" s="10"/>
      <c r="H211" s="65"/>
      <c r="J211" s="10"/>
      <c r="K211" s="65"/>
      <c r="L211" s="65"/>
      <c r="N211" s="65"/>
    </row>
    <row r="212" spans="2:14" ht="15.75" customHeight="1" x14ac:dyDescent="0.25">
      <c r="B212" s="10"/>
      <c r="C212" s="10"/>
      <c r="H212" s="65"/>
      <c r="J212" s="10"/>
      <c r="K212" s="65"/>
      <c r="L212" s="65"/>
      <c r="N212" s="65"/>
    </row>
    <row r="213" spans="2:14" ht="15.75" customHeight="1" x14ac:dyDescent="0.25">
      <c r="B213" s="10"/>
      <c r="C213" s="10"/>
      <c r="H213" s="65"/>
      <c r="J213" s="10"/>
      <c r="K213" s="65"/>
      <c r="L213" s="65"/>
      <c r="N213" s="65"/>
    </row>
    <row r="214" spans="2:14" ht="15.75" customHeight="1" x14ac:dyDescent="0.25">
      <c r="B214" s="10"/>
      <c r="C214" s="10"/>
      <c r="H214" s="65"/>
      <c r="J214" s="10"/>
      <c r="K214" s="65"/>
      <c r="L214" s="65"/>
      <c r="N214" s="65"/>
    </row>
    <row r="215" spans="2:14" ht="15.75" customHeight="1" x14ac:dyDescent="0.25">
      <c r="B215" s="10"/>
      <c r="C215" s="10"/>
      <c r="H215" s="65"/>
      <c r="J215" s="10"/>
      <c r="K215" s="65"/>
      <c r="L215" s="65"/>
      <c r="N215" s="65"/>
    </row>
    <row r="216" spans="2:14" ht="15.75" customHeight="1" x14ac:dyDescent="0.25">
      <c r="B216" s="10"/>
      <c r="C216" s="10"/>
      <c r="H216" s="65"/>
      <c r="J216" s="10"/>
      <c r="K216" s="65"/>
      <c r="L216" s="65"/>
      <c r="N216" s="65"/>
    </row>
    <row r="217" spans="2:14" ht="15.75" customHeight="1" x14ac:dyDescent="0.25">
      <c r="B217" s="10"/>
      <c r="C217" s="10"/>
      <c r="H217" s="65"/>
      <c r="J217" s="10"/>
      <c r="K217" s="65"/>
      <c r="L217" s="65"/>
      <c r="N217" s="65"/>
    </row>
    <row r="218" spans="2:14" ht="15.75" customHeight="1" x14ac:dyDescent="0.25">
      <c r="B218" s="10"/>
      <c r="C218" s="10"/>
      <c r="H218" s="65"/>
      <c r="J218" s="10"/>
      <c r="K218" s="65"/>
      <c r="L218" s="65"/>
      <c r="N218" s="65"/>
    </row>
    <row r="219" spans="2:14" ht="15.75" customHeight="1" x14ac:dyDescent="0.25">
      <c r="B219" s="10"/>
      <c r="C219" s="10"/>
      <c r="H219" s="65"/>
      <c r="J219" s="10"/>
      <c r="K219" s="65"/>
      <c r="L219" s="65"/>
      <c r="N219" s="65"/>
    </row>
    <row r="220" spans="2:14" ht="15.75" customHeight="1" x14ac:dyDescent="0.25">
      <c r="B220" s="10"/>
      <c r="C220" s="10"/>
      <c r="H220" s="65"/>
      <c r="J220" s="10"/>
      <c r="K220" s="65"/>
      <c r="L220" s="65"/>
      <c r="N220" s="65"/>
    </row>
    <row r="221" spans="2:14" ht="15.75" customHeight="1" x14ac:dyDescent="0.25">
      <c r="B221" s="10"/>
      <c r="C221" s="10"/>
      <c r="H221" s="65"/>
      <c r="J221" s="10"/>
      <c r="K221" s="65"/>
      <c r="L221" s="65"/>
      <c r="N221" s="65"/>
    </row>
    <row r="222" spans="2:14" ht="15.75" customHeight="1" x14ac:dyDescent="0.25">
      <c r="B222" s="10"/>
      <c r="C222" s="10"/>
      <c r="H222" s="65"/>
      <c r="J222" s="10"/>
      <c r="K222" s="65"/>
      <c r="L222" s="65"/>
      <c r="N222" s="65"/>
    </row>
    <row r="223" spans="2:14" ht="15.75" customHeight="1" x14ac:dyDescent="0.25">
      <c r="B223" s="10"/>
      <c r="C223" s="10"/>
      <c r="H223" s="65"/>
      <c r="J223" s="10"/>
      <c r="K223" s="65"/>
      <c r="L223" s="65"/>
      <c r="N223" s="65"/>
    </row>
    <row r="224" spans="2:14" ht="15.75" customHeight="1" x14ac:dyDescent="0.25">
      <c r="B224" s="10"/>
      <c r="C224" s="10"/>
      <c r="H224" s="65"/>
      <c r="J224" s="10"/>
      <c r="K224" s="65"/>
      <c r="L224" s="65"/>
      <c r="N224" s="65"/>
    </row>
    <row r="225" spans="2:14" ht="15.75" customHeight="1" x14ac:dyDescent="0.25">
      <c r="B225" s="10"/>
      <c r="C225" s="10"/>
      <c r="H225" s="65"/>
      <c r="J225" s="10"/>
      <c r="K225" s="65"/>
      <c r="L225" s="65"/>
      <c r="N225" s="65"/>
    </row>
    <row r="226" spans="2:14" ht="15.75" customHeight="1" x14ac:dyDescent="0.25">
      <c r="B226" s="10"/>
      <c r="C226" s="10"/>
      <c r="H226" s="65"/>
      <c r="J226" s="10"/>
      <c r="K226" s="65"/>
      <c r="L226" s="65"/>
      <c r="N226" s="65"/>
    </row>
    <row r="227" spans="2:14" ht="15.75" customHeight="1" x14ac:dyDescent="0.25">
      <c r="B227" s="10"/>
      <c r="C227" s="10"/>
      <c r="H227" s="65"/>
      <c r="J227" s="10"/>
      <c r="K227" s="65"/>
      <c r="L227" s="65"/>
      <c r="N227" s="65"/>
    </row>
    <row r="228" spans="2:14" ht="15.75" customHeight="1" x14ac:dyDescent="0.25">
      <c r="B228" s="10"/>
      <c r="C228" s="10"/>
      <c r="H228" s="65"/>
      <c r="J228" s="10"/>
      <c r="K228" s="65"/>
      <c r="L228" s="65"/>
      <c r="N228" s="65"/>
    </row>
    <row r="229" spans="2:14" ht="15.75" customHeight="1" x14ac:dyDescent="0.25">
      <c r="B229" s="10"/>
      <c r="C229" s="10"/>
      <c r="H229" s="65"/>
      <c r="J229" s="10"/>
      <c r="K229" s="65"/>
      <c r="L229" s="65"/>
      <c r="N229" s="65"/>
    </row>
    <row r="230" spans="2:14" ht="15.75" customHeight="1" x14ac:dyDescent="0.25">
      <c r="B230" s="10"/>
      <c r="C230" s="10"/>
      <c r="H230" s="65"/>
      <c r="J230" s="10"/>
      <c r="K230" s="65"/>
      <c r="L230" s="65"/>
      <c r="N230" s="65"/>
    </row>
    <row r="231" spans="2:14" ht="15.75" customHeight="1" x14ac:dyDescent="0.25">
      <c r="B231" s="10"/>
      <c r="C231" s="10"/>
      <c r="H231" s="65"/>
      <c r="J231" s="10"/>
      <c r="K231" s="65"/>
      <c r="L231" s="65"/>
      <c r="N231" s="65"/>
    </row>
    <row r="232" spans="2:14" ht="15.75" customHeight="1" x14ac:dyDescent="0.25">
      <c r="B232" s="10"/>
      <c r="C232" s="10"/>
      <c r="H232" s="65"/>
      <c r="J232" s="10"/>
      <c r="K232" s="65"/>
      <c r="L232" s="65"/>
      <c r="N232" s="65"/>
    </row>
    <row r="233" spans="2:14" ht="15.75" customHeight="1" x14ac:dyDescent="0.25">
      <c r="B233" s="10"/>
      <c r="C233" s="10"/>
      <c r="H233" s="65"/>
      <c r="J233" s="10"/>
      <c r="K233" s="65"/>
      <c r="L233" s="65"/>
      <c r="N233" s="65"/>
    </row>
    <row r="234" spans="2:14" ht="15.75" customHeight="1" x14ac:dyDescent="0.25">
      <c r="B234" s="10"/>
      <c r="C234" s="10"/>
      <c r="H234" s="65"/>
      <c r="J234" s="10"/>
      <c r="K234" s="65"/>
      <c r="L234" s="65"/>
      <c r="N234" s="65"/>
    </row>
    <row r="235" spans="2:14" ht="15.75" customHeight="1" x14ac:dyDescent="0.25">
      <c r="B235" s="10"/>
      <c r="C235" s="10"/>
      <c r="H235" s="65"/>
      <c r="J235" s="10"/>
      <c r="K235" s="65"/>
      <c r="L235" s="65"/>
      <c r="N235" s="65"/>
    </row>
    <row r="236" spans="2:14" ht="15.75" customHeight="1" x14ac:dyDescent="0.25">
      <c r="B236" s="10"/>
      <c r="C236" s="10"/>
      <c r="H236" s="65"/>
      <c r="J236" s="10"/>
      <c r="K236" s="65"/>
      <c r="L236" s="65"/>
      <c r="N236" s="65"/>
    </row>
    <row r="237" spans="2:14" ht="15.75" customHeight="1" x14ac:dyDescent="0.25">
      <c r="B237" s="10"/>
      <c r="C237" s="10"/>
      <c r="H237" s="65"/>
      <c r="J237" s="10"/>
      <c r="K237" s="65"/>
      <c r="L237" s="65"/>
      <c r="N237" s="65"/>
    </row>
    <row r="238" spans="2:14" ht="15.75" customHeight="1" x14ac:dyDescent="0.25">
      <c r="B238" s="10"/>
      <c r="C238" s="10"/>
      <c r="H238" s="65"/>
      <c r="J238" s="10"/>
      <c r="K238" s="65"/>
      <c r="L238" s="65"/>
      <c r="N238" s="65"/>
    </row>
    <row r="239" spans="2:14" ht="15.75" customHeight="1" x14ac:dyDescent="0.25">
      <c r="B239" s="10"/>
      <c r="C239" s="10"/>
      <c r="H239" s="65"/>
      <c r="J239" s="10"/>
      <c r="K239" s="65"/>
      <c r="L239" s="65"/>
      <c r="N239" s="65"/>
    </row>
    <row r="240" spans="2:14" ht="15.75" customHeight="1" x14ac:dyDescent="0.25">
      <c r="B240" s="10"/>
      <c r="C240" s="10"/>
      <c r="H240" s="65"/>
      <c r="J240" s="10"/>
      <c r="K240" s="65"/>
      <c r="L240" s="65"/>
      <c r="N240" s="65"/>
    </row>
    <row r="241" spans="2:14" ht="15.75" customHeight="1" x14ac:dyDescent="0.25">
      <c r="B241" s="10"/>
      <c r="C241" s="10"/>
      <c r="H241" s="65"/>
      <c r="J241" s="10"/>
      <c r="K241" s="65"/>
      <c r="L241" s="65"/>
      <c r="N241" s="65"/>
    </row>
    <row r="242" spans="2:14" ht="15.75" customHeight="1" x14ac:dyDescent="0.25">
      <c r="B242" s="10"/>
      <c r="C242" s="10"/>
      <c r="H242" s="65"/>
      <c r="J242" s="10"/>
      <c r="K242" s="65"/>
      <c r="L242" s="65"/>
      <c r="N242" s="65"/>
    </row>
    <row r="243" spans="2:14" ht="15.75" customHeight="1" x14ac:dyDescent="0.25">
      <c r="B243" s="10"/>
      <c r="C243" s="10"/>
      <c r="H243" s="65"/>
      <c r="J243" s="10"/>
      <c r="K243" s="65"/>
      <c r="L243" s="65"/>
      <c r="N243" s="65"/>
    </row>
    <row r="244" spans="2:14" ht="15.75" customHeight="1" x14ac:dyDescent="0.25">
      <c r="B244" s="10"/>
      <c r="C244" s="10"/>
      <c r="H244" s="65"/>
      <c r="J244" s="10"/>
      <c r="K244" s="65"/>
      <c r="L244" s="65"/>
      <c r="N244" s="65"/>
    </row>
    <row r="245" spans="2:14" ht="15.75" customHeight="1" x14ac:dyDescent="0.25">
      <c r="B245" s="10"/>
      <c r="C245" s="10"/>
      <c r="H245" s="65"/>
      <c r="J245" s="10"/>
      <c r="K245" s="65"/>
      <c r="L245" s="65"/>
      <c r="N245" s="65"/>
    </row>
    <row r="246" spans="2:14" ht="15.75" customHeight="1" x14ac:dyDescent="0.25">
      <c r="B246" s="10"/>
      <c r="C246" s="10"/>
      <c r="H246" s="65"/>
      <c r="J246" s="10"/>
      <c r="K246" s="65"/>
      <c r="L246" s="65"/>
      <c r="N246" s="65"/>
    </row>
    <row r="247" spans="2:14" ht="15.75" customHeight="1" x14ac:dyDescent="0.25">
      <c r="B247" s="10"/>
      <c r="C247" s="10"/>
      <c r="H247" s="65"/>
      <c r="J247" s="10"/>
      <c r="K247" s="65"/>
      <c r="L247" s="65"/>
      <c r="N247" s="65"/>
    </row>
    <row r="248" spans="2:14" ht="15.75" customHeight="1" x14ac:dyDescent="0.25">
      <c r="B248" s="10"/>
      <c r="C248" s="10"/>
      <c r="H248" s="65"/>
      <c r="J248" s="10"/>
      <c r="K248" s="65"/>
      <c r="L248" s="65"/>
      <c r="N248" s="65"/>
    </row>
    <row r="249" spans="2:14" ht="15.75" customHeight="1" x14ac:dyDescent="0.25">
      <c r="B249" s="10"/>
      <c r="C249" s="10"/>
      <c r="H249" s="65"/>
      <c r="J249" s="10"/>
      <c r="K249" s="65"/>
      <c r="L249" s="65"/>
      <c r="N249" s="65"/>
    </row>
    <row r="250" spans="2:14" ht="15.75" customHeight="1" x14ac:dyDescent="0.25">
      <c r="B250" s="10"/>
      <c r="C250" s="10"/>
      <c r="H250" s="65"/>
      <c r="J250" s="10"/>
      <c r="K250" s="65"/>
      <c r="L250" s="65"/>
      <c r="N250" s="65"/>
    </row>
    <row r="251" spans="2:14" ht="15.75" customHeight="1" x14ac:dyDescent="0.25">
      <c r="B251" s="10"/>
      <c r="C251" s="10"/>
      <c r="H251" s="65"/>
      <c r="J251" s="10"/>
      <c r="K251" s="65"/>
      <c r="L251" s="65"/>
      <c r="N251" s="65"/>
    </row>
    <row r="252" spans="2:14" ht="15.75" customHeight="1" x14ac:dyDescent="0.25">
      <c r="B252" s="10"/>
      <c r="C252" s="10"/>
      <c r="H252" s="65"/>
      <c r="J252" s="10"/>
      <c r="K252" s="65"/>
      <c r="L252" s="65"/>
      <c r="N252" s="65"/>
    </row>
    <row r="253" spans="2:14" ht="15.75" customHeight="1" x14ac:dyDescent="0.25">
      <c r="B253" s="10"/>
      <c r="C253" s="10"/>
      <c r="H253" s="65"/>
      <c r="J253" s="10"/>
      <c r="K253" s="65"/>
      <c r="L253" s="65"/>
      <c r="N253" s="65"/>
    </row>
    <row r="254" spans="2:14" ht="15.75" customHeight="1" x14ac:dyDescent="0.25">
      <c r="B254" s="10"/>
      <c r="C254" s="10"/>
      <c r="H254" s="65"/>
      <c r="J254" s="10"/>
      <c r="K254" s="65"/>
      <c r="L254" s="65"/>
      <c r="N254" s="65"/>
    </row>
    <row r="255" spans="2:14" ht="15.75" customHeight="1" x14ac:dyDescent="0.25">
      <c r="B255" s="10"/>
      <c r="C255" s="10"/>
      <c r="H255" s="65"/>
      <c r="J255" s="10"/>
      <c r="K255" s="65"/>
      <c r="L255" s="65"/>
      <c r="N255" s="65"/>
    </row>
    <row r="256" spans="2:14" ht="15.75" customHeight="1" x14ac:dyDescent="0.25">
      <c r="B256" s="10"/>
      <c r="C256" s="10"/>
      <c r="H256" s="65"/>
      <c r="J256" s="10"/>
      <c r="K256" s="65"/>
      <c r="L256" s="65"/>
      <c r="N256" s="65"/>
    </row>
    <row r="257" spans="2:14" ht="15.75" customHeight="1" x14ac:dyDescent="0.25">
      <c r="B257" s="10"/>
      <c r="C257" s="10"/>
      <c r="H257" s="65"/>
      <c r="J257" s="10"/>
      <c r="K257" s="65"/>
      <c r="L257" s="65"/>
      <c r="N257" s="65"/>
    </row>
    <row r="258" spans="2:14" ht="15.75" customHeight="1" x14ac:dyDescent="0.25">
      <c r="B258" s="10"/>
      <c r="C258" s="10"/>
      <c r="H258" s="65"/>
      <c r="J258" s="10"/>
      <c r="K258" s="65"/>
      <c r="L258" s="65"/>
      <c r="N258" s="65"/>
    </row>
    <row r="259" spans="2:14" ht="15.75" customHeight="1" x14ac:dyDescent="0.25">
      <c r="B259" s="10"/>
      <c r="C259" s="10"/>
      <c r="H259" s="65"/>
      <c r="J259" s="10"/>
      <c r="K259" s="65"/>
      <c r="L259" s="65"/>
      <c r="N259" s="65"/>
    </row>
    <row r="260" spans="2:14" ht="15.75" customHeight="1" x14ac:dyDescent="0.25">
      <c r="B260" s="10"/>
      <c r="C260" s="10"/>
      <c r="H260" s="65"/>
      <c r="J260" s="10"/>
      <c r="K260" s="65"/>
      <c r="L260" s="65"/>
      <c r="N260" s="65"/>
    </row>
    <row r="261" spans="2:14" ht="15.75" customHeight="1" x14ac:dyDescent="0.25">
      <c r="B261" s="10"/>
      <c r="C261" s="10"/>
      <c r="H261" s="65"/>
      <c r="J261" s="10"/>
      <c r="K261" s="65"/>
      <c r="L261" s="65"/>
      <c r="N261" s="65"/>
    </row>
    <row r="262" spans="2:14" ht="15.75" customHeight="1" x14ac:dyDescent="0.25">
      <c r="B262" s="10"/>
      <c r="C262" s="10"/>
      <c r="H262" s="65"/>
      <c r="J262" s="10"/>
      <c r="K262" s="65"/>
      <c r="L262" s="65"/>
      <c r="N262" s="65"/>
    </row>
    <row r="263" spans="2:14" ht="15.75" customHeight="1" x14ac:dyDescent="0.25">
      <c r="B263" s="10"/>
      <c r="C263" s="10"/>
      <c r="H263" s="65"/>
      <c r="J263" s="10"/>
      <c r="K263" s="65"/>
      <c r="L263" s="65"/>
      <c r="N263" s="65"/>
    </row>
    <row r="264" spans="2:14" ht="15.75" customHeight="1" x14ac:dyDescent="0.25">
      <c r="B264" s="10"/>
      <c r="C264" s="10"/>
      <c r="H264" s="65"/>
      <c r="J264" s="10"/>
      <c r="K264" s="65"/>
      <c r="L264" s="65"/>
      <c r="N264" s="65"/>
    </row>
    <row r="265" spans="2:14" ht="15.75" customHeight="1" x14ac:dyDescent="0.25">
      <c r="B265" s="10"/>
      <c r="C265" s="10"/>
      <c r="H265" s="65"/>
      <c r="J265" s="10"/>
      <c r="K265" s="65"/>
      <c r="L265" s="65"/>
      <c r="N265" s="65"/>
    </row>
    <row r="266" spans="2:14" ht="15.75" customHeight="1" x14ac:dyDescent="0.25">
      <c r="B266" s="10"/>
      <c r="C266" s="10"/>
      <c r="H266" s="65"/>
      <c r="J266" s="10"/>
      <c r="K266" s="65"/>
      <c r="L266" s="65"/>
      <c r="N266" s="65"/>
    </row>
    <row r="267" spans="2:14" ht="15.75" customHeight="1" x14ac:dyDescent="0.25">
      <c r="B267" s="10"/>
      <c r="C267" s="10"/>
      <c r="H267" s="65"/>
      <c r="J267" s="10"/>
      <c r="K267" s="65"/>
      <c r="L267" s="65"/>
      <c r="N267" s="65"/>
    </row>
    <row r="268" spans="2:14" ht="15.75" customHeight="1" x14ac:dyDescent="0.25">
      <c r="B268" s="10"/>
      <c r="C268" s="10"/>
      <c r="H268" s="65"/>
      <c r="J268" s="10"/>
      <c r="K268" s="65"/>
      <c r="L268" s="65"/>
      <c r="N268" s="65"/>
    </row>
    <row r="269" spans="2:14" ht="15.75" customHeight="1" x14ac:dyDescent="0.25">
      <c r="B269" s="10"/>
      <c r="C269" s="10"/>
      <c r="H269" s="65"/>
      <c r="J269" s="10"/>
      <c r="K269" s="65"/>
      <c r="L269" s="65"/>
      <c r="N269" s="65"/>
    </row>
    <row r="270" spans="2:14" ht="15.75" customHeight="1" x14ac:dyDescent="0.25">
      <c r="B270" s="10"/>
      <c r="C270" s="10"/>
      <c r="H270" s="65"/>
      <c r="J270" s="10"/>
      <c r="K270" s="65"/>
      <c r="L270" s="65"/>
      <c r="N270" s="65"/>
    </row>
    <row r="271" spans="2:14" ht="15.75" customHeight="1" x14ac:dyDescent="0.25">
      <c r="B271" s="10"/>
      <c r="C271" s="10"/>
      <c r="H271" s="65"/>
      <c r="J271" s="10"/>
      <c r="K271" s="65"/>
      <c r="L271" s="65"/>
      <c r="N271" s="65"/>
    </row>
    <row r="272" spans="2:14" ht="15.75" customHeight="1" x14ac:dyDescent="0.25">
      <c r="B272" s="10"/>
      <c r="C272" s="10"/>
      <c r="H272" s="65"/>
      <c r="J272" s="10"/>
      <c r="K272" s="65"/>
      <c r="L272" s="65"/>
      <c r="N272" s="65"/>
    </row>
    <row r="273" spans="2:14" ht="15.75" customHeight="1" x14ac:dyDescent="0.25">
      <c r="B273" s="10"/>
      <c r="C273" s="10"/>
      <c r="H273" s="65"/>
      <c r="J273" s="10"/>
      <c r="K273" s="65"/>
      <c r="L273" s="65"/>
      <c r="N273" s="65"/>
    </row>
    <row r="274" spans="2:14" ht="15.75" customHeight="1" x14ac:dyDescent="0.25">
      <c r="B274" s="10"/>
      <c r="C274" s="10"/>
      <c r="H274" s="65"/>
      <c r="J274" s="10"/>
      <c r="K274" s="65"/>
      <c r="L274" s="65"/>
      <c r="N274" s="65"/>
    </row>
    <row r="275" spans="2:14" ht="15.75" customHeight="1" x14ac:dyDescent="0.25">
      <c r="B275" s="10"/>
      <c r="C275" s="10"/>
      <c r="H275" s="65"/>
      <c r="J275" s="10"/>
      <c r="K275" s="65"/>
      <c r="L275" s="65"/>
      <c r="N275" s="65"/>
    </row>
    <row r="276" spans="2:14" ht="15.75" customHeight="1" x14ac:dyDescent="0.25">
      <c r="B276" s="10"/>
      <c r="C276" s="10"/>
      <c r="H276" s="65"/>
      <c r="J276" s="10"/>
      <c r="K276" s="65"/>
      <c r="L276" s="65"/>
      <c r="N276" s="65"/>
    </row>
    <row r="277" spans="2:14" ht="15.75" customHeight="1" x14ac:dyDescent="0.25">
      <c r="B277" s="10"/>
      <c r="C277" s="10"/>
      <c r="H277" s="65"/>
      <c r="J277" s="10"/>
      <c r="K277" s="65"/>
      <c r="L277" s="65"/>
      <c r="N277" s="65"/>
    </row>
    <row r="278" spans="2:14" ht="15.75" customHeight="1" x14ac:dyDescent="0.25">
      <c r="B278" s="10"/>
      <c r="C278" s="10"/>
      <c r="H278" s="65"/>
      <c r="J278" s="10"/>
      <c r="K278" s="65"/>
      <c r="L278" s="65"/>
      <c r="N278" s="65"/>
    </row>
    <row r="279" spans="2:14" ht="15.75" customHeight="1" x14ac:dyDescent="0.25">
      <c r="B279" s="10"/>
      <c r="C279" s="10"/>
      <c r="H279" s="65"/>
      <c r="J279" s="10"/>
      <c r="K279" s="65"/>
      <c r="L279" s="65"/>
      <c r="N279" s="65"/>
    </row>
    <row r="280" spans="2:14" ht="15.75" customHeight="1" x14ac:dyDescent="0.25">
      <c r="B280" s="10"/>
      <c r="C280" s="10"/>
      <c r="H280" s="65"/>
      <c r="J280" s="10"/>
      <c r="K280" s="65"/>
      <c r="L280" s="65"/>
      <c r="N280" s="65"/>
    </row>
    <row r="281" spans="2:14" ht="15.75" customHeight="1" x14ac:dyDescent="0.25">
      <c r="B281" s="10"/>
      <c r="C281" s="10"/>
      <c r="H281" s="65"/>
      <c r="J281" s="10"/>
      <c r="K281" s="65"/>
      <c r="L281" s="65"/>
      <c r="N281" s="65"/>
    </row>
    <row r="282" spans="2:14" ht="15.75" customHeight="1" x14ac:dyDescent="0.25">
      <c r="B282" s="10"/>
      <c r="C282" s="10"/>
      <c r="H282" s="65"/>
      <c r="J282" s="10"/>
      <c r="K282" s="65"/>
      <c r="L282" s="65"/>
      <c r="N282" s="65"/>
    </row>
    <row r="283" spans="2:14" ht="15.75" customHeight="1" x14ac:dyDescent="0.25">
      <c r="B283" s="10"/>
      <c r="C283" s="10"/>
      <c r="H283" s="65"/>
      <c r="J283" s="10"/>
      <c r="K283" s="65"/>
      <c r="L283" s="65"/>
      <c r="N283" s="65"/>
    </row>
    <row r="284" spans="2:14" ht="15.75" customHeight="1" x14ac:dyDescent="0.25">
      <c r="B284" s="10"/>
      <c r="C284" s="10"/>
      <c r="H284" s="65"/>
      <c r="J284" s="10"/>
      <c r="K284" s="65"/>
      <c r="L284" s="65"/>
      <c r="N284" s="65"/>
    </row>
    <row r="285" spans="2:14" ht="15.75" customHeight="1" x14ac:dyDescent="0.25">
      <c r="B285" s="10"/>
      <c r="C285" s="10"/>
      <c r="H285" s="65"/>
      <c r="J285" s="10"/>
      <c r="K285" s="65"/>
      <c r="L285" s="65"/>
      <c r="N285" s="65"/>
    </row>
    <row r="286" spans="2:14" ht="15.75" customHeight="1" x14ac:dyDescent="0.25">
      <c r="B286" s="10"/>
      <c r="C286" s="10"/>
      <c r="H286" s="65"/>
      <c r="J286" s="10"/>
      <c r="K286" s="65"/>
      <c r="L286" s="65"/>
      <c r="N286" s="65"/>
    </row>
    <row r="287" spans="2:14" ht="15.75" customHeight="1" x14ac:dyDescent="0.25">
      <c r="B287" s="10"/>
      <c r="C287" s="10"/>
      <c r="H287" s="65"/>
      <c r="J287" s="10"/>
      <c r="K287" s="65"/>
      <c r="L287" s="65"/>
      <c r="N287" s="65"/>
    </row>
    <row r="288" spans="2:14" ht="15.75" customHeight="1" x14ac:dyDescent="0.25">
      <c r="B288" s="10"/>
      <c r="C288" s="10"/>
      <c r="H288" s="65"/>
      <c r="J288" s="10"/>
      <c r="K288" s="65"/>
      <c r="L288" s="65"/>
      <c r="N288" s="65"/>
    </row>
    <row r="289" spans="2:14" ht="15.75" customHeight="1" x14ac:dyDescent="0.25">
      <c r="B289" s="10"/>
      <c r="C289" s="10"/>
      <c r="H289" s="65"/>
      <c r="J289" s="10"/>
      <c r="K289" s="65"/>
      <c r="L289" s="65"/>
      <c r="N289" s="65"/>
    </row>
    <row r="290" spans="2:14" ht="15.75" customHeight="1" x14ac:dyDescent="0.25">
      <c r="B290" s="10"/>
      <c r="C290" s="10"/>
      <c r="H290" s="65"/>
      <c r="J290" s="10"/>
      <c r="K290" s="65"/>
      <c r="L290" s="65"/>
      <c r="N290" s="65"/>
    </row>
    <row r="291" spans="2:14" ht="15.75" customHeight="1" x14ac:dyDescent="0.25">
      <c r="B291" s="10"/>
      <c r="C291" s="10"/>
      <c r="H291" s="65"/>
      <c r="J291" s="10"/>
      <c r="K291" s="65"/>
      <c r="L291" s="65"/>
      <c r="N291" s="65"/>
    </row>
    <row r="292" spans="2:14" ht="15.75" customHeight="1" x14ac:dyDescent="0.25">
      <c r="B292" s="10"/>
      <c r="C292" s="10"/>
      <c r="H292" s="65"/>
      <c r="J292" s="10"/>
      <c r="K292" s="65"/>
      <c r="L292" s="65"/>
      <c r="N292" s="65"/>
    </row>
    <row r="293" spans="2:14" ht="15.75" customHeight="1" x14ac:dyDescent="0.25">
      <c r="B293" s="10"/>
      <c r="C293" s="10"/>
      <c r="H293" s="65"/>
      <c r="J293" s="10"/>
      <c r="K293" s="65"/>
      <c r="L293" s="65"/>
      <c r="N293" s="65"/>
    </row>
    <row r="294" spans="2:14" ht="15.75" customHeight="1" x14ac:dyDescent="0.25">
      <c r="B294" s="10"/>
      <c r="C294" s="10"/>
      <c r="H294" s="65"/>
      <c r="J294" s="10"/>
      <c r="K294" s="65"/>
      <c r="L294" s="65"/>
      <c r="N294" s="65"/>
    </row>
    <row r="295" spans="2:14" ht="15.75" customHeight="1" x14ac:dyDescent="0.25">
      <c r="B295" s="10"/>
      <c r="C295" s="10"/>
      <c r="H295" s="65"/>
      <c r="J295" s="10"/>
      <c r="K295" s="65"/>
      <c r="L295" s="65"/>
      <c r="N295" s="65"/>
    </row>
    <row r="296" spans="2:14" ht="15.75" customHeight="1" x14ac:dyDescent="0.25">
      <c r="B296" s="10"/>
      <c r="C296" s="10"/>
      <c r="H296" s="65"/>
      <c r="J296" s="10"/>
      <c r="K296" s="65"/>
      <c r="L296" s="65"/>
      <c r="N296" s="65"/>
    </row>
    <row r="297" spans="2:14" ht="15.75" customHeight="1" x14ac:dyDescent="0.25">
      <c r="B297" s="10"/>
      <c r="C297" s="10"/>
      <c r="H297" s="65"/>
      <c r="J297" s="10"/>
      <c r="K297" s="65"/>
      <c r="L297" s="65"/>
      <c r="N297" s="65"/>
    </row>
    <row r="298" spans="2:14" ht="15.75" customHeight="1" x14ac:dyDescent="0.25">
      <c r="B298" s="10"/>
      <c r="C298" s="10"/>
      <c r="H298" s="65"/>
      <c r="J298" s="10"/>
      <c r="K298" s="65"/>
      <c r="L298" s="65"/>
      <c r="N298" s="65"/>
    </row>
    <row r="299" spans="2:14" ht="15.75" customHeight="1" x14ac:dyDescent="0.25">
      <c r="B299" s="10"/>
      <c r="C299" s="10"/>
      <c r="H299" s="65"/>
      <c r="J299" s="10"/>
      <c r="K299" s="65"/>
      <c r="L299" s="65"/>
      <c r="N299" s="65"/>
    </row>
    <row r="300" spans="2:14" ht="15.75" customHeight="1" x14ac:dyDescent="0.25">
      <c r="B300" s="10"/>
      <c r="C300" s="10"/>
      <c r="H300" s="65"/>
      <c r="J300" s="10"/>
      <c r="K300" s="65"/>
      <c r="L300" s="65"/>
      <c r="N300" s="65"/>
    </row>
    <row r="301" spans="2:14" ht="15.75" customHeight="1" x14ac:dyDescent="0.25">
      <c r="B301" s="10"/>
      <c r="C301" s="10"/>
      <c r="H301" s="65"/>
      <c r="J301" s="10"/>
      <c r="K301" s="65"/>
      <c r="L301" s="65"/>
      <c r="N301" s="65"/>
    </row>
    <row r="302" spans="2:14" ht="15.75" customHeight="1" x14ac:dyDescent="0.25">
      <c r="B302" s="10"/>
      <c r="C302" s="10"/>
      <c r="H302" s="65"/>
      <c r="J302" s="10"/>
      <c r="K302" s="65"/>
      <c r="L302" s="65"/>
      <c r="N302" s="65"/>
    </row>
    <row r="303" spans="2:14" ht="15.75" customHeight="1" x14ac:dyDescent="0.25">
      <c r="B303" s="10"/>
      <c r="C303" s="10"/>
      <c r="H303" s="65"/>
      <c r="J303" s="10"/>
      <c r="K303" s="65"/>
      <c r="L303" s="65"/>
      <c r="N303" s="65"/>
    </row>
    <row r="304" spans="2:14" ht="15.75" customHeight="1" x14ac:dyDescent="0.25">
      <c r="B304" s="10"/>
      <c r="C304" s="10"/>
      <c r="H304" s="65"/>
      <c r="J304" s="10"/>
      <c r="K304" s="65"/>
      <c r="L304" s="65"/>
      <c r="N304" s="65"/>
    </row>
    <row r="305" spans="2:14" ht="15.75" customHeight="1" x14ac:dyDescent="0.25">
      <c r="B305" s="10"/>
      <c r="C305" s="10"/>
      <c r="H305" s="65"/>
      <c r="J305" s="10"/>
      <c r="K305" s="65"/>
      <c r="L305" s="65"/>
      <c r="N305" s="65"/>
    </row>
    <row r="306" spans="2:14" ht="15.75" customHeight="1" x14ac:dyDescent="0.25">
      <c r="B306" s="10"/>
      <c r="C306" s="10"/>
      <c r="H306" s="65"/>
      <c r="J306" s="10"/>
      <c r="K306" s="65"/>
      <c r="L306" s="65"/>
      <c r="N306" s="65"/>
    </row>
    <row r="307" spans="2:14" ht="15.75" customHeight="1" x14ac:dyDescent="0.25">
      <c r="B307" s="10"/>
      <c r="C307" s="10"/>
      <c r="H307" s="65"/>
      <c r="J307" s="10"/>
      <c r="K307" s="65"/>
      <c r="L307" s="65"/>
      <c r="N307" s="65"/>
    </row>
    <row r="308" spans="2:14" ht="15.75" customHeight="1" x14ac:dyDescent="0.25">
      <c r="B308" s="10"/>
      <c r="C308" s="10"/>
      <c r="H308" s="65"/>
      <c r="J308" s="10"/>
      <c r="K308" s="65"/>
      <c r="L308" s="65"/>
      <c r="N308" s="65"/>
    </row>
    <row r="309" spans="2:14" ht="15.75" customHeight="1" x14ac:dyDescent="0.25">
      <c r="B309" s="10"/>
      <c r="C309" s="10"/>
      <c r="H309" s="65"/>
      <c r="J309" s="10"/>
      <c r="K309" s="65"/>
      <c r="L309" s="65"/>
      <c r="N309" s="65"/>
    </row>
    <row r="310" spans="2:14" ht="15.75" customHeight="1" x14ac:dyDescent="0.25">
      <c r="B310" s="10"/>
      <c r="C310" s="10"/>
      <c r="H310" s="65"/>
      <c r="J310" s="10"/>
      <c r="K310" s="65"/>
      <c r="L310" s="65"/>
      <c r="N310" s="65"/>
    </row>
    <row r="311" spans="2:14" ht="15.75" customHeight="1" x14ac:dyDescent="0.25">
      <c r="B311" s="10"/>
      <c r="C311" s="10"/>
      <c r="H311" s="65"/>
      <c r="J311" s="10"/>
      <c r="K311" s="65"/>
      <c r="L311" s="65"/>
      <c r="N311" s="65"/>
    </row>
    <row r="312" spans="2:14" ht="15.75" customHeight="1" x14ac:dyDescent="0.25">
      <c r="B312" s="10"/>
      <c r="C312" s="10"/>
      <c r="H312" s="65"/>
      <c r="J312" s="10"/>
      <c r="K312" s="65"/>
      <c r="L312" s="65"/>
      <c r="N312" s="65"/>
    </row>
    <row r="313" spans="2:14" ht="15.75" customHeight="1" x14ac:dyDescent="0.25">
      <c r="B313" s="10"/>
      <c r="C313" s="10"/>
      <c r="H313" s="65"/>
      <c r="J313" s="10"/>
      <c r="K313" s="65"/>
      <c r="L313" s="65"/>
      <c r="N313" s="65"/>
    </row>
    <row r="314" spans="2:14" ht="15.75" customHeight="1" x14ac:dyDescent="0.25">
      <c r="B314" s="10"/>
      <c r="C314" s="10"/>
      <c r="H314" s="65"/>
      <c r="J314" s="10"/>
      <c r="K314" s="65"/>
      <c r="L314" s="65"/>
      <c r="N314" s="65"/>
    </row>
    <row r="315" spans="2:14" ht="15.75" customHeight="1" x14ac:dyDescent="0.25">
      <c r="B315" s="10"/>
      <c r="C315" s="10"/>
      <c r="H315" s="65"/>
      <c r="J315" s="10"/>
      <c r="K315" s="65"/>
      <c r="L315" s="65"/>
      <c r="N315" s="65"/>
    </row>
    <row r="316" spans="2:14" ht="15.75" customHeight="1" x14ac:dyDescent="0.25">
      <c r="B316" s="10"/>
      <c r="C316" s="10"/>
      <c r="H316" s="65"/>
      <c r="J316" s="10"/>
      <c r="K316" s="65"/>
      <c r="L316" s="65"/>
      <c r="N316" s="65"/>
    </row>
    <row r="317" spans="2:14" ht="15.75" customHeight="1" x14ac:dyDescent="0.25">
      <c r="B317" s="10"/>
      <c r="C317" s="10"/>
      <c r="H317" s="65"/>
      <c r="J317" s="10"/>
      <c r="K317" s="65"/>
      <c r="L317" s="65"/>
      <c r="N317" s="65"/>
    </row>
    <row r="318" spans="2:14" ht="15.75" customHeight="1" x14ac:dyDescent="0.25">
      <c r="B318" s="10"/>
      <c r="C318" s="10"/>
      <c r="H318" s="65"/>
      <c r="J318" s="10"/>
      <c r="K318" s="65"/>
      <c r="L318" s="65"/>
      <c r="N318" s="65"/>
    </row>
    <row r="319" spans="2:14" ht="15.75" customHeight="1" x14ac:dyDescent="0.25">
      <c r="B319" s="10"/>
      <c r="C319" s="10"/>
      <c r="H319" s="65"/>
      <c r="J319" s="10"/>
      <c r="K319" s="65"/>
      <c r="L319" s="65"/>
      <c r="N319" s="65"/>
    </row>
    <row r="320" spans="2:14" ht="15.75" customHeight="1" x14ac:dyDescent="0.25">
      <c r="B320" s="10"/>
      <c r="C320" s="10"/>
      <c r="H320" s="65"/>
      <c r="J320" s="10"/>
      <c r="K320" s="65"/>
      <c r="L320" s="65"/>
      <c r="N320" s="65"/>
    </row>
    <row r="321" spans="2:14" ht="15.75" customHeight="1" x14ac:dyDescent="0.25">
      <c r="B321" s="10"/>
      <c r="C321" s="10"/>
      <c r="H321" s="65"/>
      <c r="J321" s="10"/>
      <c r="K321" s="65"/>
      <c r="L321" s="65"/>
      <c r="N321" s="65"/>
    </row>
    <row r="322" spans="2:14" ht="15.75" customHeight="1" x14ac:dyDescent="0.25">
      <c r="B322" s="10"/>
      <c r="C322" s="10"/>
      <c r="H322" s="65"/>
      <c r="J322" s="10"/>
      <c r="K322" s="65"/>
      <c r="L322" s="65"/>
      <c r="N322" s="65"/>
    </row>
    <row r="323" spans="2:14" ht="15.75" customHeight="1" x14ac:dyDescent="0.25">
      <c r="B323" s="10"/>
      <c r="C323" s="10"/>
      <c r="H323" s="65"/>
      <c r="J323" s="10"/>
      <c r="K323" s="65"/>
      <c r="L323" s="65"/>
      <c r="N323" s="65"/>
    </row>
    <row r="324" spans="2:14" ht="15.75" customHeight="1" x14ac:dyDescent="0.25">
      <c r="B324" s="10"/>
      <c r="C324" s="10"/>
      <c r="H324" s="65"/>
      <c r="J324" s="10"/>
      <c r="K324" s="65"/>
      <c r="L324" s="65"/>
      <c r="N324" s="65"/>
    </row>
    <row r="325" spans="2:14" ht="15.75" customHeight="1" x14ac:dyDescent="0.25">
      <c r="B325" s="10"/>
      <c r="C325" s="10"/>
      <c r="H325" s="65"/>
      <c r="J325" s="10"/>
      <c r="K325" s="65"/>
      <c r="L325" s="65"/>
      <c r="N325" s="65"/>
    </row>
    <row r="326" spans="2:14" ht="15.75" customHeight="1" x14ac:dyDescent="0.25">
      <c r="B326" s="10"/>
      <c r="C326" s="10"/>
      <c r="H326" s="65"/>
      <c r="J326" s="10"/>
      <c r="K326" s="65"/>
      <c r="L326" s="65"/>
      <c r="N326" s="65"/>
    </row>
    <row r="327" spans="2:14" ht="15.75" customHeight="1" x14ac:dyDescent="0.25">
      <c r="B327" s="10"/>
      <c r="C327" s="10"/>
      <c r="H327" s="65"/>
      <c r="J327" s="10"/>
      <c r="K327" s="65"/>
      <c r="L327" s="65"/>
      <c r="N327" s="65"/>
    </row>
    <row r="328" spans="2:14" ht="15.75" customHeight="1" x14ac:dyDescent="0.25">
      <c r="B328" s="10"/>
      <c r="C328" s="10"/>
      <c r="H328" s="65"/>
      <c r="J328" s="10"/>
      <c r="K328" s="65"/>
      <c r="L328" s="65"/>
      <c r="N328" s="65"/>
    </row>
    <row r="329" spans="2:14" ht="15.75" customHeight="1" x14ac:dyDescent="0.25">
      <c r="B329" s="10"/>
      <c r="C329" s="10"/>
      <c r="H329" s="65"/>
      <c r="J329" s="10"/>
      <c r="K329" s="65"/>
      <c r="L329" s="65"/>
      <c r="N329" s="65"/>
    </row>
    <row r="330" spans="2:14" ht="15.75" customHeight="1" x14ac:dyDescent="0.25">
      <c r="B330" s="10"/>
      <c r="C330" s="10"/>
      <c r="H330" s="65"/>
      <c r="J330" s="10"/>
      <c r="K330" s="65"/>
      <c r="L330" s="65"/>
      <c r="N330" s="65"/>
    </row>
    <row r="331" spans="2:14" ht="15.75" customHeight="1" x14ac:dyDescent="0.25">
      <c r="B331" s="10"/>
      <c r="C331" s="10"/>
      <c r="H331" s="65"/>
      <c r="J331" s="10"/>
      <c r="K331" s="65"/>
      <c r="L331" s="65"/>
      <c r="N331" s="65"/>
    </row>
    <row r="332" spans="2:14" ht="15.75" customHeight="1" x14ac:dyDescent="0.25">
      <c r="B332" s="10"/>
      <c r="C332" s="10"/>
      <c r="H332" s="65"/>
      <c r="J332" s="10"/>
      <c r="K332" s="65"/>
      <c r="L332" s="65"/>
      <c r="N332" s="65"/>
    </row>
    <row r="333" spans="2:14" ht="15.75" customHeight="1" x14ac:dyDescent="0.25">
      <c r="B333" s="10"/>
      <c r="C333" s="10"/>
      <c r="H333" s="65"/>
      <c r="J333" s="10"/>
      <c r="K333" s="65"/>
      <c r="L333" s="65"/>
      <c r="N333" s="65"/>
    </row>
    <row r="334" spans="2:14" ht="15.75" customHeight="1" x14ac:dyDescent="0.25">
      <c r="B334" s="10"/>
      <c r="C334" s="10"/>
      <c r="H334" s="65"/>
      <c r="J334" s="10"/>
      <c r="K334" s="65"/>
      <c r="L334" s="65"/>
      <c r="N334" s="65"/>
    </row>
    <row r="335" spans="2:14" ht="15.75" customHeight="1" x14ac:dyDescent="0.25">
      <c r="B335" s="10"/>
      <c r="C335" s="10"/>
      <c r="H335" s="65"/>
      <c r="J335" s="10"/>
      <c r="K335" s="65"/>
      <c r="L335" s="65"/>
      <c r="N335" s="65"/>
    </row>
    <row r="336" spans="2:14" ht="15.75" customHeight="1" x14ac:dyDescent="0.25">
      <c r="B336" s="10"/>
      <c r="C336" s="10"/>
      <c r="H336" s="65"/>
      <c r="J336" s="10"/>
      <c r="K336" s="65"/>
      <c r="L336" s="65"/>
      <c r="N336" s="65"/>
    </row>
    <row r="337" spans="2:14" ht="15.75" customHeight="1" x14ac:dyDescent="0.25">
      <c r="B337" s="10"/>
      <c r="C337" s="10"/>
      <c r="H337" s="65"/>
      <c r="J337" s="10"/>
      <c r="K337" s="65"/>
      <c r="L337" s="65"/>
      <c r="N337" s="65"/>
    </row>
    <row r="338" spans="2:14" ht="15.75" customHeight="1" x14ac:dyDescent="0.25">
      <c r="B338" s="10"/>
      <c r="C338" s="10"/>
      <c r="H338" s="65"/>
      <c r="J338" s="10"/>
      <c r="K338" s="65"/>
      <c r="L338" s="65"/>
      <c r="N338" s="65"/>
    </row>
    <row r="339" spans="2:14" ht="15.75" customHeight="1" x14ac:dyDescent="0.25">
      <c r="B339" s="10"/>
      <c r="C339" s="10"/>
      <c r="H339" s="65"/>
      <c r="J339" s="10"/>
      <c r="K339" s="65"/>
      <c r="L339" s="65"/>
      <c r="N339" s="65"/>
    </row>
    <row r="340" spans="2:14" ht="15.75" customHeight="1" x14ac:dyDescent="0.25">
      <c r="B340" s="10"/>
      <c r="C340" s="10"/>
      <c r="H340" s="65"/>
      <c r="J340" s="10"/>
      <c r="K340" s="65"/>
      <c r="L340" s="65"/>
      <c r="N340" s="65"/>
    </row>
    <row r="341" spans="2:14" ht="15.75" customHeight="1" x14ac:dyDescent="0.25">
      <c r="B341" s="10"/>
      <c r="C341" s="10"/>
      <c r="H341" s="65"/>
      <c r="J341" s="10"/>
      <c r="K341" s="65"/>
      <c r="L341" s="65"/>
      <c r="N341" s="65"/>
    </row>
    <row r="342" spans="2:14" ht="15.75" customHeight="1" x14ac:dyDescent="0.25">
      <c r="B342" s="10"/>
      <c r="C342" s="10"/>
      <c r="H342" s="65"/>
      <c r="J342" s="10"/>
      <c r="K342" s="65"/>
      <c r="L342" s="65"/>
      <c r="N342" s="65"/>
    </row>
    <row r="343" spans="2:14" ht="15.75" customHeight="1" x14ac:dyDescent="0.25">
      <c r="B343" s="10"/>
      <c r="C343" s="10"/>
      <c r="H343" s="65"/>
      <c r="J343" s="10"/>
      <c r="K343" s="65"/>
      <c r="L343" s="65"/>
      <c r="N343" s="65"/>
    </row>
    <row r="344" spans="2:14" ht="15.75" customHeight="1" x14ac:dyDescent="0.25">
      <c r="B344" s="10"/>
      <c r="C344" s="10"/>
      <c r="H344" s="65"/>
      <c r="J344" s="10"/>
      <c r="K344" s="65"/>
      <c r="L344" s="65"/>
      <c r="N344" s="65"/>
    </row>
    <row r="345" spans="2:14" ht="15.75" customHeight="1" x14ac:dyDescent="0.25">
      <c r="B345" s="10"/>
      <c r="C345" s="10"/>
      <c r="H345" s="65"/>
      <c r="J345" s="10"/>
      <c r="K345" s="65"/>
      <c r="L345" s="65"/>
      <c r="N345" s="65"/>
    </row>
    <row r="346" spans="2:14" ht="15.75" customHeight="1" x14ac:dyDescent="0.25">
      <c r="B346" s="10"/>
      <c r="C346" s="10"/>
      <c r="H346" s="65"/>
      <c r="J346" s="10"/>
      <c r="K346" s="65"/>
      <c r="L346" s="65"/>
      <c r="N346" s="65"/>
    </row>
    <row r="347" spans="2:14" ht="15.75" customHeight="1" x14ac:dyDescent="0.25">
      <c r="B347" s="10"/>
      <c r="C347" s="10"/>
      <c r="H347" s="65"/>
      <c r="J347" s="10"/>
      <c r="K347" s="65"/>
      <c r="L347" s="65"/>
      <c r="N347" s="65"/>
    </row>
    <row r="348" spans="2:14" ht="15.75" customHeight="1" x14ac:dyDescent="0.25">
      <c r="B348" s="10"/>
      <c r="C348" s="10"/>
      <c r="H348" s="65"/>
      <c r="J348" s="10"/>
      <c r="K348" s="65"/>
      <c r="L348" s="65"/>
      <c r="N348" s="65"/>
    </row>
    <row r="349" spans="2:14" ht="15.75" customHeight="1" x14ac:dyDescent="0.25">
      <c r="B349" s="10"/>
      <c r="C349" s="10"/>
      <c r="H349" s="65"/>
      <c r="J349" s="10"/>
      <c r="K349" s="65"/>
      <c r="L349" s="65"/>
      <c r="N349" s="65"/>
    </row>
    <row r="350" spans="2:14" ht="15.75" customHeight="1" x14ac:dyDescent="0.25">
      <c r="B350" s="10"/>
      <c r="C350" s="10"/>
      <c r="H350" s="65"/>
      <c r="J350" s="10"/>
      <c r="K350" s="65"/>
      <c r="L350" s="65"/>
      <c r="N350" s="65"/>
    </row>
    <row r="351" spans="2:14" ht="15.75" customHeight="1" x14ac:dyDescent="0.25">
      <c r="B351" s="10"/>
      <c r="C351" s="10"/>
      <c r="H351" s="65"/>
      <c r="J351" s="10"/>
      <c r="K351" s="65"/>
      <c r="L351" s="65"/>
      <c r="N351" s="65"/>
    </row>
    <row r="352" spans="2:14" ht="15.75" customHeight="1" x14ac:dyDescent="0.25">
      <c r="B352" s="10"/>
      <c r="C352" s="10"/>
      <c r="H352" s="65"/>
      <c r="J352" s="10"/>
      <c r="K352" s="65"/>
      <c r="L352" s="65"/>
      <c r="N352" s="65"/>
    </row>
    <row r="353" spans="2:14" ht="15.75" customHeight="1" x14ac:dyDescent="0.25">
      <c r="B353" s="10"/>
      <c r="C353" s="10"/>
      <c r="H353" s="65"/>
      <c r="J353" s="10"/>
      <c r="K353" s="65"/>
      <c r="L353" s="65"/>
      <c r="N353" s="65"/>
    </row>
    <row r="354" spans="2:14" ht="15.75" customHeight="1" x14ac:dyDescent="0.25">
      <c r="B354" s="10"/>
      <c r="C354" s="10"/>
      <c r="H354" s="65"/>
      <c r="J354" s="10"/>
      <c r="K354" s="65"/>
      <c r="L354" s="65"/>
      <c r="N354" s="65"/>
    </row>
    <row r="355" spans="2:14" ht="15.75" customHeight="1" x14ac:dyDescent="0.25">
      <c r="B355" s="10"/>
      <c r="C355" s="10"/>
      <c r="H355" s="65"/>
      <c r="J355" s="10"/>
      <c r="K355" s="65"/>
      <c r="L355" s="65"/>
      <c r="N355" s="65"/>
    </row>
    <row r="356" spans="2:14" ht="15.75" customHeight="1" x14ac:dyDescent="0.25">
      <c r="B356" s="10"/>
      <c r="C356" s="10"/>
      <c r="H356" s="65"/>
      <c r="J356" s="10"/>
      <c r="K356" s="65"/>
      <c r="L356" s="65"/>
      <c r="N356" s="65"/>
    </row>
    <row r="357" spans="2:14" ht="15.75" customHeight="1" x14ac:dyDescent="0.25">
      <c r="B357" s="10"/>
      <c r="C357" s="10"/>
      <c r="H357" s="65"/>
      <c r="J357" s="10"/>
      <c r="K357" s="65"/>
      <c r="L357" s="65"/>
      <c r="N357" s="65"/>
    </row>
    <row r="358" spans="2:14" ht="15.75" customHeight="1" x14ac:dyDescent="0.25">
      <c r="B358" s="10"/>
      <c r="C358" s="10"/>
      <c r="H358" s="65"/>
      <c r="J358" s="10"/>
      <c r="K358" s="65"/>
      <c r="L358" s="65"/>
      <c r="N358" s="65"/>
    </row>
    <row r="359" spans="2:14" ht="15.75" customHeight="1" x14ac:dyDescent="0.25">
      <c r="B359" s="10"/>
      <c r="C359" s="10"/>
      <c r="H359" s="65"/>
      <c r="J359" s="10"/>
      <c r="K359" s="65"/>
      <c r="L359" s="65"/>
      <c r="N359" s="65"/>
    </row>
    <row r="360" spans="2:14" ht="15.75" customHeight="1" x14ac:dyDescent="0.25">
      <c r="B360" s="10"/>
      <c r="C360" s="10"/>
      <c r="H360" s="65"/>
      <c r="J360" s="10"/>
      <c r="K360" s="65"/>
      <c r="L360" s="65"/>
      <c r="N360" s="65"/>
    </row>
    <row r="361" spans="2:14" ht="15.75" customHeight="1" x14ac:dyDescent="0.25">
      <c r="B361" s="10"/>
      <c r="C361" s="10"/>
      <c r="H361" s="65"/>
      <c r="J361" s="10"/>
      <c r="K361" s="65"/>
      <c r="L361" s="65"/>
      <c r="N361" s="65"/>
    </row>
    <row r="362" spans="2:14" ht="15.75" customHeight="1" x14ac:dyDescent="0.25">
      <c r="B362" s="10"/>
      <c r="C362" s="10"/>
      <c r="H362" s="65"/>
      <c r="J362" s="10"/>
      <c r="K362" s="65"/>
      <c r="L362" s="65"/>
      <c r="N362" s="65"/>
    </row>
    <row r="363" spans="2:14" ht="15.75" customHeight="1" x14ac:dyDescent="0.25">
      <c r="B363" s="10"/>
      <c r="C363" s="10"/>
      <c r="H363" s="65"/>
      <c r="J363" s="10"/>
      <c r="K363" s="65"/>
      <c r="L363" s="65"/>
      <c r="N363" s="65"/>
    </row>
    <row r="364" spans="2:14" ht="15.75" customHeight="1" x14ac:dyDescent="0.25">
      <c r="B364" s="10"/>
      <c r="C364" s="10"/>
      <c r="H364" s="65"/>
      <c r="J364" s="10"/>
      <c r="K364" s="65"/>
      <c r="L364" s="65"/>
      <c r="N364" s="65"/>
    </row>
    <row r="365" spans="2:14" ht="15.75" customHeight="1" x14ac:dyDescent="0.25">
      <c r="B365" s="10"/>
      <c r="C365" s="10"/>
      <c r="H365" s="65"/>
      <c r="J365" s="10"/>
      <c r="K365" s="65"/>
      <c r="L365" s="65"/>
      <c r="N365" s="65"/>
    </row>
    <row r="366" spans="2:14" ht="15.75" customHeight="1" x14ac:dyDescent="0.25">
      <c r="B366" s="10"/>
      <c r="C366" s="10"/>
      <c r="H366" s="65"/>
      <c r="J366" s="10"/>
      <c r="K366" s="65"/>
      <c r="L366" s="65"/>
      <c r="N366" s="65"/>
    </row>
    <row r="367" spans="2:14" ht="15.75" customHeight="1" x14ac:dyDescent="0.25">
      <c r="B367" s="10"/>
      <c r="C367" s="10"/>
      <c r="H367" s="65"/>
      <c r="J367" s="10"/>
      <c r="K367" s="65"/>
      <c r="L367" s="65"/>
      <c r="N367" s="65"/>
    </row>
    <row r="368" spans="2:14" ht="15.75" customHeight="1" x14ac:dyDescent="0.25">
      <c r="B368" s="10"/>
      <c r="C368" s="10"/>
      <c r="H368" s="65"/>
      <c r="J368" s="10"/>
      <c r="K368" s="65"/>
      <c r="L368" s="65"/>
      <c r="N368" s="65"/>
    </row>
    <row r="369" spans="2:14" ht="15.75" customHeight="1" x14ac:dyDescent="0.25">
      <c r="B369" s="10"/>
      <c r="C369" s="10"/>
      <c r="H369" s="65"/>
      <c r="J369" s="10"/>
      <c r="K369" s="65"/>
      <c r="L369" s="65"/>
      <c r="N369" s="65"/>
    </row>
    <row r="370" spans="2:14" ht="15.75" customHeight="1" x14ac:dyDescent="0.25">
      <c r="B370" s="10"/>
      <c r="C370" s="10"/>
      <c r="H370" s="65"/>
      <c r="J370" s="10"/>
      <c r="K370" s="65"/>
      <c r="L370" s="65"/>
      <c r="N370" s="65"/>
    </row>
    <row r="371" spans="2:14" ht="15.75" customHeight="1" x14ac:dyDescent="0.25">
      <c r="B371" s="10"/>
      <c r="C371" s="10"/>
      <c r="H371" s="65"/>
      <c r="J371" s="10"/>
      <c r="K371" s="65"/>
      <c r="L371" s="65"/>
      <c r="N371" s="65"/>
    </row>
    <row r="372" spans="2:14" ht="15.75" customHeight="1" x14ac:dyDescent="0.25">
      <c r="B372" s="10"/>
      <c r="C372" s="10"/>
      <c r="H372" s="65"/>
      <c r="J372" s="10"/>
      <c r="K372" s="65"/>
      <c r="L372" s="65"/>
      <c r="N372" s="65"/>
    </row>
    <row r="373" spans="2:14" ht="15.75" customHeight="1" x14ac:dyDescent="0.25">
      <c r="B373" s="10"/>
      <c r="C373" s="10"/>
      <c r="H373" s="65"/>
      <c r="J373" s="10"/>
      <c r="K373" s="65"/>
      <c r="L373" s="65"/>
      <c r="N373" s="65"/>
    </row>
    <row r="374" spans="2:14" ht="15.75" customHeight="1" x14ac:dyDescent="0.25">
      <c r="B374" s="10"/>
      <c r="C374" s="10"/>
      <c r="H374" s="65"/>
      <c r="J374" s="10"/>
      <c r="K374" s="65"/>
      <c r="L374" s="65"/>
      <c r="N374" s="65"/>
    </row>
    <row r="375" spans="2:14" ht="15.75" customHeight="1" x14ac:dyDescent="0.25">
      <c r="B375" s="10"/>
      <c r="C375" s="10"/>
      <c r="H375" s="65"/>
      <c r="J375" s="10"/>
      <c r="K375" s="65"/>
      <c r="L375" s="65"/>
      <c r="N375" s="65"/>
    </row>
    <row r="376" spans="2:14" ht="15.75" customHeight="1" x14ac:dyDescent="0.25">
      <c r="B376" s="10"/>
      <c r="C376" s="10"/>
      <c r="H376" s="65"/>
      <c r="J376" s="10"/>
      <c r="K376" s="65"/>
      <c r="L376" s="65"/>
      <c r="N376" s="65"/>
    </row>
    <row r="377" spans="2:14" ht="15.75" customHeight="1" x14ac:dyDescent="0.25">
      <c r="B377" s="10"/>
      <c r="C377" s="10"/>
      <c r="H377" s="65"/>
      <c r="J377" s="10"/>
      <c r="K377" s="65"/>
      <c r="L377" s="65"/>
      <c r="N377" s="65"/>
    </row>
    <row r="378" spans="2:14" ht="15.75" customHeight="1" x14ac:dyDescent="0.25">
      <c r="B378" s="10"/>
      <c r="C378" s="10"/>
      <c r="H378" s="65"/>
      <c r="J378" s="10"/>
      <c r="K378" s="65"/>
      <c r="L378" s="65"/>
      <c r="N378" s="65"/>
    </row>
    <row r="379" spans="2:14" ht="15.75" customHeight="1" x14ac:dyDescent="0.25">
      <c r="B379" s="10"/>
      <c r="C379" s="10"/>
      <c r="H379" s="65"/>
      <c r="J379" s="10"/>
      <c r="K379" s="65"/>
      <c r="L379" s="65"/>
      <c r="N379" s="65"/>
    </row>
    <row r="380" spans="2:14" ht="15.75" customHeight="1" x14ac:dyDescent="0.25">
      <c r="B380" s="10"/>
      <c r="C380" s="10"/>
      <c r="H380" s="65"/>
      <c r="J380" s="10"/>
      <c r="K380" s="65"/>
      <c r="L380" s="65"/>
      <c r="N380" s="65"/>
    </row>
    <row r="381" spans="2:14" ht="15.75" customHeight="1" x14ac:dyDescent="0.25">
      <c r="B381" s="10"/>
      <c r="C381" s="10"/>
      <c r="H381" s="65"/>
      <c r="J381" s="10"/>
      <c r="K381" s="65"/>
      <c r="L381" s="65"/>
      <c r="N381" s="65"/>
    </row>
    <row r="382" spans="2:14" ht="15.75" customHeight="1" x14ac:dyDescent="0.25">
      <c r="B382" s="10"/>
      <c r="C382" s="10"/>
      <c r="H382" s="65"/>
      <c r="J382" s="10"/>
      <c r="K382" s="65"/>
      <c r="L382" s="65"/>
      <c r="N382" s="65"/>
    </row>
    <row r="383" spans="2:14" ht="15.75" customHeight="1" x14ac:dyDescent="0.25">
      <c r="B383" s="10"/>
      <c r="C383" s="10"/>
      <c r="H383" s="65"/>
      <c r="J383" s="10"/>
      <c r="K383" s="65"/>
      <c r="L383" s="65"/>
      <c r="N383" s="65"/>
    </row>
    <row r="384" spans="2:14" ht="15.75" customHeight="1" x14ac:dyDescent="0.25">
      <c r="B384" s="10"/>
      <c r="C384" s="10"/>
      <c r="H384" s="65"/>
      <c r="J384" s="10"/>
      <c r="K384" s="65"/>
      <c r="L384" s="65"/>
      <c r="N384" s="65"/>
    </row>
    <row r="385" spans="2:14" ht="15.75" customHeight="1" x14ac:dyDescent="0.25">
      <c r="B385" s="10"/>
      <c r="C385" s="10"/>
      <c r="H385" s="65"/>
      <c r="J385" s="10"/>
      <c r="K385" s="65"/>
      <c r="L385" s="65"/>
      <c r="N385" s="65"/>
    </row>
    <row r="386" spans="2:14" ht="15.75" customHeight="1" x14ac:dyDescent="0.25">
      <c r="B386" s="10"/>
      <c r="C386" s="10"/>
      <c r="H386" s="65"/>
      <c r="J386" s="10"/>
      <c r="K386" s="65"/>
      <c r="L386" s="65"/>
      <c r="N386" s="65"/>
    </row>
    <row r="387" spans="2:14" ht="15.75" customHeight="1" x14ac:dyDescent="0.25">
      <c r="B387" s="10"/>
      <c r="C387" s="10"/>
      <c r="H387" s="65"/>
      <c r="J387" s="10"/>
      <c r="K387" s="65"/>
      <c r="L387" s="65"/>
      <c r="N387" s="65"/>
    </row>
    <row r="388" spans="2:14" ht="15.75" customHeight="1" x14ac:dyDescent="0.25">
      <c r="B388" s="10"/>
      <c r="C388" s="10"/>
      <c r="H388" s="65"/>
      <c r="J388" s="10"/>
      <c r="K388" s="65"/>
      <c r="L388" s="65"/>
      <c r="N388" s="65"/>
    </row>
    <row r="389" spans="2:14" ht="15.75" customHeight="1" x14ac:dyDescent="0.25">
      <c r="B389" s="10"/>
      <c r="C389" s="10"/>
      <c r="H389" s="65"/>
      <c r="J389" s="10"/>
      <c r="K389" s="65"/>
      <c r="L389" s="65"/>
      <c r="N389" s="65"/>
    </row>
    <row r="390" spans="2:14" ht="15.75" customHeight="1" x14ac:dyDescent="0.25">
      <c r="B390" s="10"/>
      <c r="C390" s="10"/>
      <c r="H390" s="65"/>
      <c r="J390" s="10"/>
      <c r="K390" s="65"/>
      <c r="L390" s="65"/>
      <c r="N390" s="65"/>
    </row>
    <row r="391" spans="2:14" ht="15.75" customHeight="1" x14ac:dyDescent="0.25">
      <c r="B391" s="10"/>
      <c r="C391" s="10"/>
      <c r="H391" s="65"/>
      <c r="J391" s="10"/>
      <c r="K391" s="65"/>
      <c r="L391" s="65"/>
      <c r="N391" s="65"/>
    </row>
    <row r="392" spans="2:14" ht="15.75" customHeight="1" x14ac:dyDescent="0.25">
      <c r="B392" s="10"/>
      <c r="C392" s="10"/>
      <c r="H392" s="65"/>
      <c r="J392" s="10"/>
      <c r="K392" s="65"/>
      <c r="L392" s="65"/>
      <c r="N392" s="65"/>
    </row>
    <row r="393" spans="2:14" ht="15.75" customHeight="1" x14ac:dyDescent="0.25">
      <c r="B393" s="10"/>
      <c r="C393" s="10"/>
      <c r="H393" s="65"/>
      <c r="J393" s="10"/>
      <c r="K393" s="65"/>
      <c r="L393" s="65"/>
      <c r="N393" s="65"/>
    </row>
    <row r="394" spans="2:14" ht="15.75" customHeight="1" x14ac:dyDescent="0.25">
      <c r="B394" s="10"/>
      <c r="C394" s="10"/>
      <c r="H394" s="65"/>
      <c r="J394" s="10"/>
      <c r="K394" s="65"/>
      <c r="L394" s="65"/>
      <c r="N394" s="65"/>
    </row>
    <row r="395" spans="2:14" ht="15.75" customHeight="1" x14ac:dyDescent="0.25">
      <c r="B395" s="10"/>
      <c r="C395" s="10"/>
      <c r="H395" s="65"/>
      <c r="J395" s="10"/>
      <c r="K395" s="65"/>
      <c r="L395" s="65"/>
      <c r="N395" s="65"/>
    </row>
    <row r="396" spans="2:14" ht="15.75" customHeight="1" x14ac:dyDescent="0.25">
      <c r="B396" s="10"/>
      <c r="C396" s="10"/>
      <c r="H396" s="65"/>
      <c r="J396" s="10"/>
      <c r="K396" s="65"/>
      <c r="L396" s="65"/>
      <c r="N396" s="65"/>
    </row>
    <row r="397" spans="2:14" ht="15.75" customHeight="1" x14ac:dyDescent="0.25">
      <c r="B397" s="10"/>
      <c r="C397" s="10"/>
      <c r="H397" s="65"/>
      <c r="J397" s="10"/>
      <c r="K397" s="65"/>
      <c r="L397" s="65"/>
      <c r="N397" s="65"/>
    </row>
    <row r="398" spans="2:14" ht="15.75" customHeight="1" x14ac:dyDescent="0.25">
      <c r="B398" s="10"/>
      <c r="C398" s="10"/>
      <c r="H398" s="65"/>
      <c r="J398" s="10"/>
      <c r="K398" s="65"/>
      <c r="L398" s="65"/>
      <c r="N398" s="65"/>
    </row>
    <row r="399" spans="2:14" ht="15.75" customHeight="1" x14ac:dyDescent="0.25">
      <c r="B399" s="10"/>
      <c r="C399" s="10"/>
      <c r="H399" s="65"/>
      <c r="J399" s="10"/>
      <c r="K399" s="65"/>
      <c r="L399" s="65"/>
      <c r="N399" s="65"/>
    </row>
    <row r="400" spans="2:14" ht="15.75" customHeight="1" x14ac:dyDescent="0.25">
      <c r="B400" s="10"/>
      <c r="C400" s="10"/>
      <c r="H400" s="65"/>
      <c r="J400" s="10"/>
      <c r="K400" s="65"/>
      <c r="L400" s="65"/>
      <c r="N400" s="65"/>
    </row>
    <row r="401" spans="2:14" ht="15.75" customHeight="1" x14ac:dyDescent="0.25">
      <c r="B401" s="10"/>
      <c r="C401" s="10"/>
      <c r="H401" s="65"/>
      <c r="J401" s="10"/>
      <c r="K401" s="65"/>
      <c r="L401" s="65"/>
      <c r="N401" s="65"/>
    </row>
    <row r="402" spans="2:14" ht="15.75" customHeight="1" x14ac:dyDescent="0.25">
      <c r="B402" s="10"/>
      <c r="C402" s="10"/>
      <c r="H402" s="65"/>
      <c r="J402" s="10"/>
      <c r="K402" s="65"/>
      <c r="L402" s="65"/>
      <c r="N402" s="65"/>
    </row>
    <row r="403" spans="2:14" ht="15.75" customHeight="1" x14ac:dyDescent="0.25">
      <c r="B403" s="10"/>
      <c r="C403" s="10"/>
      <c r="H403" s="65"/>
      <c r="J403" s="10"/>
      <c r="K403" s="65"/>
      <c r="L403" s="65"/>
      <c r="N403" s="65"/>
    </row>
    <row r="404" spans="2:14" ht="15.75" customHeight="1" x14ac:dyDescent="0.25">
      <c r="B404" s="10"/>
      <c r="C404" s="10"/>
      <c r="H404" s="65"/>
      <c r="J404" s="10"/>
      <c r="K404" s="65"/>
      <c r="L404" s="65"/>
      <c r="N404" s="65"/>
    </row>
    <row r="405" spans="2:14" ht="15.75" customHeight="1" x14ac:dyDescent="0.25">
      <c r="B405" s="10"/>
      <c r="C405" s="10"/>
      <c r="H405" s="65"/>
      <c r="J405" s="10"/>
      <c r="K405" s="65"/>
      <c r="L405" s="65"/>
      <c r="N405" s="65"/>
    </row>
    <row r="406" spans="2:14" ht="15.75" customHeight="1" x14ac:dyDescent="0.25">
      <c r="B406" s="10"/>
      <c r="C406" s="10"/>
      <c r="H406" s="65"/>
      <c r="J406" s="10"/>
      <c r="K406" s="65"/>
      <c r="L406" s="65"/>
      <c r="N406" s="65"/>
    </row>
    <row r="407" spans="2:14" ht="15.75" customHeight="1" x14ac:dyDescent="0.25">
      <c r="B407" s="10"/>
      <c r="C407" s="10"/>
      <c r="H407" s="65"/>
      <c r="J407" s="10"/>
      <c r="K407" s="65"/>
      <c r="L407" s="65"/>
      <c r="N407" s="65"/>
    </row>
    <row r="408" spans="2:14" ht="15.75" customHeight="1" x14ac:dyDescent="0.25">
      <c r="B408" s="10"/>
      <c r="C408" s="10"/>
      <c r="H408" s="65"/>
      <c r="J408" s="10"/>
      <c r="K408" s="65"/>
      <c r="L408" s="65"/>
      <c r="N408" s="65"/>
    </row>
    <row r="409" spans="2:14" ht="15.75" customHeight="1" x14ac:dyDescent="0.25">
      <c r="B409" s="10"/>
      <c r="C409" s="10"/>
      <c r="H409" s="65"/>
      <c r="J409" s="10"/>
      <c r="K409" s="65"/>
      <c r="L409" s="65"/>
      <c r="N409" s="65"/>
    </row>
    <row r="410" spans="2:14" ht="15.75" customHeight="1" x14ac:dyDescent="0.25">
      <c r="B410" s="10"/>
      <c r="C410" s="10"/>
      <c r="H410" s="65"/>
      <c r="J410" s="10"/>
      <c r="K410" s="65"/>
      <c r="L410" s="65"/>
      <c r="N410" s="65"/>
    </row>
    <row r="411" spans="2:14" ht="15.75" customHeight="1" x14ac:dyDescent="0.25">
      <c r="B411" s="10"/>
      <c r="C411" s="10"/>
      <c r="H411" s="65"/>
      <c r="J411" s="10"/>
      <c r="K411" s="65"/>
      <c r="L411" s="65"/>
      <c r="N411" s="65"/>
    </row>
    <row r="412" spans="2:14" ht="15.75" customHeight="1" x14ac:dyDescent="0.25">
      <c r="B412" s="10"/>
      <c r="C412" s="10"/>
      <c r="H412" s="65"/>
      <c r="J412" s="10"/>
      <c r="K412" s="65"/>
      <c r="L412" s="65"/>
      <c r="N412" s="65"/>
    </row>
    <row r="413" spans="2:14" ht="15.75" customHeight="1" x14ac:dyDescent="0.25">
      <c r="B413" s="10"/>
      <c r="C413" s="10"/>
      <c r="H413" s="65"/>
      <c r="J413" s="10"/>
      <c r="K413" s="65"/>
      <c r="L413" s="65"/>
      <c r="N413" s="65"/>
    </row>
    <row r="414" spans="2:14" ht="15.75" customHeight="1" x14ac:dyDescent="0.25">
      <c r="B414" s="10"/>
      <c r="C414" s="10"/>
      <c r="H414" s="65"/>
      <c r="J414" s="10"/>
      <c r="K414" s="65"/>
      <c r="L414" s="65"/>
      <c r="N414" s="65"/>
    </row>
    <row r="415" spans="2:14" ht="15.75" customHeight="1" x14ac:dyDescent="0.25">
      <c r="B415" s="10"/>
      <c r="C415" s="10"/>
      <c r="H415" s="65"/>
      <c r="J415" s="10"/>
      <c r="K415" s="65"/>
      <c r="L415" s="65"/>
      <c r="N415" s="65"/>
    </row>
    <row r="416" spans="2:14" ht="15.75" customHeight="1" x14ac:dyDescent="0.25">
      <c r="B416" s="10"/>
      <c r="C416" s="10"/>
      <c r="H416" s="65"/>
      <c r="J416" s="10"/>
      <c r="K416" s="65"/>
      <c r="L416" s="65"/>
      <c r="N416" s="65"/>
    </row>
    <row r="417" spans="2:14" ht="15.75" customHeight="1" x14ac:dyDescent="0.25">
      <c r="B417" s="10"/>
      <c r="C417" s="10"/>
      <c r="H417" s="65"/>
      <c r="J417" s="10"/>
      <c r="K417" s="65"/>
      <c r="L417" s="65"/>
      <c r="N417" s="65"/>
    </row>
    <row r="418" spans="2:14" ht="15.75" customHeight="1" x14ac:dyDescent="0.25">
      <c r="B418" s="10"/>
      <c r="C418" s="10"/>
      <c r="H418" s="65"/>
      <c r="J418" s="10"/>
      <c r="K418" s="65"/>
      <c r="L418" s="65"/>
      <c r="N418" s="65"/>
    </row>
    <row r="419" spans="2:14" ht="15.75" customHeight="1" x14ac:dyDescent="0.25">
      <c r="B419" s="10"/>
      <c r="C419" s="10"/>
      <c r="H419" s="65"/>
      <c r="J419" s="10"/>
      <c r="K419" s="65"/>
      <c r="L419" s="65"/>
      <c r="N419" s="65"/>
    </row>
    <row r="420" spans="2:14" ht="15.75" customHeight="1" x14ac:dyDescent="0.25">
      <c r="B420" s="10"/>
      <c r="C420" s="10"/>
      <c r="H420" s="65"/>
      <c r="J420" s="10"/>
      <c r="K420" s="65"/>
      <c r="L420" s="65"/>
      <c r="N420" s="65"/>
    </row>
    <row r="421" spans="2:14" ht="15.75" customHeight="1" x14ac:dyDescent="0.25">
      <c r="B421" s="10"/>
      <c r="C421" s="10"/>
      <c r="H421" s="65"/>
      <c r="J421" s="10"/>
      <c r="K421" s="65"/>
      <c r="L421" s="65"/>
      <c r="N421" s="65"/>
    </row>
    <row r="422" spans="2:14" ht="15.75" customHeight="1" x14ac:dyDescent="0.25">
      <c r="B422" s="10"/>
      <c r="C422" s="10"/>
      <c r="H422" s="65"/>
      <c r="J422" s="10"/>
      <c r="K422" s="65"/>
      <c r="L422" s="65"/>
      <c r="N422" s="65"/>
    </row>
    <row r="423" spans="2:14" ht="15.75" customHeight="1" x14ac:dyDescent="0.25">
      <c r="B423" s="10"/>
      <c r="C423" s="10"/>
      <c r="H423" s="65"/>
      <c r="J423" s="10"/>
      <c r="K423" s="65"/>
      <c r="L423" s="65"/>
      <c r="N423" s="65"/>
    </row>
    <row r="424" spans="2:14" ht="15.75" customHeight="1" x14ac:dyDescent="0.25">
      <c r="B424" s="10"/>
      <c r="C424" s="10"/>
      <c r="H424" s="65"/>
      <c r="J424" s="10"/>
      <c r="K424" s="65"/>
      <c r="L424" s="65"/>
      <c r="N424" s="65"/>
    </row>
    <row r="425" spans="2:14" ht="15.75" customHeight="1" x14ac:dyDescent="0.25">
      <c r="B425" s="10"/>
      <c r="C425" s="10"/>
      <c r="H425" s="65"/>
      <c r="J425" s="10"/>
      <c r="K425" s="65"/>
      <c r="L425" s="65"/>
      <c r="N425" s="65"/>
    </row>
    <row r="426" spans="2:14" ht="15.75" customHeight="1" x14ac:dyDescent="0.25">
      <c r="B426" s="10"/>
      <c r="C426" s="10"/>
      <c r="H426" s="65"/>
      <c r="J426" s="10"/>
      <c r="K426" s="65"/>
      <c r="L426" s="65"/>
      <c r="N426" s="65"/>
    </row>
    <row r="427" spans="2:14" ht="15.75" customHeight="1" x14ac:dyDescent="0.25">
      <c r="B427" s="10"/>
      <c r="C427" s="10"/>
      <c r="H427" s="65"/>
      <c r="J427" s="10"/>
      <c r="K427" s="65"/>
      <c r="L427" s="65"/>
      <c r="N427" s="65"/>
    </row>
    <row r="428" spans="2:14" ht="15.75" customHeight="1" x14ac:dyDescent="0.25">
      <c r="B428" s="10"/>
      <c r="C428" s="10"/>
      <c r="H428" s="65"/>
      <c r="J428" s="10"/>
      <c r="K428" s="65"/>
      <c r="L428" s="65"/>
      <c r="N428" s="65"/>
    </row>
    <row r="429" spans="2:14" ht="15.75" customHeight="1" x14ac:dyDescent="0.25">
      <c r="B429" s="10"/>
      <c r="C429" s="10"/>
      <c r="H429" s="65"/>
      <c r="J429" s="10"/>
      <c r="K429" s="65"/>
      <c r="L429" s="65"/>
      <c r="N429" s="65"/>
    </row>
    <row r="430" spans="2:14" ht="15.75" customHeight="1" x14ac:dyDescent="0.25">
      <c r="B430" s="10"/>
      <c r="C430" s="10"/>
      <c r="H430" s="65"/>
      <c r="J430" s="10"/>
      <c r="K430" s="65"/>
      <c r="L430" s="65"/>
      <c r="N430" s="65"/>
    </row>
    <row r="431" spans="2:14" ht="15.75" customHeight="1" x14ac:dyDescent="0.25">
      <c r="B431" s="10"/>
      <c r="C431" s="10"/>
      <c r="H431" s="65"/>
      <c r="J431" s="10"/>
      <c r="K431" s="65"/>
      <c r="L431" s="65"/>
      <c r="N431" s="65"/>
    </row>
    <row r="432" spans="2:14" ht="15.75" customHeight="1" x14ac:dyDescent="0.25">
      <c r="B432" s="10"/>
      <c r="C432" s="10"/>
      <c r="H432" s="65"/>
      <c r="J432" s="10"/>
      <c r="K432" s="65"/>
      <c r="L432" s="65"/>
      <c r="N432" s="65"/>
    </row>
    <row r="433" spans="2:14" ht="15.75" customHeight="1" x14ac:dyDescent="0.25">
      <c r="B433" s="10"/>
      <c r="C433" s="10"/>
      <c r="H433" s="65"/>
      <c r="J433" s="10"/>
      <c r="K433" s="65"/>
      <c r="L433" s="65"/>
      <c r="N433" s="65"/>
    </row>
    <row r="434" spans="2:14" ht="15.75" customHeight="1" x14ac:dyDescent="0.25">
      <c r="B434" s="10"/>
      <c r="C434" s="10"/>
      <c r="H434" s="65"/>
      <c r="J434" s="10"/>
      <c r="K434" s="65"/>
      <c r="L434" s="65"/>
      <c r="N434" s="65"/>
    </row>
    <row r="435" spans="2:14" ht="15.75" customHeight="1" x14ac:dyDescent="0.25">
      <c r="B435" s="10"/>
      <c r="C435" s="10"/>
      <c r="H435" s="65"/>
      <c r="J435" s="10"/>
      <c r="K435" s="65"/>
      <c r="L435" s="65"/>
      <c r="N435" s="65"/>
    </row>
    <row r="436" spans="2:14" ht="15.75" customHeight="1" x14ac:dyDescent="0.25">
      <c r="B436" s="10"/>
      <c r="C436" s="10"/>
      <c r="H436" s="65"/>
      <c r="J436" s="10"/>
      <c r="K436" s="65"/>
      <c r="L436" s="65"/>
      <c r="N436" s="65"/>
    </row>
    <row r="437" spans="2:14" ht="15.75" customHeight="1" x14ac:dyDescent="0.25">
      <c r="B437" s="10"/>
      <c r="C437" s="10"/>
      <c r="H437" s="65"/>
      <c r="J437" s="10"/>
      <c r="K437" s="65"/>
      <c r="L437" s="65"/>
      <c r="N437" s="65"/>
    </row>
    <row r="438" spans="2:14" ht="15.75" customHeight="1" x14ac:dyDescent="0.25">
      <c r="B438" s="10"/>
      <c r="C438" s="10"/>
      <c r="H438" s="65"/>
      <c r="J438" s="10"/>
      <c r="K438" s="65"/>
      <c r="L438" s="65"/>
      <c r="N438" s="65"/>
    </row>
    <row r="439" spans="2:14" ht="15.75" customHeight="1" x14ac:dyDescent="0.25">
      <c r="B439" s="10"/>
      <c r="C439" s="10"/>
      <c r="H439" s="65"/>
      <c r="J439" s="10"/>
      <c r="K439" s="65"/>
      <c r="L439" s="65"/>
      <c r="N439" s="65"/>
    </row>
    <row r="440" spans="2:14" ht="15.75" customHeight="1" x14ac:dyDescent="0.25">
      <c r="B440" s="10"/>
      <c r="C440" s="10"/>
      <c r="H440" s="65"/>
      <c r="J440" s="10"/>
      <c r="K440" s="65"/>
      <c r="L440" s="65"/>
      <c r="N440" s="65"/>
    </row>
    <row r="441" spans="2:14" ht="15.75" customHeight="1" x14ac:dyDescent="0.25">
      <c r="B441" s="10"/>
      <c r="C441" s="10"/>
      <c r="H441" s="65"/>
      <c r="J441" s="10"/>
      <c r="K441" s="65"/>
      <c r="L441" s="65"/>
      <c r="N441" s="65"/>
    </row>
    <row r="442" spans="2:14" ht="15.75" customHeight="1" x14ac:dyDescent="0.25">
      <c r="B442" s="10"/>
      <c r="C442" s="10"/>
      <c r="H442" s="65"/>
      <c r="J442" s="10"/>
      <c r="K442" s="65"/>
      <c r="L442" s="65"/>
      <c r="N442" s="65"/>
    </row>
    <row r="443" spans="2:14" ht="15.75" customHeight="1" x14ac:dyDescent="0.25">
      <c r="B443" s="10"/>
      <c r="C443" s="10"/>
      <c r="H443" s="65"/>
      <c r="J443" s="10"/>
      <c r="K443" s="65"/>
      <c r="L443" s="65"/>
      <c r="N443" s="65"/>
    </row>
    <row r="444" spans="2:14" ht="15.75" customHeight="1" x14ac:dyDescent="0.25">
      <c r="B444" s="10"/>
      <c r="C444" s="10"/>
      <c r="H444" s="65"/>
      <c r="J444" s="10"/>
      <c r="K444" s="65"/>
      <c r="L444" s="65"/>
      <c r="N444" s="65"/>
    </row>
    <row r="445" spans="2:14" ht="15.75" customHeight="1" x14ac:dyDescent="0.25">
      <c r="B445" s="10"/>
      <c r="C445" s="10"/>
      <c r="H445" s="65"/>
      <c r="J445" s="10"/>
      <c r="K445" s="65"/>
      <c r="L445" s="65"/>
      <c r="N445" s="65"/>
    </row>
    <row r="446" spans="2:14" ht="15.75" customHeight="1" x14ac:dyDescent="0.25">
      <c r="B446" s="10"/>
      <c r="C446" s="10"/>
      <c r="H446" s="65"/>
      <c r="J446" s="10"/>
      <c r="K446" s="65"/>
      <c r="L446" s="65"/>
      <c r="N446" s="65"/>
    </row>
    <row r="447" spans="2:14" ht="15.75" customHeight="1" x14ac:dyDescent="0.25">
      <c r="B447" s="10"/>
      <c r="C447" s="10"/>
      <c r="H447" s="65"/>
      <c r="J447" s="10"/>
      <c r="K447" s="65"/>
      <c r="L447" s="65"/>
      <c r="N447" s="65"/>
    </row>
    <row r="448" spans="2:14" ht="15.75" customHeight="1" x14ac:dyDescent="0.25">
      <c r="B448" s="10"/>
      <c r="C448" s="10"/>
      <c r="H448" s="65"/>
      <c r="J448" s="10"/>
      <c r="K448" s="65"/>
      <c r="L448" s="65"/>
      <c r="N448" s="65"/>
    </row>
    <row r="449" spans="2:14" ht="15.75" customHeight="1" x14ac:dyDescent="0.25">
      <c r="B449" s="10"/>
      <c r="C449" s="10"/>
      <c r="H449" s="65"/>
      <c r="J449" s="10"/>
      <c r="K449" s="65"/>
      <c r="L449" s="65"/>
      <c r="N449" s="65"/>
    </row>
    <row r="450" spans="2:14" ht="15.75" customHeight="1" x14ac:dyDescent="0.25">
      <c r="B450" s="10"/>
      <c r="C450" s="10"/>
      <c r="H450" s="65"/>
      <c r="J450" s="10"/>
      <c r="K450" s="65"/>
      <c r="L450" s="65"/>
      <c r="N450" s="65"/>
    </row>
    <row r="451" spans="2:14" ht="15.75" customHeight="1" x14ac:dyDescent="0.25">
      <c r="B451" s="10"/>
      <c r="C451" s="10"/>
      <c r="H451" s="65"/>
      <c r="J451" s="10"/>
      <c r="K451" s="65"/>
      <c r="L451" s="65"/>
      <c r="N451" s="65"/>
    </row>
    <row r="452" spans="2:14" ht="15.75" customHeight="1" x14ac:dyDescent="0.25">
      <c r="B452" s="10"/>
      <c r="C452" s="10"/>
      <c r="H452" s="65"/>
      <c r="J452" s="10"/>
      <c r="K452" s="65"/>
      <c r="L452" s="65"/>
      <c r="N452" s="65"/>
    </row>
    <row r="453" spans="2:14" ht="15.75" customHeight="1" x14ac:dyDescent="0.25">
      <c r="B453" s="10"/>
      <c r="C453" s="10"/>
      <c r="H453" s="65"/>
      <c r="J453" s="10"/>
      <c r="K453" s="65"/>
      <c r="L453" s="65"/>
      <c r="N453" s="65"/>
    </row>
    <row r="454" spans="2:14" ht="15.75" customHeight="1" x14ac:dyDescent="0.25">
      <c r="B454" s="10"/>
      <c r="C454" s="10"/>
      <c r="H454" s="65"/>
      <c r="J454" s="10"/>
      <c r="K454" s="65"/>
      <c r="L454" s="65"/>
      <c r="N454" s="65"/>
    </row>
    <row r="455" spans="2:14" ht="15.75" customHeight="1" x14ac:dyDescent="0.25">
      <c r="B455" s="10"/>
      <c r="C455" s="10"/>
      <c r="H455" s="65"/>
      <c r="J455" s="10"/>
      <c r="K455" s="65"/>
      <c r="L455" s="65"/>
      <c r="N455" s="65"/>
    </row>
    <row r="456" spans="2:14" ht="15.75" customHeight="1" x14ac:dyDescent="0.25">
      <c r="B456" s="10"/>
      <c r="C456" s="10"/>
      <c r="H456" s="65"/>
      <c r="J456" s="10"/>
      <c r="K456" s="65"/>
      <c r="L456" s="65"/>
      <c r="N456" s="65"/>
    </row>
    <row r="457" spans="2:14" ht="15.75" customHeight="1" x14ac:dyDescent="0.25">
      <c r="B457" s="10"/>
      <c r="C457" s="10"/>
      <c r="H457" s="65"/>
      <c r="J457" s="10"/>
      <c r="K457" s="65"/>
      <c r="L457" s="65"/>
      <c r="N457" s="65"/>
    </row>
    <row r="458" spans="2:14" ht="15.75" customHeight="1" x14ac:dyDescent="0.25">
      <c r="B458" s="10"/>
      <c r="C458" s="10"/>
      <c r="H458" s="65"/>
      <c r="J458" s="10"/>
      <c r="K458" s="65"/>
      <c r="L458" s="65"/>
      <c r="N458" s="65"/>
    </row>
    <row r="459" spans="2:14" ht="15.75" customHeight="1" x14ac:dyDescent="0.25">
      <c r="B459" s="10"/>
      <c r="C459" s="10"/>
      <c r="H459" s="65"/>
      <c r="J459" s="10"/>
      <c r="K459" s="65"/>
      <c r="L459" s="65"/>
      <c r="N459" s="65"/>
    </row>
    <row r="460" spans="2:14" ht="15.75" customHeight="1" x14ac:dyDescent="0.25">
      <c r="B460" s="10"/>
      <c r="C460" s="10"/>
      <c r="H460" s="65"/>
      <c r="J460" s="10"/>
      <c r="K460" s="65"/>
      <c r="L460" s="65"/>
      <c r="N460" s="65"/>
    </row>
    <row r="461" spans="2:14" ht="15.75" customHeight="1" x14ac:dyDescent="0.25">
      <c r="B461" s="10"/>
      <c r="C461" s="10"/>
      <c r="H461" s="65"/>
      <c r="J461" s="10"/>
      <c r="K461" s="65"/>
      <c r="L461" s="65"/>
      <c r="N461" s="65"/>
    </row>
    <row r="462" spans="2:14" ht="15.75" customHeight="1" x14ac:dyDescent="0.25">
      <c r="B462" s="10"/>
      <c r="C462" s="10"/>
      <c r="H462" s="65"/>
      <c r="J462" s="10"/>
      <c r="K462" s="65"/>
      <c r="L462" s="65"/>
      <c r="N462" s="65"/>
    </row>
    <row r="463" spans="2:14" ht="15.75" customHeight="1" x14ac:dyDescent="0.25">
      <c r="B463" s="10"/>
      <c r="C463" s="10"/>
      <c r="H463" s="65"/>
      <c r="J463" s="10"/>
      <c r="K463" s="65"/>
      <c r="L463" s="65"/>
      <c r="N463" s="65"/>
    </row>
    <row r="464" spans="2:14" ht="15.75" customHeight="1" x14ac:dyDescent="0.25">
      <c r="B464" s="10"/>
      <c r="C464" s="10"/>
      <c r="H464" s="65"/>
      <c r="J464" s="10"/>
      <c r="K464" s="65"/>
      <c r="L464" s="65"/>
      <c r="N464" s="65"/>
    </row>
    <row r="465" spans="2:14" ht="15.75" customHeight="1" x14ac:dyDescent="0.25">
      <c r="B465" s="10"/>
      <c r="C465" s="10"/>
      <c r="H465" s="65"/>
      <c r="J465" s="10"/>
      <c r="K465" s="65"/>
      <c r="L465" s="65"/>
      <c r="N465" s="65"/>
    </row>
    <row r="466" spans="2:14" ht="15.75" customHeight="1" x14ac:dyDescent="0.25">
      <c r="B466" s="10"/>
      <c r="C466" s="10"/>
      <c r="H466" s="65"/>
      <c r="J466" s="10"/>
      <c r="K466" s="65"/>
      <c r="L466" s="65"/>
      <c r="N466" s="65"/>
    </row>
    <row r="467" spans="2:14" ht="15.75" customHeight="1" x14ac:dyDescent="0.25">
      <c r="B467" s="10"/>
      <c r="C467" s="10"/>
      <c r="H467" s="65"/>
      <c r="J467" s="10"/>
      <c r="K467" s="65"/>
      <c r="L467" s="65"/>
      <c r="N467" s="65"/>
    </row>
    <row r="468" spans="2:14" ht="15.75" customHeight="1" x14ac:dyDescent="0.25">
      <c r="B468" s="10"/>
      <c r="C468" s="10"/>
      <c r="H468" s="65"/>
      <c r="J468" s="10"/>
      <c r="K468" s="65"/>
      <c r="L468" s="65"/>
      <c r="N468" s="65"/>
    </row>
    <row r="469" spans="2:14" ht="15.75" customHeight="1" x14ac:dyDescent="0.25">
      <c r="B469" s="10"/>
      <c r="C469" s="10"/>
      <c r="H469" s="65"/>
      <c r="J469" s="10"/>
      <c r="K469" s="65"/>
      <c r="L469" s="65"/>
      <c r="N469" s="65"/>
    </row>
    <row r="470" spans="2:14" ht="15.75" customHeight="1" x14ac:dyDescent="0.25">
      <c r="B470" s="10"/>
      <c r="C470" s="10"/>
      <c r="H470" s="65"/>
      <c r="J470" s="10"/>
      <c r="K470" s="65"/>
      <c r="L470" s="65"/>
      <c r="N470" s="65"/>
    </row>
    <row r="471" spans="2:14" ht="15.75" customHeight="1" x14ac:dyDescent="0.25">
      <c r="B471" s="10"/>
      <c r="C471" s="10"/>
      <c r="H471" s="65"/>
      <c r="J471" s="10"/>
      <c r="K471" s="65"/>
      <c r="L471" s="65"/>
      <c r="N471" s="65"/>
    </row>
    <row r="472" spans="2:14" ht="15.75" customHeight="1" x14ac:dyDescent="0.25">
      <c r="B472" s="10"/>
      <c r="C472" s="10"/>
      <c r="H472" s="65"/>
      <c r="J472" s="10"/>
      <c r="K472" s="65"/>
      <c r="L472" s="65"/>
      <c r="N472" s="65"/>
    </row>
    <row r="473" spans="2:14" ht="15.75" customHeight="1" x14ac:dyDescent="0.25">
      <c r="B473" s="10"/>
      <c r="C473" s="10"/>
      <c r="H473" s="65"/>
      <c r="J473" s="10"/>
      <c r="K473" s="65"/>
      <c r="L473" s="65"/>
      <c r="N473" s="65"/>
    </row>
    <row r="474" spans="2:14" ht="15.75" customHeight="1" x14ac:dyDescent="0.25">
      <c r="B474" s="10"/>
      <c r="C474" s="10"/>
      <c r="H474" s="65"/>
      <c r="J474" s="10"/>
      <c r="K474" s="65"/>
      <c r="L474" s="65"/>
      <c r="N474" s="65"/>
    </row>
    <row r="475" spans="2:14" ht="15.75" customHeight="1" x14ac:dyDescent="0.25">
      <c r="B475" s="10"/>
      <c r="C475" s="10"/>
      <c r="H475" s="65"/>
      <c r="J475" s="10"/>
      <c r="K475" s="65"/>
      <c r="L475" s="65"/>
      <c r="N475" s="65"/>
    </row>
    <row r="476" spans="2:14" ht="15.75" customHeight="1" x14ac:dyDescent="0.25">
      <c r="B476" s="10"/>
      <c r="C476" s="10"/>
      <c r="H476" s="65"/>
      <c r="J476" s="10"/>
      <c r="K476" s="65"/>
      <c r="L476" s="65"/>
      <c r="N476" s="65"/>
    </row>
    <row r="477" spans="2:14" ht="15.75" customHeight="1" x14ac:dyDescent="0.25">
      <c r="B477" s="10"/>
      <c r="C477" s="10"/>
      <c r="H477" s="65"/>
      <c r="J477" s="10"/>
      <c r="K477" s="65"/>
      <c r="L477" s="65"/>
      <c r="N477" s="65"/>
    </row>
    <row r="478" spans="2:14" ht="15.75" customHeight="1" x14ac:dyDescent="0.25">
      <c r="B478" s="10"/>
      <c r="C478" s="10"/>
      <c r="H478" s="65"/>
      <c r="J478" s="10"/>
      <c r="K478" s="65"/>
      <c r="L478" s="65"/>
      <c r="N478" s="65"/>
    </row>
    <row r="479" spans="2:14" ht="15.75" customHeight="1" x14ac:dyDescent="0.25">
      <c r="B479" s="10"/>
      <c r="C479" s="10"/>
      <c r="H479" s="65"/>
      <c r="J479" s="10"/>
      <c r="K479" s="65"/>
      <c r="L479" s="65"/>
      <c r="N479" s="65"/>
    </row>
    <row r="480" spans="2:14" ht="15.75" customHeight="1" x14ac:dyDescent="0.25">
      <c r="B480" s="10"/>
      <c r="C480" s="10"/>
      <c r="H480" s="65"/>
      <c r="J480" s="10"/>
      <c r="K480" s="65"/>
      <c r="L480" s="65"/>
      <c r="N480" s="65"/>
    </row>
    <row r="481" spans="2:14" ht="15.75" customHeight="1" x14ac:dyDescent="0.25">
      <c r="B481" s="10"/>
      <c r="C481" s="10"/>
      <c r="H481" s="65"/>
      <c r="J481" s="10"/>
      <c r="K481" s="65"/>
      <c r="L481" s="65"/>
      <c r="N481" s="65"/>
    </row>
    <row r="482" spans="2:14" ht="15.75" customHeight="1" x14ac:dyDescent="0.25">
      <c r="B482" s="10"/>
      <c r="C482" s="10"/>
      <c r="H482" s="65"/>
      <c r="J482" s="10"/>
      <c r="K482" s="65"/>
      <c r="L482" s="65"/>
      <c r="N482" s="65"/>
    </row>
    <row r="483" spans="2:14" ht="15.75" customHeight="1" x14ac:dyDescent="0.25">
      <c r="B483" s="10"/>
      <c r="C483" s="10"/>
      <c r="H483" s="65"/>
      <c r="J483" s="10"/>
      <c r="K483" s="65"/>
      <c r="L483" s="65"/>
      <c r="N483" s="65"/>
    </row>
    <row r="484" spans="2:14" ht="15.75" customHeight="1" x14ac:dyDescent="0.25">
      <c r="B484" s="10"/>
      <c r="C484" s="10"/>
      <c r="H484" s="65"/>
      <c r="J484" s="10"/>
      <c r="K484" s="65"/>
      <c r="L484" s="65"/>
      <c r="N484" s="65"/>
    </row>
    <row r="485" spans="2:14" ht="15.75" customHeight="1" x14ac:dyDescent="0.25">
      <c r="B485" s="10"/>
      <c r="C485" s="10"/>
      <c r="H485" s="65"/>
      <c r="J485" s="10"/>
      <c r="K485" s="65"/>
      <c r="L485" s="65"/>
      <c r="N485" s="65"/>
    </row>
    <row r="486" spans="2:14" ht="15.75" customHeight="1" x14ac:dyDescent="0.25">
      <c r="B486" s="10"/>
      <c r="C486" s="10"/>
      <c r="H486" s="65"/>
      <c r="J486" s="10"/>
      <c r="K486" s="65"/>
      <c r="L486" s="65"/>
      <c r="N486" s="65"/>
    </row>
    <row r="487" spans="2:14" ht="15.75" customHeight="1" x14ac:dyDescent="0.25">
      <c r="B487" s="10"/>
      <c r="C487" s="10"/>
      <c r="H487" s="65"/>
      <c r="J487" s="10"/>
      <c r="K487" s="65"/>
      <c r="L487" s="65"/>
      <c r="N487" s="65"/>
    </row>
    <row r="488" spans="2:14" ht="15.75" customHeight="1" x14ac:dyDescent="0.25">
      <c r="B488" s="10"/>
      <c r="C488" s="10"/>
      <c r="H488" s="65"/>
      <c r="J488" s="10"/>
      <c r="K488" s="65"/>
      <c r="L488" s="65"/>
      <c r="N488" s="65"/>
    </row>
    <row r="489" spans="2:14" ht="15.75" customHeight="1" x14ac:dyDescent="0.25">
      <c r="B489" s="10"/>
      <c r="C489" s="10"/>
      <c r="H489" s="65"/>
      <c r="J489" s="10"/>
      <c r="K489" s="65"/>
      <c r="L489" s="65"/>
      <c r="N489" s="65"/>
    </row>
    <row r="490" spans="2:14" ht="15.75" customHeight="1" x14ac:dyDescent="0.25">
      <c r="B490" s="10"/>
      <c r="C490" s="10"/>
      <c r="H490" s="65"/>
      <c r="J490" s="10"/>
      <c r="K490" s="65"/>
      <c r="L490" s="65"/>
      <c r="N490" s="65"/>
    </row>
    <row r="491" spans="2:14" ht="15.75" customHeight="1" x14ac:dyDescent="0.25">
      <c r="B491" s="10"/>
      <c r="C491" s="10"/>
      <c r="H491" s="65"/>
      <c r="J491" s="10"/>
      <c r="K491" s="65"/>
      <c r="L491" s="65"/>
      <c r="N491" s="65"/>
    </row>
    <row r="492" spans="2:14" ht="15.75" customHeight="1" x14ac:dyDescent="0.25">
      <c r="B492" s="10"/>
      <c r="C492" s="10"/>
      <c r="H492" s="65"/>
      <c r="J492" s="10"/>
      <c r="K492" s="65"/>
      <c r="L492" s="65"/>
      <c r="N492" s="65"/>
    </row>
    <row r="493" spans="2:14" ht="15.75" customHeight="1" x14ac:dyDescent="0.25">
      <c r="B493" s="10"/>
      <c r="C493" s="10"/>
      <c r="H493" s="65"/>
      <c r="J493" s="10"/>
      <c r="K493" s="65"/>
      <c r="L493" s="65"/>
      <c r="N493" s="65"/>
    </row>
    <row r="494" spans="2:14" ht="15.75" customHeight="1" x14ac:dyDescent="0.25">
      <c r="B494" s="10"/>
      <c r="C494" s="10"/>
      <c r="H494" s="65"/>
      <c r="J494" s="10"/>
      <c r="K494" s="65"/>
      <c r="L494" s="65"/>
      <c r="N494" s="65"/>
    </row>
    <row r="495" spans="2:14" ht="15.75" customHeight="1" x14ac:dyDescent="0.25">
      <c r="B495" s="10"/>
      <c r="C495" s="10"/>
      <c r="H495" s="65"/>
      <c r="J495" s="10"/>
      <c r="K495" s="65"/>
      <c r="L495" s="65"/>
      <c r="N495" s="65"/>
    </row>
    <row r="496" spans="2:14" ht="15.75" customHeight="1" x14ac:dyDescent="0.25">
      <c r="B496" s="10"/>
      <c r="C496" s="10"/>
      <c r="H496" s="65"/>
      <c r="J496" s="10"/>
      <c r="K496" s="65"/>
      <c r="L496" s="65"/>
      <c r="N496" s="65"/>
    </row>
    <row r="497" spans="2:14" ht="15.75" customHeight="1" x14ac:dyDescent="0.25">
      <c r="B497" s="10"/>
      <c r="C497" s="10"/>
      <c r="H497" s="65"/>
      <c r="J497" s="10"/>
      <c r="K497" s="65"/>
      <c r="L497" s="65"/>
      <c r="N497" s="65"/>
    </row>
    <row r="498" spans="2:14" ht="15.75" customHeight="1" x14ac:dyDescent="0.25">
      <c r="B498" s="10"/>
      <c r="C498" s="10"/>
      <c r="H498" s="65"/>
      <c r="J498" s="10"/>
      <c r="K498" s="65"/>
      <c r="L498" s="65"/>
      <c r="N498" s="65"/>
    </row>
    <row r="499" spans="2:14" ht="15.75" customHeight="1" x14ac:dyDescent="0.25">
      <c r="B499" s="10"/>
      <c r="C499" s="10"/>
      <c r="H499" s="65"/>
      <c r="J499" s="10"/>
      <c r="K499" s="65"/>
      <c r="L499" s="65"/>
      <c r="N499" s="65"/>
    </row>
    <row r="500" spans="2:14" ht="15.75" customHeight="1" x14ac:dyDescent="0.25">
      <c r="B500" s="10"/>
      <c r="C500" s="10"/>
      <c r="H500" s="65"/>
      <c r="J500" s="10"/>
      <c r="K500" s="65"/>
      <c r="L500" s="65"/>
      <c r="N500" s="65"/>
    </row>
    <row r="501" spans="2:14" ht="15.75" customHeight="1" x14ac:dyDescent="0.25">
      <c r="B501" s="10"/>
      <c r="C501" s="10"/>
      <c r="H501" s="65"/>
      <c r="J501" s="10"/>
      <c r="K501" s="65"/>
      <c r="L501" s="65"/>
      <c r="N501" s="65"/>
    </row>
    <row r="502" spans="2:14" ht="15.75" customHeight="1" x14ac:dyDescent="0.25">
      <c r="B502" s="10"/>
      <c r="C502" s="10"/>
      <c r="H502" s="65"/>
      <c r="J502" s="10"/>
      <c r="K502" s="65"/>
      <c r="L502" s="65"/>
      <c r="N502" s="65"/>
    </row>
    <row r="503" spans="2:14" ht="15.75" customHeight="1" x14ac:dyDescent="0.25">
      <c r="B503" s="10"/>
      <c r="C503" s="10"/>
      <c r="H503" s="65"/>
      <c r="J503" s="10"/>
      <c r="K503" s="65"/>
      <c r="L503" s="65"/>
      <c r="N503" s="65"/>
    </row>
    <row r="504" spans="2:14" ht="15.75" customHeight="1" x14ac:dyDescent="0.25">
      <c r="B504" s="10"/>
      <c r="C504" s="10"/>
      <c r="H504" s="65"/>
      <c r="J504" s="10"/>
      <c r="K504" s="65"/>
      <c r="L504" s="65"/>
      <c r="N504" s="65"/>
    </row>
    <row r="505" spans="2:14" ht="15.75" customHeight="1" x14ac:dyDescent="0.25">
      <c r="B505" s="10"/>
      <c r="C505" s="10"/>
      <c r="H505" s="65"/>
      <c r="J505" s="10"/>
      <c r="K505" s="65"/>
      <c r="L505" s="65"/>
      <c r="N505" s="65"/>
    </row>
    <row r="506" spans="2:14" ht="15.75" customHeight="1" x14ac:dyDescent="0.25">
      <c r="B506" s="10"/>
      <c r="C506" s="10"/>
      <c r="H506" s="65"/>
      <c r="J506" s="10"/>
      <c r="K506" s="65"/>
      <c r="L506" s="65"/>
      <c r="N506" s="65"/>
    </row>
    <row r="507" spans="2:14" ht="15.75" customHeight="1" x14ac:dyDescent="0.25">
      <c r="B507" s="10"/>
      <c r="C507" s="10"/>
      <c r="H507" s="65"/>
      <c r="J507" s="10"/>
      <c r="K507" s="65"/>
      <c r="L507" s="65"/>
      <c r="N507" s="65"/>
    </row>
    <row r="508" spans="2:14" ht="15.75" customHeight="1" x14ac:dyDescent="0.25">
      <c r="B508" s="10"/>
      <c r="C508" s="10"/>
      <c r="H508" s="65"/>
      <c r="J508" s="10"/>
      <c r="K508" s="65"/>
      <c r="L508" s="65"/>
      <c r="N508" s="65"/>
    </row>
    <row r="509" spans="2:14" ht="15.75" customHeight="1" x14ac:dyDescent="0.25">
      <c r="B509" s="10"/>
      <c r="C509" s="10"/>
      <c r="H509" s="65"/>
      <c r="J509" s="10"/>
      <c r="K509" s="65"/>
      <c r="L509" s="65"/>
      <c r="N509" s="65"/>
    </row>
    <row r="510" spans="2:14" ht="15.75" customHeight="1" x14ac:dyDescent="0.25">
      <c r="B510" s="10"/>
      <c r="C510" s="10"/>
      <c r="H510" s="65"/>
      <c r="J510" s="10"/>
      <c r="K510" s="65"/>
      <c r="L510" s="65"/>
      <c r="N510" s="65"/>
    </row>
    <row r="511" spans="2:14" ht="15.75" customHeight="1" x14ac:dyDescent="0.25">
      <c r="B511" s="10"/>
      <c r="C511" s="10"/>
      <c r="H511" s="65"/>
      <c r="J511" s="10"/>
      <c r="K511" s="65"/>
      <c r="L511" s="65"/>
      <c r="N511" s="65"/>
    </row>
    <row r="512" spans="2:14" ht="15.75" customHeight="1" x14ac:dyDescent="0.25">
      <c r="B512" s="10"/>
      <c r="C512" s="10"/>
      <c r="H512" s="65"/>
      <c r="J512" s="10"/>
      <c r="K512" s="65"/>
      <c r="L512" s="65"/>
      <c r="N512" s="65"/>
    </row>
    <row r="513" spans="2:14" ht="15.75" customHeight="1" x14ac:dyDescent="0.25">
      <c r="B513" s="10"/>
      <c r="C513" s="10"/>
      <c r="H513" s="65"/>
      <c r="J513" s="10"/>
      <c r="K513" s="65"/>
      <c r="L513" s="65"/>
      <c r="N513" s="65"/>
    </row>
    <row r="514" spans="2:14" ht="15.75" customHeight="1" x14ac:dyDescent="0.25">
      <c r="B514" s="10"/>
      <c r="C514" s="10"/>
      <c r="H514" s="65"/>
      <c r="J514" s="10"/>
      <c r="K514" s="65"/>
      <c r="L514" s="65"/>
      <c r="N514" s="65"/>
    </row>
    <row r="515" spans="2:14" ht="15.75" customHeight="1" x14ac:dyDescent="0.25">
      <c r="B515" s="10"/>
      <c r="C515" s="10"/>
      <c r="H515" s="65"/>
      <c r="J515" s="10"/>
      <c r="K515" s="65"/>
      <c r="L515" s="65"/>
      <c r="N515" s="65"/>
    </row>
    <row r="516" spans="2:14" ht="15.75" customHeight="1" x14ac:dyDescent="0.25">
      <c r="B516" s="10"/>
      <c r="C516" s="10"/>
      <c r="H516" s="65"/>
      <c r="J516" s="10"/>
      <c r="K516" s="65"/>
      <c r="L516" s="65"/>
      <c r="N516" s="65"/>
    </row>
    <row r="517" spans="2:14" ht="15.75" customHeight="1" x14ac:dyDescent="0.25">
      <c r="B517" s="10"/>
      <c r="C517" s="10"/>
      <c r="H517" s="65"/>
      <c r="J517" s="10"/>
      <c r="K517" s="65"/>
      <c r="L517" s="65"/>
      <c r="N517" s="65"/>
    </row>
    <row r="518" spans="2:14" ht="15.75" customHeight="1" x14ac:dyDescent="0.25">
      <c r="B518" s="10"/>
      <c r="C518" s="10"/>
      <c r="H518" s="65"/>
      <c r="J518" s="10"/>
      <c r="K518" s="65"/>
      <c r="L518" s="65"/>
      <c r="N518" s="65"/>
    </row>
    <row r="519" spans="2:14" ht="15.75" customHeight="1" x14ac:dyDescent="0.25">
      <c r="B519" s="10"/>
      <c r="C519" s="10"/>
      <c r="H519" s="65"/>
      <c r="J519" s="10"/>
      <c r="K519" s="65"/>
      <c r="L519" s="65"/>
      <c r="N519" s="65"/>
    </row>
    <row r="520" spans="2:14" ht="15.75" customHeight="1" x14ac:dyDescent="0.25">
      <c r="B520" s="10"/>
      <c r="C520" s="10"/>
      <c r="H520" s="65"/>
      <c r="J520" s="10"/>
      <c r="K520" s="65"/>
      <c r="L520" s="65"/>
      <c r="N520" s="65"/>
    </row>
    <row r="521" spans="2:14" ht="15.75" customHeight="1" x14ac:dyDescent="0.25">
      <c r="B521" s="10"/>
      <c r="C521" s="10"/>
      <c r="H521" s="65"/>
      <c r="J521" s="10"/>
      <c r="K521" s="65"/>
      <c r="L521" s="65"/>
      <c r="N521" s="65"/>
    </row>
    <row r="522" spans="2:14" ht="15.75" customHeight="1" x14ac:dyDescent="0.25">
      <c r="B522" s="10"/>
      <c r="C522" s="10"/>
      <c r="H522" s="65"/>
      <c r="J522" s="10"/>
      <c r="K522" s="65"/>
      <c r="L522" s="65"/>
      <c r="N522" s="65"/>
    </row>
    <row r="523" spans="2:14" ht="15.75" customHeight="1" x14ac:dyDescent="0.25">
      <c r="B523" s="10"/>
      <c r="C523" s="10"/>
      <c r="H523" s="65"/>
      <c r="J523" s="10"/>
      <c r="K523" s="65"/>
      <c r="L523" s="65"/>
      <c r="N523" s="65"/>
    </row>
    <row r="524" spans="2:14" ht="15.75" customHeight="1" x14ac:dyDescent="0.25">
      <c r="B524" s="10"/>
      <c r="C524" s="10"/>
      <c r="H524" s="65"/>
      <c r="J524" s="10"/>
      <c r="K524" s="65"/>
      <c r="L524" s="65"/>
      <c r="N524" s="65"/>
    </row>
    <row r="525" spans="2:14" ht="15.75" customHeight="1" x14ac:dyDescent="0.25">
      <c r="B525" s="10"/>
      <c r="C525" s="10"/>
      <c r="H525" s="65"/>
      <c r="J525" s="10"/>
      <c r="K525" s="65"/>
      <c r="L525" s="65"/>
      <c r="N525" s="65"/>
    </row>
    <row r="526" spans="2:14" ht="15.75" customHeight="1" x14ac:dyDescent="0.25">
      <c r="B526" s="10"/>
      <c r="C526" s="10"/>
      <c r="H526" s="65"/>
      <c r="J526" s="10"/>
      <c r="K526" s="65"/>
      <c r="L526" s="65"/>
      <c r="N526" s="65"/>
    </row>
    <row r="527" spans="2:14" ht="15.75" customHeight="1" x14ac:dyDescent="0.25">
      <c r="B527" s="10"/>
      <c r="C527" s="10"/>
      <c r="H527" s="65"/>
      <c r="J527" s="10"/>
      <c r="K527" s="65"/>
      <c r="L527" s="65"/>
      <c r="N527" s="65"/>
    </row>
    <row r="528" spans="2:14" ht="15.75" customHeight="1" x14ac:dyDescent="0.25">
      <c r="B528" s="10"/>
      <c r="C528" s="10"/>
      <c r="H528" s="65"/>
      <c r="J528" s="10"/>
      <c r="K528" s="65"/>
      <c r="L528" s="65"/>
      <c r="N528" s="65"/>
    </row>
    <row r="529" spans="2:14" ht="15.75" customHeight="1" x14ac:dyDescent="0.25">
      <c r="B529" s="10"/>
      <c r="C529" s="10"/>
      <c r="H529" s="65"/>
      <c r="J529" s="10"/>
      <c r="K529" s="65"/>
      <c r="L529" s="65"/>
      <c r="N529" s="65"/>
    </row>
    <row r="530" spans="2:14" ht="15.75" customHeight="1" x14ac:dyDescent="0.25">
      <c r="B530" s="10"/>
      <c r="C530" s="10"/>
      <c r="H530" s="65"/>
      <c r="J530" s="10"/>
      <c r="K530" s="65"/>
      <c r="L530" s="65"/>
      <c r="N530" s="65"/>
    </row>
    <row r="531" spans="2:14" ht="15.75" customHeight="1" x14ac:dyDescent="0.25">
      <c r="B531" s="10"/>
      <c r="C531" s="10"/>
      <c r="H531" s="65"/>
      <c r="J531" s="10"/>
      <c r="K531" s="65"/>
      <c r="L531" s="65"/>
      <c r="N531" s="65"/>
    </row>
    <row r="532" spans="2:14" ht="15.75" customHeight="1" x14ac:dyDescent="0.25">
      <c r="B532" s="10"/>
      <c r="C532" s="10"/>
      <c r="H532" s="65"/>
      <c r="J532" s="10"/>
      <c r="K532" s="65"/>
      <c r="L532" s="65"/>
      <c r="N532" s="65"/>
    </row>
    <row r="533" spans="2:14" ht="15.75" customHeight="1" x14ac:dyDescent="0.25">
      <c r="B533" s="10"/>
      <c r="C533" s="10"/>
      <c r="H533" s="65"/>
      <c r="J533" s="10"/>
      <c r="K533" s="65"/>
      <c r="L533" s="65"/>
      <c r="N533" s="65"/>
    </row>
    <row r="534" spans="2:14" ht="15.75" customHeight="1" x14ac:dyDescent="0.25">
      <c r="B534" s="10"/>
      <c r="C534" s="10"/>
      <c r="H534" s="65"/>
      <c r="J534" s="10"/>
      <c r="K534" s="65"/>
      <c r="L534" s="65"/>
      <c r="N534" s="65"/>
    </row>
    <row r="535" spans="2:14" ht="15.75" customHeight="1" x14ac:dyDescent="0.25">
      <c r="B535" s="10"/>
      <c r="C535" s="10"/>
      <c r="H535" s="65"/>
      <c r="J535" s="10"/>
      <c r="K535" s="65"/>
      <c r="L535" s="65"/>
      <c r="N535" s="65"/>
    </row>
    <row r="536" spans="2:14" ht="15.75" customHeight="1" x14ac:dyDescent="0.25">
      <c r="B536" s="10"/>
      <c r="C536" s="10"/>
      <c r="H536" s="65"/>
      <c r="J536" s="10"/>
      <c r="K536" s="65"/>
      <c r="L536" s="65"/>
      <c r="N536" s="65"/>
    </row>
    <row r="537" spans="2:14" ht="15.75" customHeight="1" x14ac:dyDescent="0.25">
      <c r="B537" s="10"/>
      <c r="C537" s="10"/>
      <c r="H537" s="65"/>
      <c r="J537" s="10"/>
      <c r="K537" s="65"/>
      <c r="L537" s="65"/>
      <c r="N537" s="65"/>
    </row>
    <row r="538" spans="2:14" ht="15.75" customHeight="1" x14ac:dyDescent="0.25">
      <c r="B538" s="10"/>
      <c r="C538" s="10"/>
      <c r="H538" s="65"/>
      <c r="J538" s="10"/>
      <c r="K538" s="65"/>
      <c r="L538" s="65"/>
      <c r="N538" s="65"/>
    </row>
    <row r="539" spans="2:14" ht="15.75" customHeight="1" x14ac:dyDescent="0.25">
      <c r="B539" s="10"/>
      <c r="C539" s="10"/>
      <c r="H539" s="65"/>
      <c r="J539" s="10"/>
      <c r="K539" s="65"/>
      <c r="L539" s="65"/>
      <c r="N539" s="65"/>
    </row>
    <row r="540" spans="2:14" ht="15.75" customHeight="1" x14ac:dyDescent="0.25">
      <c r="B540" s="10"/>
      <c r="C540" s="10"/>
      <c r="H540" s="65"/>
      <c r="J540" s="10"/>
      <c r="K540" s="65"/>
      <c r="L540" s="65"/>
      <c r="N540" s="65"/>
    </row>
    <row r="541" spans="2:14" ht="15.75" customHeight="1" x14ac:dyDescent="0.25">
      <c r="B541" s="10"/>
      <c r="C541" s="10"/>
      <c r="H541" s="65"/>
      <c r="J541" s="10"/>
      <c r="K541" s="65"/>
      <c r="L541" s="65"/>
      <c r="N541" s="65"/>
    </row>
    <row r="542" spans="2:14" ht="15.75" customHeight="1" x14ac:dyDescent="0.25">
      <c r="B542" s="10"/>
      <c r="C542" s="10"/>
      <c r="H542" s="65"/>
      <c r="J542" s="10"/>
      <c r="K542" s="65"/>
      <c r="L542" s="65"/>
      <c r="N542" s="65"/>
    </row>
    <row r="543" spans="2:14" ht="15.75" customHeight="1" x14ac:dyDescent="0.25">
      <c r="B543" s="10"/>
      <c r="C543" s="10"/>
      <c r="H543" s="65"/>
      <c r="J543" s="10"/>
      <c r="K543" s="65"/>
      <c r="L543" s="65"/>
      <c r="N543" s="65"/>
    </row>
    <row r="544" spans="2:14" ht="15.75" customHeight="1" x14ac:dyDescent="0.25">
      <c r="B544" s="10"/>
      <c r="C544" s="10"/>
      <c r="H544" s="65"/>
      <c r="J544" s="10"/>
      <c r="K544" s="65"/>
      <c r="L544" s="65"/>
      <c r="N544" s="65"/>
    </row>
    <row r="545" spans="2:14" ht="15.75" customHeight="1" x14ac:dyDescent="0.25">
      <c r="B545" s="10"/>
      <c r="C545" s="10"/>
      <c r="H545" s="65"/>
      <c r="J545" s="10"/>
      <c r="K545" s="65"/>
      <c r="L545" s="65"/>
      <c r="N545" s="65"/>
    </row>
    <row r="546" spans="2:14" ht="15.75" customHeight="1" x14ac:dyDescent="0.25">
      <c r="B546" s="10"/>
      <c r="C546" s="10"/>
      <c r="H546" s="65"/>
      <c r="J546" s="10"/>
      <c r="K546" s="65"/>
      <c r="L546" s="65"/>
      <c r="N546" s="65"/>
    </row>
    <row r="547" spans="2:14" ht="15.75" customHeight="1" x14ac:dyDescent="0.25">
      <c r="B547" s="10"/>
      <c r="C547" s="10"/>
      <c r="H547" s="65"/>
      <c r="J547" s="10"/>
      <c r="K547" s="65"/>
      <c r="L547" s="65"/>
      <c r="N547" s="65"/>
    </row>
    <row r="548" spans="2:14" ht="15.75" customHeight="1" x14ac:dyDescent="0.25">
      <c r="B548" s="10"/>
      <c r="C548" s="10"/>
      <c r="H548" s="65"/>
      <c r="J548" s="10"/>
      <c r="K548" s="65"/>
      <c r="L548" s="65"/>
      <c r="N548" s="65"/>
    </row>
    <row r="549" spans="2:14" ht="15.75" customHeight="1" x14ac:dyDescent="0.25">
      <c r="B549" s="10"/>
      <c r="C549" s="10"/>
      <c r="H549" s="65"/>
      <c r="J549" s="10"/>
      <c r="K549" s="65"/>
      <c r="L549" s="65"/>
      <c r="N549" s="65"/>
    </row>
    <row r="550" spans="2:14" ht="15.75" customHeight="1" x14ac:dyDescent="0.25">
      <c r="B550" s="10"/>
      <c r="C550" s="10"/>
      <c r="H550" s="65"/>
      <c r="J550" s="10"/>
      <c r="K550" s="65"/>
      <c r="L550" s="65"/>
      <c r="N550" s="65"/>
    </row>
    <row r="551" spans="2:14" ht="15.75" customHeight="1" x14ac:dyDescent="0.25">
      <c r="B551" s="10"/>
      <c r="C551" s="10"/>
      <c r="H551" s="65"/>
      <c r="J551" s="10"/>
      <c r="K551" s="65"/>
      <c r="L551" s="65"/>
      <c r="N551" s="65"/>
    </row>
    <row r="552" spans="2:14" ht="15.75" customHeight="1" x14ac:dyDescent="0.25">
      <c r="B552" s="10"/>
      <c r="C552" s="10"/>
      <c r="H552" s="65"/>
      <c r="J552" s="10"/>
      <c r="K552" s="65"/>
      <c r="L552" s="65"/>
      <c r="N552" s="65"/>
    </row>
    <row r="553" spans="2:14" ht="15.75" customHeight="1" x14ac:dyDescent="0.25">
      <c r="B553" s="10"/>
      <c r="C553" s="10"/>
      <c r="H553" s="65"/>
      <c r="J553" s="10"/>
      <c r="K553" s="65"/>
      <c r="L553" s="65"/>
      <c r="N553" s="65"/>
    </row>
    <row r="554" spans="2:14" ht="15.75" customHeight="1" x14ac:dyDescent="0.25">
      <c r="B554" s="10"/>
      <c r="C554" s="10"/>
      <c r="H554" s="65"/>
      <c r="J554" s="10"/>
      <c r="K554" s="65"/>
      <c r="L554" s="65"/>
      <c r="N554" s="65"/>
    </row>
    <row r="555" spans="2:14" ht="15.75" customHeight="1" x14ac:dyDescent="0.25">
      <c r="B555" s="10"/>
      <c r="C555" s="10"/>
      <c r="H555" s="65"/>
      <c r="J555" s="10"/>
      <c r="K555" s="65"/>
      <c r="L555" s="65"/>
      <c r="N555" s="65"/>
    </row>
    <row r="556" spans="2:14" ht="15.75" customHeight="1" x14ac:dyDescent="0.25">
      <c r="B556" s="10"/>
      <c r="C556" s="10"/>
      <c r="H556" s="65"/>
      <c r="J556" s="10"/>
      <c r="K556" s="65"/>
      <c r="L556" s="65"/>
      <c r="N556" s="65"/>
    </row>
    <row r="557" spans="2:14" ht="15.75" customHeight="1" x14ac:dyDescent="0.25">
      <c r="B557" s="10"/>
      <c r="C557" s="10"/>
      <c r="H557" s="65"/>
      <c r="J557" s="10"/>
      <c r="K557" s="65"/>
      <c r="L557" s="65"/>
      <c r="N557" s="65"/>
    </row>
    <row r="558" spans="2:14" ht="15.75" customHeight="1" x14ac:dyDescent="0.25">
      <c r="B558" s="10"/>
      <c r="C558" s="10"/>
      <c r="H558" s="65"/>
      <c r="J558" s="10"/>
      <c r="K558" s="65"/>
      <c r="L558" s="65"/>
      <c r="N558" s="65"/>
    </row>
    <row r="559" spans="2:14" ht="15.75" customHeight="1" x14ac:dyDescent="0.25">
      <c r="B559" s="10"/>
      <c r="C559" s="10"/>
      <c r="H559" s="65"/>
      <c r="J559" s="10"/>
      <c r="K559" s="65"/>
      <c r="L559" s="65"/>
      <c r="N559" s="65"/>
    </row>
    <row r="560" spans="2:14" ht="15.75" customHeight="1" x14ac:dyDescent="0.25">
      <c r="B560" s="10"/>
      <c r="C560" s="10"/>
      <c r="H560" s="65"/>
      <c r="J560" s="10"/>
      <c r="K560" s="65"/>
      <c r="L560" s="65"/>
      <c r="N560" s="65"/>
    </row>
    <row r="561" spans="2:14" ht="15.75" customHeight="1" x14ac:dyDescent="0.25">
      <c r="B561" s="10"/>
      <c r="C561" s="10"/>
      <c r="H561" s="65"/>
      <c r="J561" s="10"/>
      <c r="K561" s="65"/>
      <c r="L561" s="65"/>
      <c r="N561" s="65"/>
    </row>
    <row r="562" spans="2:14" ht="15.75" customHeight="1" x14ac:dyDescent="0.25">
      <c r="B562" s="10"/>
      <c r="C562" s="10"/>
      <c r="H562" s="65"/>
      <c r="J562" s="10"/>
      <c r="K562" s="65"/>
      <c r="L562" s="65"/>
      <c r="N562" s="65"/>
    </row>
    <row r="563" spans="2:14" ht="15.75" customHeight="1" x14ac:dyDescent="0.25">
      <c r="B563" s="10"/>
      <c r="C563" s="10"/>
      <c r="H563" s="65"/>
      <c r="J563" s="10"/>
      <c r="K563" s="65"/>
      <c r="L563" s="65"/>
      <c r="N563" s="65"/>
    </row>
    <row r="564" spans="2:14" ht="15.75" customHeight="1" x14ac:dyDescent="0.25">
      <c r="B564" s="10"/>
      <c r="C564" s="10"/>
      <c r="H564" s="65"/>
      <c r="J564" s="10"/>
      <c r="K564" s="65"/>
      <c r="L564" s="65"/>
      <c r="N564" s="65"/>
    </row>
    <row r="565" spans="2:14" ht="15.75" customHeight="1" x14ac:dyDescent="0.25">
      <c r="B565" s="10"/>
      <c r="C565" s="10"/>
      <c r="H565" s="65"/>
      <c r="J565" s="10"/>
      <c r="K565" s="65"/>
      <c r="L565" s="65"/>
      <c r="N565" s="65"/>
    </row>
    <row r="566" spans="2:14" ht="15.75" customHeight="1" x14ac:dyDescent="0.25">
      <c r="B566" s="10"/>
      <c r="C566" s="10"/>
      <c r="H566" s="65"/>
      <c r="J566" s="10"/>
      <c r="K566" s="65"/>
      <c r="L566" s="65"/>
      <c r="N566" s="65"/>
    </row>
    <row r="567" spans="2:14" ht="15.75" customHeight="1" x14ac:dyDescent="0.25">
      <c r="B567" s="10"/>
      <c r="C567" s="10"/>
      <c r="H567" s="65"/>
      <c r="J567" s="10"/>
      <c r="K567" s="65"/>
      <c r="L567" s="65"/>
      <c r="N567" s="65"/>
    </row>
    <row r="568" spans="2:14" ht="15.75" customHeight="1" x14ac:dyDescent="0.25">
      <c r="B568" s="10"/>
      <c r="C568" s="10"/>
      <c r="H568" s="65"/>
      <c r="J568" s="10"/>
      <c r="K568" s="65"/>
      <c r="L568" s="65"/>
      <c r="N568" s="65"/>
    </row>
    <row r="569" spans="2:14" ht="15.75" customHeight="1" x14ac:dyDescent="0.25">
      <c r="B569" s="10"/>
      <c r="C569" s="10"/>
      <c r="H569" s="65"/>
      <c r="J569" s="10"/>
      <c r="K569" s="65"/>
      <c r="L569" s="65"/>
      <c r="N569" s="65"/>
    </row>
    <row r="570" spans="2:14" ht="15.75" customHeight="1" x14ac:dyDescent="0.25">
      <c r="B570" s="10"/>
      <c r="C570" s="10"/>
      <c r="H570" s="65"/>
      <c r="J570" s="10"/>
      <c r="K570" s="65"/>
      <c r="L570" s="65"/>
      <c r="N570" s="65"/>
    </row>
    <row r="571" spans="2:14" ht="15.75" customHeight="1" x14ac:dyDescent="0.25">
      <c r="B571" s="10"/>
      <c r="C571" s="10"/>
      <c r="H571" s="65"/>
      <c r="J571" s="10"/>
      <c r="K571" s="65"/>
      <c r="L571" s="65"/>
      <c r="N571" s="65"/>
    </row>
    <row r="572" spans="2:14" ht="15.75" customHeight="1" x14ac:dyDescent="0.25">
      <c r="B572" s="10"/>
      <c r="C572" s="10"/>
      <c r="H572" s="65"/>
      <c r="J572" s="10"/>
      <c r="K572" s="65"/>
      <c r="L572" s="65"/>
      <c r="N572" s="65"/>
    </row>
    <row r="573" spans="2:14" ht="15.75" customHeight="1" x14ac:dyDescent="0.25">
      <c r="B573" s="10"/>
      <c r="C573" s="10"/>
      <c r="H573" s="65"/>
      <c r="J573" s="10"/>
      <c r="K573" s="65"/>
      <c r="L573" s="65"/>
      <c r="N573" s="65"/>
    </row>
    <row r="574" spans="2:14" ht="15.75" customHeight="1" x14ac:dyDescent="0.25">
      <c r="B574" s="10"/>
      <c r="C574" s="10"/>
      <c r="H574" s="65"/>
      <c r="J574" s="10"/>
      <c r="K574" s="65"/>
      <c r="L574" s="65"/>
      <c r="N574" s="65"/>
    </row>
    <row r="575" spans="2:14" ht="15.75" customHeight="1" x14ac:dyDescent="0.25">
      <c r="B575" s="10"/>
      <c r="C575" s="10"/>
      <c r="H575" s="65"/>
      <c r="J575" s="10"/>
      <c r="K575" s="65"/>
      <c r="L575" s="65"/>
      <c r="N575" s="65"/>
    </row>
    <row r="576" spans="2:14" ht="15.75" customHeight="1" x14ac:dyDescent="0.25">
      <c r="B576" s="10"/>
      <c r="C576" s="10"/>
      <c r="H576" s="65"/>
      <c r="J576" s="10"/>
      <c r="K576" s="65"/>
      <c r="L576" s="65"/>
      <c r="N576" s="65"/>
    </row>
    <row r="577" spans="2:14" ht="15.75" customHeight="1" x14ac:dyDescent="0.25">
      <c r="B577" s="10"/>
      <c r="C577" s="10"/>
      <c r="H577" s="65"/>
      <c r="J577" s="10"/>
      <c r="K577" s="65"/>
      <c r="L577" s="65"/>
      <c r="N577" s="65"/>
    </row>
    <row r="578" spans="2:14" ht="15.75" customHeight="1" x14ac:dyDescent="0.25">
      <c r="B578" s="10"/>
      <c r="C578" s="10"/>
      <c r="H578" s="65"/>
      <c r="J578" s="10"/>
      <c r="K578" s="65"/>
      <c r="L578" s="65"/>
      <c r="N578" s="65"/>
    </row>
    <row r="579" spans="2:14" ht="15.75" customHeight="1" x14ac:dyDescent="0.25">
      <c r="B579" s="10"/>
      <c r="C579" s="10"/>
      <c r="H579" s="65"/>
      <c r="J579" s="10"/>
      <c r="K579" s="65"/>
      <c r="L579" s="65"/>
      <c r="N579" s="65"/>
    </row>
    <row r="580" spans="2:14" ht="15.75" customHeight="1" x14ac:dyDescent="0.25">
      <c r="B580" s="10"/>
      <c r="C580" s="10"/>
      <c r="H580" s="65"/>
      <c r="J580" s="10"/>
      <c r="K580" s="65"/>
      <c r="L580" s="65"/>
      <c r="N580" s="65"/>
    </row>
    <row r="581" spans="2:14" ht="15.75" customHeight="1" x14ac:dyDescent="0.25">
      <c r="B581" s="10"/>
      <c r="C581" s="10"/>
      <c r="H581" s="65"/>
      <c r="J581" s="10"/>
      <c r="K581" s="65"/>
      <c r="L581" s="65"/>
      <c r="N581" s="65"/>
    </row>
    <row r="582" spans="2:14" ht="15.75" customHeight="1" x14ac:dyDescent="0.25">
      <c r="B582" s="10"/>
      <c r="C582" s="10"/>
      <c r="H582" s="65"/>
      <c r="J582" s="10"/>
      <c r="K582" s="65"/>
      <c r="L582" s="65"/>
      <c r="N582" s="65"/>
    </row>
    <row r="583" spans="2:14" ht="15.75" customHeight="1" x14ac:dyDescent="0.25">
      <c r="B583" s="10"/>
      <c r="C583" s="10"/>
      <c r="H583" s="65"/>
      <c r="J583" s="10"/>
      <c r="K583" s="65"/>
      <c r="L583" s="65"/>
      <c r="N583" s="65"/>
    </row>
    <row r="584" spans="2:14" ht="15.75" customHeight="1" x14ac:dyDescent="0.25">
      <c r="B584" s="10"/>
      <c r="C584" s="10"/>
      <c r="H584" s="65"/>
      <c r="J584" s="10"/>
      <c r="K584" s="65"/>
      <c r="L584" s="65"/>
      <c r="N584" s="65"/>
    </row>
    <row r="585" spans="2:14" ht="15.75" customHeight="1" x14ac:dyDescent="0.25">
      <c r="B585" s="10"/>
      <c r="C585" s="10"/>
      <c r="H585" s="65"/>
      <c r="J585" s="10"/>
      <c r="K585" s="65"/>
      <c r="L585" s="65"/>
      <c r="N585" s="65"/>
    </row>
    <row r="586" spans="2:14" ht="15.75" customHeight="1" x14ac:dyDescent="0.25">
      <c r="B586" s="10"/>
      <c r="C586" s="10"/>
      <c r="H586" s="65"/>
      <c r="J586" s="10"/>
      <c r="K586" s="65"/>
      <c r="L586" s="65"/>
      <c r="N586" s="65"/>
    </row>
    <row r="587" spans="2:14" ht="15.75" customHeight="1" x14ac:dyDescent="0.25">
      <c r="B587" s="10"/>
      <c r="C587" s="10"/>
      <c r="H587" s="65"/>
      <c r="J587" s="10"/>
      <c r="K587" s="65"/>
      <c r="L587" s="65"/>
      <c r="N587" s="65"/>
    </row>
    <row r="588" spans="2:14" ht="15.75" customHeight="1" x14ac:dyDescent="0.25">
      <c r="B588" s="10"/>
      <c r="C588" s="10"/>
      <c r="H588" s="65"/>
      <c r="J588" s="10"/>
      <c r="K588" s="65"/>
      <c r="L588" s="65"/>
      <c r="N588" s="65"/>
    </row>
    <row r="589" spans="2:14" ht="15.75" customHeight="1" x14ac:dyDescent="0.25">
      <c r="B589" s="10"/>
      <c r="C589" s="10"/>
      <c r="H589" s="65"/>
      <c r="J589" s="10"/>
      <c r="K589" s="65"/>
      <c r="L589" s="65"/>
      <c r="N589" s="65"/>
    </row>
    <row r="590" spans="2:14" ht="15.75" customHeight="1" x14ac:dyDescent="0.25">
      <c r="B590" s="10"/>
      <c r="C590" s="10"/>
      <c r="H590" s="65"/>
      <c r="J590" s="10"/>
      <c r="K590" s="65"/>
      <c r="L590" s="65"/>
      <c r="N590" s="65"/>
    </row>
    <row r="591" spans="2:14" ht="15.75" customHeight="1" x14ac:dyDescent="0.25">
      <c r="B591" s="10"/>
      <c r="C591" s="10"/>
      <c r="H591" s="65"/>
      <c r="J591" s="10"/>
      <c r="K591" s="65"/>
      <c r="L591" s="65"/>
      <c r="N591" s="65"/>
    </row>
    <row r="592" spans="2:14" ht="15.75" customHeight="1" x14ac:dyDescent="0.25">
      <c r="B592" s="10"/>
      <c r="C592" s="10"/>
      <c r="H592" s="65"/>
      <c r="J592" s="10"/>
      <c r="K592" s="65"/>
      <c r="L592" s="65"/>
      <c r="N592" s="65"/>
    </row>
    <row r="593" spans="2:14" ht="15.75" customHeight="1" x14ac:dyDescent="0.25">
      <c r="B593" s="10"/>
      <c r="C593" s="10"/>
      <c r="H593" s="65"/>
      <c r="J593" s="10"/>
      <c r="K593" s="65"/>
      <c r="L593" s="65"/>
      <c r="N593" s="65"/>
    </row>
    <row r="594" spans="2:14" ht="15.75" customHeight="1" x14ac:dyDescent="0.25">
      <c r="B594" s="10"/>
      <c r="C594" s="10"/>
      <c r="H594" s="65"/>
      <c r="J594" s="10"/>
      <c r="K594" s="65"/>
      <c r="L594" s="65"/>
      <c r="N594" s="65"/>
    </row>
    <row r="595" spans="2:14" ht="15.75" customHeight="1" x14ac:dyDescent="0.25">
      <c r="B595" s="10"/>
      <c r="C595" s="10"/>
      <c r="H595" s="65"/>
      <c r="J595" s="10"/>
      <c r="K595" s="65"/>
      <c r="L595" s="65"/>
      <c r="N595" s="65"/>
    </row>
    <row r="596" spans="2:14" ht="15.75" customHeight="1" x14ac:dyDescent="0.25">
      <c r="B596" s="10"/>
      <c r="C596" s="10"/>
      <c r="H596" s="65"/>
      <c r="J596" s="10"/>
      <c r="K596" s="65"/>
      <c r="L596" s="65"/>
      <c r="N596" s="65"/>
    </row>
    <row r="597" spans="2:14" ht="15.75" customHeight="1" x14ac:dyDescent="0.25">
      <c r="B597" s="10"/>
      <c r="C597" s="10"/>
      <c r="H597" s="65"/>
      <c r="J597" s="10"/>
      <c r="K597" s="65"/>
      <c r="L597" s="65"/>
      <c r="N597" s="65"/>
    </row>
    <row r="598" spans="2:14" ht="15.75" customHeight="1" x14ac:dyDescent="0.25">
      <c r="B598" s="10"/>
      <c r="C598" s="10"/>
      <c r="H598" s="65"/>
      <c r="J598" s="10"/>
      <c r="K598" s="65"/>
      <c r="L598" s="65"/>
      <c r="N598" s="65"/>
    </row>
    <row r="599" spans="2:14" ht="15.75" customHeight="1" x14ac:dyDescent="0.25">
      <c r="B599" s="10"/>
      <c r="C599" s="10"/>
      <c r="H599" s="65"/>
      <c r="J599" s="10"/>
      <c r="K599" s="65"/>
      <c r="L599" s="65"/>
      <c r="N599" s="65"/>
    </row>
    <row r="600" spans="2:14" ht="15.75" customHeight="1" x14ac:dyDescent="0.25">
      <c r="B600" s="10"/>
      <c r="C600" s="10"/>
      <c r="H600" s="65"/>
      <c r="J600" s="10"/>
      <c r="K600" s="65"/>
      <c r="L600" s="65"/>
      <c r="N600" s="65"/>
    </row>
    <row r="601" spans="2:14" ht="15.75" customHeight="1" x14ac:dyDescent="0.25">
      <c r="B601" s="10"/>
      <c r="C601" s="10"/>
      <c r="H601" s="65"/>
      <c r="J601" s="10"/>
      <c r="K601" s="65"/>
      <c r="L601" s="65"/>
      <c r="N601" s="65"/>
    </row>
    <row r="602" spans="2:14" ht="15.75" customHeight="1" x14ac:dyDescent="0.25">
      <c r="B602" s="10"/>
      <c r="C602" s="10"/>
      <c r="H602" s="65"/>
      <c r="J602" s="10"/>
      <c r="K602" s="65"/>
      <c r="L602" s="65"/>
      <c r="N602" s="65"/>
    </row>
    <row r="603" spans="2:14" ht="15.75" customHeight="1" x14ac:dyDescent="0.25">
      <c r="B603" s="10"/>
      <c r="C603" s="10"/>
      <c r="H603" s="65"/>
      <c r="J603" s="10"/>
      <c r="K603" s="65"/>
      <c r="L603" s="65"/>
      <c r="N603" s="65"/>
    </row>
    <row r="604" spans="2:14" ht="15.75" customHeight="1" x14ac:dyDescent="0.25">
      <c r="B604" s="10"/>
      <c r="C604" s="10"/>
      <c r="H604" s="65"/>
      <c r="J604" s="10"/>
      <c r="K604" s="65"/>
      <c r="L604" s="65"/>
      <c r="N604" s="65"/>
    </row>
    <row r="605" spans="2:14" ht="15.75" customHeight="1" x14ac:dyDescent="0.25">
      <c r="B605" s="10"/>
      <c r="C605" s="10"/>
      <c r="H605" s="65"/>
      <c r="J605" s="10"/>
      <c r="K605" s="65"/>
      <c r="L605" s="65"/>
      <c r="N605" s="65"/>
    </row>
    <row r="606" spans="2:14" ht="15.75" customHeight="1" x14ac:dyDescent="0.25">
      <c r="B606" s="10"/>
      <c r="C606" s="10"/>
      <c r="H606" s="65"/>
      <c r="J606" s="10"/>
      <c r="K606" s="65"/>
      <c r="L606" s="65"/>
      <c r="N606" s="65"/>
    </row>
    <row r="607" spans="2:14" ht="15.75" customHeight="1" x14ac:dyDescent="0.25">
      <c r="B607" s="10"/>
      <c r="C607" s="10"/>
      <c r="H607" s="65"/>
      <c r="J607" s="10"/>
      <c r="K607" s="65"/>
      <c r="L607" s="65"/>
      <c r="N607" s="65"/>
    </row>
    <row r="608" spans="2:14" ht="15.75" customHeight="1" x14ac:dyDescent="0.25">
      <c r="B608" s="10"/>
      <c r="C608" s="10"/>
      <c r="H608" s="65"/>
      <c r="J608" s="10"/>
      <c r="K608" s="65"/>
      <c r="L608" s="65"/>
      <c r="N608" s="65"/>
    </row>
    <row r="609" spans="2:14" ht="15.75" customHeight="1" x14ac:dyDescent="0.25">
      <c r="B609" s="10"/>
      <c r="C609" s="10"/>
      <c r="H609" s="65"/>
      <c r="J609" s="10"/>
      <c r="K609" s="65"/>
      <c r="L609" s="65"/>
      <c r="N609" s="65"/>
    </row>
    <row r="610" spans="2:14" ht="15.75" customHeight="1" x14ac:dyDescent="0.25">
      <c r="B610" s="10"/>
      <c r="C610" s="10"/>
      <c r="H610" s="65"/>
      <c r="J610" s="10"/>
      <c r="K610" s="65"/>
      <c r="L610" s="65"/>
      <c r="N610" s="65"/>
    </row>
    <row r="611" spans="2:14" ht="15.75" customHeight="1" x14ac:dyDescent="0.25">
      <c r="B611" s="10"/>
      <c r="C611" s="10"/>
      <c r="H611" s="65"/>
      <c r="J611" s="10"/>
      <c r="K611" s="65"/>
      <c r="L611" s="65"/>
      <c r="N611" s="65"/>
    </row>
    <row r="612" spans="2:14" ht="15.75" customHeight="1" x14ac:dyDescent="0.25">
      <c r="B612" s="10"/>
      <c r="C612" s="10"/>
      <c r="H612" s="65"/>
      <c r="J612" s="10"/>
      <c r="K612" s="65"/>
      <c r="L612" s="65"/>
      <c r="N612" s="65"/>
    </row>
    <row r="613" spans="2:14" ht="15.75" customHeight="1" x14ac:dyDescent="0.25">
      <c r="B613" s="10"/>
      <c r="C613" s="10"/>
      <c r="H613" s="65"/>
      <c r="J613" s="10"/>
      <c r="K613" s="65"/>
      <c r="L613" s="65"/>
      <c r="N613" s="65"/>
    </row>
    <row r="614" spans="2:14" ht="15.75" customHeight="1" x14ac:dyDescent="0.25">
      <c r="B614" s="10"/>
      <c r="C614" s="10"/>
      <c r="H614" s="65"/>
      <c r="J614" s="10"/>
      <c r="K614" s="65"/>
      <c r="L614" s="65"/>
      <c r="N614" s="65"/>
    </row>
    <row r="615" spans="2:14" ht="15.75" customHeight="1" x14ac:dyDescent="0.25">
      <c r="B615" s="10"/>
      <c r="C615" s="10"/>
      <c r="H615" s="65"/>
      <c r="J615" s="10"/>
      <c r="K615" s="65"/>
      <c r="L615" s="65"/>
      <c r="N615" s="65"/>
    </row>
    <row r="616" spans="2:14" ht="15.75" customHeight="1" x14ac:dyDescent="0.25">
      <c r="B616" s="10"/>
      <c r="C616" s="10"/>
      <c r="H616" s="65"/>
      <c r="J616" s="10"/>
      <c r="K616" s="65"/>
      <c r="L616" s="65"/>
      <c r="N616" s="65"/>
    </row>
    <row r="617" spans="2:14" ht="15.75" customHeight="1" x14ac:dyDescent="0.25">
      <c r="B617" s="10"/>
      <c r="C617" s="10"/>
      <c r="H617" s="65"/>
      <c r="J617" s="10"/>
      <c r="K617" s="65"/>
      <c r="L617" s="65"/>
      <c r="N617" s="65"/>
    </row>
    <row r="618" spans="2:14" ht="15.75" customHeight="1" x14ac:dyDescent="0.25">
      <c r="B618" s="10"/>
      <c r="C618" s="10"/>
      <c r="H618" s="65"/>
      <c r="J618" s="10"/>
      <c r="K618" s="65"/>
      <c r="L618" s="65"/>
      <c r="N618" s="65"/>
    </row>
    <row r="619" spans="2:14" ht="15.75" customHeight="1" x14ac:dyDescent="0.25">
      <c r="B619" s="10"/>
      <c r="C619" s="10"/>
      <c r="H619" s="65"/>
      <c r="J619" s="10"/>
      <c r="K619" s="65"/>
      <c r="L619" s="65"/>
      <c r="N619" s="65"/>
    </row>
    <row r="620" spans="2:14" ht="15.75" customHeight="1" x14ac:dyDescent="0.25">
      <c r="B620" s="10"/>
      <c r="C620" s="10"/>
      <c r="H620" s="65"/>
      <c r="J620" s="10"/>
      <c r="K620" s="65"/>
      <c r="L620" s="65"/>
      <c r="N620" s="65"/>
    </row>
    <row r="621" spans="2:14" ht="15.75" customHeight="1" x14ac:dyDescent="0.25">
      <c r="B621" s="10"/>
      <c r="C621" s="10"/>
      <c r="H621" s="65"/>
      <c r="J621" s="10"/>
      <c r="K621" s="65"/>
      <c r="L621" s="65"/>
      <c r="N621" s="65"/>
    </row>
    <row r="622" spans="2:14" ht="15.75" customHeight="1" x14ac:dyDescent="0.25">
      <c r="B622" s="10"/>
      <c r="C622" s="10"/>
      <c r="H622" s="65"/>
      <c r="J622" s="10"/>
      <c r="K622" s="65"/>
      <c r="L622" s="65"/>
      <c r="N622" s="65"/>
    </row>
    <row r="623" spans="2:14" ht="15.75" customHeight="1" x14ac:dyDescent="0.25">
      <c r="B623" s="10"/>
      <c r="C623" s="10"/>
      <c r="H623" s="65"/>
      <c r="J623" s="10"/>
      <c r="K623" s="65"/>
      <c r="L623" s="65"/>
      <c r="N623" s="65"/>
    </row>
    <row r="624" spans="2:14" ht="15.75" customHeight="1" x14ac:dyDescent="0.25">
      <c r="B624" s="10"/>
      <c r="C624" s="10"/>
      <c r="H624" s="65"/>
      <c r="J624" s="10"/>
      <c r="K624" s="65"/>
      <c r="L624" s="65"/>
      <c r="N624" s="65"/>
    </row>
    <row r="625" spans="2:14" ht="15.75" customHeight="1" x14ac:dyDescent="0.25">
      <c r="B625" s="10"/>
      <c r="C625" s="10"/>
      <c r="H625" s="65"/>
      <c r="J625" s="10"/>
      <c r="K625" s="65"/>
      <c r="L625" s="65"/>
      <c r="N625" s="65"/>
    </row>
    <row r="626" spans="2:14" ht="15.75" customHeight="1" x14ac:dyDescent="0.25">
      <c r="B626" s="10"/>
      <c r="C626" s="10"/>
      <c r="H626" s="65"/>
      <c r="J626" s="10"/>
      <c r="K626" s="65"/>
      <c r="L626" s="65"/>
      <c r="N626" s="65"/>
    </row>
    <row r="627" spans="2:14" ht="15.75" customHeight="1" x14ac:dyDescent="0.25">
      <c r="B627" s="10"/>
      <c r="C627" s="10"/>
      <c r="H627" s="65"/>
      <c r="J627" s="10"/>
      <c r="K627" s="65"/>
      <c r="L627" s="65"/>
      <c r="N627" s="65"/>
    </row>
    <row r="628" spans="2:14" ht="15.75" customHeight="1" x14ac:dyDescent="0.25">
      <c r="B628" s="10"/>
      <c r="C628" s="10"/>
      <c r="H628" s="65"/>
      <c r="J628" s="10"/>
      <c r="K628" s="65"/>
      <c r="L628" s="65"/>
      <c r="N628" s="65"/>
    </row>
    <row r="629" spans="2:14" ht="15.75" customHeight="1" x14ac:dyDescent="0.25">
      <c r="B629" s="10"/>
      <c r="C629" s="10"/>
      <c r="H629" s="65"/>
      <c r="J629" s="10"/>
      <c r="K629" s="65"/>
      <c r="L629" s="65"/>
      <c r="N629" s="65"/>
    </row>
    <row r="630" spans="2:14" ht="15.75" customHeight="1" x14ac:dyDescent="0.25">
      <c r="B630" s="10"/>
      <c r="C630" s="10"/>
      <c r="H630" s="65"/>
      <c r="J630" s="10"/>
      <c r="K630" s="65"/>
      <c r="L630" s="65"/>
      <c r="N630" s="65"/>
    </row>
    <row r="631" spans="2:14" ht="15.75" customHeight="1" x14ac:dyDescent="0.25">
      <c r="B631" s="10"/>
      <c r="C631" s="10"/>
      <c r="H631" s="65"/>
      <c r="J631" s="10"/>
      <c r="K631" s="65"/>
      <c r="L631" s="65"/>
      <c r="N631" s="65"/>
    </row>
    <row r="632" spans="2:14" ht="15.75" customHeight="1" x14ac:dyDescent="0.25">
      <c r="B632" s="10"/>
      <c r="C632" s="10"/>
      <c r="H632" s="65"/>
      <c r="J632" s="10"/>
      <c r="K632" s="65"/>
      <c r="L632" s="65"/>
      <c r="N632" s="65"/>
    </row>
    <row r="633" spans="2:14" ht="15.75" customHeight="1" x14ac:dyDescent="0.25">
      <c r="B633" s="10"/>
      <c r="C633" s="10"/>
      <c r="H633" s="65"/>
      <c r="J633" s="10"/>
      <c r="K633" s="65"/>
      <c r="L633" s="65"/>
      <c r="N633" s="65"/>
    </row>
    <row r="634" spans="2:14" ht="15.75" customHeight="1" x14ac:dyDescent="0.25">
      <c r="B634" s="10"/>
      <c r="C634" s="10"/>
      <c r="H634" s="65"/>
      <c r="J634" s="10"/>
      <c r="K634" s="65"/>
      <c r="L634" s="65"/>
      <c r="N634" s="65"/>
    </row>
    <row r="635" spans="2:14" ht="15.75" customHeight="1" x14ac:dyDescent="0.25">
      <c r="B635" s="10"/>
      <c r="C635" s="10"/>
      <c r="H635" s="65"/>
      <c r="J635" s="10"/>
      <c r="K635" s="65"/>
      <c r="L635" s="65"/>
      <c r="N635" s="65"/>
    </row>
    <row r="636" spans="2:14" ht="15.75" customHeight="1" x14ac:dyDescent="0.25">
      <c r="B636" s="10"/>
      <c r="C636" s="10"/>
      <c r="H636" s="65"/>
      <c r="J636" s="10"/>
      <c r="K636" s="65"/>
      <c r="L636" s="65"/>
      <c r="N636" s="65"/>
    </row>
    <row r="637" spans="2:14" ht="15.75" customHeight="1" x14ac:dyDescent="0.25">
      <c r="B637" s="10"/>
      <c r="C637" s="10"/>
      <c r="H637" s="65"/>
      <c r="J637" s="10"/>
      <c r="K637" s="65"/>
      <c r="L637" s="65"/>
      <c r="N637" s="65"/>
    </row>
    <row r="638" spans="2:14" ht="15.75" customHeight="1" x14ac:dyDescent="0.25">
      <c r="B638" s="10"/>
      <c r="C638" s="10"/>
      <c r="H638" s="65"/>
      <c r="J638" s="10"/>
      <c r="K638" s="65"/>
      <c r="L638" s="65"/>
      <c r="N638" s="65"/>
    </row>
    <row r="639" spans="2:14" ht="15.75" customHeight="1" x14ac:dyDescent="0.25">
      <c r="B639" s="10"/>
      <c r="C639" s="10"/>
      <c r="H639" s="65"/>
      <c r="J639" s="10"/>
      <c r="K639" s="65"/>
      <c r="L639" s="65"/>
      <c r="N639" s="65"/>
    </row>
    <row r="640" spans="2:14" ht="15.75" customHeight="1" x14ac:dyDescent="0.25">
      <c r="B640" s="10"/>
      <c r="C640" s="10"/>
      <c r="H640" s="65"/>
      <c r="J640" s="10"/>
      <c r="K640" s="65"/>
      <c r="L640" s="65"/>
      <c r="N640" s="65"/>
    </row>
    <row r="641" spans="2:14" ht="15.75" customHeight="1" x14ac:dyDescent="0.25">
      <c r="B641" s="10"/>
      <c r="C641" s="10"/>
      <c r="H641" s="65"/>
      <c r="J641" s="10"/>
      <c r="K641" s="65"/>
      <c r="L641" s="65"/>
      <c r="N641" s="65"/>
    </row>
    <row r="642" spans="2:14" ht="15.75" customHeight="1" x14ac:dyDescent="0.25">
      <c r="B642" s="10"/>
      <c r="C642" s="10"/>
      <c r="H642" s="65"/>
      <c r="J642" s="10"/>
      <c r="K642" s="65"/>
      <c r="L642" s="65"/>
      <c r="N642" s="65"/>
    </row>
    <row r="643" spans="2:14" ht="15.75" customHeight="1" x14ac:dyDescent="0.25">
      <c r="B643" s="10"/>
      <c r="C643" s="10"/>
      <c r="H643" s="65"/>
      <c r="J643" s="10"/>
      <c r="K643" s="65"/>
      <c r="L643" s="65"/>
      <c r="N643" s="65"/>
    </row>
    <row r="644" spans="2:14" ht="15.75" customHeight="1" x14ac:dyDescent="0.25">
      <c r="B644" s="10"/>
      <c r="C644" s="10"/>
      <c r="H644" s="65"/>
      <c r="J644" s="10"/>
      <c r="K644" s="65"/>
      <c r="L644" s="65"/>
      <c r="N644" s="65"/>
    </row>
    <row r="645" spans="2:14" ht="15.75" customHeight="1" x14ac:dyDescent="0.25">
      <c r="B645" s="10"/>
      <c r="C645" s="10"/>
      <c r="H645" s="65"/>
      <c r="J645" s="10"/>
      <c r="K645" s="65"/>
      <c r="L645" s="65"/>
      <c r="N645" s="65"/>
    </row>
    <row r="646" spans="2:14" ht="15.75" customHeight="1" x14ac:dyDescent="0.25">
      <c r="B646" s="10"/>
      <c r="C646" s="10"/>
      <c r="H646" s="65"/>
      <c r="J646" s="10"/>
      <c r="K646" s="65"/>
      <c r="L646" s="65"/>
      <c r="N646" s="65"/>
    </row>
    <row r="647" spans="2:14" ht="15.75" customHeight="1" x14ac:dyDescent="0.25">
      <c r="B647" s="10"/>
      <c r="C647" s="10"/>
      <c r="H647" s="65"/>
      <c r="J647" s="10"/>
      <c r="K647" s="65"/>
      <c r="L647" s="65"/>
      <c r="N647" s="65"/>
    </row>
    <row r="648" spans="2:14" ht="15.75" customHeight="1" x14ac:dyDescent="0.25">
      <c r="B648" s="10"/>
      <c r="C648" s="10"/>
      <c r="H648" s="65"/>
      <c r="J648" s="10"/>
      <c r="K648" s="65"/>
      <c r="L648" s="65"/>
      <c r="N648" s="65"/>
    </row>
    <row r="649" spans="2:14" ht="15.75" customHeight="1" x14ac:dyDescent="0.25">
      <c r="B649" s="10"/>
      <c r="C649" s="10"/>
      <c r="H649" s="65"/>
      <c r="J649" s="10"/>
      <c r="K649" s="65"/>
      <c r="L649" s="65"/>
      <c r="N649" s="65"/>
    </row>
    <row r="650" spans="2:14" ht="15.75" customHeight="1" x14ac:dyDescent="0.25">
      <c r="B650" s="10"/>
      <c r="C650" s="10"/>
      <c r="H650" s="65"/>
      <c r="J650" s="10"/>
      <c r="K650" s="65"/>
      <c r="L650" s="65"/>
      <c r="N650" s="65"/>
    </row>
    <row r="651" spans="2:14" ht="15.75" customHeight="1" x14ac:dyDescent="0.25">
      <c r="B651" s="10"/>
      <c r="C651" s="10"/>
      <c r="H651" s="65"/>
      <c r="J651" s="10"/>
      <c r="K651" s="65"/>
      <c r="L651" s="65"/>
      <c r="N651" s="65"/>
    </row>
    <row r="652" spans="2:14" ht="15.75" customHeight="1" x14ac:dyDescent="0.25">
      <c r="B652" s="10"/>
      <c r="C652" s="10"/>
      <c r="H652" s="65"/>
      <c r="J652" s="10"/>
      <c r="K652" s="65"/>
      <c r="L652" s="65"/>
      <c r="N652" s="65"/>
    </row>
    <row r="653" spans="2:14" ht="15.75" customHeight="1" x14ac:dyDescent="0.25">
      <c r="B653" s="10"/>
      <c r="C653" s="10"/>
      <c r="H653" s="65"/>
      <c r="J653" s="10"/>
      <c r="K653" s="65"/>
      <c r="L653" s="65"/>
      <c r="N653" s="65"/>
    </row>
    <row r="654" spans="2:14" ht="15.75" customHeight="1" x14ac:dyDescent="0.25">
      <c r="B654" s="10"/>
      <c r="C654" s="10"/>
      <c r="H654" s="65"/>
      <c r="J654" s="10"/>
      <c r="K654" s="65"/>
      <c r="L654" s="65"/>
      <c r="N654" s="65"/>
    </row>
    <row r="655" spans="2:14" ht="15.75" customHeight="1" x14ac:dyDescent="0.25">
      <c r="B655" s="10"/>
      <c r="C655" s="10"/>
      <c r="H655" s="65"/>
      <c r="J655" s="10"/>
      <c r="K655" s="65"/>
      <c r="L655" s="65"/>
      <c r="N655" s="65"/>
    </row>
    <row r="656" spans="2:14" ht="15.75" customHeight="1" x14ac:dyDescent="0.25">
      <c r="B656" s="10"/>
      <c r="C656" s="10"/>
      <c r="H656" s="65"/>
      <c r="J656" s="10"/>
      <c r="K656" s="65"/>
      <c r="L656" s="65"/>
      <c r="N656" s="65"/>
    </row>
    <row r="657" spans="2:14" ht="15.75" customHeight="1" x14ac:dyDescent="0.25">
      <c r="B657" s="10"/>
      <c r="C657" s="10"/>
      <c r="H657" s="65"/>
      <c r="J657" s="10"/>
      <c r="K657" s="65"/>
      <c r="L657" s="65"/>
      <c r="N657" s="65"/>
    </row>
    <row r="658" spans="2:14" ht="15.75" customHeight="1" x14ac:dyDescent="0.25">
      <c r="B658" s="10"/>
      <c r="C658" s="10"/>
      <c r="H658" s="65"/>
      <c r="J658" s="10"/>
      <c r="K658" s="65"/>
      <c r="L658" s="65"/>
      <c r="N658" s="65"/>
    </row>
    <row r="659" spans="2:14" ht="15.75" customHeight="1" x14ac:dyDescent="0.25">
      <c r="B659" s="10"/>
      <c r="C659" s="10"/>
      <c r="H659" s="65"/>
      <c r="J659" s="10"/>
      <c r="K659" s="65"/>
      <c r="L659" s="65"/>
      <c r="N659" s="65"/>
    </row>
    <row r="660" spans="2:14" ht="15.75" customHeight="1" x14ac:dyDescent="0.25">
      <c r="B660" s="10"/>
      <c r="C660" s="10"/>
      <c r="H660" s="65"/>
      <c r="J660" s="10"/>
      <c r="K660" s="65"/>
      <c r="L660" s="65"/>
      <c r="N660" s="65"/>
    </row>
    <row r="661" spans="2:14" ht="15.75" customHeight="1" x14ac:dyDescent="0.25">
      <c r="B661" s="10"/>
      <c r="C661" s="10"/>
      <c r="H661" s="65"/>
      <c r="J661" s="10"/>
      <c r="K661" s="65"/>
      <c r="L661" s="65"/>
      <c r="N661" s="65"/>
    </row>
    <row r="662" spans="2:14" ht="15.75" customHeight="1" x14ac:dyDescent="0.25">
      <c r="B662" s="10"/>
      <c r="C662" s="10"/>
      <c r="H662" s="65"/>
      <c r="J662" s="10"/>
      <c r="K662" s="65"/>
      <c r="L662" s="65"/>
      <c r="N662" s="65"/>
    </row>
    <row r="663" spans="2:14" ht="15.75" customHeight="1" x14ac:dyDescent="0.25">
      <c r="B663" s="10"/>
      <c r="C663" s="10"/>
      <c r="H663" s="65"/>
      <c r="J663" s="10"/>
      <c r="K663" s="65"/>
      <c r="L663" s="65"/>
      <c r="N663" s="65"/>
    </row>
    <row r="664" spans="2:14" ht="15.75" customHeight="1" x14ac:dyDescent="0.25">
      <c r="B664" s="10"/>
      <c r="C664" s="10"/>
      <c r="H664" s="65"/>
      <c r="J664" s="10"/>
      <c r="K664" s="65"/>
      <c r="L664" s="65"/>
      <c r="N664" s="65"/>
    </row>
    <row r="665" spans="2:14" ht="15.75" customHeight="1" x14ac:dyDescent="0.25">
      <c r="B665" s="10"/>
      <c r="C665" s="10"/>
      <c r="H665" s="65"/>
      <c r="J665" s="10"/>
      <c r="K665" s="65"/>
      <c r="L665" s="65"/>
      <c r="N665" s="65"/>
    </row>
    <row r="666" spans="2:14" ht="15.75" customHeight="1" x14ac:dyDescent="0.25">
      <c r="B666" s="10"/>
      <c r="C666" s="10"/>
      <c r="H666" s="65"/>
      <c r="J666" s="10"/>
      <c r="K666" s="65"/>
      <c r="L666" s="65"/>
      <c r="N666" s="65"/>
    </row>
    <row r="667" spans="2:14" ht="15.75" customHeight="1" x14ac:dyDescent="0.25">
      <c r="B667" s="10"/>
      <c r="C667" s="10"/>
      <c r="H667" s="65"/>
      <c r="J667" s="10"/>
      <c r="K667" s="65"/>
      <c r="L667" s="65"/>
      <c r="N667" s="65"/>
    </row>
    <row r="668" spans="2:14" ht="15.75" customHeight="1" x14ac:dyDescent="0.25">
      <c r="B668" s="10"/>
      <c r="C668" s="10"/>
      <c r="H668" s="65"/>
      <c r="J668" s="10"/>
      <c r="K668" s="65"/>
      <c r="L668" s="65"/>
      <c r="N668" s="65"/>
    </row>
    <row r="669" spans="2:14" ht="15.75" customHeight="1" x14ac:dyDescent="0.25">
      <c r="B669" s="10"/>
      <c r="C669" s="10"/>
      <c r="H669" s="65"/>
      <c r="J669" s="10"/>
      <c r="K669" s="65"/>
      <c r="L669" s="65"/>
      <c r="N669" s="65"/>
    </row>
    <row r="670" spans="2:14" ht="15.75" customHeight="1" x14ac:dyDescent="0.25">
      <c r="B670" s="10"/>
      <c r="C670" s="10"/>
      <c r="H670" s="65"/>
      <c r="J670" s="10"/>
      <c r="K670" s="65"/>
      <c r="L670" s="65"/>
      <c r="N670" s="65"/>
    </row>
    <row r="671" spans="2:14" ht="15.75" customHeight="1" x14ac:dyDescent="0.25">
      <c r="B671" s="10"/>
      <c r="C671" s="10"/>
      <c r="H671" s="65"/>
      <c r="J671" s="10"/>
      <c r="K671" s="65"/>
      <c r="L671" s="65"/>
      <c r="N671" s="65"/>
    </row>
    <row r="672" spans="2:14" ht="15.75" customHeight="1" x14ac:dyDescent="0.25">
      <c r="B672" s="10"/>
      <c r="C672" s="10"/>
      <c r="H672" s="65"/>
      <c r="J672" s="10"/>
      <c r="K672" s="65"/>
      <c r="L672" s="65"/>
      <c r="N672" s="65"/>
    </row>
    <row r="673" spans="2:14" ht="15.75" customHeight="1" x14ac:dyDescent="0.25">
      <c r="B673" s="10"/>
      <c r="C673" s="10"/>
      <c r="H673" s="65"/>
      <c r="J673" s="10"/>
      <c r="K673" s="65"/>
      <c r="L673" s="65"/>
      <c r="N673" s="65"/>
    </row>
    <row r="674" spans="2:14" ht="15.75" customHeight="1" x14ac:dyDescent="0.25">
      <c r="B674" s="10"/>
      <c r="C674" s="10"/>
      <c r="H674" s="65"/>
      <c r="J674" s="10"/>
      <c r="K674" s="65"/>
      <c r="L674" s="65"/>
      <c r="N674" s="65"/>
    </row>
    <row r="675" spans="2:14" ht="15.75" customHeight="1" x14ac:dyDescent="0.25">
      <c r="B675" s="10"/>
      <c r="C675" s="10"/>
      <c r="H675" s="65"/>
      <c r="J675" s="10"/>
      <c r="K675" s="65"/>
      <c r="L675" s="65"/>
      <c r="N675" s="65"/>
    </row>
    <row r="676" spans="2:14" ht="15.75" customHeight="1" x14ac:dyDescent="0.25">
      <c r="B676" s="10"/>
      <c r="C676" s="10"/>
      <c r="H676" s="65"/>
      <c r="J676" s="10"/>
      <c r="K676" s="65"/>
      <c r="L676" s="65"/>
      <c r="N676" s="65"/>
    </row>
    <row r="677" spans="2:14" ht="15.75" customHeight="1" x14ac:dyDescent="0.25">
      <c r="B677" s="10"/>
      <c r="C677" s="10"/>
      <c r="H677" s="65"/>
      <c r="J677" s="10"/>
      <c r="K677" s="65"/>
      <c r="L677" s="65"/>
      <c r="N677" s="65"/>
    </row>
    <row r="678" spans="2:14" ht="15.75" customHeight="1" x14ac:dyDescent="0.25">
      <c r="B678" s="10"/>
      <c r="C678" s="10"/>
      <c r="H678" s="65"/>
      <c r="J678" s="10"/>
      <c r="K678" s="65"/>
      <c r="L678" s="65"/>
      <c r="N678" s="65"/>
    </row>
    <row r="679" spans="2:14" ht="15.75" customHeight="1" x14ac:dyDescent="0.25">
      <c r="B679" s="10"/>
      <c r="C679" s="10"/>
      <c r="H679" s="65"/>
      <c r="J679" s="10"/>
      <c r="K679" s="65"/>
      <c r="L679" s="65"/>
      <c r="N679" s="65"/>
    </row>
    <row r="680" spans="2:14" ht="15.75" customHeight="1" x14ac:dyDescent="0.25">
      <c r="B680" s="10"/>
      <c r="C680" s="10"/>
      <c r="H680" s="65"/>
      <c r="J680" s="10"/>
      <c r="K680" s="65"/>
      <c r="L680" s="65"/>
      <c r="N680" s="65"/>
    </row>
    <row r="681" spans="2:14" ht="15.75" customHeight="1" x14ac:dyDescent="0.25">
      <c r="B681" s="10"/>
      <c r="C681" s="10"/>
      <c r="H681" s="65"/>
      <c r="J681" s="10"/>
      <c r="K681" s="65"/>
      <c r="L681" s="65"/>
      <c r="N681" s="65"/>
    </row>
    <row r="682" spans="2:14" ht="15.75" customHeight="1" x14ac:dyDescent="0.25">
      <c r="B682" s="10"/>
      <c r="C682" s="10"/>
      <c r="H682" s="65"/>
      <c r="J682" s="10"/>
      <c r="K682" s="65"/>
      <c r="L682" s="65"/>
      <c r="N682" s="65"/>
    </row>
    <row r="683" spans="2:14" ht="15.75" customHeight="1" x14ac:dyDescent="0.25">
      <c r="B683" s="10"/>
      <c r="C683" s="10"/>
      <c r="H683" s="65"/>
      <c r="J683" s="10"/>
      <c r="K683" s="65"/>
      <c r="L683" s="65"/>
      <c r="N683" s="65"/>
    </row>
    <row r="684" spans="2:14" ht="15.75" customHeight="1" x14ac:dyDescent="0.25">
      <c r="B684" s="10"/>
      <c r="C684" s="10"/>
      <c r="H684" s="65"/>
      <c r="J684" s="10"/>
      <c r="K684" s="65"/>
      <c r="L684" s="65"/>
      <c r="N684" s="65"/>
    </row>
    <row r="685" spans="2:14" ht="15.75" customHeight="1" x14ac:dyDescent="0.25">
      <c r="B685" s="10"/>
      <c r="C685" s="10"/>
      <c r="H685" s="65"/>
      <c r="J685" s="10"/>
      <c r="K685" s="65"/>
      <c r="L685" s="65"/>
      <c r="N685" s="65"/>
    </row>
    <row r="686" spans="2:14" ht="15.75" customHeight="1" x14ac:dyDescent="0.25">
      <c r="B686" s="10"/>
      <c r="C686" s="10"/>
      <c r="H686" s="65"/>
      <c r="J686" s="10"/>
      <c r="K686" s="65"/>
      <c r="L686" s="65"/>
      <c r="N686" s="65"/>
    </row>
    <row r="687" spans="2:14" ht="15.75" customHeight="1" x14ac:dyDescent="0.25">
      <c r="B687" s="10"/>
      <c r="C687" s="10"/>
      <c r="H687" s="65"/>
      <c r="J687" s="10"/>
      <c r="K687" s="65"/>
      <c r="L687" s="65"/>
      <c r="N687" s="65"/>
    </row>
    <row r="688" spans="2:14" ht="15.75" customHeight="1" x14ac:dyDescent="0.25">
      <c r="B688" s="10"/>
      <c r="C688" s="10"/>
      <c r="H688" s="65"/>
      <c r="J688" s="10"/>
      <c r="K688" s="65"/>
      <c r="L688" s="65"/>
      <c r="N688" s="65"/>
    </row>
    <row r="689" spans="2:14" ht="15.75" customHeight="1" x14ac:dyDescent="0.25">
      <c r="B689" s="10"/>
      <c r="C689" s="10"/>
      <c r="H689" s="65"/>
      <c r="J689" s="10"/>
      <c r="K689" s="65"/>
      <c r="L689" s="65"/>
      <c r="N689" s="65"/>
    </row>
    <row r="690" spans="2:14" ht="15.75" customHeight="1" x14ac:dyDescent="0.25">
      <c r="B690" s="10"/>
      <c r="C690" s="10"/>
      <c r="H690" s="65"/>
      <c r="J690" s="10"/>
      <c r="K690" s="65"/>
      <c r="L690" s="65"/>
      <c r="N690" s="65"/>
    </row>
    <row r="691" spans="2:14" ht="15.75" customHeight="1" x14ac:dyDescent="0.25">
      <c r="B691" s="10"/>
      <c r="C691" s="10"/>
      <c r="H691" s="65"/>
      <c r="J691" s="10"/>
      <c r="K691" s="65"/>
      <c r="L691" s="65"/>
      <c r="N691" s="65"/>
    </row>
    <row r="692" spans="2:14" ht="15.75" customHeight="1" x14ac:dyDescent="0.25">
      <c r="B692" s="10"/>
      <c r="C692" s="10"/>
      <c r="H692" s="65"/>
      <c r="J692" s="10"/>
      <c r="K692" s="65"/>
      <c r="L692" s="65"/>
      <c r="N692" s="65"/>
    </row>
    <row r="693" spans="2:14" ht="15.75" customHeight="1" x14ac:dyDescent="0.25">
      <c r="B693" s="10"/>
      <c r="C693" s="10"/>
      <c r="H693" s="65"/>
      <c r="J693" s="10"/>
      <c r="K693" s="65"/>
      <c r="L693" s="65"/>
      <c r="N693" s="65"/>
    </row>
    <row r="694" spans="2:14" ht="15.75" customHeight="1" x14ac:dyDescent="0.25">
      <c r="B694" s="10"/>
      <c r="C694" s="10"/>
      <c r="H694" s="65"/>
      <c r="J694" s="10"/>
      <c r="K694" s="65"/>
      <c r="L694" s="65"/>
      <c r="N694" s="65"/>
    </row>
    <row r="695" spans="2:14" ht="15.75" customHeight="1" x14ac:dyDescent="0.25">
      <c r="B695" s="10"/>
      <c r="C695" s="10"/>
      <c r="H695" s="65"/>
      <c r="J695" s="10"/>
      <c r="K695" s="65"/>
      <c r="L695" s="65"/>
      <c r="N695" s="65"/>
    </row>
    <row r="696" spans="2:14" ht="15.75" customHeight="1" x14ac:dyDescent="0.25">
      <c r="B696" s="10"/>
      <c r="C696" s="10"/>
      <c r="H696" s="65"/>
      <c r="J696" s="10"/>
      <c r="K696" s="65"/>
      <c r="L696" s="65"/>
      <c r="N696" s="65"/>
    </row>
    <row r="697" spans="2:14" ht="15.75" customHeight="1" x14ac:dyDescent="0.25">
      <c r="B697" s="10"/>
      <c r="C697" s="10"/>
      <c r="H697" s="65"/>
      <c r="J697" s="10"/>
      <c r="K697" s="65"/>
      <c r="L697" s="65"/>
      <c r="N697" s="65"/>
    </row>
    <row r="698" spans="2:14" ht="15.75" customHeight="1" x14ac:dyDescent="0.25">
      <c r="B698" s="10"/>
      <c r="C698" s="10"/>
      <c r="H698" s="65"/>
      <c r="J698" s="10"/>
      <c r="K698" s="65"/>
      <c r="L698" s="65"/>
      <c r="N698" s="65"/>
    </row>
    <row r="699" spans="2:14" ht="15.75" customHeight="1" x14ac:dyDescent="0.25">
      <c r="B699" s="10"/>
      <c r="C699" s="10"/>
      <c r="H699" s="65"/>
      <c r="J699" s="10"/>
      <c r="K699" s="65"/>
      <c r="L699" s="65"/>
      <c r="N699" s="65"/>
    </row>
    <row r="700" spans="2:14" ht="15.75" customHeight="1" x14ac:dyDescent="0.25">
      <c r="B700" s="10"/>
      <c r="C700" s="10"/>
      <c r="H700" s="65"/>
      <c r="J700" s="10"/>
      <c r="K700" s="65"/>
      <c r="L700" s="65"/>
      <c r="N700" s="65"/>
    </row>
    <row r="701" spans="2:14" ht="15.75" customHeight="1" x14ac:dyDescent="0.25">
      <c r="B701" s="10"/>
      <c r="C701" s="10"/>
      <c r="H701" s="65"/>
      <c r="J701" s="10"/>
      <c r="K701" s="65"/>
      <c r="L701" s="65"/>
      <c r="N701" s="65"/>
    </row>
    <row r="702" spans="2:14" ht="15.75" customHeight="1" x14ac:dyDescent="0.25">
      <c r="B702" s="10"/>
      <c r="C702" s="10"/>
      <c r="H702" s="65"/>
      <c r="J702" s="10"/>
      <c r="K702" s="65"/>
      <c r="L702" s="65"/>
      <c r="N702" s="65"/>
    </row>
    <row r="703" spans="2:14" ht="15.75" customHeight="1" x14ac:dyDescent="0.25">
      <c r="B703" s="10"/>
      <c r="C703" s="10"/>
      <c r="H703" s="65"/>
      <c r="J703" s="10"/>
      <c r="K703" s="65"/>
      <c r="L703" s="65"/>
      <c r="N703" s="65"/>
    </row>
    <row r="704" spans="2:14" ht="15.75" customHeight="1" x14ac:dyDescent="0.25">
      <c r="B704" s="10"/>
      <c r="C704" s="10"/>
      <c r="H704" s="65"/>
      <c r="J704" s="10"/>
      <c r="K704" s="65"/>
      <c r="L704" s="65"/>
      <c r="N704" s="65"/>
    </row>
    <row r="705" spans="2:14" ht="15.75" customHeight="1" x14ac:dyDescent="0.25">
      <c r="B705" s="10"/>
      <c r="C705" s="10"/>
      <c r="H705" s="65"/>
      <c r="J705" s="10"/>
      <c r="K705" s="65"/>
      <c r="L705" s="65"/>
      <c r="N705" s="65"/>
    </row>
    <row r="706" spans="2:14" ht="15.75" customHeight="1" x14ac:dyDescent="0.25">
      <c r="B706" s="10"/>
      <c r="C706" s="10"/>
      <c r="H706" s="65"/>
      <c r="J706" s="10"/>
      <c r="K706" s="65"/>
      <c r="L706" s="65"/>
      <c r="N706" s="65"/>
    </row>
    <row r="707" spans="2:14" ht="15.75" customHeight="1" x14ac:dyDescent="0.25">
      <c r="B707" s="10"/>
      <c r="C707" s="10"/>
      <c r="H707" s="65"/>
      <c r="J707" s="10"/>
      <c r="K707" s="65"/>
      <c r="L707" s="65"/>
      <c r="N707" s="65"/>
    </row>
    <row r="708" spans="2:14" ht="15.75" customHeight="1" x14ac:dyDescent="0.25">
      <c r="B708" s="10"/>
      <c r="C708" s="10"/>
      <c r="H708" s="65"/>
      <c r="J708" s="10"/>
      <c r="K708" s="65"/>
      <c r="L708" s="65"/>
      <c r="N708" s="65"/>
    </row>
    <row r="709" spans="2:14" ht="15.75" customHeight="1" x14ac:dyDescent="0.25">
      <c r="B709" s="10"/>
      <c r="C709" s="10"/>
      <c r="H709" s="65"/>
      <c r="J709" s="10"/>
      <c r="K709" s="65"/>
      <c r="L709" s="65"/>
      <c r="N709" s="65"/>
    </row>
    <row r="710" spans="2:14" ht="15.75" customHeight="1" x14ac:dyDescent="0.25">
      <c r="B710" s="10"/>
      <c r="C710" s="10"/>
      <c r="H710" s="65"/>
      <c r="J710" s="10"/>
      <c r="K710" s="65"/>
      <c r="L710" s="65"/>
      <c r="N710" s="65"/>
    </row>
    <row r="711" spans="2:14" ht="15.75" customHeight="1" x14ac:dyDescent="0.25">
      <c r="B711" s="10"/>
      <c r="C711" s="10"/>
      <c r="H711" s="65"/>
      <c r="J711" s="10"/>
      <c r="K711" s="65"/>
      <c r="L711" s="65"/>
      <c r="N711" s="65"/>
    </row>
    <row r="712" spans="2:14" ht="15.75" customHeight="1" x14ac:dyDescent="0.25">
      <c r="B712" s="10"/>
      <c r="C712" s="10"/>
      <c r="H712" s="65"/>
      <c r="J712" s="10"/>
      <c r="K712" s="65"/>
      <c r="L712" s="65"/>
      <c r="N712" s="65"/>
    </row>
    <row r="713" spans="2:14" ht="15.75" customHeight="1" x14ac:dyDescent="0.25">
      <c r="B713" s="10"/>
      <c r="C713" s="10"/>
      <c r="H713" s="65"/>
      <c r="J713" s="10"/>
      <c r="K713" s="65"/>
      <c r="L713" s="65"/>
      <c r="N713" s="65"/>
    </row>
    <row r="714" spans="2:14" ht="15.75" customHeight="1" x14ac:dyDescent="0.25">
      <c r="B714" s="10"/>
      <c r="C714" s="10"/>
      <c r="H714" s="65"/>
      <c r="J714" s="10"/>
      <c r="K714" s="65"/>
      <c r="L714" s="65"/>
      <c r="N714" s="65"/>
    </row>
    <row r="715" spans="2:14" ht="15.75" customHeight="1" x14ac:dyDescent="0.25">
      <c r="B715" s="10"/>
      <c r="C715" s="10"/>
      <c r="H715" s="65"/>
      <c r="J715" s="10"/>
      <c r="K715" s="65"/>
      <c r="L715" s="65"/>
      <c r="N715" s="65"/>
    </row>
    <row r="716" spans="2:14" ht="15.75" customHeight="1" x14ac:dyDescent="0.25">
      <c r="B716" s="10"/>
      <c r="C716" s="10"/>
      <c r="H716" s="65"/>
      <c r="J716" s="10"/>
      <c r="K716" s="65"/>
      <c r="L716" s="65"/>
      <c r="N716" s="65"/>
    </row>
    <row r="717" spans="2:14" ht="15.75" customHeight="1" x14ac:dyDescent="0.25">
      <c r="B717" s="10"/>
      <c r="C717" s="10"/>
      <c r="H717" s="65"/>
      <c r="J717" s="10"/>
      <c r="K717" s="65"/>
      <c r="L717" s="65"/>
      <c r="N717" s="65"/>
    </row>
    <row r="718" spans="2:14" ht="15.75" customHeight="1" x14ac:dyDescent="0.25">
      <c r="B718" s="10"/>
      <c r="C718" s="10"/>
      <c r="H718" s="65"/>
      <c r="J718" s="10"/>
      <c r="K718" s="65"/>
      <c r="L718" s="65"/>
      <c r="N718" s="65"/>
    </row>
    <row r="719" spans="2:14" ht="15.75" customHeight="1" x14ac:dyDescent="0.25">
      <c r="B719" s="10"/>
      <c r="C719" s="10"/>
      <c r="H719" s="65"/>
      <c r="J719" s="10"/>
      <c r="K719" s="65"/>
      <c r="L719" s="65"/>
      <c r="N719" s="65"/>
    </row>
    <row r="720" spans="2:14" ht="15.75" customHeight="1" x14ac:dyDescent="0.25">
      <c r="B720" s="10"/>
      <c r="C720" s="10"/>
      <c r="H720" s="65"/>
      <c r="J720" s="10"/>
      <c r="K720" s="65"/>
      <c r="L720" s="65"/>
      <c r="N720" s="65"/>
    </row>
    <row r="721" spans="2:14" ht="15.75" customHeight="1" x14ac:dyDescent="0.25">
      <c r="B721" s="10"/>
      <c r="C721" s="10"/>
      <c r="H721" s="65"/>
      <c r="J721" s="10"/>
      <c r="K721" s="65"/>
      <c r="L721" s="65"/>
      <c r="N721" s="65"/>
    </row>
    <row r="722" spans="2:14" ht="15.75" customHeight="1" x14ac:dyDescent="0.25">
      <c r="B722" s="10"/>
      <c r="C722" s="10"/>
      <c r="H722" s="65"/>
      <c r="J722" s="10"/>
      <c r="K722" s="65"/>
      <c r="L722" s="65"/>
      <c r="N722" s="65"/>
    </row>
    <row r="723" spans="2:14" ht="15.75" customHeight="1" x14ac:dyDescent="0.25">
      <c r="B723" s="10"/>
      <c r="C723" s="10"/>
      <c r="H723" s="65"/>
      <c r="J723" s="10"/>
      <c r="K723" s="65"/>
      <c r="L723" s="65"/>
      <c r="N723" s="65"/>
    </row>
    <row r="724" spans="2:14" ht="15.75" customHeight="1" x14ac:dyDescent="0.25">
      <c r="B724" s="10"/>
      <c r="C724" s="10"/>
      <c r="H724" s="65"/>
      <c r="J724" s="10"/>
      <c r="K724" s="65"/>
      <c r="L724" s="65"/>
      <c r="N724" s="65"/>
    </row>
    <row r="725" spans="2:14" ht="15.75" customHeight="1" x14ac:dyDescent="0.25">
      <c r="B725" s="10"/>
      <c r="C725" s="10"/>
      <c r="H725" s="65"/>
      <c r="J725" s="10"/>
      <c r="K725" s="65"/>
      <c r="L725" s="65"/>
      <c r="N725" s="65"/>
    </row>
    <row r="726" spans="2:14" ht="15.75" customHeight="1" x14ac:dyDescent="0.25">
      <c r="B726" s="10"/>
      <c r="C726" s="10"/>
      <c r="H726" s="65"/>
      <c r="J726" s="10"/>
      <c r="K726" s="65"/>
      <c r="L726" s="65"/>
      <c r="N726" s="65"/>
    </row>
    <row r="727" spans="2:14" ht="15.75" customHeight="1" x14ac:dyDescent="0.25">
      <c r="B727" s="10"/>
      <c r="C727" s="10"/>
      <c r="H727" s="65"/>
      <c r="J727" s="10"/>
      <c r="K727" s="65"/>
      <c r="L727" s="65"/>
      <c r="N727" s="65"/>
    </row>
    <row r="728" spans="2:14" ht="15.75" customHeight="1" x14ac:dyDescent="0.25">
      <c r="B728" s="10"/>
      <c r="C728" s="10"/>
      <c r="H728" s="65"/>
      <c r="J728" s="10"/>
      <c r="K728" s="65"/>
      <c r="L728" s="65"/>
      <c r="N728" s="65"/>
    </row>
    <row r="729" spans="2:14" ht="15.75" customHeight="1" x14ac:dyDescent="0.25">
      <c r="B729" s="10"/>
      <c r="C729" s="10"/>
      <c r="H729" s="65"/>
      <c r="J729" s="10"/>
      <c r="K729" s="65"/>
      <c r="L729" s="65"/>
      <c r="N729" s="65"/>
    </row>
    <row r="730" spans="2:14" ht="15.75" customHeight="1" x14ac:dyDescent="0.25">
      <c r="B730" s="10"/>
      <c r="C730" s="10"/>
      <c r="H730" s="65"/>
      <c r="J730" s="10"/>
      <c r="K730" s="65"/>
      <c r="L730" s="65"/>
      <c r="N730" s="65"/>
    </row>
    <row r="731" spans="2:14" ht="15.75" customHeight="1" x14ac:dyDescent="0.25">
      <c r="B731" s="10"/>
      <c r="C731" s="10"/>
      <c r="H731" s="65"/>
      <c r="J731" s="10"/>
      <c r="K731" s="65"/>
      <c r="L731" s="65"/>
      <c r="N731" s="65"/>
    </row>
    <row r="732" spans="2:14" ht="15.75" customHeight="1" x14ac:dyDescent="0.25">
      <c r="B732" s="10"/>
      <c r="C732" s="10"/>
      <c r="H732" s="65"/>
      <c r="J732" s="10"/>
      <c r="K732" s="65"/>
      <c r="L732" s="65"/>
      <c r="N732" s="65"/>
    </row>
    <row r="733" spans="2:14" ht="15.75" customHeight="1" x14ac:dyDescent="0.25">
      <c r="B733" s="10"/>
      <c r="C733" s="10"/>
      <c r="H733" s="65"/>
      <c r="J733" s="10"/>
      <c r="K733" s="65"/>
      <c r="L733" s="65"/>
      <c r="N733" s="65"/>
    </row>
    <row r="734" spans="2:14" ht="15.75" customHeight="1" x14ac:dyDescent="0.25">
      <c r="B734" s="10"/>
      <c r="C734" s="10"/>
      <c r="H734" s="65"/>
      <c r="J734" s="10"/>
      <c r="K734" s="65"/>
      <c r="L734" s="65"/>
      <c r="N734" s="65"/>
    </row>
    <row r="735" spans="2:14" ht="15.75" customHeight="1" x14ac:dyDescent="0.25">
      <c r="B735" s="10"/>
      <c r="C735" s="10"/>
      <c r="H735" s="65"/>
      <c r="J735" s="10"/>
      <c r="K735" s="65"/>
      <c r="L735" s="65"/>
      <c r="N735" s="65"/>
    </row>
    <row r="736" spans="2:14" ht="15.75" customHeight="1" x14ac:dyDescent="0.25">
      <c r="B736" s="10"/>
      <c r="C736" s="10"/>
      <c r="H736" s="65"/>
      <c r="J736" s="10"/>
      <c r="K736" s="65"/>
      <c r="L736" s="65"/>
      <c r="N736" s="65"/>
    </row>
    <row r="737" spans="2:14" ht="15.75" customHeight="1" x14ac:dyDescent="0.25">
      <c r="B737" s="10"/>
      <c r="C737" s="10"/>
      <c r="H737" s="65"/>
      <c r="J737" s="10"/>
      <c r="K737" s="65"/>
      <c r="L737" s="65"/>
      <c r="N737" s="65"/>
    </row>
    <row r="738" spans="2:14" ht="15.75" customHeight="1" x14ac:dyDescent="0.25">
      <c r="B738" s="10"/>
      <c r="C738" s="10"/>
      <c r="H738" s="65"/>
      <c r="J738" s="10"/>
      <c r="K738" s="65"/>
      <c r="L738" s="65"/>
      <c r="N738" s="65"/>
    </row>
    <row r="739" spans="2:14" ht="15.75" customHeight="1" x14ac:dyDescent="0.25">
      <c r="B739" s="10"/>
      <c r="C739" s="10"/>
      <c r="H739" s="65"/>
      <c r="J739" s="10"/>
      <c r="K739" s="65"/>
      <c r="L739" s="65"/>
      <c r="N739" s="65"/>
    </row>
    <row r="740" spans="2:14" ht="15.75" customHeight="1" x14ac:dyDescent="0.25">
      <c r="B740" s="10"/>
      <c r="C740" s="10"/>
      <c r="H740" s="65"/>
      <c r="J740" s="10"/>
      <c r="K740" s="65"/>
      <c r="L740" s="65"/>
      <c r="N740" s="65"/>
    </row>
    <row r="741" spans="2:14" ht="15.75" customHeight="1" x14ac:dyDescent="0.25">
      <c r="B741" s="10"/>
      <c r="C741" s="10"/>
      <c r="H741" s="65"/>
      <c r="J741" s="10"/>
      <c r="K741" s="65"/>
      <c r="L741" s="65"/>
      <c r="N741" s="65"/>
    </row>
    <row r="742" spans="2:14" ht="15.75" customHeight="1" x14ac:dyDescent="0.25">
      <c r="B742" s="10"/>
      <c r="C742" s="10"/>
      <c r="H742" s="65"/>
      <c r="J742" s="10"/>
      <c r="K742" s="65"/>
      <c r="L742" s="65"/>
      <c r="N742" s="65"/>
    </row>
    <row r="743" spans="2:14" ht="15.75" customHeight="1" x14ac:dyDescent="0.25">
      <c r="B743" s="10"/>
      <c r="C743" s="10"/>
      <c r="H743" s="65"/>
      <c r="J743" s="10"/>
      <c r="K743" s="65"/>
      <c r="L743" s="65"/>
      <c r="N743" s="65"/>
    </row>
    <row r="744" spans="2:14" ht="15.75" customHeight="1" x14ac:dyDescent="0.25">
      <c r="B744" s="10"/>
      <c r="C744" s="10"/>
      <c r="H744" s="65"/>
      <c r="J744" s="10"/>
      <c r="K744" s="65"/>
      <c r="L744" s="65"/>
      <c r="N744" s="65"/>
    </row>
    <row r="745" spans="2:14" ht="15.75" customHeight="1" x14ac:dyDescent="0.25">
      <c r="B745" s="10"/>
      <c r="C745" s="10"/>
      <c r="H745" s="65"/>
      <c r="J745" s="10"/>
      <c r="K745" s="65"/>
      <c r="L745" s="65"/>
      <c r="N745" s="65"/>
    </row>
    <row r="746" spans="2:14" ht="15.75" customHeight="1" x14ac:dyDescent="0.25">
      <c r="B746" s="10"/>
      <c r="C746" s="10"/>
      <c r="H746" s="65"/>
      <c r="J746" s="10"/>
      <c r="K746" s="65"/>
      <c r="L746" s="65"/>
      <c r="N746" s="65"/>
    </row>
    <row r="747" spans="2:14" ht="15.75" customHeight="1" x14ac:dyDescent="0.25">
      <c r="B747" s="10"/>
      <c r="C747" s="10"/>
      <c r="H747" s="65"/>
      <c r="J747" s="10"/>
      <c r="K747" s="65"/>
      <c r="L747" s="65"/>
      <c r="N747" s="65"/>
    </row>
    <row r="748" spans="2:14" ht="15.75" customHeight="1" x14ac:dyDescent="0.25">
      <c r="B748" s="10"/>
      <c r="C748" s="10"/>
      <c r="H748" s="65"/>
      <c r="J748" s="10"/>
      <c r="K748" s="65"/>
      <c r="L748" s="65"/>
      <c r="N748" s="65"/>
    </row>
    <row r="749" spans="2:14" ht="15.75" customHeight="1" x14ac:dyDescent="0.25">
      <c r="B749" s="10"/>
      <c r="C749" s="10"/>
      <c r="H749" s="65"/>
      <c r="J749" s="10"/>
      <c r="K749" s="65"/>
      <c r="L749" s="65"/>
      <c r="N749" s="65"/>
    </row>
    <row r="750" spans="2:14" ht="15.75" customHeight="1" x14ac:dyDescent="0.25">
      <c r="B750" s="10"/>
      <c r="C750" s="10"/>
      <c r="H750" s="65"/>
      <c r="J750" s="10"/>
      <c r="K750" s="65"/>
      <c r="L750" s="65"/>
      <c r="N750" s="65"/>
    </row>
    <row r="751" spans="2:14" ht="15.75" customHeight="1" x14ac:dyDescent="0.25">
      <c r="B751" s="10"/>
      <c r="C751" s="10"/>
      <c r="H751" s="65"/>
      <c r="J751" s="10"/>
      <c r="K751" s="65"/>
      <c r="L751" s="65"/>
      <c r="N751" s="65"/>
    </row>
    <row r="752" spans="2:14" ht="15.75" customHeight="1" x14ac:dyDescent="0.25">
      <c r="B752" s="10"/>
      <c r="C752" s="10"/>
      <c r="H752" s="65"/>
      <c r="J752" s="10"/>
      <c r="K752" s="65"/>
      <c r="L752" s="65"/>
      <c r="N752" s="65"/>
    </row>
    <row r="753" spans="2:14" ht="15.75" customHeight="1" x14ac:dyDescent="0.25">
      <c r="B753" s="10"/>
      <c r="C753" s="10"/>
      <c r="H753" s="65"/>
      <c r="J753" s="10"/>
      <c r="K753" s="65"/>
      <c r="L753" s="65"/>
      <c r="N753" s="65"/>
    </row>
    <row r="754" spans="2:14" ht="15.75" customHeight="1" x14ac:dyDescent="0.25">
      <c r="B754" s="10"/>
      <c r="C754" s="10"/>
      <c r="H754" s="65"/>
      <c r="J754" s="10"/>
      <c r="K754" s="65"/>
      <c r="L754" s="65"/>
      <c r="N754" s="65"/>
    </row>
    <row r="755" spans="2:14" ht="15.75" customHeight="1" x14ac:dyDescent="0.25">
      <c r="B755" s="10"/>
      <c r="C755" s="10"/>
      <c r="H755" s="65"/>
      <c r="J755" s="10"/>
      <c r="K755" s="65"/>
      <c r="L755" s="65"/>
      <c r="N755" s="65"/>
    </row>
    <row r="756" spans="2:14" ht="15.75" customHeight="1" x14ac:dyDescent="0.25">
      <c r="B756" s="10"/>
      <c r="C756" s="10"/>
      <c r="H756" s="65"/>
      <c r="J756" s="10"/>
      <c r="K756" s="65"/>
      <c r="L756" s="65"/>
      <c r="N756" s="65"/>
    </row>
    <row r="757" spans="2:14" ht="15.75" customHeight="1" x14ac:dyDescent="0.25">
      <c r="B757" s="10"/>
      <c r="C757" s="10"/>
      <c r="H757" s="65"/>
      <c r="J757" s="10"/>
      <c r="K757" s="65"/>
      <c r="L757" s="65"/>
      <c r="N757" s="65"/>
    </row>
    <row r="758" spans="2:14" ht="15.75" customHeight="1" x14ac:dyDescent="0.25">
      <c r="B758" s="10"/>
      <c r="C758" s="10"/>
      <c r="H758" s="65"/>
      <c r="J758" s="10"/>
      <c r="K758" s="65"/>
      <c r="L758" s="65"/>
      <c r="N758" s="65"/>
    </row>
    <row r="759" spans="2:14" ht="15.75" customHeight="1" x14ac:dyDescent="0.25">
      <c r="B759" s="10"/>
      <c r="C759" s="10"/>
      <c r="H759" s="65"/>
      <c r="J759" s="10"/>
      <c r="K759" s="65"/>
      <c r="L759" s="65"/>
      <c r="N759" s="65"/>
    </row>
    <row r="760" spans="2:14" ht="15.75" customHeight="1" x14ac:dyDescent="0.25">
      <c r="B760" s="10"/>
      <c r="C760" s="10"/>
      <c r="H760" s="65"/>
      <c r="J760" s="10"/>
      <c r="K760" s="65"/>
      <c r="L760" s="65"/>
      <c r="N760" s="65"/>
    </row>
    <row r="761" spans="2:14" ht="15.75" customHeight="1" x14ac:dyDescent="0.25">
      <c r="B761" s="10"/>
      <c r="C761" s="10"/>
      <c r="H761" s="65"/>
      <c r="J761" s="10"/>
      <c r="K761" s="65"/>
      <c r="L761" s="65"/>
      <c r="N761" s="65"/>
    </row>
    <row r="762" spans="2:14" ht="15.75" customHeight="1" x14ac:dyDescent="0.25">
      <c r="B762" s="10"/>
      <c r="C762" s="10"/>
      <c r="H762" s="65"/>
      <c r="J762" s="10"/>
      <c r="K762" s="65"/>
      <c r="L762" s="65"/>
      <c r="N762" s="65"/>
    </row>
    <row r="763" spans="2:14" ht="15.75" customHeight="1" x14ac:dyDescent="0.25">
      <c r="B763" s="10"/>
      <c r="C763" s="10"/>
      <c r="H763" s="65"/>
      <c r="J763" s="10"/>
      <c r="K763" s="65"/>
      <c r="L763" s="65"/>
      <c r="N763" s="65"/>
    </row>
    <row r="764" spans="2:14" ht="15.75" customHeight="1" x14ac:dyDescent="0.25">
      <c r="B764" s="10"/>
      <c r="C764" s="10"/>
      <c r="H764" s="65"/>
      <c r="J764" s="10"/>
      <c r="K764" s="65"/>
      <c r="L764" s="65"/>
      <c r="N764" s="65"/>
    </row>
    <row r="765" spans="2:14" ht="15.75" customHeight="1" x14ac:dyDescent="0.25">
      <c r="B765" s="10"/>
      <c r="C765" s="10"/>
      <c r="H765" s="65"/>
      <c r="J765" s="10"/>
      <c r="K765" s="65"/>
      <c r="L765" s="65"/>
      <c r="N765" s="65"/>
    </row>
    <row r="766" spans="2:14" ht="15.75" customHeight="1" x14ac:dyDescent="0.25">
      <c r="B766" s="10"/>
      <c r="C766" s="10"/>
      <c r="H766" s="65"/>
      <c r="J766" s="10"/>
      <c r="K766" s="65"/>
      <c r="L766" s="65"/>
      <c r="N766" s="65"/>
    </row>
    <row r="767" spans="2:14" ht="15.75" customHeight="1" x14ac:dyDescent="0.25">
      <c r="B767" s="10"/>
      <c r="C767" s="10"/>
      <c r="H767" s="65"/>
      <c r="J767" s="10"/>
      <c r="K767" s="65"/>
      <c r="L767" s="65"/>
      <c r="N767" s="65"/>
    </row>
    <row r="768" spans="2:14" ht="15.75" customHeight="1" x14ac:dyDescent="0.25">
      <c r="B768" s="10"/>
      <c r="C768" s="10"/>
      <c r="H768" s="65"/>
      <c r="J768" s="10"/>
      <c r="K768" s="65"/>
      <c r="L768" s="65"/>
      <c r="N768" s="65"/>
    </row>
    <row r="769" spans="2:14" ht="15.75" customHeight="1" x14ac:dyDescent="0.25">
      <c r="B769" s="10"/>
      <c r="C769" s="10"/>
      <c r="H769" s="65"/>
      <c r="J769" s="10"/>
      <c r="K769" s="65"/>
      <c r="L769" s="65"/>
      <c r="N769" s="65"/>
    </row>
    <row r="770" spans="2:14" ht="15.75" customHeight="1" x14ac:dyDescent="0.25">
      <c r="B770" s="10"/>
      <c r="C770" s="10"/>
      <c r="H770" s="65"/>
      <c r="J770" s="10"/>
      <c r="K770" s="65"/>
      <c r="L770" s="65"/>
      <c r="N770" s="65"/>
    </row>
    <row r="771" spans="2:14" ht="15.75" customHeight="1" x14ac:dyDescent="0.25">
      <c r="B771" s="10"/>
      <c r="C771" s="10"/>
      <c r="H771" s="65"/>
      <c r="J771" s="10"/>
      <c r="K771" s="65"/>
      <c r="L771" s="65"/>
      <c r="N771" s="65"/>
    </row>
    <row r="772" spans="2:14" ht="15.75" customHeight="1" x14ac:dyDescent="0.25">
      <c r="B772" s="10"/>
      <c r="C772" s="10"/>
      <c r="H772" s="65"/>
      <c r="J772" s="10"/>
      <c r="K772" s="65"/>
      <c r="L772" s="65"/>
      <c r="N772" s="65"/>
    </row>
    <row r="773" spans="2:14" ht="15.75" customHeight="1" x14ac:dyDescent="0.25">
      <c r="B773" s="10"/>
      <c r="C773" s="10"/>
      <c r="H773" s="65"/>
      <c r="J773" s="10"/>
      <c r="K773" s="65"/>
      <c r="L773" s="65"/>
      <c r="N773" s="65"/>
    </row>
    <row r="774" spans="2:14" ht="15.75" customHeight="1" x14ac:dyDescent="0.25">
      <c r="B774" s="10"/>
      <c r="C774" s="10"/>
      <c r="H774" s="65"/>
      <c r="J774" s="10"/>
      <c r="K774" s="65"/>
      <c r="L774" s="65"/>
      <c r="N774" s="65"/>
    </row>
    <row r="775" spans="2:14" ht="15.75" customHeight="1" x14ac:dyDescent="0.25">
      <c r="B775" s="10"/>
      <c r="C775" s="10"/>
      <c r="H775" s="65"/>
      <c r="J775" s="10"/>
      <c r="K775" s="65"/>
      <c r="L775" s="65"/>
      <c r="N775" s="65"/>
    </row>
    <row r="776" spans="2:14" ht="15.75" customHeight="1" x14ac:dyDescent="0.25">
      <c r="B776" s="10"/>
      <c r="C776" s="10"/>
      <c r="H776" s="65"/>
      <c r="J776" s="10"/>
      <c r="K776" s="65"/>
      <c r="L776" s="65"/>
      <c r="N776" s="65"/>
    </row>
    <row r="777" spans="2:14" ht="15.75" customHeight="1" x14ac:dyDescent="0.25">
      <c r="B777" s="10"/>
      <c r="C777" s="10"/>
      <c r="H777" s="65"/>
      <c r="J777" s="10"/>
      <c r="K777" s="65"/>
      <c r="L777" s="65"/>
      <c r="N777" s="65"/>
    </row>
    <row r="778" spans="2:14" ht="15.75" customHeight="1" x14ac:dyDescent="0.25">
      <c r="B778" s="10"/>
      <c r="C778" s="10"/>
      <c r="H778" s="65"/>
      <c r="J778" s="10"/>
      <c r="K778" s="65"/>
      <c r="L778" s="65"/>
      <c r="N778" s="65"/>
    </row>
    <row r="779" spans="2:14" ht="15.75" customHeight="1" x14ac:dyDescent="0.25">
      <c r="B779" s="10"/>
      <c r="C779" s="10"/>
      <c r="H779" s="65"/>
      <c r="J779" s="10"/>
      <c r="K779" s="65"/>
      <c r="L779" s="65"/>
      <c r="N779" s="65"/>
    </row>
    <row r="780" spans="2:14" ht="15.75" customHeight="1" x14ac:dyDescent="0.25">
      <c r="B780" s="10"/>
      <c r="C780" s="10"/>
      <c r="H780" s="65"/>
      <c r="J780" s="10"/>
      <c r="K780" s="65"/>
      <c r="L780" s="65"/>
      <c r="N780" s="65"/>
    </row>
    <row r="781" spans="2:14" ht="15.75" customHeight="1" x14ac:dyDescent="0.25">
      <c r="B781" s="10"/>
      <c r="C781" s="10"/>
      <c r="H781" s="65"/>
      <c r="J781" s="10"/>
      <c r="K781" s="65"/>
      <c r="L781" s="65"/>
      <c r="N781" s="65"/>
    </row>
    <row r="782" spans="2:14" ht="15.75" customHeight="1" x14ac:dyDescent="0.25">
      <c r="B782" s="10"/>
      <c r="C782" s="10"/>
      <c r="H782" s="65"/>
      <c r="J782" s="10"/>
      <c r="K782" s="65"/>
      <c r="L782" s="65"/>
      <c r="N782" s="65"/>
    </row>
    <row r="783" spans="2:14" ht="15.75" customHeight="1" x14ac:dyDescent="0.25">
      <c r="B783" s="10"/>
      <c r="C783" s="10"/>
      <c r="H783" s="65"/>
      <c r="J783" s="10"/>
      <c r="K783" s="65"/>
      <c r="L783" s="65"/>
      <c r="N783" s="65"/>
    </row>
    <row r="784" spans="2:14" ht="15.75" customHeight="1" x14ac:dyDescent="0.25">
      <c r="B784" s="10"/>
      <c r="C784" s="10"/>
      <c r="H784" s="65"/>
      <c r="J784" s="10"/>
      <c r="K784" s="65"/>
      <c r="L784" s="65"/>
      <c r="N784" s="65"/>
    </row>
    <row r="785" spans="2:14" ht="15.75" customHeight="1" x14ac:dyDescent="0.25">
      <c r="B785" s="10"/>
      <c r="C785" s="10"/>
      <c r="H785" s="65"/>
      <c r="J785" s="10"/>
      <c r="K785" s="65"/>
      <c r="L785" s="65"/>
      <c r="N785" s="65"/>
    </row>
    <row r="786" spans="2:14" ht="15.75" customHeight="1" x14ac:dyDescent="0.25">
      <c r="B786" s="10"/>
      <c r="C786" s="10"/>
      <c r="H786" s="65"/>
      <c r="J786" s="10"/>
      <c r="K786" s="65"/>
      <c r="L786" s="65"/>
      <c r="N786" s="65"/>
    </row>
    <row r="787" spans="2:14" ht="15.75" customHeight="1" x14ac:dyDescent="0.25">
      <c r="B787" s="10"/>
      <c r="C787" s="10"/>
      <c r="H787" s="65"/>
      <c r="J787" s="10"/>
      <c r="K787" s="65"/>
      <c r="L787" s="65"/>
      <c r="N787" s="65"/>
    </row>
    <row r="788" spans="2:14" ht="15.75" customHeight="1" x14ac:dyDescent="0.25">
      <c r="B788" s="10"/>
      <c r="C788" s="10"/>
      <c r="H788" s="65"/>
      <c r="J788" s="10"/>
      <c r="K788" s="65"/>
      <c r="L788" s="65"/>
      <c r="N788" s="65"/>
    </row>
    <row r="789" spans="2:14" ht="15.75" customHeight="1" x14ac:dyDescent="0.25">
      <c r="B789" s="10"/>
      <c r="C789" s="10"/>
      <c r="H789" s="65"/>
      <c r="J789" s="10"/>
      <c r="K789" s="65"/>
      <c r="L789" s="65"/>
      <c r="N789" s="65"/>
    </row>
    <row r="790" spans="2:14" ht="15.75" customHeight="1" x14ac:dyDescent="0.25">
      <c r="B790" s="10"/>
      <c r="C790" s="10"/>
      <c r="H790" s="65"/>
      <c r="J790" s="10"/>
      <c r="K790" s="65"/>
      <c r="L790" s="65"/>
      <c r="N790" s="65"/>
    </row>
    <row r="791" spans="2:14" ht="15.75" customHeight="1" x14ac:dyDescent="0.25">
      <c r="B791" s="10"/>
      <c r="C791" s="10"/>
      <c r="H791" s="65"/>
      <c r="J791" s="10"/>
      <c r="K791" s="65"/>
      <c r="L791" s="65"/>
      <c r="N791" s="65"/>
    </row>
    <row r="792" spans="2:14" ht="15.75" customHeight="1" x14ac:dyDescent="0.25">
      <c r="B792" s="10"/>
      <c r="C792" s="10"/>
      <c r="H792" s="65"/>
      <c r="J792" s="10"/>
      <c r="K792" s="65"/>
      <c r="L792" s="65"/>
      <c r="N792" s="65"/>
    </row>
    <row r="793" spans="2:14" ht="15.75" customHeight="1" x14ac:dyDescent="0.25">
      <c r="B793" s="10"/>
      <c r="C793" s="10"/>
      <c r="H793" s="65"/>
      <c r="J793" s="10"/>
      <c r="K793" s="65"/>
      <c r="L793" s="65"/>
      <c r="N793" s="65"/>
    </row>
    <row r="794" spans="2:14" ht="15.75" customHeight="1" x14ac:dyDescent="0.25">
      <c r="B794" s="10"/>
      <c r="C794" s="10"/>
      <c r="H794" s="65"/>
      <c r="J794" s="10"/>
      <c r="K794" s="65"/>
      <c r="L794" s="65"/>
      <c r="N794" s="65"/>
    </row>
    <row r="795" spans="2:14" ht="15.75" customHeight="1" x14ac:dyDescent="0.25">
      <c r="B795" s="10"/>
      <c r="C795" s="10"/>
      <c r="H795" s="65"/>
      <c r="J795" s="10"/>
      <c r="K795" s="65"/>
      <c r="L795" s="65"/>
      <c r="N795" s="65"/>
    </row>
    <row r="796" spans="2:14" ht="15.75" customHeight="1" x14ac:dyDescent="0.25">
      <c r="B796" s="10"/>
      <c r="C796" s="10"/>
      <c r="H796" s="65"/>
      <c r="J796" s="10"/>
      <c r="K796" s="65"/>
      <c r="L796" s="65"/>
      <c r="N796" s="65"/>
    </row>
    <row r="797" spans="2:14" ht="15.75" customHeight="1" x14ac:dyDescent="0.25">
      <c r="B797" s="10"/>
      <c r="C797" s="10"/>
      <c r="H797" s="65"/>
      <c r="J797" s="10"/>
      <c r="K797" s="65"/>
      <c r="L797" s="65"/>
      <c r="N797" s="65"/>
    </row>
    <row r="798" spans="2:14" ht="15.75" customHeight="1" x14ac:dyDescent="0.25">
      <c r="B798" s="10"/>
      <c r="C798" s="10"/>
      <c r="H798" s="65"/>
      <c r="J798" s="10"/>
      <c r="K798" s="65"/>
      <c r="L798" s="65"/>
      <c r="N798" s="65"/>
    </row>
    <row r="799" spans="2:14" ht="15.75" customHeight="1" x14ac:dyDescent="0.25">
      <c r="B799" s="10"/>
      <c r="C799" s="10"/>
      <c r="H799" s="65"/>
      <c r="J799" s="10"/>
      <c r="K799" s="65"/>
      <c r="L799" s="65"/>
      <c r="N799" s="65"/>
    </row>
    <row r="800" spans="2:14" ht="15.75" customHeight="1" x14ac:dyDescent="0.25">
      <c r="B800" s="10"/>
      <c r="C800" s="10"/>
      <c r="H800" s="65"/>
      <c r="J800" s="10"/>
      <c r="K800" s="65"/>
      <c r="L800" s="65"/>
      <c r="N800" s="65"/>
    </row>
    <row r="801" spans="2:14" ht="15.75" customHeight="1" x14ac:dyDescent="0.25">
      <c r="B801" s="10"/>
      <c r="C801" s="10"/>
      <c r="H801" s="65"/>
      <c r="J801" s="10"/>
      <c r="K801" s="65"/>
      <c r="L801" s="65"/>
      <c r="N801" s="65"/>
    </row>
    <row r="802" spans="2:14" ht="15.75" customHeight="1" x14ac:dyDescent="0.25">
      <c r="B802" s="10"/>
      <c r="C802" s="10"/>
      <c r="H802" s="65"/>
      <c r="J802" s="10"/>
      <c r="K802" s="65"/>
      <c r="L802" s="65"/>
      <c r="N802" s="65"/>
    </row>
    <row r="803" spans="2:14" ht="15.75" customHeight="1" x14ac:dyDescent="0.25">
      <c r="B803" s="10"/>
      <c r="C803" s="10"/>
      <c r="H803" s="65"/>
      <c r="J803" s="10"/>
      <c r="K803" s="65"/>
      <c r="L803" s="65"/>
      <c r="N803" s="65"/>
    </row>
    <row r="804" spans="2:14" ht="15.75" customHeight="1" x14ac:dyDescent="0.25">
      <c r="B804" s="10"/>
      <c r="C804" s="10"/>
      <c r="H804" s="65"/>
      <c r="J804" s="10"/>
      <c r="K804" s="65"/>
      <c r="L804" s="65"/>
      <c r="N804" s="65"/>
    </row>
    <row r="805" spans="2:14" ht="15.75" customHeight="1" x14ac:dyDescent="0.25">
      <c r="B805" s="10"/>
      <c r="C805" s="10"/>
      <c r="H805" s="65"/>
      <c r="J805" s="10"/>
      <c r="K805" s="65"/>
      <c r="L805" s="65"/>
      <c r="N805" s="65"/>
    </row>
    <row r="806" spans="2:14" ht="15.75" customHeight="1" x14ac:dyDescent="0.25">
      <c r="B806" s="10"/>
      <c r="C806" s="10"/>
      <c r="H806" s="65"/>
      <c r="J806" s="10"/>
      <c r="K806" s="65"/>
      <c r="L806" s="65"/>
      <c r="N806" s="65"/>
    </row>
    <row r="807" spans="2:14" ht="15.75" customHeight="1" x14ac:dyDescent="0.25">
      <c r="B807" s="10"/>
      <c r="C807" s="10"/>
      <c r="H807" s="65"/>
      <c r="J807" s="10"/>
      <c r="K807" s="65"/>
      <c r="L807" s="65"/>
      <c r="N807" s="65"/>
    </row>
    <row r="808" spans="2:14" ht="15.75" customHeight="1" x14ac:dyDescent="0.25">
      <c r="B808" s="10"/>
      <c r="C808" s="10"/>
      <c r="H808" s="65"/>
      <c r="J808" s="10"/>
      <c r="K808" s="65"/>
      <c r="L808" s="65"/>
      <c r="N808" s="65"/>
    </row>
    <row r="809" spans="2:14" ht="15.75" customHeight="1" x14ac:dyDescent="0.25">
      <c r="B809" s="10"/>
      <c r="C809" s="10"/>
      <c r="H809" s="65"/>
      <c r="J809" s="10"/>
      <c r="K809" s="65"/>
      <c r="L809" s="65"/>
      <c r="N809" s="65"/>
    </row>
    <row r="810" spans="2:14" ht="15.75" customHeight="1" x14ac:dyDescent="0.25">
      <c r="B810" s="10"/>
      <c r="C810" s="10"/>
      <c r="H810" s="65"/>
      <c r="J810" s="10"/>
      <c r="K810" s="65"/>
      <c r="L810" s="65"/>
      <c r="N810" s="65"/>
    </row>
    <row r="811" spans="2:14" ht="15.75" customHeight="1" x14ac:dyDescent="0.25">
      <c r="B811" s="10"/>
      <c r="C811" s="10"/>
      <c r="H811" s="65"/>
      <c r="J811" s="10"/>
      <c r="K811" s="65"/>
      <c r="L811" s="65"/>
      <c r="N811" s="65"/>
    </row>
    <row r="812" spans="2:14" ht="15.75" customHeight="1" x14ac:dyDescent="0.25">
      <c r="B812" s="10"/>
      <c r="C812" s="10"/>
      <c r="H812" s="65"/>
      <c r="J812" s="10"/>
      <c r="K812" s="65"/>
      <c r="L812" s="65"/>
      <c r="N812" s="65"/>
    </row>
    <row r="813" spans="2:14" ht="15.75" customHeight="1" x14ac:dyDescent="0.25">
      <c r="B813" s="10"/>
      <c r="C813" s="10"/>
      <c r="H813" s="65"/>
      <c r="J813" s="10"/>
      <c r="K813" s="65"/>
      <c r="L813" s="65"/>
      <c r="N813" s="65"/>
    </row>
    <row r="814" spans="2:14" ht="15.75" customHeight="1" x14ac:dyDescent="0.25">
      <c r="B814" s="10"/>
      <c r="C814" s="10"/>
      <c r="H814" s="65"/>
      <c r="J814" s="10"/>
      <c r="K814" s="65"/>
      <c r="L814" s="65"/>
      <c r="N814" s="65"/>
    </row>
    <row r="815" spans="2:14" ht="15.75" customHeight="1" x14ac:dyDescent="0.25">
      <c r="B815" s="10"/>
      <c r="C815" s="10"/>
      <c r="H815" s="65"/>
      <c r="J815" s="10"/>
      <c r="K815" s="65"/>
      <c r="L815" s="65"/>
      <c r="N815" s="65"/>
    </row>
    <row r="816" spans="2:14" ht="15.75" customHeight="1" x14ac:dyDescent="0.25">
      <c r="B816" s="10"/>
      <c r="C816" s="10"/>
      <c r="H816" s="65"/>
      <c r="J816" s="10"/>
      <c r="K816" s="65"/>
      <c r="L816" s="65"/>
      <c r="N816" s="65"/>
    </row>
    <row r="817" spans="2:14" ht="15.75" customHeight="1" x14ac:dyDescent="0.25">
      <c r="B817" s="10"/>
      <c r="C817" s="10"/>
      <c r="H817" s="65"/>
      <c r="J817" s="10"/>
      <c r="K817" s="65"/>
      <c r="L817" s="65"/>
      <c r="N817" s="65"/>
    </row>
    <row r="818" spans="2:14" ht="15.75" customHeight="1" x14ac:dyDescent="0.25">
      <c r="B818" s="10"/>
      <c r="C818" s="10"/>
      <c r="H818" s="65"/>
      <c r="J818" s="10"/>
      <c r="K818" s="65"/>
      <c r="L818" s="65"/>
      <c r="N818" s="65"/>
    </row>
    <row r="819" spans="2:14" ht="15.75" customHeight="1" x14ac:dyDescent="0.25">
      <c r="B819" s="10"/>
      <c r="C819" s="10"/>
      <c r="H819" s="65"/>
      <c r="J819" s="10"/>
      <c r="K819" s="65"/>
      <c r="L819" s="65"/>
      <c r="N819" s="65"/>
    </row>
    <row r="820" spans="2:14" ht="15.75" customHeight="1" x14ac:dyDescent="0.25">
      <c r="B820" s="10"/>
      <c r="C820" s="10"/>
      <c r="H820" s="65"/>
      <c r="J820" s="10"/>
      <c r="K820" s="65"/>
      <c r="L820" s="65"/>
      <c r="N820" s="65"/>
    </row>
    <row r="821" spans="2:14" ht="15.75" customHeight="1" x14ac:dyDescent="0.25">
      <c r="B821" s="10"/>
      <c r="C821" s="10"/>
      <c r="H821" s="65"/>
      <c r="J821" s="10"/>
      <c r="K821" s="65"/>
      <c r="L821" s="65"/>
      <c r="N821" s="65"/>
    </row>
    <row r="822" spans="2:14" ht="15.75" customHeight="1" x14ac:dyDescent="0.25">
      <c r="B822" s="10"/>
      <c r="C822" s="10"/>
      <c r="H822" s="65"/>
      <c r="J822" s="10"/>
      <c r="K822" s="65"/>
      <c r="L822" s="65"/>
      <c r="N822" s="65"/>
    </row>
    <row r="823" spans="2:14" ht="15.75" customHeight="1" x14ac:dyDescent="0.25">
      <c r="B823" s="10"/>
      <c r="C823" s="10"/>
      <c r="H823" s="65"/>
      <c r="J823" s="10"/>
      <c r="K823" s="65"/>
      <c r="L823" s="65"/>
      <c r="N823" s="65"/>
    </row>
    <row r="824" spans="2:14" ht="15.75" customHeight="1" x14ac:dyDescent="0.25">
      <c r="B824" s="10"/>
      <c r="C824" s="10"/>
      <c r="H824" s="65"/>
      <c r="J824" s="10"/>
      <c r="K824" s="65"/>
      <c r="L824" s="65"/>
      <c r="N824" s="65"/>
    </row>
    <row r="825" spans="2:14" ht="15.75" customHeight="1" x14ac:dyDescent="0.25">
      <c r="B825" s="10"/>
      <c r="C825" s="10"/>
      <c r="H825" s="65"/>
      <c r="J825" s="10"/>
      <c r="K825" s="65"/>
      <c r="L825" s="65"/>
      <c r="N825" s="65"/>
    </row>
    <row r="826" spans="2:14" ht="15.75" customHeight="1" x14ac:dyDescent="0.25">
      <c r="B826" s="10"/>
      <c r="C826" s="10"/>
      <c r="H826" s="65"/>
      <c r="J826" s="10"/>
      <c r="K826" s="65"/>
      <c r="L826" s="65"/>
      <c r="N826" s="65"/>
    </row>
    <row r="827" spans="2:14" ht="15.75" customHeight="1" x14ac:dyDescent="0.25">
      <c r="B827" s="10"/>
      <c r="C827" s="10"/>
      <c r="H827" s="65"/>
      <c r="J827" s="10"/>
      <c r="K827" s="65"/>
      <c r="L827" s="65"/>
      <c r="N827" s="65"/>
    </row>
    <row r="828" spans="2:14" ht="15.75" customHeight="1" x14ac:dyDescent="0.25">
      <c r="B828" s="10"/>
      <c r="C828" s="10"/>
      <c r="H828" s="65"/>
      <c r="J828" s="10"/>
      <c r="K828" s="65"/>
      <c r="L828" s="65"/>
      <c r="N828" s="65"/>
    </row>
    <row r="829" spans="2:14" ht="15.75" customHeight="1" x14ac:dyDescent="0.25">
      <c r="B829" s="10"/>
      <c r="C829" s="10"/>
      <c r="H829" s="65"/>
      <c r="J829" s="10"/>
      <c r="K829" s="65"/>
      <c r="L829" s="65"/>
      <c r="N829" s="65"/>
    </row>
    <row r="830" spans="2:14" ht="15.75" customHeight="1" x14ac:dyDescent="0.25">
      <c r="B830" s="10"/>
      <c r="C830" s="10"/>
      <c r="H830" s="65"/>
      <c r="J830" s="10"/>
      <c r="K830" s="65"/>
      <c r="L830" s="65"/>
      <c r="N830" s="65"/>
    </row>
    <row r="831" spans="2:14" ht="15.75" customHeight="1" x14ac:dyDescent="0.25">
      <c r="B831" s="10"/>
      <c r="C831" s="10"/>
      <c r="H831" s="65"/>
      <c r="J831" s="10"/>
      <c r="K831" s="65"/>
      <c r="L831" s="65"/>
      <c r="N831" s="65"/>
    </row>
    <row r="832" spans="2:14" ht="15.75" customHeight="1" x14ac:dyDescent="0.25">
      <c r="B832" s="10"/>
      <c r="C832" s="10"/>
      <c r="H832" s="65"/>
      <c r="J832" s="10"/>
      <c r="K832" s="65"/>
      <c r="L832" s="65"/>
      <c r="N832" s="65"/>
    </row>
    <row r="833" spans="2:14" ht="15.75" customHeight="1" x14ac:dyDescent="0.25">
      <c r="B833" s="10"/>
      <c r="C833" s="10"/>
      <c r="H833" s="65"/>
      <c r="J833" s="10"/>
      <c r="K833" s="65"/>
      <c r="L833" s="65"/>
      <c r="N833" s="65"/>
    </row>
    <row r="834" spans="2:14" ht="15.75" customHeight="1" x14ac:dyDescent="0.25">
      <c r="B834" s="10"/>
      <c r="C834" s="10"/>
      <c r="H834" s="65"/>
      <c r="J834" s="10"/>
      <c r="K834" s="65"/>
      <c r="L834" s="65"/>
      <c r="N834" s="65"/>
    </row>
    <row r="835" spans="2:14" ht="15.75" customHeight="1" x14ac:dyDescent="0.25">
      <c r="B835" s="10"/>
      <c r="C835" s="10"/>
      <c r="H835" s="65"/>
      <c r="J835" s="10"/>
      <c r="K835" s="65"/>
      <c r="L835" s="65"/>
      <c r="N835" s="65"/>
    </row>
    <row r="836" spans="2:14" ht="15.75" customHeight="1" x14ac:dyDescent="0.25">
      <c r="B836" s="10"/>
      <c r="C836" s="10"/>
      <c r="H836" s="65"/>
      <c r="J836" s="10"/>
      <c r="K836" s="65"/>
      <c r="L836" s="65"/>
      <c r="N836" s="65"/>
    </row>
    <row r="837" spans="2:14" ht="15.75" customHeight="1" x14ac:dyDescent="0.25">
      <c r="B837" s="10"/>
      <c r="C837" s="10"/>
      <c r="H837" s="65"/>
      <c r="J837" s="10"/>
      <c r="K837" s="65"/>
      <c r="L837" s="65"/>
      <c r="N837" s="65"/>
    </row>
    <row r="838" spans="2:14" ht="15.75" customHeight="1" x14ac:dyDescent="0.25">
      <c r="B838" s="10"/>
      <c r="C838" s="10"/>
      <c r="H838" s="65"/>
      <c r="J838" s="10"/>
      <c r="K838" s="65"/>
      <c r="L838" s="65"/>
      <c r="N838" s="65"/>
    </row>
    <row r="839" spans="2:14" ht="15.75" customHeight="1" x14ac:dyDescent="0.25">
      <c r="B839" s="10"/>
      <c r="C839" s="10"/>
      <c r="H839" s="65"/>
      <c r="J839" s="10"/>
      <c r="K839" s="65"/>
      <c r="L839" s="65"/>
      <c r="N839" s="65"/>
    </row>
    <row r="840" spans="2:14" ht="15.75" customHeight="1" x14ac:dyDescent="0.25">
      <c r="B840" s="10"/>
      <c r="C840" s="10"/>
      <c r="H840" s="65"/>
      <c r="J840" s="10"/>
      <c r="K840" s="65"/>
      <c r="L840" s="65"/>
      <c r="N840" s="65"/>
    </row>
    <row r="841" spans="2:14" ht="15.75" customHeight="1" x14ac:dyDescent="0.25">
      <c r="B841" s="10"/>
      <c r="C841" s="10"/>
      <c r="H841" s="65"/>
      <c r="J841" s="10"/>
      <c r="K841" s="65"/>
      <c r="L841" s="65"/>
      <c r="N841" s="65"/>
    </row>
    <row r="842" spans="2:14" ht="15.75" customHeight="1" x14ac:dyDescent="0.25">
      <c r="B842" s="10"/>
      <c r="C842" s="10"/>
      <c r="H842" s="65"/>
      <c r="J842" s="10"/>
      <c r="K842" s="65"/>
      <c r="L842" s="65"/>
      <c r="N842" s="65"/>
    </row>
    <row r="843" spans="2:14" ht="15.75" customHeight="1" x14ac:dyDescent="0.25">
      <c r="B843" s="10"/>
      <c r="C843" s="10"/>
      <c r="H843" s="65"/>
      <c r="J843" s="10"/>
      <c r="K843" s="65"/>
      <c r="L843" s="65"/>
      <c r="N843" s="65"/>
    </row>
    <row r="844" spans="2:14" ht="15.75" customHeight="1" x14ac:dyDescent="0.25">
      <c r="B844" s="10"/>
      <c r="C844" s="10"/>
      <c r="H844" s="65"/>
      <c r="J844" s="10"/>
      <c r="K844" s="65"/>
      <c r="L844" s="65"/>
      <c r="N844" s="65"/>
    </row>
    <row r="845" spans="2:14" ht="15.75" customHeight="1" x14ac:dyDescent="0.25">
      <c r="B845" s="10"/>
      <c r="C845" s="10"/>
      <c r="H845" s="65"/>
      <c r="J845" s="10"/>
      <c r="K845" s="65"/>
      <c r="L845" s="65"/>
      <c r="N845" s="65"/>
    </row>
    <row r="846" spans="2:14" ht="15.75" customHeight="1" x14ac:dyDescent="0.25">
      <c r="B846" s="10"/>
      <c r="C846" s="10"/>
      <c r="H846" s="65"/>
      <c r="J846" s="10"/>
      <c r="K846" s="65"/>
      <c r="L846" s="65"/>
      <c r="N846" s="65"/>
    </row>
    <row r="847" spans="2:14" ht="15.75" customHeight="1" x14ac:dyDescent="0.25">
      <c r="B847" s="10"/>
      <c r="C847" s="10"/>
      <c r="H847" s="65"/>
      <c r="J847" s="10"/>
      <c r="K847" s="65"/>
      <c r="L847" s="65"/>
      <c r="N847" s="65"/>
    </row>
    <row r="848" spans="2:14" ht="15.75" customHeight="1" x14ac:dyDescent="0.25">
      <c r="B848" s="10"/>
      <c r="C848" s="10"/>
      <c r="H848" s="65"/>
      <c r="J848" s="10"/>
      <c r="K848" s="65"/>
      <c r="L848" s="65"/>
      <c r="N848" s="65"/>
    </row>
    <row r="849" spans="2:14" ht="15.75" customHeight="1" x14ac:dyDescent="0.25">
      <c r="B849" s="10"/>
      <c r="C849" s="10"/>
      <c r="H849" s="65"/>
      <c r="J849" s="10"/>
      <c r="K849" s="65"/>
      <c r="L849" s="65"/>
      <c r="N849" s="65"/>
    </row>
    <row r="850" spans="2:14" ht="15.75" customHeight="1" x14ac:dyDescent="0.25">
      <c r="B850" s="10"/>
      <c r="C850" s="10"/>
      <c r="H850" s="65"/>
      <c r="J850" s="10"/>
      <c r="K850" s="65"/>
      <c r="L850" s="65"/>
      <c r="N850" s="65"/>
    </row>
    <row r="851" spans="2:14" ht="15.75" customHeight="1" x14ac:dyDescent="0.25">
      <c r="B851" s="10"/>
      <c r="C851" s="10"/>
      <c r="H851" s="65"/>
      <c r="J851" s="10"/>
      <c r="K851" s="65"/>
      <c r="L851" s="65"/>
      <c r="N851" s="65"/>
    </row>
    <row r="852" spans="2:14" ht="15.75" customHeight="1" x14ac:dyDescent="0.25">
      <c r="B852" s="10"/>
      <c r="C852" s="10"/>
      <c r="H852" s="65"/>
      <c r="J852" s="10"/>
      <c r="K852" s="65"/>
      <c r="L852" s="65"/>
      <c r="N852" s="65"/>
    </row>
    <row r="853" spans="2:14" ht="15.75" customHeight="1" x14ac:dyDescent="0.25">
      <c r="B853" s="10"/>
      <c r="C853" s="10"/>
      <c r="H853" s="65"/>
      <c r="J853" s="10"/>
      <c r="K853" s="65"/>
      <c r="L853" s="65"/>
      <c r="N853" s="65"/>
    </row>
    <row r="854" spans="2:14" ht="15.75" customHeight="1" x14ac:dyDescent="0.25">
      <c r="B854" s="10"/>
      <c r="C854" s="10"/>
      <c r="H854" s="65"/>
      <c r="J854" s="10"/>
      <c r="K854" s="65"/>
      <c r="L854" s="65"/>
      <c r="N854" s="65"/>
    </row>
    <row r="855" spans="2:14" ht="15.75" customHeight="1" x14ac:dyDescent="0.25">
      <c r="B855" s="10"/>
      <c r="C855" s="10"/>
      <c r="H855" s="65"/>
      <c r="J855" s="10"/>
      <c r="K855" s="65"/>
      <c r="L855" s="65"/>
      <c r="N855" s="65"/>
    </row>
    <row r="856" spans="2:14" ht="15.75" customHeight="1" x14ac:dyDescent="0.25">
      <c r="B856" s="10"/>
      <c r="C856" s="10"/>
      <c r="H856" s="65"/>
      <c r="J856" s="10"/>
      <c r="K856" s="65"/>
      <c r="L856" s="65"/>
      <c r="N856" s="65"/>
    </row>
    <row r="857" spans="2:14" ht="15.75" customHeight="1" x14ac:dyDescent="0.25">
      <c r="B857" s="10"/>
      <c r="C857" s="10"/>
      <c r="H857" s="65"/>
      <c r="J857" s="10"/>
      <c r="K857" s="65"/>
      <c r="L857" s="65"/>
      <c r="N857" s="65"/>
    </row>
    <row r="858" spans="2:14" ht="15.75" customHeight="1" x14ac:dyDescent="0.25">
      <c r="B858" s="10"/>
      <c r="C858" s="10"/>
      <c r="H858" s="65"/>
      <c r="J858" s="10"/>
      <c r="K858" s="65"/>
      <c r="L858" s="65"/>
      <c r="N858" s="65"/>
    </row>
    <row r="859" spans="2:14" ht="15.75" customHeight="1" x14ac:dyDescent="0.25">
      <c r="B859" s="10"/>
      <c r="C859" s="10"/>
      <c r="H859" s="65"/>
      <c r="J859" s="10"/>
      <c r="K859" s="65"/>
      <c r="L859" s="65"/>
      <c r="N859" s="65"/>
    </row>
    <row r="860" spans="2:14" ht="15.75" customHeight="1" x14ac:dyDescent="0.25">
      <c r="B860" s="10"/>
      <c r="C860" s="10"/>
      <c r="H860" s="65"/>
      <c r="J860" s="10"/>
      <c r="K860" s="65"/>
      <c r="L860" s="65"/>
      <c r="N860" s="65"/>
    </row>
    <row r="861" spans="2:14" ht="15.75" customHeight="1" x14ac:dyDescent="0.25">
      <c r="B861" s="10"/>
      <c r="C861" s="10"/>
      <c r="H861" s="65"/>
      <c r="J861" s="10"/>
      <c r="K861" s="65"/>
      <c r="L861" s="65"/>
      <c r="N861" s="65"/>
    </row>
    <row r="862" spans="2:14" ht="15.75" customHeight="1" x14ac:dyDescent="0.25">
      <c r="B862" s="10"/>
      <c r="C862" s="10"/>
      <c r="H862" s="65"/>
      <c r="J862" s="10"/>
      <c r="K862" s="65"/>
      <c r="L862" s="65"/>
      <c r="N862" s="65"/>
    </row>
    <row r="863" spans="2:14" ht="15.75" customHeight="1" x14ac:dyDescent="0.25">
      <c r="B863" s="10"/>
      <c r="C863" s="10"/>
      <c r="H863" s="65"/>
      <c r="J863" s="10"/>
      <c r="K863" s="65"/>
      <c r="L863" s="65"/>
      <c r="N863" s="65"/>
    </row>
    <row r="864" spans="2:14" ht="15.75" customHeight="1" x14ac:dyDescent="0.25">
      <c r="B864" s="10"/>
      <c r="C864" s="10"/>
      <c r="H864" s="65"/>
      <c r="J864" s="10"/>
      <c r="K864" s="65"/>
      <c r="L864" s="65"/>
      <c r="N864" s="65"/>
    </row>
    <row r="865" spans="2:14" ht="15.75" customHeight="1" x14ac:dyDescent="0.25">
      <c r="B865" s="10"/>
      <c r="C865" s="10"/>
      <c r="H865" s="65"/>
      <c r="J865" s="10"/>
      <c r="K865" s="65"/>
      <c r="L865" s="65"/>
      <c r="N865" s="65"/>
    </row>
    <row r="866" spans="2:14" ht="15.75" customHeight="1" x14ac:dyDescent="0.25">
      <c r="B866" s="10"/>
      <c r="C866" s="10"/>
      <c r="H866" s="65"/>
      <c r="J866" s="10"/>
      <c r="K866" s="65"/>
      <c r="L866" s="65"/>
      <c r="N866" s="65"/>
    </row>
    <row r="867" spans="2:14" ht="15.75" customHeight="1" x14ac:dyDescent="0.25">
      <c r="B867" s="10"/>
      <c r="C867" s="10"/>
      <c r="H867" s="65"/>
      <c r="J867" s="10"/>
      <c r="K867" s="65"/>
      <c r="L867" s="65"/>
      <c r="N867" s="65"/>
    </row>
    <row r="868" spans="2:14" ht="15.75" customHeight="1" x14ac:dyDescent="0.25">
      <c r="B868" s="10"/>
      <c r="C868" s="10"/>
      <c r="H868" s="65"/>
      <c r="J868" s="10"/>
      <c r="K868" s="65"/>
      <c r="L868" s="65"/>
      <c r="N868" s="65"/>
    </row>
    <row r="869" spans="2:14" ht="15.75" customHeight="1" x14ac:dyDescent="0.25">
      <c r="B869" s="10"/>
      <c r="C869" s="10"/>
      <c r="H869" s="65"/>
      <c r="J869" s="10"/>
      <c r="K869" s="65"/>
      <c r="L869" s="65"/>
      <c r="N869" s="65"/>
    </row>
    <row r="870" spans="2:14" ht="15.75" customHeight="1" x14ac:dyDescent="0.25">
      <c r="B870" s="10"/>
      <c r="C870" s="10"/>
      <c r="H870" s="65"/>
      <c r="J870" s="10"/>
      <c r="K870" s="65"/>
      <c r="L870" s="65"/>
      <c r="N870" s="65"/>
    </row>
    <row r="871" spans="2:14" ht="15.75" customHeight="1" x14ac:dyDescent="0.25">
      <c r="B871" s="10"/>
      <c r="C871" s="10"/>
      <c r="H871" s="65"/>
      <c r="J871" s="10"/>
      <c r="K871" s="65"/>
      <c r="L871" s="65"/>
      <c r="N871" s="65"/>
    </row>
    <row r="872" spans="2:14" ht="15.75" customHeight="1" x14ac:dyDescent="0.25">
      <c r="B872" s="10"/>
      <c r="C872" s="10"/>
      <c r="H872" s="65"/>
      <c r="J872" s="10"/>
      <c r="K872" s="65"/>
      <c r="L872" s="65"/>
      <c r="N872" s="65"/>
    </row>
    <row r="873" spans="2:14" ht="15.75" customHeight="1" x14ac:dyDescent="0.25">
      <c r="B873" s="10"/>
      <c r="C873" s="10"/>
      <c r="H873" s="65"/>
      <c r="J873" s="10"/>
      <c r="K873" s="65"/>
      <c r="L873" s="65"/>
      <c r="N873" s="65"/>
    </row>
    <row r="874" spans="2:14" ht="15.75" customHeight="1" x14ac:dyDescent="0.25">
      <c r="B874" s="10"/>
      <c r="C874" s="10"/>
      <c r="H874" s="65"/>
      <c r="J874" s="10"/>
      <c r="K874" s="65"/>
      <c r="L874" s="65"/>
      <c r="N874" s="65"/>
    </row>
    <row r="875" spans="2:14" ht="15.75" customHeight="1" x14ac:dyDescent="0.25">
      <c r="B875" s="10"/>
      <c r="C875" s="10"/>
      <c r="H875" s="65"/>
      <c r="J875" s="10"/>
      <c r="K875" s="65"/>
      <c r="L875" s="65"/>
      <c r="N875" s="65"/>
    </row>
    <row r="876" spans="2:14" ht="15.75" customHeight="1" x14ac:dyDescent="0.25">
      <c r="B876" s="10"/>
      <c r="C876" s="10"/>
      <c r="H876" s="65"/>
      <c r="J876" s="10"/>
      <c r="K876" s="65"/>
      <c r="L876" s="65"/>
      <c r="N876" s="65"/>
    </row>
    <row r="877" spans="2:14" ht="15.75" customHeight="1" x14ac:dyDescent="0.25">
      <c r="B877" s="10"/>
      <c r="C877" s="10"/>
      <c r="H877" s="65"/>
      <c r="J877" s="10"/>
      <c r="K877" s="65"/>
      <c r="L877" s="65"/>
      <c r="N877" s="65"/>
    </row>
    <row r="878" spans="2:14" ht="15.75" customHeight="1" x14ac:dyDescent="0.25">
      <c r="B878" s="10"/>
      <c r="C878" s="10"/>
      <c r="H878" s="65"/>
      <c r="J878" s="10"/>
      <c r="K878" s="65"/>
      <c r="L878" s="65"/>
      <c r="N878" s="65"/>
    </row>
    <row r="879" spans="2:14" ht="15.75" customHeight="1" x14ac:dyDescent="0.25">
      <c r="B879" s="10"/>
      <c r="C879" s="10"/>
      <c r="H879" s="65"/>
      <c r="J879" s="10"/>
      <c r="K879" s="65"/>
      <c r="L879" s="65"/>
      <c r="N879" s="65"/>
    </row>
    <row r="880" spans="2:14" ht="15.75" customHeight="1" x14ac:dyDescent="0.25">
      <c r="B880" s="10"/>
      <c r="C880" s="10"/>
      <c r="H880" s="65"/>
      <c r="J880" s="10"/>
      <c r="K880" s="65"/>
      <c r="L880" s="65"/>
      <c r="N880" s="65"/>
    </row>
    <row r="881" spans="2:14" ht="15.75" customHeight="1" x14ac:dyDescent="0.25">
      <c r="B881" s="10"/>
      <c r="C881" s="10"/>
      <c r="H881" s="65"/>
      <c r="J881" s="10"/>
      <c r="K881" s="65"/>
      <c r="L881" s="65"/>
      <c r="N881" s="65"/>
    </row>
    <row r="882" spans="2:14" ht="15.75" customHeight="1" x14ac:dyDescent="0.25">
      <c r="B882" s="10"/>
      <c r="C882" s="10"/>
      <c r="H882" s="65"/>
      <c r="J882" s="10"/>
      <c r="K882" s="65"/>
      <c r="L882" s="65"/>
      <c r="N882" s="65"/>
    </row>
    <row r="883" spans="2:14" ht="15.75" customHeight="1" x14ac:dyDescent="0.25">
      <c r="B883" s="10"/>
      <c r="C883" s="10"/>
      <c r="H883" s="65"/>
      <c r="J883" s="10"/>
      <c r="K883" s="65"/>
      <c r="L883" s="65"/>
      <c r="N883" s="65"/>
    </row>
    <row r="884" spans="2:14" ht="15.75" customHeight="1" x14ac:dyDescent="0.25">
      <c r="B884" s="10"/>
      <c r="C884" s="10"/>
      <c r="H884" s="65"/>
      <c r="J884" s="10"/>
      <c r="K884" s="65"/>
      <c r="L884" s="65"/>
      <c r="N884" s="65"/>
    </row>
    <row r="885" spans="2:14" ht="15.75" customHeight="1" x14ac:dyDescent="0.25">
      <c r="B885" s="10"/>
      <c r="C885" s="10"/>
      <c r="H885" s="65"/>
      <c r="J885" s="10"/>
      <c r="K885" s="65"/>
      <c r="L885" s="65"/>
      <c r="N885" s="65"/>
    </row>
    <row r="886" spans="2:14" ht="15.75" customHeight="1" x14ac:dyDescent="0.25">
      <c r="B886" s="10"/>
      <c r="C886" s="10"/>
      <c r="H886" s="65"/>
      <c r="J886" s="10"/>
      <c r="K886" s="65"/>
      <c r="L886" s="65"/>
      <c r="N886" s="65"/>
    </row>
    <row r="887" spans="2:14" ht="15.75" customHeight="1" x14ac:dyDescent="0.25">
      <c r="B887" s="10"/>
      <c r="C887" s="10"/>
      <c r="H887" s="65"/>
      <c r="J887" s="10"/>
      <c r="K887" s="65"/>
      <c r="L887" s="65"/>
      <c r="N887" s="65"/>
    </row>
    <row r="888" spans="2:14" ht="15.75" customHeight="1" x14ac:dyDescent="0.25">
      <c r="B888" s="10"/>
      <c r="C888" s="10"/>
      <c r="H888" s="65"/>
      <c r="J888" s="10"/>
      <c r="K888" s="65"/>
      <c r="L888" s="65"/>
      <c r="N888" s="65"/>
    </row>
    <row r="889" spans="2:14" ht="15.75" customHeight="1" x14ac:dyDescent="0.25">
      <c r="B889" s="10"/>
      <c r="C889" s="10"/>
      <c r="H889" s="65"/>
      <c r="J889" s="10"/>
      <c r="K889" s="65"/>
      <c r="L889" s="65"/>
      <c r="N889" s="65"/>
    </row>
    <row r="890" spans="2:14" ht="15.75" customHeight="1" x14ac:dyDescent="0.25">
      <c r="B890" s="10"/>
      <c r="C890" s="10"/>
      <c r="H890" s="65"/>
      <c r="J890" s="10"/>
      <c r="K890" s="65"/>
      <c r="L890" s="65"/>
      <c r="N890" s="65"/>
    </row>
    <row r="891" spans="2:14" ht="15.75" customHeight="1" x14ac:dyDescent="0.25">
      <c r="B891" s="10"/>
      <c r="C891" s="10"/>
      <c r="H891" s="65"/>
      <c r="J891" s="10"/>
      <c r="K891" s="65"/>
      <c r="L891" s="65"/>
      <c r="N891" s="65"/>
    </row>
    <row r="892" spans="2:14" ht="15.75" customHeight="1" x14ac:dyDescent="0.25">
      <c r="B892" s="10"/>
      <c r="C892" s="10"/>
      <c r="H892" s="65"/>
      <c r="J892" s="10"/>
      <c r="K892" s="65"/>
      <c r="L892" s="65"/>
      <c r="N892" s="65"/>
    </row>
    <row r="893" spans="2:14" ht="15.75" customHeight="1" x14ac:dyDescent="0.25">
      <c r="B893" s="10"/>
      <c r="C893" s="10"/>
      <c r="H893" s="65"/>
      <c r="J893" s="10"/>
      <c r="K893" s="65"/>
      <c r="L893" s="65"/>
      <c r="N893" s="65"/>
    </row>
    <row r="894" spans="2:14" ht="15.75" customHeight="1" x14ac:dyDescent="0.25">
      <c r="B894" s="10"/>
      <c r="C894" s="10"/>
      <c r="H894" s="65"/>
      <c r="J894" s="10"/>
      <c r="K894" s="65"/>
      <c r="L894" s="65"/>
      <c r="N894" s="65"/>
    </row>
    <row r="895" spans="2:14" ht="15.75" customHeight="1" x14ac:dyDescent="0.25">
      <c r="B895" s="10"/>
      <c r="C895" s="10"/>
      <c r="H895" s="65"/>
      <c r="J895" s="10"/>
      <c r="K895" s="65"/>
      <c r="L895" s="65"/>
      <c r="N895" s="65"/>
    </row>
    <row r="896" spans="2:14" ht="15.75" customHeight="1" x14ac:dyDescent="0.25">
      <c r="B896" s="10"/>
      <c r="C896" s="10"/>
      <c r="H896" s="65"/>
      <c r="J896" s="10"/>
      <c r="K896" s="65"/>
      <c r="L896" s="65"/>
      <c r="N896" s="65"/>
    </row>
    <row r="897" spans="2:14" ht="15.75" customHeight="1" x14ac:dyDescent="0.25">
      <c r="B897" s="10"/>
      <c r="C897" s="10"/>
      <c r="H897" s="65"/>
      <c r="J897" s="10"/>
      <c r="K897" s="65"/>
      <c r="L897" s="65"/>
      <c r="N897" s="65"/>
    </row>
    <row r="898" spans="2:14" ht="15.75" customHeight="1" x14ac:dyDescent="0.25">
      <c r="B898" s="10"/>
      <c r="C898" s="10"/>
      <c r="H898" s="65"/>
      <c r="J898" s="10"/>
      <c r="K898" s="65"/>
      <c r="L898" s="65"/>
      <c r="N898" s="65"/>
    </row>
    <row r="899" spans="2:14" ht="15.75" customHeight="1" x14ac:dyDescent="0.25">
      <c r="B899" s="10"/>
      <c r="C899" s="10"/>
      <c r="H899" s="65"/>
      <c r="J899" s="10"/>
      <c r="K899" s="65"/>
      <c r="L899" s="65"/>
      <c r="N899" s="65"/>
    </row>
    <row r="900" spans="2:14" ht="15.75" customHeight="1" x14ac:dyDescent="0.25">
      <c r="B900" s="10"/>
      <c r="C900" s="10"/>
      <c r="H900" s="65"/>
      <c r="J900" s="10"/>
      <c r="K900" s="65"/>
      <c r="L900" s="65"/>
      <c r="N900" s="65"/>
    </row>
    <row r="901" spans="2:14" ht="15.75" customHeight="1" x14ac:dyDescent="0.25">
      <c r="B901" s="10"/>
      <c r="C901" s="10"/>
      <c r="H901" s="65"/>
      <c r="J901" s="10"/>
      <c r="K901" s="65"/>
      <c r="L901" s="65"/>
      <c r="N901" s="65"/>
    </row>
    <row r="902" spans="2:14" ht="15.75" customHeight="1" x14ac:dyDescent="0.25">
      <c r="B902" s="10"/>
      <c r="C902" s="10"/>
      <c r="H902" s="65"/>
      <c r="J902" s="10"/>
      <c r="K902" s="65"/>
      <c r="L902" s="65"/>
      <c r="N902" s="65"/>
    </row>
    <row r="903" spans="2:14" ht="15.75" customHeight="1" x14ac:dyDescent="0.25">
      <c r="B903" s="10"/>
      <c r="C903" s="10"/>
      <c r="H903" s="65"/>
      <c r="J903" s="10"/>
      <c r="K903" s="65"/>
      <c r="L903" s="65"/>
      <c r="N903" s="65"/>
    </row>
    <row r="904" spans="2:14" ht="15.75" customHeight="1" x14ac:dyDescent="0.25">
      <c r="B904" s="10"/>
      <c r="C904" s="10"/>
      <c r="H904" s="65"/>
      <c r="J904" s="10"/>
      <c r="K904" s="65"/>
      <c r="L904" s="65"/>
      <c r="N904" s="65"/>
    </row>
    <row r="905" spans="2:14" ht="15.75" customHeight="1" x14ac:dyDescent="0.25">
      <c r="B905" s="10"/>
      <c r="C905" s="10"/>
      <c r="H905" s="65"/>
      <c r="J905" s="10"/>
      <c r="K905" s="65"/>
      <c r="L905" s="65"/>
      <c r="N905" s="65"/>
    </row>
    <row r="906" spans="2:14" ht="15.75" customHeight="1" x14ac:dyDescent="0.25">
      <c r="B906" s="10"/>
      <c r="C906" s="10"/>
      <c r="H906" s="65"/>
      <c r="J906" s="10"/>
      <c r="K906" s="65"/>
      <c r="L906" s="65"/>
      <c r="N906" s="65"/>
    </row>
    <row r="907" spans="2:14" ht="15.75" customHeight="1" x14ac:dyDescent="0.25">
      <c r="B907" s="10"/>
      <c r="C907" s="10"/>
      <c r="H907" s="65"/>
      <c r="J907" s="10"/>
      <c r="K907" s="65"/>
      <c r="L907" s="65"/>
      <c r="N907" s="65"/>
    </row>
    <row r="908" spans="2:14" ht="15.75" customHeight="1" x14ac:dyDescent="0.25">
      <c r="B908" s="10"/>
      <c r="C908" s="10"/>
      <c r="H908" s="65"/>
      <c r="J908" s="10"/>
      <c r="K908" s="65"/>
      <c r="L908" s="65"/>
      <c r="N908" s="65"/>
    </row>
    <row r="909" spans="2:14" ht="15.75" customHeight="1" x14ac:dyDescent="0.25">
      <c r="B909" s="10"/>
      <c r="C909" s="10"/>
      <c r="H909" s="65"/>
      <c r="J909" s="10"/>
      <c r="K909" s="65"/>
      <c r="L909" s="65"/>
      <c r="N909" s="65"/>
    </row>
    <row r="910" spans="2:14" ht="15.75" customHeight="1" x14ac:dyDescent="0.25">
      <c r="B910" s="10"/>
      <c r="C910" s="10"/>
      <c r="H910" s="65"/>
      <c r="J910" s="10"/>
      <c r="K910" s="65"/>
      <c r="L910" s="65"/>
      <c r="N910" s="65"/>
    </row>
    <row r="911" spans="2:14" ht="15.75" customHeight="1" x14ac:dyDescent="0.25">
      <c r="B911" s="10"/>
      <c r="C911" s="10"/>
      <c r="H911" s="65"/>
      <c r="J911" s="10"/>
      <c r="K911" s="65"/>
      <c r="L911" s="65"/>
      <c r="N911" s="65"/>
    </row>
    <row r="912" spans="2:14" ht="15.75" customHeight="1" x14ac:dyDescent="0.25">
      <c r="B912" s="10"/>
      <c r="C912" s="10"/>
      <c r="H912" s="65"/>
      <c r="J912" s="10"/>
      <c r="K912" s="65"/>
      <c r="L912" s="65"/>
      <c r="N912" s="65"/>
    </row>
    <row r="913" spans="2:14" ht="15.75" customHeight="1" x14ac:dyDescent="0.25">
      <c r="B913" s="10"/>
      <c r="C913" s="10"/>
      <c r="H913" s="65"/>
      <c r="J913" s="10"/>
      <c r="K913" s="65"/>
      <c r="L913" s="65"/>
      <c r="N913" s="65"/>
    </row>
    <row r="914" spans="2:14" ht="15.75" customHeight="1" x14ac:dyDescent="0.25">
      <c r="B914" s="10"/>
      <c r="C914" s="10"/>
      <c r="H914" s="65"/>
      <c r="J914" s="10"/>
      <c r="K914" s="65"/>
      <c r="L914" s="65"/>
      <c r="N914" s="65"/>
    </row>
    <row r="915" spans="2:14" ht="15.75" customHeight="1" x14ac:dyDescent="0.25">
      <c r="B915" s="10"/>
      <c r="C915" s="10"/>
      <c r="H915" s="65"/>
      <c r="J915" s="10"/>
      <c r="K915" s="65"/>
      <c r="L915" s="65"/>
      <c r="N915" s="65"/>
    </row>
    <row r="916" spans="2:14" ht="15.75" customHeight="1" x14ac:dyDescent="0.25">
      <c r="B916" s="10"/>
      <c r="C916" s="10"/>
      <c r="H916" s="65"/>
      <c r="J916" s="10"/>
      <c r="K916" s="65"/>
      <c r="L916" s="65"/>
      <c r="N916" s="65"/>
    </row>
    <row r="917" spans="2:14" ht="15.75" customHeight="1" x14ac:dyDescent="0.25">
      <c r="B917" s="10"/>
      <c r="C917" s="10"/>
      <c r="H917" s="65"/>
      <c r="J917" s="10"/>
      <c r="K917" s="65"/>
      <c r="L917" s="65"/>
      <c r="N917" s="65"/>
    </row>
    <row r="918" spans="2:14" ht="15.75" customHeight="1" x14ac:dyDescent="0.25">
      <c r="B918" s="10"/>
      <c r="C918" s="10"/>
      <c r="H918" s="65"/>
      <c r="J918" s="10"/>
      <c r="K918" s="65"/>
      <c r="L918" s="65"/>
      <c r="N918" s="65"/>
    </row>
    <row r="919" spans="2:14" ht="15.75" customHeight="1" x14ac:dyDescent="0.25">
      <c r="B919" s="10"/>
      <c r="C919" s="10"/>
      <c r="H919" s="65"/>
      <c r="J919" s="10"/>
      <c r="K919" s="65"/>
      <c r="L919" s="65"/>
      <c r="N919" s="65"/>
    </row>
    <row r="920" spans="2:14" ht="15.75" customHeight="1" x14ac:dyDescent="0.25">
      <c r="B920" s="10"/>
      <c r="C920" s="10"/>
      <c r="H920" s="65"/>
      <c r="J920" s="10"/>
      <c r="K920" s="65"/>
      <c r="L920" s="65"/>
      <c r="N920" s="65"/>
    </row>
    <row r="921" spans="2:14" ht="15.75" customHeight="1" x14ac:dyDescent="0.25">
      <c r="B921" s="10"/>
      <c r="C921" s="10"/>
      <c r="H921" s="65"/>
      <c r="J921" s="10"/>
      <c r="K921" s="65"/>
      <c r="L921" s="65"/>
      <c r="N921" s="65"/>
    </row>
    <row r="922" spans="2:14" ht="15.75" customHeight="1" x14ac:dyDescent="0.25">
      <c r="B922" s="10"/>
      <c r="C922" s="10"/>
      <c r="H922" s="65"/>
      <c r="J922" s="10"/>
      <c r="K922" s="65"/>
      <c r="L922" s="65"/>
      <c r="N922" s="65"/>
    </row>
    <row r="923" spans="2:14" ht="15.75" customHeight="1" x14ac:dyDescent="0.25">
      <c r="B923" s="10"/>
      <c r="C923" s="10"/>
      <c r="H923" s="65"/>
      <c r="J923" s="10"/>
      <c r="K923" s="65"/>
      <c r="L923" s="65"/>
      <c r="N923" s="65"/>
    </row>
    <row r="924" spans="2:14" ht="15.75" customHeight="1" x14ac:dyDescent="0.25">
      <c r="B924" s="10"/>
      <c r="C924" s="10"/>
      <c r="H924" s="65"/>
      <c r="J924" s="10"/>
      <c r="K924" s="65"/>
      <c r="L924" s="65"/>
      <c r="N924" s="65"/>
    </row>
    <row r="925" spans="2:14" ht="15.75" customHeight="1" x14ac:dyDescent="0.25">
      <c r="B925" s="10"/>
      <c r="C925" s="10"/>
      <c r="H925" s="65"/>
      <c r="J925" s="10"/>
      <c r="K925" s="65"/>
      <c r="L925" s="65"/>
      <c r="N925" s="65"/>
    </row>
    <row r="926" spans="2:14" ht="15.75" customHeight="1" x14ac:dyDescent="0.25">
      <c r="B926" s="10"/>
      <c r="C926" s="10"/>
      <c r="H926" s="65"/>
      <c r="J926" s="10"/>
      <c r="K926" s="65"/>
      <c r="L926" s="65"/>
      <c r="N926" s="65"/>
    </row>
    <row r="927" spans="2:14" ht="15.75" customHeight="1" x14ac:dyDescent="0.25">
      <c r="B927" s="10"/>
      <c r="C927" s="10"/>
      <c r="H927" s="65"/>
      <c r="J927" s="10"/>
      <c r="K927" s="65"/>
      <c r="L927" s="65"/>
      <c r="N927" s="65"/>
    </row>
    <row r="928" spans="2:14" ht="15.75" customHeight="1" x14ac:dyDescent="0.25">
      <c r="B928" s="10"/>
      <c r="C928" s="10"/>
      <c r="H928" s="65"/>
      <c r="J928" s="10"/>
      <c r="K928" s="65"/>
      <c r="L928" s="65"/>
      <c r="N928" s="65"/>
    </row>
    <row r="929" spans="2:14" ht="15.75" customHeight="1" x14ac:dyDescent="0.25">
      <c r="B929" s="10"/>
      <c r="C929" s="10"/>
      <c r="H929" s="65"/>
      <c r="J929" s="10"/>
      <c r="K929" s="65"/>
      <c r="L929" s="65"/>
      <c r="N929" s="65"/>
    </row>
    <row r="930" spans="2:14" ht="15.75" customHeight="1" x14ac:dyDescent="0.25">
      <c r="B930" s="10"/>
      <c r="C930" s="10"/>
      <c r="H930" s="65"/>
      <c r="J930" s="10"/>
      <c r="K930" s="65"/>
      <c r="L930" s="65"/>
      <c r="N930" s="65"/>
    </row>
    <row r="931" spans="2:14" ht="15.75" customHeight="1" x14ac:dyDescent="0.25">
      <c r="B931" s="10"/>
      <c r="C931" s="10"/>
      <c r="H931" s="65"/>
      <c r="J931" s="10"/>
      <c r="K931" s="65"/>
      <c r="L931" s="65"/>
      <c r="N931" s="65"/>
    </row>
    <row r="932" spans="2:14" ht="15.75" customHeight="1" x14ac:dyDescent="0.25">
      <c r="B932" s="10"/>
      <c r="C932" s="10"/>
      <c r="H932" s="65"/>
      <c r="J932" s="10"/>
      <c r="K932" s="65"/>
      <c r="L932" s="65"/>
      <c r="N932" s="65"/>
    </row>
    <row r="933" spans="2:14" ht="15.75" customHeight="1" x14ac:dyDescent="0.25">
      <c r="B933" s="10"/>
      <c r="C933" s="10"/>
      <c r="H933" s="65"/>
      <c r="J933" s="10"/>
      <c r="K933" s="65"/>
      <c r="L933" s="65"/>
      <c r="N933" s="65"/>
    </row>
    <row r="934" spans="2:14" ht="15.75" customHeight="1" x14ac:dyDescent="0.25">
      <c r="B934" s="10"/>
      <c r="C934" s="10"/>
      <c r="H934" s="65"/>
      <c r="J934" s="10"/>
      <c r="K934" s="65"/>
      <c r="L934" s="65"/>
      <c r="N934" s="65"/>
    </row>
    <row r="935" spans="2:14" ht="15.75" customHeight="1" x14ac:dyDescent="0.25">
      <c r="B935" s="10"/>
      <c r="C935" s="10"/>
      <c r="H935" s="65"/>
      <c r="J935" s="10"/>
      <c r="K935" s="65"/>
      <c r="L935" s="65"/>
      <c r="N935" s="65"/>
    </row>
    <row r="936" spans="2:14" ht="15.75" customHeight="1" x14ac:dyDescent="0.25">
      <c r="B936" s="10"/>
      <c r="C936" s="10"/>
      <c r="H936" s="65"/>
      <c r="J936" s="10"/>
      <c r="K936" s="65"/>
      <c r="L936" s="65"/>
      <c r="N936" s="65"/>
    </row>
    <row r="937" spans="2:14" ht="15.75" customHeight="1" x14ac:dyDescent="0.25">
      <c r="B937" s="10"/>
      <c r="C937" s="10"/>
      <c r="H937" s="65"/>
      <c r="J937" s="10"/>
      <c r="K937" s="65"/>
      <c r="L937" s="65"/>
      <c r="N937" s="65"/>
    </row>
    <row r="938" spans="2:14" ht="15.75" customHeight="1" x14ac:dyDescent="0.25">
      <c r="B938" s="10"/>
      <c r="C938" s="10"/>
      <c r="H938" s="65"/>
      <c r="J938" s="10"/>
      <c r="K938" s="65"/>
      <c r="L938" s="65"/>
      <c r="N938" s="65"/>
    </row>
    <row r="939" spans="2:14" ht="15.75" customHeight="1" x14ac:dyDescent="0.25">
      <c r="B939" s="10"/>
      <c r="C939" s="10"/>
      <c r="H939" s="65"/>
      <c r="J939" s="10"/>
      <c r="K939" s="65"/>
      <c r="L939" s="65"/>
      <c r="N939" s="65"/>
    </row>
    <row r="940" spans="2:14" ht="15.75" customHeight="1" x14ac:dyDescent="0.25">
      <c r="B940" s="10"/>
      <c r="C940" s="10"/>
      <c r="H940" s="65"/>
      <c r="J940" s="10"/>
      <c r="K940" s="65"/>
      <c r="L940" s="65"/>
      <c r="N940" s="65"/>
    </row>
    <row r="941" spans="2:14" ht="15.75" customHeight="1" x14ac:dyDescent="0.25">
      <c r="B941" s="10"/>
      <c r="C941" s="10"/>
      <c r="H941" s="65"/>
      <c r="J941" s="10"/>
      <c r="K941" s="65"/>
      <c r="L941" s="65"/>
      <c r="N941" s="65"/>
    </row>
    <row r="942" spans="2:14" ht="15.75" customHeight="1" x14ac:dyDescent="0.25">
      <c r="B942" s="10"/>
      <c r="C942" s="10"/>
      <c r="H942" s="65"/>
      <c r="J942" s="10"/>
      <c r="K942" s="65"/>
      <c r="L942" s="65"/>
      <c r="N942" s="65"/>
    </row>
    <row r="943" spans="2:14" ht="15.75" customHeight="1" x14ac:dyDescent="0.25">
      <c r="B943" s="10"/>
      <c r="C943" s="10"/>
      <c r="H943" s="65"/>
      <c r="J943" s="10"/>
      <c r="K943" s="65"/>
      <c r="L943" s="65"/>
      <c r="N943" s="65"/>
    </row>
    <row r="944" spans="2:14" ht="15.75" customHeight="1" x14ac:dyDescent="0.25">
      <c r="B944" s="10"/>
      <c r="C944" s="10"/>
      <c r="H944" s="65"/>
      <c r="J944" s="10"/>
      <c r="K944" s="65"/>
      <c r="L944" s="65"/>
      <c r="N944" s="65"/>
    </row>
    <row r="945" spans="2:14" ht="15.75" customHeight="1" x14ac:dyDescent="0.25">
      <c r="B945" s="10"/>
      <c r="C945" s="10"/>
      <c r="H945" s="65"/>
      <c r="J945" s="10"/>
      <c r="K945" s="65"/>
      <c r="L945" s="65"/>
      <c r="N945" s="65"/>
    </row>
    <row r="946" spans="2:14" ht="15.75" customHeight="1" x14ac:dyDescent="0.25">
      <c r="B946" s="10"/>
      <c r="C946" s="10"/>
      <c r="H946" s="65"/>
      <c r="J946" s="10"/>
      <c r="K946" s="65"/>
      <c r="L946" s="65"/>
      <c r="N946" s="65"/>
    </row>
    <row r="947" spans="2:14" ht="15.75" customHeight="1" x14ac:dyDescent="0.25">
      <c r="B947" s="10"/>
      <c r="C947" s="10"/>
      <c r="H947" s="65"/>
      <c r="J947" s="10"/>
      <c r="K947" s="65"/>
      <c r="L947" s="65"/>
      <c r="N947" s="65"/>
    </row>
    <row r="948" spans="2:14" ht="15.75" customHeight="1" x14ac:dyDescent="0.25">
      <c r="B948" s="10"/>
      <c r="C948" s="10"/>
      <c r="H948" s="65"/>
      <c r="J948" s="10"/>
      <c r="K948" s="65"/>
      <c r="L948" s="65"/>
      <c r="N948" s="65"/>
    </row>
    <row r="949" spans="2:14" ht="15.75" customHeight="1" x14ac:dyDescent="0.25">
      <c r="B949" s="10"/>
      <c r="C949" s="10"/>
      <c r="H949" s="65"/>
      <c r="J949" s="10"/>
      <c r="K949" s="65"/>
      <c r="L949" s="65"/>
      <c r="N949" s="65"/>
    </row>
    <row r="950" spans="2:14" ht="15.75" customHeight="1" x14ac:dyDescent="0.25">
      <c r="B950" s="10"/>
      <c r="C950" s="10"/>
      <c r="H950" s="65"/>
      <c r="J950" s="10"/>
      <c r="K950" s="65"/>
      <c r="L950" s="65"/>
      <c r="N950" s="65"/>
    </row>
    <row r="951" spans="2:14" ht="15.75" customHeight="1" x14ac:dyDescent="0.25">
      <c r="B951" s="10"/>
      <c r="C951" s="10"/>
      <c r="H951" s="65"/>
      <c r="J951" s="10"/>
      <c r="K951" s="65"/>
      <c r="L951" s="65"/>
      <c r="N951" s="65"/>
    </row>
    <row r="952" spans="2:14" ht="15.75" customHeight="1" x14ac:dyDescent="0.25">
      <c r="B952" s="10"/>
      <c r="C952" s="10"/>
      <c r="H952" s="65"/>
      <c r="J952" s="10"/>
      <c r="K952" s="65"/>
      <c r="L952" s="65"/>
      <c r="N952" s="65"/>
    </row>
    <row r="953" spans="2:14" ht="15.75" customHeight="1" x14ac:dyDescent="0.25">
      <c r="B953" s="10"/>
      <c r="C953" s="10"/>
      <c r="H953" s="65"/>
      <c r="J953" s="10"/>
      <c r="K953" s="65"/>
      <c r="L953" s="65"/>
      <c r="N953" s="65"/>
    </row>
    <row r="954" spans="2:14" ht="15.75" customHeight="1" x14ac:dyDescent="0.25">
      <c r="B954" s="10"/>
      <c r="C954" s="10"/>
      <c r="H954" s="65"/>
      <c r="J954" s="10"/>
      <c r="K954" s="65"/>
      <c r="L954" s="65"/>
      <c r="N954" s="65"/>
    </row>
    <row r="955" spans="2:14" ht="15.75" customHeight="1" x14ac:dyDescent="0.25">
      <c r="B955" s="10"/>
      <c r="C955" s="10"/>
      <c r="H955" s="65"/>
      <c r="J955" s="10"/>
      <c r="K955" s="65"/>
      <c r="L955" s="65"/>
      <c r="N955" s="65"/>
    </row>
    <row r="956" spans="2:14" ht="15.75" customHeight="1" x14ac:dyDescent="0.25">
      <c r="B956" s="10"/>
      <c r="C956" s="10"/>
      <c r="H956" s="65"/>
      <c r="J956" s="10"/>
      <c r="K956" s="65"/>
      <c r="L956" s="65"/>
      <c r="N956" s="65"/>
    </row>
    <row r="957" spans="2:14" ht="15.75" customHeight="1" x14ac:dyDescent="0.25">
      <c r="B957" s="10"/>
      <c r="C957" s="10"/>
      <c r="H957" s="65"/>
      <c r="J957" s="10"/>
      <c r="K957" s="65"/>
      <c r="L957" s="65"/>
      <c r="N957" s="65"/>
    </row>
    <row r="958" spans="2:14" ht="15.75" customHeight="1" x14ac:dyDescent="0.25">
      <c r="B958" s="10"/>
      <c r="C958" s="10"/>
      <c r="H958" s="65"/>
      <c r="J958" s="10"/>
      <c r="K958" s="65"/>
      <c r="L958" s="65"/>
      <c r="N958" s="65"/>
    </row>
    <row r="959" spans="2:14" ht="15.75" customHeight="1" x14ac:dyDescent="0.25">
      <c r="B959" s="10"/>
      <c r="C959" s="10"/>
      <c r="H959" s="65"/>
      <c r="J959" s="10"/>
      <c r="K959" s="65"/>
      <c r="L959" s="65"/>
      <c r="N959" s="65"/>
    </row>
    <row r="960" spans="2:14" ht="15.75" customHeight="1" x14ac:dyDescent="0.25">
      <c r="B960" s="10"/>
      <c r="C960" s="10"/>
      <c r="H960" s="65"/>
      <c r="J960" s="10"/>
      <c r="K960" s="65"/>
      <c r="L960" s="65"/>
      <c r="N960" s="65"/>
    </row>
    <row r="961" spans="2:14" ht="15.75" customHeight="1" x14ac:dyDescent="0.25">
      <c r="B961" s="10"/>
      <c r="C961" s="10"/>
      <c r="H961" s="65"/>
      <c r="J961" s="10"/>
      <c r="K961" s="65"/>
      <c r="L961" s="65"/>
      <c r="N961" s="65"/>
    </row>
    <row r="962" spans="2:14" ht="15.75" customHeight="1" x14ac:dyDescent="0.25">
      <c r="B962" s="10"/>
      <c r="C962" s="10"/>
      <c r="H962" s="65"/>
      <c r="J962" s="10"/>
    </row>
    <row r="963" spans="2:14" ht="15.75" customHeight="1" x14ac:dyDescent="0.25">
      <c r="B963" s="10"/>
      <c r="C963" s="10"/>
      <c r="H963" s="65"/>
      <c r="J963" s="10"/>
    </row>
    <row r="964" spans="2:14" ht="15.75" customHeight="1" x14ac:dyDescent="0.25">
      <c r="B964" s="10"/>
      <c r="C964" s="10"/>
      <c r="H964" s="65"/>
      <c r="J964" s="10"/>
    </row>
  </sheetData>
  <mergeCells count="27">
    <mergeCell ref="A83:B83"/>
    <mergeCell ref="C83:E94"/>
    <mergeCell ref="A91:B91"/>
    <mergeCell ref="A67:G67"/>
    <mergeCell ref="A69:G69"/>
    <mergeCell ref="A75:B75"/>
    <mergeCell ref="A76:F77"/>
    <mergeCell ref="A60:F60"/>
    <mergeCell ref="A62:B62"/>
    <mergeCell ref="A63:J64"/>
    <mergeCell ref="A66:B66"/>
    <mergeCell ref="A79:B79"/>
    <mergeCell ref="A43:B43"/>
    <mergeCell ref="D45:D56"/>
    <mergeCell ref="G46:G57"/>
    <mergeCell ref="H46:H57"/>
    <mergeCell ref="I46:I57"/>
    <mergeCell ref="A47:A51"/>
    <mergeCell ref="A1:N2"/>
    <mergeCell ref="D4:J8"/>
    <mergeCell ref="A11:J11"/>
    <mergeCell ref="D29:D41"/>
    <mergeCell ref="G30:G41"/>
    <mergeCell ref="H30:H41"/>
    <mergeCell ref="I30:I41"/>
    <mergeCell ref="A27:B27"/>
    <mergeCell ref="A31:A35"/>
  </mergeCells>
  <hyperlinks>
    <hyperlink ref="C12" location="Hybrid!A27" display="Fuel Cost (a)" xr:uid="{C2FCFEAC-BD94-46B8-9537-D3BC799AB6A5}"/>
    <hyperlink ref="D12" location="Hybrid!A43" display="Electric recharge cost (b)" xr:uid="{33AEEEF7-C101-42BC-AD41-8F1B60D2BA6E}"/>
    <hyperlink ref="F12" location="Hybrid!A66" display="Hybrid!A66" xr:uid="{C27B201A-FB98-4CC8-BD28-102603B77EAD}"/>
    <hyperlink ref="H12" location="Hybrid!A75" display="Hybrid!A75" xr:uid="{F37E34C0-A262-482B-B85D-A0F25BB7C739}"/>
    <hyperlink ref="G75" location="Hybrid!A1" display="return to top" xr:uid="{EF64A72C-26AE-42A3-A876-48421445ACD0}"/>
  </hyperlinks>
  <pageMargins left="0.7" right="0.7" top="0.75" bottom="0.75" header="0" footer="0"/>
  <pageSetup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49"/>
  <sheetViews>
    <sheetView showGridLines="0" zoomScale="70" zoomScaleNormal="70" workbookViewId="0">
      <selection activeCell="N28" sqref="N28"/>
    </sheetView>
  </sheetViews>
  <sheetFormatPr defaultColWidth="12.59765625" defaultRowHeight="15" customHeight="1" x14ac:dyDescent="0.25"/>
  <cols>
    <col min="1" max="1" width="27.5" style="7" customWidth="1"/>
    <col min="2" max="2" width="16.09765625" style="7" customWidth="1"/>
    <col min="3" max="3" width="16.8984375" style="7" customWidth="1"/>
    <col min="4" max="4" width="15.3984375" style="7" customWidth="1"/>
    <col min="5" max="5" width="15" style="7" bestFit="1" customWidth="1"/>
    <col min="6" max="6" width="16.59765625" style="7" customWidth="1"/>
    <col min="7" max="7" width="14.19921875" style="7" customWidth="1"/>
    <col min="8" max="8" width="14" style="7" customWidth="1"/>
    <col min="9" max="9" width="14.59765625" style="7" bestFit="1" customWidth="1"/>
    <col min="10" max="10" width="15.69921875" style="7" customWidth="1"/>
    <col min="11" max="13" width="7.59765625" style="7" customWidth="1"/>
    <col min="14" max="14" width="10.09765625" style="7" bestFit="1" customWidth="1"/>
    <col min="15" max="25" width="7.59765625" style="7" customWidth="1"/>
    <col min="26" max="16384" width="12.59765625" style="7"/>
  </cols>
  <sheetData>
    <row r="1" spans="1:16" ht="13.8" x14ac:dyDescent="0.25">
      <c r="A1" s="367" t="s">
        <v>80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9"/>
    </row>
    <row r="2" spans="1:16" ht="15.75" customHeight="1" x14ac:dyDescent="0.25">
      <c r="A2" s="378"/>
      <c r="B2" s="379"/>
      <c r="C2" s="379"/>
      <c r="D2" s="379"/>
      <c r="E2" s="379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80"/>
    </row>
    <row r="3" spans="1:16" ht="15.6" x14ac:dyDescent="0.3">
      <c r="A3" s="206"/>
      <c r="B3" s="207"/>
    </row>
    <row r="4" spans="1:16" ht="14.25" customHeight="1" x14ac:dyDescent="0.25">
      <c r="A4" s="33" t="s">
        <v>5</v>
      </c>
      <c r="B4" s="34">
        <v>44377</v>
      </c>
      <c r="D4" s="452" t="s">
        <v>81</v>
      </c>
      <c r="E4" s="453"/>
      <c r="F4" s="453"/>
      <c r="G4" s="453"/>
      <c r="H4" s="453"/>
      <c r="I4" s="454"/>
    </row>
    <row r="5" spans="1:16" ht="13.8" x14ac:dyDescent="0.25">
      <c r="A5" s="35" t="s">
        <v>7</v>
      </c>
      <c r="B5" s="36">
        <f>Inputs!E3</f>
        <v>53990</v>
      </c>
      <c r="D5" s="455"/>
      <c r="E5" s="421"/>
      <c r="F5" s="421"/>
      <c r="G5" s="421"/>
      <c r="H5" s="421"/>
      <c r="I5" s="456"/>
    </row>
    <row r="6" spans="1:16" ht="13.8" x14ac:dyDescent="0.25">
      <c r="A6" s="35" t="s">
        <v>8</v>
      </c>
      <c r="B6" s="36">
        <f>Inputs!E4</f>
        <v>12000</v>
      </c>
      <c r="D6" s="455"/>
      <c r="E6" s="421"/>
      <c r="F6" s="421"/>
      <c r="G6" s="421"/>
      <c r="H6" s="421"/>
      <c r="I6" s="456"/>
    </row>
    <row r="7" spans="1:16" ht="13.8" x14ac:dyDescent="0.25">
      <c r="A7" s="37" t="s">
        <v>9</v>
      </c>
      <c r="B7" s="36">
        <f>Inputs!E5</f>
        <v>4049.25</v>
      </c>
      <c r="D7" s="455"/>
      <c r="E7" s="421"/>
      <c r="F7" s="421"/>
      <c r="G7" s="421"/>
      <c r="H7" s="421"/>
      <c r="I7" s="456"/>
    </row>
    <row r="8" spans="1:16" ht="13.8" x14ac:dyDescent="0.25">
      <c r="A8" s="39" t="s">
        <v>10</v>
      </c>
      <c r="B8" s="40">
        <f>Inputs!E6</f>
        <v>46039.25</v>
      </c>
      <c r="D8" s="457"/>
      <c r="E8" s="458"/>
      <c r="F8" s="458"/>
      <c r="G8" s="458"/>
      <c r="H8" s="458"/>
      <c r="I8" s="459"/>
    </row>
    <row r="9" spans="1:16" ht="13.8" x14ac:dyDescent="0.25"/>
    <row r="10" spans="1:16" ht="13.8" x14ac:dyDescent="0.25"/>
    <row r="11" spans="1:16" ht="21" thickBot="1" x14ac:dyDescent="0.4">
      <c r="A11" s="426" t="s">
        <v>11</v>
      </c>
      <c r="B11" s="398"/>
      <c r="C11" s="398"/>
      <c r="D11" s="398"/>
      <c r="E11" s="398"/>
      <c r="F11" s="398"/>
      <c r="G11" s="398"/>
      <c r="H11" s="398"/>
      <c r="I11" s="395"/>
      <c r="J11" s="133"/>
    </row>
    <row r="12" spans="1:16" ht="45.75" customHeight="1" thickBot="1" x14ac:dyDescent="0.3">
      <c r="A12" s="208" t="s">
        <v>12</v>
      </c>
      <c r="B12" s="339" t="s">
        <v>180</v>
      </c>
      <c r="C12" s="306" t="s">
        <v>164</v>
      </c>
      <c r="D12" s="209" t="s">
        <v>126</v>
      </c>
      <c r="E12" s="306" t="s">
        <v>165</v>
      </c>
      <c r="F12" s="208" t="s">
        <v>132</v>
      </c>
      <c r="G12" s="306" t="s">
        <v>158</v>
      </c>
      <c r="H12" s="47" t="s">
        <v>64</v>
      </c>
      <c r="I12" s="304" t="s">
        <v>160</v>
      </c>
    </row>
    <row r="13" spans="1:16" ht="13.8" x14ac:dyDescent="0.25">
      <c r="A13" s="49">
        <v>44742</v>
      </c>
      <c r="B13" s="50">
        <v>1</v>
      </c>
      <c r="C13" s="105">
        <f t="shared" ref="C13:C24" si="0">J30</f>
        <v>882.47749169630595</v>
      </c>
      <c r="D13" s="210">
        <v>490</v>
      </c>
      <c r="E13" s="210">
        <v>629</v>
      </c>
      <c r="F13" s="210">
        <v>1890</v>
      </c>
      <c r="G13" s="211">
        <f>SUM(D81:D92)</f>
        <v>1579.6349136797551</v>
      </c>
      <c r="H13" s="211">
        <f t="shared" ref="H13:H24" si="1">SUM(C13:F13)</f>
        <v>3891.4774916963061</v>
      </c>
    </row>
    <row r="14" spans="1:16" ht="13.8" x14ac:dyDescent="0.25">
      <c r="A14" s="54">
        <f t="shared" ref="A14:A24" si="2">DATE(YEAR(A13) + 1, MONTH(A13), DAY(A13))</f>
        <v>45107</v>
      </c>
      <c r="B14" s="55">
        <v>2</v>
      </c>
      <c r="C14" s="106">
        <f t="shared" si="0"/>
        <v>907.12994641856255</v>
      </c>
      <c r="D14" s="212">
        <v>490</v>
      </c>
      <c r="E14" s="212">
        <v>419.94</v>
      </c>
      <c r="F14" s="212">
        <v>1890</v>
      </c>
      <c r="G14" s="213">
        <f>SUM(D93:D104)</f>
        <v>1256.8064760516052</v>
      </c>
      <c r="H14" s="213">
        <f t="shared" si="1"/>
        <v>3707.0699464185627</v>
      </c>
    </row>
    <row r="15" spans="1:16" ht="13.8" x14ac:dyDescent="0.25">
      <c r="A15" s="54">
        <f t="shared" si="2"/>
        <v>45473</v>
      </c>
      <c r="B15" s="55">
        <v>3</v>
      </c>
      <c r="C15" s="106">
        <f t="shared" si="0"/>
        <v>932.47107992248948</v>
      </c>
      <c r="D15" s="212">
        <v>490</v>
      </c>
      <c r="E15" s="212">
        <v>419.94</v>
      </c>
      <c r="F15" s="212">
        <v>1890</v>
      </c>
      <c r="G15" s="213">
        <f>SUM(D105:D116)</f>
        <v>920.28933439924356</v>
      </c>
      <c r="H15" s="213">
        <f t="shared" si="1"/>
        <v>3732.4110799224895</v>
      </c>
    </row>
    <row r="16" spans="1:16" ht="13.8" x14ac:dyDescent="0.25">
      <c r="A16" s="54">
        <f t="shared" si="2"/>
        <v>45838</v>
      </c>
      <c r="B16" s="55">
        <v>4</v>
      </c>
      <c r="C16" s="106">
        <f t="shared" si="0"/>
        <v>958.52013079790129</v>
      </c>
      <c r="D16" s="212">
        <v>490</v>
      </c>
      <c r="E16" s="212">
        <v>419.94</v>
      </c>
      <c r="F16" s="212">
        <v>1890</v>
      </c>
      <c r="G16" s="213">
        <f>SUM(D117:D128)</f>
        <v>569.50305467157091</v>
      </c>
      <c r="H16" s="213">
        <f t="shared" si="1"/>
        <v>3758.4601307979015</v>
      </c>
    </row>
    <row r="17" spans="1:10" ht="13.8" x14ac:dyDescent="0.25">
      <c r="A17" s="54">
        <f t="shared" si="2"/>
        <v>46203</v>
      </c>
      <c r="B17" s="55">
        <v>5</v>
      </c>
      <c r="C17" s="106">
        <f t="shared" si="0"/>
        <v>985.29687507434187</v>
      </c>
      <c r="D17" s="212">
        <v>490</v>
      </c>
      <c r="E17" s="212">
        <v>419.94</v>
      </c>
      <c r="F17" s="212">
        <v>1890</v>
      </c>
      <c r="G17" s="213">
        <f>SUM(D129:D140)</f>
        <v>203.84259101442214</v>
      </c>
      <c r="H17" s="213">
        <f t="shared" si="1"/>
        <v>3785.2368750743417</v>
      </c>
    </row>
    <row r="18" spans="1:10" ht="13.8" x14ac:dyDescent="0.25">
      <c r="A18" s="54">
        <f t="shared" si="2"/>
        <v>46568</v>
      </c>
      <c r="B18" s="55">
        <v>6</v>
      </c>
      <c r="C18" s="106">
        <f t="shared" si="0"/>
        <v>1012.8216412347349</v>
      </c>
      <c r="D18" s="212">
        <v>490</v>
      </c>
      <c r="E18" s="212">
        <v>419.94</v>
      </c>
      <c r="F18" s="212">
        <v>1890</v>
      </c>
      <c r="G18" s="212">
        <v>0</v>
      </c>
      <c r="H18" s="212">
        <f t="shared" si="1"/>
        <v>3812.7616412347352</v>
      </c>
      <c r="I18" s="337" t="s">
        <v>178</v>
      </c>
    </row>
    <row r="19" spans="1:10" ht="13.8" x14ac:dyDescent="0.25">
      <c r="A19" s="54">
        <f t="shared" si="2"/>
        <v>46934</v>
      </c>
      <c r="B19" s="55">
        <v>7</v>
      </c>
      <c r="C19" s="106">
        <f t="shared" si="0"/>
        <v>1041.1153256484486</v>
      </c>
      <c r="D19" s="212">
        <v>490</v>
      </c>
      <c r="E19" s="212">
        <v>419.94</v>
      </c>
      <c r="F19" s="212">
        <v>1890</v>
      </c>
      <c r="G19" s="212">
        <v>0</v>
      </c>
      <c r="H19" s="212">
        <f t="shared" si="1"/>
        <v>3841.0553256484486</v>
      </c>
      <c r="I19" s="254">
        <f>AVERAGE(H13:H24)</f>
        <v>3848.883684073091</v>
      </c>
    </row>
    <row r="20" spans="1:10" ht="13.8" x14ac:dyDescent="0.25">
      <c r="A20" s="54">
        <f t="shared" si="2"/>
        <v>47299</v>
      </c>
      <c r="B20" s="55">
        <v>8</v>
      </c>
      <c r="C20" s="106">
        <f t="shared" si="0"/>
        <v>1070.1994084354897</v>
      </c>
      <c r="D20" s="212">
        <v>490</v>
      </c>
      <c r="E20" s="212">
        <v>419.94</v>
      </c>
      <c r="F20" s="212">
        <v>1890</v>
      </c>
      <c r="G20" s="212">
        <v>0</v>
      </c>
      <c r="H20" s="212">
        <f t="shared" si="1"/>
        <v>3870.1394084354897</v>
      </c>
    </row>
    <row r="21" spans="1:10" ht="13.8" x14ac:dyDescent="0.25">
      <c r="A21" s="54">
        <f t="shared" si="2"/>
        <v>47664</v>
      </c>
      <c r="B21" s="55">
        <v>9</v>
      </c>
      <c r="C21" s="106">
        <f t="shared" si="0"/>
        <v>1100.0959697738735</v>
      </c>
      <c r="D21" s="212">
        <v>490</v>
      </c>
      <c r="E21" s="212">
        <v>419.94</v>
      </c>
      <c r="F21" s="212">
        <v>1890</v>
      </c>
      <c r="G21" s="212">
        <v>0</v>
      </c>
      <c r="H21" s="212">
        <f t="shared" si="1"/>
        <v>3900.0359697738736</v>
      </c>
    </row>
    <row r="22" spans="1:10" ht="13.8" x14ac:dyDescent="0.25">
      <c r="A22" s="54">
        <f t="shared" si="2"/>
        <v>48029</v>
      </c>
      <c r="B22" s="55">
        <v>10</v>
      </c>
      <c r="C22" s="106">
        <f t="shared" si="0"/>
        <v>1130.8277066625469</v>
      </c>
      <c r="D22" s="212">
        <v>490</v>
      </c>
      <c r="E22" s="212">
        <v>419.94</v>
      </c>
      <c r="F22" s="212">
        <v>1890</v>
      </c>
      <c r="G22" s="212">
        <v>0</v>
      </c>
      <c r="H22" s="212">
        <f t="shared" si="1"/>
        <v>3930.767706662547</v>
      </c>
    </row>
    <row r="23" spans="1:10" ht="13.8" x14ac:dyDescent="0.25">
      <c r="A23" s="54">
        <f t="shared" si="2"/>
        <v>48395</v>
      </c>
      <c r="B23" s="55">
        <v>11</v>
      </c>
      <c r="C23" s="106">
        <f t="shared" si="0"/>
        <v>1162.4179501525932</v>
      </c>
      <c r="D23" s="212">
        <v>490</v>
      </c>
      <c r="E23" s="212">
        <v>419.94</v>
      </c>
      <c r="F23" s="212">
        <v>1890</v>
      </c>
      <c r="G23" s="212">
        <v>0</v>
      </c>
      <c r="H23" s="212">
        <f t="shared" si="1"/>
        <v>3962.3579501525933</v>
      </c>
    </row>
    <row r="24" spans="1:10" ht="14.4" thickBot="1" x14ac:dyDescent="0.3">
      <c r="A24" s="59">
        <f t="shared" si="2"/>
        <v>48760</v>
      </c>
      <c r="B24" s="60">
        <v>12</v>
      </c>
      <c r="C24" s="107">
        <f t="shared" si="0"/>
        <v>1194.8906830597989</v>
      </c>
      <c r="D24" s="214">
        <v>490</v>
      </c>
      <c r="E24" s="214">
        <v>419.94</v>
      </c>
      <c r="F24" s="214">
        <v>1890</v>
      </c>
      <c r="G24" s="214">
        <v>0</v>
      </c>
      <c r="H24" s="214">
        <f t="shared" si="1"/>
        <v>3994.830683059799</v>
      </c>
    </row>
    <row r="25" spans="1:10" ht="15.75" customHeight="1" x14ac:dyDescent="0.25"/>
    <row r="26" spans="1:10" ht="15.75" customHeight="1" x14ac:dyDescent="0.25"/>
    <row r="27" spans="1:10" ht="15.75" customHeight="1" x14ac:dyDescent="0.25">
      <c r="A27" s="394" t="s">
        <v>127</v>
      </c>
      <c r="B27" s="395"/>
      <c r="D27" s="65"/>
      <c r="E27" s="65"/>
      <c r="F27" s="65"/>
      <c r="H27" s="10"/>
      <c r="I27" s="65"/>
      <c r="J27" s="65"/>
    </row>
    <row r="28" spans="1:10" ht="57" customHeight="1" x14ac:dyDescent="0.25">
      <c r="A28" s="18" t="s">
        <v>15</v>
      </c>
      <c r="B28" s="19" t="s">
        <v>16</v>
      </c>
      <c r="C28" s="68" t="s">
        <v>68</v>
      </c>
      <c r="D28" s="298" t="s">
        <v>18</v>
      </c>
      <c r="E28" s="298" t="s">
        <v>153</v>
      </c>
      <c r="F28" s="69" t="s">
        <v>70</v>
      </c>
      <c r="G28" s="19" t="s">
        <v>118</v>
      </c>
      <c r="H28" s="19" t="s">
        <v>22</v>
      </c>
      <c r="I28" s="19" t="s">
        <v>71</v>
      </c>
      <c r="J28" s="19" t="s">
        <v>72</v>
      </c>
    </row>
    <row r="29" spans="1:10" ht="15.75" customHeight="1" thickBot="1" x14ac:dyDescent="0.3">
      <c r="A29" s="70">
        <v>0</v>
      </c>
      <c r="B29" s="71">
        <v>40359</v>
      </c>
      <c r="C29" s="118">
        <v>9.8299999999999998E-2</v>
      </c>
      <c r="D29" s="399">
        <f>(C35-1)</f>
        <v>2.7935505385944026E-2</v>
      </c>
      <c r="E29" s="160"/>
      <c r="F29" s="161"/>
      <c r="G29" s="161"/>
      <c r="H29" s="161"/>
      <c r="I29" s="10"/>
      <c r="J29" s="102"/>
    </row>
    <row r="30" spans="1:10" ht="15.75" customHeight="1" thickBot="1" x14ac:dyDescent="0.3">
      <c r="A30" s="70">
        <v>11</v>
      </c>
      <c r="B30" s="71">
        <v>44377</v>
      </c>
      <c r="C30" s="215">
        <f>Inputs!D20</f>
        <v>0.1331</v>
      </c>
      <c r="D30" s="400"/>
      <c r="E30" s="78">
        <v>44742</v>
      </c>
      <c r="F30" s="169">
        <f>(((C30*D29)+C30))</f>
        <v>0.13681821576686914</v>
      </c>
      <c r="G30" s="437">
        <v>0.43</v>
      </c>
      <c r="H30" s="403">
        <f>(15000*Inputs!C14)+15000</f>
        <v>15000</v>
      </c>
      <c r="I30" s="428">
        <f>(G30*H30)</f>
        <v>6450</v>
      </c>
      <c r="J30" s="77">
        <f t="shared" ref="J30:J41" si="3">$I$30*F30</f>
        <v>882.47749169630595</v>
      </c>
    </row>
    <row r="31" spans="1:10" ht="15.75" customHeight="1" x14ac:dyDescent="0.25">
      <c r="A31" s="432" t="s">
        <v>182</v>
      </c>
      <c r="B31" s="292" t="s">
        <v>26</v>
      </c>
      <c r="C31" s="341">
        <f t="shared" ref="C31:C32" si="4">C29</f>
        <v>9.8299999999999998E-2</v>
      </c>
      <c r="D31" s="401"/>
      <c r="E31" s="78">
        <f t="shared" ref="E31:E41" si="5">DATE(YEAR(E30) + 1, MONTH(E30), DAY(E30))</f>
        <v>45107</v>
      </c>
      <c r="F31" s="171">
        <f t="shared" ref="F31:F41" si="6">(F30*$D$29)+F30</f>
        <v>0.14064030177031978</v>
      </c>
      <c r="G31" s="404"/>
      <c r="H31" s="404"/>
      <c r="I31" s="376"/>
      <c r="J31" s="80">
        <f t="shared" si="3"/>
        <v>907.12994641856255</v>
      </c>
    </row>
    <row r="32" spans="1:10" ht="15.75" customHeight="1" thickBot="1" x14ac:dyDescent="0.3">
      <c r="A32" s="433"/>
      <c r="B32" s="293" t="s">
        <v>27</v>
      </c>
      <c r="C32" s="342">
        <f t="shared" si="4"/>
        <v>0.1331</v>
      </c>
      <c r="D32" s="401"/>
      <c r="E32" s="78">
        <f t="shared" si="5"/>
        <v>45473</v>
      </c>
      <c r="F32" s="171">
        <f t="shared" si="6"/>
        <v>0.14456915967790535</v>
      </c>
      <c r="G32" s="404"/>
      <c r="H32" s="404"/>
      <c r="I32" s="376"/>
      <c r="J32" s="80">
        <f t="shared" si="3"/>
        <v>932.47107992248948</v>
      </c>
    </row>
    <row r="33" spans="1:10" ht="15.75" customHeight="1" x14ac:dyDescent="0.25">
      <c r="A33" s="433"/>
      <c r="B33" s="284" t="s">
        <v>28</v>
      </c>
      <c r="C33" s="290">
        <f>C32/C31</f>
        <v>1.3540183112919633</v>
      </c>
      <c r="D33" s="400"/>
      <c r="E33" s="78">
        <f t="shared" si="5"/>
        <v>45838</v>
      </c>
      <c r="F33" s="171">
        <f t="shared" si="6"/>
        <v>0.14860777221672888</v>
      </c>
      <c r="G33" s="404"/>
      <c r="H33" s="404"/>
      <c r="I33" s="376"/>
      <c r="J33" s="80">
        <f t="shared" si="3"/>
        <v>958.52013079790129</v>
      </c>
    </row>
    <row r="34" spans="1:10" ht="15.75" customHeight="1" x14ac:dyDescent="0.25">
      <c r="A34" s="433"/>
      <c r="B34" s="284" t="s">
        <v>29</v>
      </c>
      <c r="C34" s="290">
        <f>LOG(C33)/A30</f>
        <v>1.1965867058412677E-2</v>
      </c>
      <c r="D34" s="400"/>
      <c r="E34" s="78">
        <f t="shared" si="5"/>
        <v>46203</v>
      </c>
      <c r="F34" s="171">
        <f t="shared" si="6"/>
        <v>0.15275920543788246</v>
      </c>
      <c r="G34" s="404"/>
      <c r="H34" s="404"/>
      <c r="I34" s="376"/>
      <c r="J34" s="80">
        <f t="shared" si="3"/>
        <v>985.29687507434187</v>
      </c>
    </row>
    <row r="35" spans="1:10" ht="17.25" customHeight="1" thickBot="1" x14ac:dyDescent="0.3">
      <c r="A35" s="434"/>
      <c r="B35" s="286" t="s">
        <v>30</v>
      </c>
      <c r="C35" s="291">
        <f>10^C34</f>
        <v>1.027935505385944</v>
      </c>
      <c r="D35" s="400"/>
      <c r="E35" s="78">
        <f t="shared" si="5"/>
        <v>46568</v>
      </c>
      <c r="F35" s="171">
        <f t="shared" si="6"/>
        <v>0.15702661104414495</v>
      </c>
      <c r="G35" s="404"/>
      <c r="H35" s="404"/>
      <c r="I35" s="376"/>
      <c r="J35" s="80">
        <f t="shared" si="3"/>
        <v>1012.8216412347349</v>
      </c>
    </row>
    <row r="36" spans="1:10" ht="15.75" customHeight="1" x14ac:dyDescent="0.25">
      <c r="D36" s="400"/>
      <c r="E36" s="78">
        <f t="shared" si="5"/>
        <v>46934</v>
      </c>
      <c r="F36" s="171">
        <f t="shared" si="6"/>
        <v>0.1614132287827052</v>
      </c>
      <c r="G36" s="404"/>
      <c r="H36" s="404"/>
      <c r="I36" s="376"/>
      <c r="J36" s="80">
        <f t="shared" si="3"/>
        <v>1041.1153256484486</v>
      </c>
    </row>
    <row r="37" spans="1:10" ht="15.75" customHeight="1" x14ac:dyDescent="0.25">
      <c r="D37" s="400"/>
      <c r="E37" s="78">
        <f t="shared" si="5"/>
        <v>47299</v>
      </c>
      <c r="F37" s="171">
        <f t="shared" si="6"/>
        <v>0.16592238890472708</v>
      </c>
      <c r="G37" s="404"/>
      <c r="H37" s="404"/>
      <c r="I37" s="376"/>
      <c r="J37" s="80">
        <f t="shared" si="3"/>
        <v>1070.1994084354897</v>
      </c>
    </row>
    <row r="38" spans="1:10" ht="15.75" customHeight="1" x14ac:dyDescent="0.25">
      <c r="D38" s="400"/>
      <c r="E38" s="78">
        <f t="shared" si="5"/>
        <v>47664</v>
      </c>
      <c r="F38" s="171">
        <f t="shared" si="6"/>
        <v>0.17055751469362379</v>
      </c>
      <c r="G38" s="404"/>
      <c r="H38" s="404"/>
      <c r="I38" s="376"/>
      <c r="J38" s="80">
        <f t="shared" si="3"/>
        <v>1100.0959697738735</v>
      </c>
    </row>
    <row r="39" spans="1:10" ht="15.75" customHeight="1" x14ac:dyDescent="0.25">
      <c r="D39" s="400"/>
      <c r="E39" s="78">
        <f t="shared" si="5"/>
        <v>48029</v>
      </c>
      <c r="F39" s="171">
        <f t="shared" si="6"/>
        <v>0.17532212506396075</v>
      </c>
      <c r="G39" s="404"/>
      <c r="H39" s="404"/>
      <c r="I39" s="376"/>
      <c r="J39" s="80">
        <f t="shared" si="3"/>
        <v>1130.8277066625469</v>
      </c>
    </row>
    <row r="40" spans="1:10" ht="15.75" customHeight="1" x14ac:dyDescent="0.25">
      <c r="D40" s="400"/>
      <c r="E40" s="78">
        <f t="shared" si="5"/>
        <v>48395</v>
      </c>
      <c r="F40" s="171">
        <f t="shared" si="6"/>
        <v>0.18021983723296017</v>
      </c>
      <c r="G40" s="404"/>
      <c r="H40" s="404"/>
      <c r="I40" s="376"/>
      <c r="J40" s="80">
        <f t="shared" si="3"/>
        <v>1162.4179501525932</v>
      </c>
    </row>
    <row r="41" spans="1:10" ht="15.75" customHeight="1" thickBot="1" x14ac:dyDescent="0.3">
      <c r="D41" s="402"/>
      <c r="E41" s="84">
        <f t="shared" si="5"/>
        <v>48760</v>
      </c>
      <c r="F41" s="177">
        <f t="shared" si="6"/>
        <v>0.18525436946663548</v>
      </c>
      <c r="G41" s="405"/>
      <c r="H41" s="405"/>
      <c r="I41" s="378"/>
      <c r="J41" s="86">
        <f t="shared" si="3"/>
        <v>1194.8906830597989</v>
      </c>
    </row>
    <row r="42" spans="1:10" ht="15.75" customHeight="1" thickBot="1" x14ac:dyDescent="0.3">
      <c r="J42" s="167"/>
    </row>
    <row r="43" spans="1:10" ht="15.75" customHeight="1" thickBot="1" x14ac:dyDescent="0.3">
      <c r="A43" s="394" t="s">
        <v>128</v>
      </c>
      <c r="B43" s="395"/>
    </row>
    <row r="44" spans="1:10" ht="15.75" customHeight="1" x14ac:dyDescent="0.25">
      <c r="A44" s="411" t="s">
        <v>82</v>
      </c>
      <c r="B44" s="368"/>
      <c r="C44" s="369"/>
    </row>
    <row r="45" spans="1:10" ht="15.75" customHeight="1" x14ac:dyDescent="0.25">
      <c r="A45" s="376"/>
      <c r="B45" s="374"/>
      <c r="C45" s="377"/>
    </row>
    <row r="46" spans="1:10" ht="15.75" customHeight="1" x14ac:dyDescent="0.25">
      <c r="A46" s="378"/>
      <c r="B46" s="379"/>
      <c r="C46" s="380"/>
    </row>
    <row r="47" spans="1:10" ht="15.75" customHeight="1" x14ac:dyDescent="0.25">
      <c r="B47" s="10"/>
      <c r="D47" s="65"/>
      <c r="F47" s="10"/>
      <c r="G47" s="65"/>
      <c r="H47" s="65"/>
      <c r="J47" s="65"/>
    </row>
    <row r="48" spans="1:10" ht="20.25" customHeight="1" x14ac:dyDescent="0.25">
      <c r="A48" s="442" t="s">
        <v>129</v>
      </c>
      <c r="B48" s="410"/>
      <c r="C48" s="90"/>
      <c r="D48" s="66"/>
      <c r="F48" s="10"/>
      <c r="G48" s="65"/>
      <c r="H48" s="65"/>
      <c r="J48" s="65"/>
    </row>
    <row r="49" spans="1:10" ht="15.75" customHeight="1" x14ac:dyDescent="0.25">
      <c r="A49" s="415" t="s">
        <v>34</v>
      </c>
      <c r="B49" s="398"/>
      <c r="C49" s="398"/>
      <c r="D49" s="398"/>
      <c r="E49" s="398"/>
      <c r="F49" s="398"/>
      <c r="G49" s="398"/>
      <c r="H49" s="395"/>
      <c r="J49" s="65"/>
    </row>
    <row r="50" spans="1:10" ht="15.75" customHeight="1" x14ac:dyDescent="0.25">
      <c r="A50" s="101" t="s">
        <v>76</v>
      </c>
      <c r="B50" s="216">
        <f>E13</f>
        <v>629</v>
      </c>
      <c r="C50" s="462"/>
      <c r="D50" s="398"/>
      <c r="E50" s="398"/>
      <c r="F50" s="398"/>
      <c r="G50" s="398"/>
      <c r="H50" s="395"/>
      <c r="J50" s="65"/>
    </row>
    <row r="51" spans="1:10" ht="15.75" customHeight="1" x14ac:dyDescent="0.25">
      <c r="A51" s="460" t="s">
        <v>36</v>
      </c>
      <c r="B51" s="398"/>
      <c r="C51" s="398"/>
      <c r="D51" s="398"/>
      <c r="E51" s="398"/>
      <c r="F51" s="398"/>
      <c r="G51" s="398"/>
      <c r="H51" s="395"/>
      <c r="I51" s="93"/>
      <c r="J51" s="65"/>
    </row>
    <row r="52" spans="1:10" ht="15.75" customHeight="1" x14ac:dyDescent="0.25">
      <c r="A52" s="186" t="s">
        <v>37</v>
      </c>
      <c r="B52" s="51">
        <v>46</v>
      </c>
      <c r="C52" s="463"/>
      <c r="D52" s="368"/>
      <c r="E52" s="368"/>
      <c r="F52" s="368"/>
      <c r="G52" s="368"/>
      <c r="H52" s="369"/>
      <c r="I52" s="93"/>
      <c r="J52" s="65"/>
    </row>
    <row r="53" spans="1:10" ht="15.75" customHeight="1" x14ac:dyDescent="0.25">
      <c r="A53" s="96" t="s">
        <v>38</v>
      </c>
      <c r="B53" s="56">
        <v>23</v>
      </c>
      <c r="C53" s="374"/>
      <c r="D53" s="374"/>
      <c r="E53" s="374"/>
      <c r="F53" s="374"/>
      <c r="G53" s="374"/>
      <c r="H53" s="377"/>
      <c r="I53" s="93"/>
      <c r="J53" s="65"/>
    </row>
    <row r="54" spans="1:10" ht="15.75" customHeight="1" x14ac:dyDescent="0.25">
      <c r="A54" s="97" t="s">
        <v>39</v>
      </c>
      <c r="B54" s="98">
        <f>(0.65/100)*B5</f>
        <v>350.93500000000006</v>
      </c>
      <c r="C54" s="374"/>
      <c r="D54" s="374"/>
      <c r="E54" s="374"/>
      <c r="F54" s="374"/>
      <c r="G54" s="374"/>
      <c r="H54" s="377"/>
      <c r="I54" s="93"/>
      <c r="J54" s="65"/>
    </row>
    <row r="55" spans="1:10" ht="15.75" customHeight="1" x14ac:dyDescent="0.25">
      <c r="A55" s="99" t="s">
        <v>40</v>
      </c>
      <c r="B55" s="100">
        <f>SUM(B52:B54)</f>
        <v>419.93500000000006</v>
      </c>
      <c r="C55" s="379"/>
      <c r="D55" s="379"/>
      <c r="E55" s="379"/>
      <c r="F55" s="379"/>
      <c r="G55" s="379"/>
      <c r="H55" s="380"/>
      <c r="I55" s="93"/>
      <c r="J55" s="65"/>
    </row>
    <row r="56" spans="1:10" ht="15.75" customHeight="1" x14ac:dyDescent="0.25">
      <c r="B56" s="10"/>
      <c r="D56" s="65"/>
      <c r="F56" s="10"/>
      <c r="G56" s="65"/>
      <c r="H56" s="65"/>
      <c r="J56" s="65"/>
    </row>
    <row r="57" spans="1:10" ht="18" customHeight="1" x14ac:dyDescent="0.25">
      <c r="A57" s="442" t="s">
        <v>130</v>
      </c>
      <c r="B57" s="410"/>
      <c r="D57" s="65"/>
      <c r="F57" s="10"/>
      <c r="G57" s="65"/>
      <c r="H57" s="65"/>
      <c r="J57" s="65"/>
    </row>
    <row r="58" spans="1:10" ht="15.75" customHeight="1" x14ac:dyDescent="0.25">
      <c r="A58" s="411" t="s">
        <v>83</v>
      </c>
      <c r="B58" s="368"/>
      <c r="C58" s="368"/>
      <c r="D58" s="369"/>
      <c r="E58" s="180"/>
      <c r="F58" s="180"/>
      <c r="G58" s="180"/>
      <c r="H58" s="180"/>
      <c r="I58" s="180"/>
      <c r="J58" s="180"/>
    </row>
    <row r="59" spans="1:10" ht="15.75" customHeight="1" x14ac:dyDescent="0.25">
      <c r="A59" s="376"/>
      <c r="B59" s="374"/>
      <c r="C59" s="374"/>
      <c r="D59" s="377"/>
      <c r="E59" s="180"/>
      <c r="F59" s="180"/>
      <c r="G59" s="180"/>
      <c r="H59" s="180"/>
      <c r="I59" s="180"/>
      <c r="J59" s="180"/>
    </row>
    <row r="60" spans="1:10" ht="15.75" customHeight="1" thickBot="1" x14ac:dyDescent="0.3">
      <c r="A60" s="378"/>
      <c r="B60" s="379"/>
      <c r="C60" s="379"/>
      <c r="D60" s="380"/>
      <c r="E60" s="180"/>
      <c r="F60" s="180"/>
      <c r="G60" s="180"/>
      <c r="H60" s="180"/>
      <c r="I60" s="180"/>
      <c r="J60" s="180"/>
    </row>
    <row r="61" spans="1:10" ht="15.75" customHeight="1" thickBot="1" x14ac:dyDescent="0.3"/>
    <row r="62" spans="1:10" ht="30" customHeight="1" x14ac:dyDescent="0.25">
      <c r="A62" s="412" t="s">
        <v>145</v>
      </c>
      <c r="B62" s="369"/>
      <c r="D62" s="65"/>
    </row>
    <row r="63" spans="1:10" ht="15.75" customHeight="1" x14ac:dyDescent="0.25">
      <c r="A63" s="217" t="s">
        <v>43</v>
      </c>
      <c r="B63" s="218">
        <f>B8</f>
        <v>46039.25</v>
      </c>
      <c r="D63" s="65"/>
    </row>
    <row r="64" spans="1:10" ht="15.75" customHeight="1" x14ac:dyDescent="0.25">
      <c r="A64" s="219" t="s">
        <v>44</v>
      </c>
      <c r="B64" s="220">
        <f>0.1*B63</f>
        <v>4603.9250000000002</v>
      </c>
      <c r="D64" s="65"/>
    </row>
    <row r="65" spans="1:5" ht="15.75" customHeight="1" x14ac:dyDescent="0.25">
      <c r="A65" s="221" t="s">
        <v>45</v>
      </c>
      <c r="B65" s="222">
        <f>B63-B64</f>
        <v>41435.324999999997</v>
      </c>
      <c r="D65" s="65"/>
    </row>
    <row r="66" spans="1:5" ht="15.75" customHeight="1" x14ac:dyDescent="0.25">
      <c r="A66" s="461" t="s">
        <v>46</v>
      </c>
      <c r="B66" s="377"/>
    </row>
    <row r="67" spans="1:5" ht="15.75" customHeight="1" x14ac:dyDescent="0.25">
      <c r="A67" s="217" t="s">
        <v>47</v>
      </c>
      <c r="B67" s="223">
        <f>B65</f>
        <v>41435.324999999997</v>
      </c>
    </row>
    <row r="68" spans="1:5" ht="15.75" customHeight="1" x14ac:dyDescent="0.25">
      <c r="A68" s="219" t="s">
        <v>48</v>
      </c>
      <c r="B68" s="224">
        <v>5</v>
      </c>
    </row>
    <row r="69" spans="1:5" ht="15.75" customHeight="1" x14ac:dyDescent="0.25">
      <c r="A69" s="219" t="s">
        <v>49</v>
      </c>
      <c r="B69" s="224">
        <v>4.1599999999999998E-2</v>
      </c>
    </row>
    <row r="70" spans="1:5" ht="15.75" customHeight="1" x14ac:dyDescent="0.25">
      <c r="A70" s="219" t="s">
        <v>50</v>
      </c>
      <c r="B70" s="224">
        <v>12</v>
      </c>
    </row>
    <row r="71" spans="1:5" ht="27.6" x14ac:dyDescent="0.25">
      <c r="A71" s="225" t="s">
        <v>51</v>
      </c>
      <c r="B71" s="226">
        <f>B69/B70</f>
        <v>3.4666666666666665E-3</v>
      </c>
    </row>
    <row r="72" spans="1:5" ht="15.75" customHeight="1" x14ac:dyDescent="0.25">
      <c r="A72" s="221" t="s">
        <v>52</v>
      </c>
      <c r="B72" s="227">
        <f>B68*B70</f>
        <v>60</v>
      </c>
    </row>
    <row r="73" spans="1:5" ht="15.75" customHeight="1" x14ac:dyDescent="0.25">
      <c r="A73" s="396"/>
      <c r="B73" s="380"/>
    </row>
    <row r="74" spans="1:5" ht="15.75" customHeight="1" x14ac:dyDescent="0.25">
      <c r="A74" s="445" t="s">
        <v>53</v>
      </c>
      <c r="B74" s="395"/>
    </row>
    <row r="75" spans="1:5" ht="15.75" customHeight="1" x14ac:dyDescent="0.25">
      <c r="A75" s="118" t="s">
        <v>54</v>
      </c>
      <c r="B75" s="119">
        <f>PMT(B71,B72,-B67,0,0)</f>
        <v>766.09002283027678</v>
      </c>
    </row>
    <row r="76" spans="1:5" ht="15.75" customHeight="1" x14ac:dyDescent="0.25">
      <c r="A76" s="120" t="s">
        <v>55</v>
      </c>
      <c r="B76" s="121">
        <f>D141</f>
        <v>4530.0763698165983</v>
      </c>
    </row>
    <row r="77" spans="1:5" ht="15.75" customHeight="1" x14ac:dyDescent="0.25">
      <c r="A77" s="122" t="s">
        <v>56</v>
      </c>
      <c r="B77" s="123">
        <f>B76+B67</f>
        <v>45965.401369816595</v>
      </c>
      <c r="D77" s="307" t="s">
        <v>166</v>
      </c>
    </row>
    <row r="78" spans="1:5" ht="15.75" customHeight="1" x14ac:dyDescent="0.25"/>
    <row r="79" spans="1:5" ht="28.5" customHeight="1" x14ac:dyDescent="0.25">
      <c r="A79" s="201" t="s">
        <v>57</v>
      </c>
      <c r="B79" s="202" t="s">
        <v>58</v>
      </c>
      <c r="C79" s="201" t="s">
        <v>59</v>
      </c>
      <c r="D79" s="203" t="s">
        <v>60</v>
      </c>
      <c r="E79" s="201" t="s">
        <v>61</v>
      </c>
    </row>
    <row r="80" spans="1:5" ht="15.75" customHeight="1" x14ac:dyDescent="0.25">
      <c r="A80" s="50">
        <v>0</v>
      </c>
      <c r="B80" s="104"/>
      <c r="C80" s="124"/>
      <c r="D80" s="125"/>
      <c r="E80" s="126">
        <f>B67</f>
        <v>41435.324999999997</v>
      </c>
    </row>
    <row r="81" spans="1:5" ht="15.75" customHeight="1" x14ac:dyDescent="0.25">
      <c r="A81" s="55">
        <v>1</v>
      </c>
      <c r="B81" s="127">
        <f t="shared" ref="B81:B140" si="7">$B$75</f>
        <v>766.09002283027678</v>
      </c>
      <c r="C81" s="127">
        <f t="shared" ref="C81:C140" si="8">B81-D81</f>
        <v>622.44756283027687</v>
      </c>
      <c r="D81" s="128">
        <f t="shared" ref="D81:D140" si="9">$B$71*E80</f>
        <v>143.64245999999997</v>
      </c>
      <c r="E81" s="127">
        <f t="shared" ref="E81:E140" si="10">E80-C81</f>
        <v>40812.877437169722</v>
      </c>
    </row>
    <row r="82" spans="1:5" ht="15.75" customHeight="1" x14ac:dyDescent="0.25">
      <c r="A82" s="55">
        <v>2</v>
      </c>
      <c r="B82" s="127">
        <f t="shared" si="7"/>
        <v>766.09002283027678</v>
      </c>
      <c r="C82" s="127">
        <f t="shared" si="8"/>
        <v>624.60538104808847</v>
      </c>
      <c r="D82" s="128">
        <f t="shared" si="9"/>
        <v>141.48464178218836</v>
      </c>
      <c r="E82" s="127">
        <f t="shared" si="10"/>
        <v>40188.272056121634</v>
      </c>
    </row>
    <row r="83" spans="1:5" ht="15.75" customHeight="1" x14ac:dyDescent="0.25">
      <c r="A83" s="55">
        <v>3</v>
      </c>
      <c r="B83" s="127">
        <f t="shared" si="7"/>
        <v>766.09002283027678</v>
      </c>
      <c r="C83" s="127">
        <f t="shared" si="8"/>
        <v>626.77067970238841</v>
      </c>
      <c r="D83" s="128">
        <f t="shared" si="9"/>
        <v>139.31934312788832</v>
      </c>
      <c r="E83" s="127">
        <f t="shared" si="10"/>
        <v>39561.501376419248</v>
      </c>
    </row>
    <row r="84" spans="1:5" ht="15.75" customHeight="1" x14ac:dyDescent="0.25">
      <c r="A84" s="55">
        <v>4</v>
      </c>
      <c r="B84" s="127">
        <f t="shared" si="7"/>
        <v>766.09002283027678</v>
      </c>
      <c r="C84" s="127">
        <f t="shared" si="8"/>
        <v>628.94348472535671</v>
      </c>
      <c r="D84" s="128">
        <f t="shared" si="9"/>
        <v>137.14653810492004</v>
      </c>
      <c r="E84" s="127">
        <f t="shared" si="10"/>
        <v>38932.55789169389</v>
      </c>
    </row>
    <row r="85" spans="1:5" ht="15.75" customHeight="1" x14ac:dyDescent="0.25">
      <c r="A85" s="55">
        <v>5</v>
      </c>
      <c r="B85" s="127">
        <f t="shared" si="7"/>
        <v>766.09002283027678</v>
      </c>
      <c r="C85" s="127">
        <f t="shared" si="8"/>
        <v>631.12382213907131</v>
      </c>
      <c r="D85" s="128">
        <f t="shared" si="9"/>
        <v>134.96620069120547</v>
      </c>
      <c r="E85" s="127">
        <f t="shared" si="10"/>
        <v>38301.434069554816</v>
      </c>
    </row>
    <row r="86" spans="1:5" ht="15.75" customHeight="1" x14ac:dyDescent="0.25">
      <c r="A86" s="55">
        <v>6</v>
      </c>
      <c r="B86" s="127">
        <f t="shared" si="7"/>
        <v>766.09002283027678</v>
      </c>
      <c r="C86" s="127">
        <f t="shared" si="8"/>
        <v>633.31171805582005</v>
      </c>
      <c r="D86" s="128">
        <f t="shared" si="9"/>
        <v>132.7783047744567</v>
      </c>
      <c r="E86" s="127">
        <f t="shared" si="10"/>
        <v>37668.122351498998</v>
      </c>
    </row>
    <row r="87" spans="1:5" ht="15.75" customHeight="1" x14ac:dyDescent="0.25">
      <c r="A87" s="55">
        <v>7</v>
      </c>
      <c r="B87" s="127">
        <f t="shared" si="7"/>
        <v>766.09002283027678</v>
      </c>
      <c r="C87" s="127">
        <f t="shared" si="8"/>
        <v>635.5071986784136</v>
      </c>
      <c r="D87" s="128">
        <f t="shared" si="9"/>
        <v>130.58282415186318</v>
      </c>
      <c r="E87" s="127">
        <f t="shared" si="10"/>
        <v>37032.615152820581</v>
      </c>
    </row>
    <row r="88" spans="1:5" ht="15.75" customHeight="1" x14ac:dyDescent="0.25">
      <c r="A88" s="55">
        <v>8</v>
      </c>
      <c r="B88" s="127">
        <f t="shared" si="7"/>
        <v>766.09002283027678</v>
      </c>
      <c r="C88" s="127">
        <f t="shared" si="8"/>
        <v>637.71029030049874</v>
      </c>
      <c r="D88" s="128">
        <f t="shared" si="9"/>
        <v>128.37973252977801</v>
      </c>
      <c r="E88" s="127">
        <f t="shared" si="10"/>
        <v>36394.904862520081</v>
      </c>
    </row>
    <row r="89" spans="1:5" ht="15.75" customHeight="1" x14ac:dyDescent="0.25">
      <c r="A89" s="55">
        <v>9</v>
      </c>
      <c r="B89" s="127">
        <f t="shared" si="7"/>
        <v>766.09002283027678</v>
      </c>
      <c r="C89" s="127">
        <f t="shared" si="8"/>
        <v>639.92101930687386</v>
      </c>
      <c r="D89" s="128">
        <f t="shared" si="9"/>
        <v>126.16900352340295</v>
      </c>
      <c r="E89" s="127">
        <f t="shared" si="10"/>
        <v>35754.983843213209</v>
      </c>
    </row>
    <row r="90" spans="1:5" ht="15.75" customHeight="1" x14ac:dyDescent="0.25">
      <c r="A90" s="55">
        <v>10</v>
      </c>
      <c r="B90" s="127">
        <f t="shared" si="7"/>
        <v>766.09002283027678</v>
      </c>
      <c r="C90" s="127">
        <f t="shared" si="8"/>
        <v>642.13941217380432</v>
      </c>
      <c r="D90" s="128">
        <f t="shared" si="9"/>
        <v>123.95061065647245</v>
      </c>
      <c r="E90" s="127">
        <f t="shared" si="10"/>
        <v>35112.844431039404</v>
      </c>
    </row>
    <row r="91" spans="1:5" ht="15.75" customHeight="1" x14ac:dyDescent="0.25">
      <c r="A91" s="55">
        <v>11</v>
      </c>
      <c r="B91" s="127">
        <f t="shared" si="7"/>
        <v>766.09002283027678</v>
      </c>
      <c r="C91" s="127">
        <f t="shared" si="8"/>
        <v>644.3654954693402</v>
      </c>
      <c r="D91" s="128">
        <f t="shared" si="9"/>
        <v>121.72452736093659</v>
      </c>
      <c r="E91" s="127">
        <f t="shared" si="10"/>
        <v>34468.478935570063</v>
      </c>
    </row>
    <row r="92" spans="1:5" ht="15.75" customHeight="1" x14ac:dyDescent="0.25">
      <c r="A92" s="55">
        <v>12</v>
      </c>
      <c r="B92" s="127">
        <f t="shared" si="7"/>
        <v>766.09002283027678</v>
      </c>
      <c r="C92" s="127">
        <f t="shared" si="8"/>
        <v>646.59929585363386</v>
      </c>
      <c r="D92" s="128">
        <f t="shared" si="9"/>
        <v>119.49072697664288</v>
      </c>
      <c r="E92" s="127">
        <f t="shared" si="10"/>
        <v>33821.879639716426</v>
      </c>
    </row>
    <row r="93" spans="1:5" ht="15.75" customHeight="1" x14ac:dyDescent="0.25">
      <c r="A93" s="55">
        <v>13</v>
      </c>
      <c r="B93" s="127">
        <f t="shared" si="7"/>
        <v>766.09002283027678</v>
      </c>
      <c r="C93" s="127">
        <f t="shared" si="8"/>
        <v>648.84084007925981</v>
      </c>
      <c r="D93" s="128">
        <f t="shared" si="9"/>
        <v>117.24918275101693</v>
      </c>
      <c r="E93" s="127">
        <f t="shared" si="10"/>
        <v>33173.038799637165</v>
      </c>
    </row>
    <row r="94" spans="1:5" ht="15.75" customHeight="1" x14ac:dyDescent="0.25">
      <c r="A94" s="55">
        <v>14</v>
      </c>
      <c r="B94" s="127">
        <f t="shared" si="7"/>
        <v>766.09002283027678</v>
      </c>
      <c r="C94" s="127">
        <f t="shared" si="8"/>
        <v>651.09015499153463</v>
      </c>
      <c r="D94" s="128">
        <f t="shared" si="9"/>
        <v>114.99986783874216</v>
      </c>
      <c r="E94" s="127">
        <f t="shared" si="10"/>
        <v>32521.948644645629</v>
      </c>
    </row>
    <row r="95" spans="1:5" ht="15.75" customHeight="1" x14ac:dyDescent="0.25">
      <c r="A95" s="55">
        <v>15</v>
      </c>
      <c r="B95" s="127">
        <f t="shared" si="7"/>
        <v>766.09002283027678</v>
      </c>
      <c r="C95" s="127">
        <f t="shared" si="8"/>
        <v>653.34726752883864</v>
      </c>
      <c r="D95" s="128">
        <f t="shared" si="9"/>
        <v>112.74275530143818</v>
      </c>
      <c r="E95" s="127">
        <f t="shared" si="10"/>
        <v>31868.601377116789</v>
      </c>
    </row>
    <row r="96" spans="1:5" ht="15.75" customHeight="1" x14ac:dyDescent="0.25">
      <c r="A96" s="55">
        <v>16</v>
      </c>
      <c r="B96" s="127">
        <f t="shared" si="7"/>
        <v>766.09002283027678</v>
      </c>
      <c r="C96" s="127">
        <f t="shared" si="8"/>
        <v>655.6122047229386</v>
      </c>
      <c r="D96" s="128">
        <f t="shared" si="9"/>
        <v>110.47781810733819</v>
      </c>
      <c r="E96" s="127">
        <f t="shared" si="10"/>
        <v>31212.989172393849</v>
      </c>
    </row>
    <row r="97" spans="1:5" ht="15.75" customHeight="1" x14ac:dyDescent="0.25">
      <c r="A97" s="55">
        <v>17</v>
      </c>
      <c r="B97" s="127">
        <f t="shared" si="7"/>
        <v>766.09002283027678</v>
      </c>
      <c r="C97" s="127">
        <f t="shared" si="8"/>
        <v>657.88499369931139</v>
      </c>
      <c r="D97" s="128">
        <f t="shared" si="9"/>
        <v>108.20502913096534</v>
      </c>
      <c r="E97" s="127">
        <f t="shared" si="10"/>
        <v>30555.104178694539</v>
      </c>
    </row>
    <row r="98" spans="1:5" ht="15.75" customHeight="1" x14ac:dyDescent="0.25">
      <c r="A98" s="55">
        <v>18</v>
      </c>
      <c r="B98" s="127">
        <f t="shared" si="7"/>
        <v>766.09002283027678</v>
      </c>
      <c r="C98" s="127">
        <f t="shared" si="8"/>
        <v>660.16566167746907</v>
      </c>
      <c r="D98" s="128">
        <f t="shared" si="9"/>
        <v>105.92436115280773</v>
      </c>
      <c r="E98" s="127">
        <f t="shared" si="10"/>
        <v>29894.938517017068</v>
      </c>
    </row>
    <row r="99" spans="1:5" ht="15.75" customHeight="1" x14ac:dyDescent="0.25">
      <c r="A99" s="55">
        <v>19</v>
      </c>
      <c r="B99" s="127">
        <f t="shared" si="7"/>
        <v>766.09002283027678</v>
      </c>
      <c r="C99" s="127">
        <f t="shared" si="8"/>
        <v>662.45423597128433</v>
      </c>
      <c r="D99" s="128">
        <f t="shared" si="9"/>
        <v>103.6357868589925</v>
      </c>
      <c r="E99" s="127">
        <f t="shared" si="10"/>
        <v>29232.484281045785</v>
      </c>
    </row>
    <row r="100" spans="1:5" ht="15.75" customHeight="1" x14ac:dyDescent="0.25">
      <c r="A100" s="55">
        <v>20</v>
      </c>
      <c r="B100" s="127">
        <f t="shared" si="7"/>
        <v>766.09002283027678</v>
      </c>
      <c r="C100" s="127">
        <f t="shared" si="8"/>
        <v>664.75074398931804</v>
      </c>
      <c r="D100" s="128">
        <f t="shared" si="9"/>
        <v>101.33927884095871</v>
      </c>
      <c r="E100" s="127">
        <f t="shared" si="10"/>
        <v>28567.733537056465</v>
      </c>
    </row>
    <row r="101" spans="1:5" ht="15.75" customHeight="1" x14ac:dyDescent="0.25">
      <c r="A101" s="55">
        <v>21</v>
      </c>
      <c r="B101" s="127">
        <f t="shared" si="7"/>
        <v>766.09002283027678</v>
      </c>
      <c r="C101" s="127">
        <f t="shared" si="8"/>
        <v>667.05521323514768</v>
      </c>
      <c r="D101" s="128">
        <f t="shared" si="9"/>
        <v>99.034809595129076</v>
      </c>
      <c r="E101" s="127">
        <f t="shared" si="10"/>
        <v>27900.678323821317</v>
      </c>
    </row>
    <row r="102" spans="1:5" ht="15.75" customHeight="1" x14ac:dyDescent="0.25">
      <c r="A102" s="55">
        <v>22</v>
      </c>
      <c r="B102" s="127">
        <f t="shared" si="7"/>
        <v>766.09002283027678</v>
      </c>
      <c r="C102" s="127">
        <f t="shared" si="8"/>
        <v>669.36767130769624</v>
      </c>
      <c r="D102" s="128">
        <f t="shared" si="9"/>
        <v>96.722351522580567</v>
      </c>
      <c r="E102" s="127">
        <f t="shared" si="10"/>
        <v>27231.310652513621</v>
      </c>
    </row>
    <row r="103" spans="1:5" ht="15.75" customHeight="1" x14ac:dyDescent="0.25">
      <c r="A103" s="55">
        <v>23</v>
      </c>
      <c r="B103" s="127">
        <f t="shared" si="7"/>
        <v>766.09002283027678</v>
      </c>
      <c r="C103" s="127">
        <f t="shared" si="8"/>
        <v>671.68814590156285</v>
      </c>
      <c r="D103" s="128">
        <f t="shared" si="9"/>
        <v>94.401876928713875</v>
      </c>
      <c r="E103" s="127">
        <f t="shared" si="10"/>
        <v>26559.622506612057</v>
      </c>
    </row>
    <row r="104" spans="1:5" ht="15.75" customHeight="1" x14ac:dyDescent="0.25">
      <c r="A104" s="55">
        <v>24</v>
      </c>
      <c r="B104" s="127">
        <f t="shared" si="7"/>
        <v>766.09002283027678</v>
      </c>
      <c r="C104" s="127">
        <f t="shared" si="8"/>
        <v>674.01666480735503</v>
      </c>
      <c r="D104" s="128">
        <f t="shared" si="9"/>
        <v>92.073358022921795</v>
      </c>
      <c r="E104" s="127">
        <f t="shared" si="10"/>
        <v>25885.605841804703</v>
      </c>
    </row>
    <row r="105" spans="1:5" ht="15.75" customHeight="1" x14ac:dyDescent="0.25">
      <c r="A105" s="55">
        <v>25</v>
      </c>
      <c r="B105" s="127">
        <f t="shared" si="7"/>
        <v>766.09002283027678</v>
      </c>
      <c r="C105" s="127">
        <f t="shared" si="8"/>
        <v>676.35325591202047</v>
      </c>
      <c r="D105" s="128">
        <f t="shared" si="9"/>
        <v>89.736766918256293</v>
      </c>
      <c r="E105" s="127">
        <f t="shared" si="10"/>
        <v>25209.252585892682</v>
      </c>
    </row>
    <row r="106" spans="1:5" ht="15.75" customHeight="1" x14ac:dyDescent="0.25">
      <c r="A106" s="55">
        <v>26</v>
      </c>
      <c r="B106" s="127">
        <f t="shared" si="7"/>
        <v>766.09002283027678</v>
      </c>
      <c r="C106" s="127">
        <f t="shared" si="8"/>
        <v>678.69794719918218</v>
      </c>
      <c r="D106" s="128">
        <f t="shared" si="9"/>
        <v>87.392075631094627</v>
      </c>
      <c r="E106" s="127">
        <f t="shared" si="10"/>
        <v>24530.554638693498</v>
      </c>
    </row>
    <row r="107" spans="1:5" ht="15.75" customHeight="1" x14ac:dyDescent="0.25">
      <c r="A107" s="55">
        <v>27</v>
      </c>
      <c r="B107" s="127">
        <f t="shared" si="7"/>
        <v>766.09002283027678</v>
      </c>
      <c r="C107" s="127">
        <f t="shared" si="8"/>
        <v>681.0507667494727</v>
      </c>
      <c r="D107" s="128">
        <f t="shared" si="9"/>
        <v>85.039256080804122</v>
      </c>
      <c r="E107" s="127">
        <f t="shared" si="10"/>
        <v>23849.503871944027</v>
      </c>
    </row>
    <row r="108" spans="1:5" ht="15.75" customHeight="1" x14ac:dyDescent="0.25">
      <c r="A108" s="55">
        <v>28</v>
      </c>
      <c r="B108" s="127">
        <f t="shared" si="7"/>
        <v>766.09002283027678</v>
      </c>
      <c r="C108" s="127">
        <f t="shared" si="8"/>
        <v>683.41174274087086</v>
      </c>
      <c r="D108" s="128">
        <f t="shared" si="9"/>
        <v>82.678280089405959</v>
      </c>
      <c r="E108" s="127">
        <f t="shared" si="10"/>
        <v>23166.092129203156</v>
      </c>
    </row>
    <row r="109" spans="1:5" ht="15.75" customHeight="1" x14ac:dyDescent="0.25">
      <c r="A109" s="55">
        <v>29</v>
      </c>
      <c r="B109" s="127">
        <f t="shared" si="7"/>
        <v>766.09002283027678</v>
      </c>
      <c r="C109" s="127">
        <f t="shared" si="8"/>
        <v>685.78090344903922</v>
      </c>
      <c r="D109" s="128">
        <f t="shared" si="9"/>
        <v>80.309119381237608</v>
      </c>
      <c r="E109" s="127">
        <f t="shared" si="10"/>
        <v>22480.311225754118</v>
      </c>
    </row>
    <row r="110" spans="1:5" ht="15.75" customHeight="1" x14ac:dyDescent="0.25">
      <c r="A110" s="55">
        <v>30</v>
      </c>
      <c r="B110" s="127">
        <f t="shared" si="7"/>
        <v>766.09002283027678</v>
      </c>
      <c r="C110" s="127">
        <f t="shared" si="8"/>
        <v>688.15827724766245</v>
      </c>
      <c r="D110" s="128">
        <f t="shared" si="9"/>
        <v>77.931745582614269</v>
      </c>
      <c r="E110" s="127">
        <f t="shared" si="10"/>
        <v>21792.152948506457</v>
      </c>
    </row>
    <row r="111" spans="1:5" ht="15.75" customHeight="1" x14ac:dyDescent="0.25">
      <c r="A111" s="55">
        <v>31</v>
      </c>
      <c r="B111" s="127">
        <f t="shared" si="7"/>
        <v>766.09002283027678</v>
      </c>
      <c r="C111" s="127">
        <f t="shared" si="8"/>
        <v>690.5438926087877</v>
      </c>
      <c r="D111" s="128">
        <f t="shared" si="9"/>
        <v>75.546130221489051</v>
      </c>
      <c r="E111" s="127">
        <f t="shared" si="10"/>
        <v>21101.609055897668</v>
      </c>
    </row>
    <row r="112" spans="1:5" ht="15.75" customHeight="1" x14ac:dyDescent="0.25">
      <c r="A112" s="55">
        <v>32</v>
      </c>
      <c r="B112" s="127">
        <f t="shared" si="7"/>
        <v>766.09002283027678</v>
      </c>
      <c r="C112" s="127">
        <f t="shared" si="8"/>
        <v>692.93777810316487</v>
      </c>
      <c r="D112" s="128">
        <f t="shared" si="9"/>
        <v>73.15224472711192</v>
      </c>
      <c r="E112" s="127">
        <f t="shared" si="10"/>
        <v>20408.671277794503</v>
      </c>
    </row>
    <row r="113" spans="1:5" ht="15.75" customHeight="1" x14ac:dyDescent="0.25">
      <c r="A113" s="55">
        <v>33</v>
      </c>
      <c r="B113" s="127">
        <f t="shared" si="7"/>
        <v>766.09002283027678</v>
      </c>
      <c r="C113" s="127">
        <f t="shared" si="8"/>
        <v>695.33996240058923</v>
      </c>
      <c r="D113" s="128">
        <f t="shared" si="9"/>
        <v>70.750060429687608</v>
      </c>
      <c r="E113" s="127">
        <f t="shared" si="10"/>
        <v>19713.331315393913</v>
      </c>
    </row>
    <row r="114" spans="1:5" ht="15.75" customHeight="1" x14ac:dyDescent="0.25">
      <c r="A114" s="55">
        <v>34</v>
      </c>
      <c r="B114" s="127">
        <f t="shared" si="7"/>
        <v>766.09002283027678</v>
      </c>
      <c r="C114" s="127">
        <f t="shared" si="8"/>
        <v>697.75047427024458</v>
      </c>
      <c r="D114" s="128">
        <f t="shared" si="9"/>
        <v>68.339548560032227</v>
      </c>
      <c r="E114" s="127">
        <f t="shared" si="10"/>
        <v>19015.580841123669</v>
      </c>
    </row>
    <row r="115" spans="1:5" ht="15.75" customHeight="1" x14ac:dyDescent="0.25">
      <c r="A115" s="55">
        <v>35</v>
      </c>
      <c r="B115" s="127">
        <f t="shared" si="7"/>
        <v>766.09002283027678</v>
      </c>
      <c r="C115" s="127">
        <f t="shared" si="8"/>
        <v>700.16934258104811</v>
      </c>
      <c r="D115" s="128">
        <f t="shared" si="9"/>
        <v>65.92068024922871</v>
      </c>
      <c r="E115" s="127">
        <f t="shared" si="10"/>
        <v>18315.41149854262</v>
      </c>
    </row>
    <row r="116" spans="1:5" ht="15.75" customHeight="1" x14ac:dyDescent="0.25">
      <c r="A116" s="55">
        <v>36</v>
      </c>
      <c r="B116" s="127">
        <f t="shared" si="7"/>
        <v>766.09002283027678</v>
      </c>
      <c r="C116" s="127">
        <f t="shared" si="8"/>
        <v>702.59659630199565</v>
      </c>
      <c r="D116" s="128">
        <f t="shared" si="9"/>
        <v>63.493426528281084</v>
      </c>
      <c r="E116" s="127">
        <f t="shared" si="10"/>
        <v>17612.814902240625</v>
      </c>
    </row>
    <row r="117" spans="1:5" ht="15.75" customHeight="1" x14ac:dyDescent="0.25">
      <c r="A117" s="55">
        <v>37</v>
      </c>
      <c r="B117" s="127">
        <f t="shared" si="7"/>
        <v>766.09002283027678</v>
      </c>
      <c r="C117" s="127">
        <f t="shared" si="8"/>
        <v>705.03226450250929</v>
      </c>
      <c r="D117" s="128">
        <f t="shared" si="9"/>
        <v>61.057758327767495</v>
      </c>
      <c r="E117" s="127">
        <f t="shared" si="10"/>
        <v>16907.782637738117</v>
      </c>
    </row>
    <row r="118" spans="1:5" ht="15.75" customHeight="1" x14ac:dyDescent="0.25">
      <c r="A118" s="55">
        <v>38</v>
      </c>
      <c r="B118" s="127">
        <f t="shared" si="7"/>
        <v>766.09002283027678</v>
      </c>
      <c r="C118" s="127">
        <f t="shared" si="8"/>
        <v>707.47637635278465</v>
      </c>
      <c r="D118" s="128">
        <f t="shared" si="9"/>
        <v>58.613646477492139</v>
      </c>
      <c r="E118" s="127">
        <f t="shared" si="10"/>
        <v>16200.306261385333</v>
      </c>
    </row>
    <row r="119" spans="1:5" ht="15.75" customHeight="1" x14ac:dyDescent="0.25">
      <c r="A119" s="55">
        <v>39</v>
      </c>
      <c r="B119" s="127">
        <f t="shared" si="7"/>
        <v>766.09002283027678</v>
      </c>
      <c r="C119" s="127">
        <f t="shared" si="8"/>
        <v>709.92896112414098</v>
      </c>
      <c r="D119" s="128">
        <f t="shared" si="9"/>
        <v>56.161061706135818</v>
      </c>
      <c r="E119" s="127">
        <f t="shared" si="10"/>
        <v>15490.377300261192</v>
      </c>
    </row>
    <row r="120" spans="1:5" ht="15.75" customHeight="1" x14ac:dyDescent="0.25">
      <c r="A120" s="55">
        <v>40</v>
      </c>
      <c r="B120" s="127">
        <f t="shared" si="7"/>
        <v>766.09002283027678</v>
      </c>
      <c r="C120" s="127">
        <f t="shared" si="8"/>
        <v>712.39004818937133</v>
      </c>
      <c r="D120" s="128">
        <f t="shared" si="9"/>
        <v>53.699974640905467</v>
      </c>
      <c r="E120" s="127">
        <f t="shared" si="10"/>
        <v>14777.987252071822</v>
      </c>
    </row>
    <row r="121" spans="1:5" ht="15.75" customHeight="1" x14ac:dyDescent="0.25">
      <c r="A121" s="55">
        <v>41</v>
      </c>
      <c r="B121" s="127">
        <f t="shared" si="7"/>
        <v>766.09002283027678</v>
      </c>
      <c r="C121" s="127">
        <f t="shared" si="8"/>
        <v>714.85966702309452</v>
      </c>
      <c r="D121" s="128">
        <f t="shared" si="9"/>
        <v>51.230355807182313</v>
      </c>
      <c r="E121" s="127">
        <f t="shared" si="10"/>
        <v>14063.127585048727</v>
      </c>
    </row>
    <row r="122" spans="1:5" ht="15.75" customHeight="1" x14ac:dyDescent="0.25">
      <c r="A122" s="55">
        <v>42</v>
      </c>
      <c r="B122" s="127">
        <f t="shared" si="7"/>
        <v>766.09002283027678</v>
      </c>
      <c r="C122" s="127">
        <f t="shared" si="8"/>
        <v>717.33784720210781</v>
      </c>
      <c r="D122" s="128">
        <f t="shared" si="9"/>
        <v>48.752175628168921</v>
      </c>
      <c r="E122" s="127">
        <f t="shared" si="10"/>
        <v>13345.789737846619</v>
      </c>
    </row>
    <row r="123" spans="1:5" ht="15.75" customHeight="1" x14ac:dyDescent="0.25">
      <c r="A123" s="55">
        <v>43</v>
      </c>
      <c r="B123" s="127">
        <f t="shared" si="7"/>
        <v>766.09002283027678</v>
      </c>
      <c r="C123" s="127">
        <f t="shared" si="8"/>
        <v>719.82461840574183</v>
      </c>
      <c r="D123" s="128">
        <f t="shared" si="9"/>
        <v>46.265404424534943</v>
      </c>
      <c r="E123" s="127">
        <f t="shared" si="10"/>
        <v>12625.965119440876</v>
      </c>
    </row>
    <row r="124" spans="1:5" ht="15.75" customHeight="1" x14ac:dyDescent="0.25">
      <c r="A124" s="55">
        <v>44</v>
      </c>
      <c r="B124" s="127">
        <f t="shared" si="7"/>
        <v>766.09002283027678</v>
      </c>
      <c r="C124" s="127">
        <f t="shared" si="8"/>
        <v>722.32001041621504</v>
      </c>
      <c r="D124" s="128">
        <f t="shared" si="9"/>
        <v>43.770012414061704</v>
      </c>
      <c r="E124" s="127">
        <f t="shared" si="10"/>
        <v>11903.645109024661</v>
      </c>
    </row>
    <row r="125" spans="1:5" ht="15.75" customHeight="1" x14ac:dyDescent="0.25">
      <c r="A125" s="55">
        <v>45</v>
      </c>
      <c r="B125" s="127">
        <f t="shared" si="7"/>
        <v>766.09002283027678</v>
      </c>
      <c r="C125" s="127">
        <f t="shared" si="8"/>
        <v>724.82405311899129</v>
      </c>
      <c r="D125" s="128">
        <f t="shared" si="9"/>
        <v>41.265969711285493</v>
      </c>
      <c r="E125" s="127">
        <f t="shared" si="10"/>
        <v>11178.82105590567</v>
      </c>
    </row>
    <row r="126" spans="1:5" ht="15.75" customHeight="1" x14ac:dyDescent="0.25">
      <c r="A126" s="55">
        <v>46</v>
      </c>
      <c r="B126" s="127">
        <f t="shared" si="7"/>
        <v>766.09002283027678</v>
      </c>
      <c r="C126" s="127">
        <f t="shared" si="8"/>
        <v>727.33677650313712</v>
      </c>
      <c r="D126" s="128">
        <f t="shared" si="9"/>
        <v>38.753246327139657</v>
      </c>
      <c r="E126" s="127">
        <f t="shared" si="10"/>
        <v>10451.484279402532</v>
      </c>
    </row>
    <row r="127" spans="1:5" ht="15.75" customHeight="1" x14ac:dyDescent="0.25">
      <c r="A127" s="55">
        <v>47</v>
      </c>
      <c r="B127" s="127">
        <f t="shared" si="7"/>
        <v>766.09002283027678</v>
      </c>
      <c r="C127" s="127">
        <f t="shared" si="8"/>
        <v>729.85821066168137</v>
      </c>
      <c r="D127" s="128">
        <f t="shared" si="9"/>
        <v>36.23181216859544</v>
      </c>
      <c r="E127" s="127">
        <f t="shared" si="10"/>
        <v>9721.6260687408503</v>
      </c>
    </row>
    <row r="128" spans="1:5" ht="15.75" customHeight="1" x14ac:dyDescent="0.25">
      <c r="A128" s="55">
        <v>48</v>
      </c>
      <c r="B128" s="127">
        <f t="shared" si="7"/>
        <v>766.09002283027678</v>
      </c>
      <c r="C128" s="127">
        <f t="shared" si="8"/>
        <v>732.38838579197522</v>
      </c>
      <c r="D128" s="128">
        <f t="shared" si="9"/>
        <v>33.701637038301612</v>
      </c>
      <c r="E128" s="127">
        <f t="shared" si="10"/>
        <v>8989.2376829488749</v>
      </c>
    </row>
    <row r="129" spans="1:5" ht="15.75" customHeight="1" x14ac:dyDescent="0.25">
      <c r="A129" s="55">
        <v>49</v>
      </c>
      <c r="B129" s="127">
        <f t="shared" si="7"/>
        <v>766.09002283027678</v>
      </c>
      <c r="C129" s="127">
        <f t="shared" si="8"/>
        <v>734.92733219605407</v>
      </c>
      <c r="D129" s="128">
        <f t="shared" si="9"/>
        <v>31.162690634222766</v>
      </c>
      <c r="E129" s="127">
        <f t="shared" si="10"/>
        <v>8254.3103507528213</v>
      </c>
    </row>
    <row r="130" spans="1:5" ht="15.75" customHeight="1" x14ac:dyDescent="0.25">
      <c r="A130" s="55">
        <v>50</v>
      </c>
      <c r="B130" s="127">
        <f t="shared" si="7"/>
        <v>766.09002283027678</v>
      </c>
      <c r="C130" s="127">
        <f t="shared" si="8"/>
        <v>737.47508028100037</v>
      </c>
      <c r="D130" s="128">
        <f t="shared" si="9"/>
        <v>28.614942549276446</v>
      </c>
      <c r="E130" s="127">
        <f t="shared" si="10"/>
        <v>7516.8352704718209</v>
      </c>
    </row>
    <row r="131" spans="1:5" ht="15.75" customHeight="1" x14ac:dyDescent="0.25">
      <c r="A131" s="55">
        <v>51</v>
      </c>
      <c r="B131" s="127">
        <f t="shared" si="7"/>
        <v>766.09002283027678</v>
      </c>
      <c r="C131" s="127">
        <f t="shared" si="8"/>
        <v>740.03166055930785</v>
      </c>
      <c r="D131" s="128">
        <f t="shared" si="9"/>
        <v>26.058362270968978</v>
      </c>
      <c r="E131" s="127">
        <f t="shared" si="10"/>
        <v>6776.8036099125129</v>
      </c>
    </row>
    <row r="132" spans="1:5" ht="15.75" customHeight="1" x14ac:dyDescent="0.25">
      <c r="A132" s="55">
        <v>52</v>
      </c>
      <c r="B132" s="127">
        <f t="shared" si="7"/>
        <v>766.09002283027678</v>
      </c>
      <c r="C132" s="127">
        <f t="shared" si="8"/>
        <v>742.59710364924672</v>
      </c>
      <c r="D132" s="128">
        <f t="shared" si="9"/>
        <v>23.492919181030043</v>
      </c>
      <c r="E132" s="127">
        <f t="shared" si="10"/>
        <v>6034.2065062632664</v>
      </c>
    </row>
    <row r="133" spans="1:5" ht="15.75" customHeight="1" x14ac:dyDescent="0.25">
      <c r="A133" s="55">
        <v>53</v>
      </c>
      <c r="B133" s="127">
        <f t="shared" si="7"/>
        <v>766.09002283027678</v>
      </c>
      <c r="C133" s="127">
        <f t="shared" si="8"/>
        <v>745.17144027523079</v>
      </c>
      <c r="D133" s="128">
        <f t="shared" si="9"/>
        <v>20.91858255504599</v>
      </c>
      <c r="E133" s="127">
        <f t="shared" si="10"/>
        <v>5289.035065988036</v>
      </c>
    </row>
    <row r="134" spans="1:5" ht="15.75" customHeight="1" x14ac:dyDescent="0.25">
      <c r="A134" s="55">
        <v>54</v>
      </c>
      <c r="B134" s="127">
        <f t="shared" si="7"/>
        <v>766.09002283027678</v>
      </c>
      <c r="C134" s="127">
        <f t="shared" si="8"/>
        <v>747.75470126818493</v>
      </c>
      <c r="D134" s="128">
        <f t="shared" si="9"/>
        <v>18.335321562091856</v>
      </c>
      <c r="E134" s="127">
        <f t="shared" si="10"/>
        <v>4541.2803647198507</v>
      </c>
    </row>
    <row r="135" spans="1:5" ht="15.75" customHeight="1" x14ac:dyDescent="0.25">
      <c r="A135" s="55">
        <v>55</v>
      </c>
      <c r="B135" s="127">
        <f t="shared" si="7"/>
        <v>766.09002283027678</v>
      </c>
      <c r="C135" s="127">
        <f t="shared" si="8"/>
        <v>750.34691756591462</v>
      </c>
      <c r="D135" s="128">
        <f t="shared" si="9"/>
        <v>15.743105264362148</v>
      </c>
      <c r="E135" s="127">
        <f t="shared" si="10"/>
        <v>3790.933447153936</v>
      </c>
    </row>
    <row r="136" spans="1:5" ht="15.75" customHeight="1" x14ac:dyDescent="0.25">
      <c r="A136" s="55">
        <v>56</v>
      </c>
      <c r="B136" s="127">
        <f t="shared" si="7"/>
        <v>766.09002283027678</v>
      </c>
      <c r="C136" s="127">
        <f t="shared" si="8"/>
        <v>752.9481202134765</v>
      </c>
      <c r="D136" s="128">
        <f t="shared" si="9"/>
        <v>13.14190261680031</v>
      </c>
      <c r="E136" s="127">
        <f t="shared" si="10"/>
        <v>3037.9853269404593</v>
      </c>
    </row>
    <row r="137" spans="1:5" ht="15.75" customHeight="1" x14ac:dyDescent="0.25">
      <c r="A137" s="55">
        <v>57</v>
      </c>
      <c r="B137" s="127">
        <f t="shared" si="7"/>
        <v>766.09002283027678</v>
      </c>
      <c r="C137" s="127">
        <f t="shared" si="8"/>
        <v>755.55834036354986</v>
      </c>
      <c r="D137" s="128">
        <f t="shared" si="9"/>
        <v>10.531682466726926</v>
      </c>
      <c r="E137" s="127">
        <f t="shared" si="10"/>
        <v>2282.4269865769093</v>
      </c>
    </row>
    <row r="138" spans="1:5" ht="15.75" customHeight="1" x14ac:dyDescent="0.25">
      <c r="A138" s="55">
        <v>58</v>
      </c>
      <c r="B138" s="127">
        <f t="shared" si="7"/>
        <v>766.09002283027678</v>
      </c>
      <c r="C138" s="127">
        <f t="shared" si="8"/>
        <v>758.17760927681013</v>
      </c>
      <c r="D138" s="128">
        <f t="shared" si="9"/>
        <v>7.9124135534666182</v>
      </c>
      <c r="E138" s="127">
        <f t="shared" si="10"/>
        <v>1524.2493773000992</v>
      </c>
    </row>
    <row r="139" spans="1:5" ht="15.75" customHeight="1" x14ac:dyDescent="0.25">
      <c r="A139" s="55">
        <v>59</v>
      </c>
      <c r="B139" s="127">
        <f t="shared" si="7"/>
        <v>766.09002283027678</v>
      </c>
      <c r="C139" s="127">
        <f t="shared" si="8"/>
        <v>760.80595832230313</v>
      </c>
      <c r="D139" s="128">
        <f t="shared" si="9"/>
        <v>5.2840645079736772</v>
      </c>
      <c r="E139" s="127">
        <f t="shared" si="10"/>
        <v>763.44341897779611</v>
      </c>
    </row>
    <row r="140" spans="1:5" ht="15.75" customHeight="1" x14ac:dyDescent="0.25">
      <c r="A140" s="60">
        <v>60</v>
      </c>
      <c r="B140" s="129">
        <f t="shared" si="7"/>
        <v>766.09002283027678</v>
      </c>
      <c r="C140" s="127">
        <f t="shared" si="8"/>
        <v>763.44341897782044</v>
      </c>
      <c r="D140" s="128">
        <f t="shared" si="9"/>
        <v>2.6466038524563595</v>
      </c>
      <c r="E140" s="129">
        <f t="shared" si="10"/>
        <v>-2.432898327242583E-11</v>
      </c>
    </row>
    <row r="141" spans="1:5" ht="15.75" customHeight="1" x14ac:dyDescent="0.25">
      <c r="A141" s="10"/>
      <c r="C141" s="204" t="s">
        <v>62</v>
      </c>
      <c r="D141" s="130">
        <f>SUM(D81:D140)</f>
        <v>4530.0763698165983</v>
      </c>
    </row>
    <row r="142" spans="1:5" ht="15.75" customHeight="1" x14ac:dyDescent="0.25"/>
    <row r="143" spans="1:5" ht="15.75" customHeight="1" x14ac:dyDescent="0.25"/>
    <row r="144" spans="1:5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</sheetData>
  <mergeCells count="22">
    <mergeCell ref="A62:B62"/>
    <mergeCell ref="A66:B66"/>
    <mergeCell ref="A73:B73"/>
    <mergeCell ref="A74:B74"/>
    <mergeCell ref="C50:H50"/>
    <mergeCell ref="C52:H55"/>
    <mergeCell ref="A57:B57"/>
    <mergeCell ref="A58:D60"/>
    <mergeCell ref="A43:B43"/>
    <mergeCell ref="A44:C46"/>
    <mergeCell ref="A48:B48"/>
    <mergeCell ref="A49:H49"/>
    <mergeCell ref="A51:H51"/>
    <mergeCell ref="A1:P2"/>
    <mergeCell ref="D4:I8"/>
    <mergeCell ref="A11:I11"/>
    <mergeCell ref="D29:D41"/>
    <mergeCell ref="G30:G41"/>
    <mergeCell ref="H30:H41"/>
    <mergeCell ref="I30:I41"/>
    <mergeCell ref="A27:B27"/>
    <mergeCell ref="A31:A35"/>
  </mergeCells>
  <hyperlinks>
    <hyperlink ref="C12" location="EV!A27" display="Electric recharge cost (a)" xr:uid="{0327BC05-8BC6-44E6-987F-5BF45424FA4C}"/>
    <hyperlink ref="E12" location="EV!A62" display="EV!A62" xr:uid="{BC49999D-12C2-410F-A02D-DF837BBB1B36}"/>
    <hyperlink ref="G12" location="EV!A62" display="EV!A62" xr:uid="{74D4735F-61C8-49F4-B52D-BDB6B234A659}"/>
    <hyperlink ref="D77" location="EV!A1" display="return to top" xr:uid="{42034F61-B15A-43E3-8E75-6CB062B29F0D}"/>
  </hyperlinks>
  <pageMargins left="0.7" right="0.7" top="0.75" bottom="0.75" header="0" footer="0"/>
  <pageSetup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90"/>
  <sheetViews>
    <sheetView showGridLines="0" zoomScale="60" zoomScaleNormal="60" workbookViewId="0">
      <selection sqref="A1:AC3"/>
    </sheetView>
  </sheetViews>
  <sheetFormatPr defaultColWidth="12.59765625" defaultRowHeight="15" customHeight="1" x14ac:dyDescent="0.25"/>
  <cols>
    <col min="1" max="1" width="16.5" style="7" customWidth="1"/>
    <col min="2" max="2" width="13.5" style="7" customWidth="1"/>
    <col min="3" max="3" width="17.5" style="7" bestFit="1" customWidth="1"/>
    <col min="4" max="4" width="12.5" style="7" customWidth="1"/>
    <col min="5" max="5" width="12.3984375" style="7" customWidth="1"/>
    <col min="6" max="6" width="14.19921875" style="7" customWidth="1"/>
    <col min="7" max="7" width="1.3984375" style="7" customWidth="1"/>
    <col min="8" max="8" width="14.09765625" style="7" customWidth="1"/>
    <col min="9" max="9" width="12.19921875" style="7" customWidth="1"/>
    <col min="10" max="10" width="17.5" style="7" bestFit="1" customWidth="1"/>
    <col min="11" max="11" width="14" style="7" customWidth="1"/>
    <col min="12" max="12" width="16" style="7" customWidth="1"/>
    <col min="13" max="13" width="14.5" style="7" customWidth="1"/>
    <col min="14" max="14" width="2.5" style="7" customWidth="1"/>
    <col min="15" max="15" width="14" style="7" customWidth="1"/>
    <col min="16" max="16" width="14.09765625" style="7" customWidth="1"/>
    <col min="17" max="17" width="17.5" style="7" bestFit="1" customWidth="1"/>
    <col min="18" max="18" width="11.69921875" style="7" bestFit="1" customWidth="1"/>
    <col min="19" max="19" width="14.5" style="7" customWidth="1"/>
    <col min="20" max="20" width="14.8984375" style="7" customWidth="1"/>
    <col min="21" max="29" width="7.59765625" style="7" customWidth="1"/>
    <col min="30" max="16384" width="12.59765625" style="7"/>
  </cols>
  <sheetData>
    <row r="1" spans="1:29" ht="14.25" customHeight="1" x14ac:dyDescent="0.25">
      <c r="A1" s="464" t="s">
        <v>86</v>
      </c>
      <c r="B1" s="465"/>
      <c r="C1" s="465"/>
      <c r="D1" s="465"/>
      <c r="E1" s="465"/>
      <c r="F1" s="465"/>
      <c r="G1" s="465"/>
      <c r="H1" s="465"/>
      <c r="I1" s="465"/>
      <c r="J1" s="465"/>
      <c r="K1" s="465"/>
      <c r="L1" s="465"/>
      <c r="M1" s="465"/>
      <c r="N1" s="465"/>
      <c r="O1" s="465"/>
      <c r="P1" s="465"/>
      <c r="Q1" s="465"/>
      <c r="R1" s="465"/>
      <c r="S1" s="465"/>
      <c r="T1" s="465"/>
      <c r="U1" s="465"/>
      <c r="V1" s="465"/>
      <c r="W1" s="465"/>
      <c r="X1" s="465"/>
      <c r="Y1" s="465"/>
      <c r="Z1" s="465"/>
      <c r="AA1" s="465"/>
      <c r="AB1" s="465"/>
      <c r="AC1" s="466"/>
    </row>
    <row r="2" spans="1:29" ht="13.8" x14ac:dyDescent="0.25">
      <c r="A2" s="467"/>
      <c r="B2" s="468"/>
      <c r="C2" s="468"/>
      <c r="D2" s="468"/>
      <c r="E2" s="468"/>
      <c r="F2" s="468"/>
      <c r="G2" s="468"/>
      <c r="H2" s="468"/>
      <c r="I2" s="468"/>
      <c r="J2" s="468"/>
      <c r="K2" s="468"/>
      <c r="L2" s="468"/>
      <c r="M2" s="468"/>
      <c r="N2" s="468"/>
      <c r="O2" s="468"/>
      <c r="P2" s="468"/>
      <c r="Q2" s="468"/>
      <c r="R2" s="468"/>
      <c r="S2" s="468"/>
      <c r="T2" s="468"/>
      <c r="U2" s="468"/>
      <c r="V2" s="468"/>
      <c r="W2" s="468"/>
      <c r="X2" s="468"/>
      <c r="Y2" s="468"/>
      <c r="Z2" s="468"/>
      <c r="AA2" s="468"/>
      <c r="AB2" s="468"/>
      <c r="AC2" s="469"/>
    </row>
    <row r="3" spans="1:29" ht="14.4" thickBot="1" x14ac:dyDescent="0.3">
      <c r="A3" s="470"/>
      <c r="B3" s="471"/>
      <c r="C3" s="471"/>
      <c r="D3" s="471"/>
      <c r="E3" s="471"/>
      <c r="F3" s="471"/>
      <c r="G3" s="471"/>
      <c r="H3" s="471"/>
      <c r="I3" s="471"/>
      <c r="J3" s="471"/>
      <c r="K3" s="471"/>
      <c r="L3" s="471"/>
      <c r="M3" s="471"/>
      <c r="N3" s="471"/>
      <c r="O3" s="471"/>
      <c r="P3" s="471"/>
      <c r="Q3" s="471"/>
      <c r="R3" s="471"/>
      <c r="S3" s="471"/>
      <c r="T3" s="471"/>
      <c r="U3" s="471"/>
      <c r="V3" s="471"/>
      <c r="W3" s="471"/>
      <c r="X3" s="471"/>
      <c r="Y3" s="471"/>
      <c r="Z3" s="471"/>
      <c r="AA3" s="471"/>
      <c r="AB3" s="471"/>
      <c r="AC3" s="472"/>
    </row>
    <row r="4" spans="1:29" ht="23.25" customHeight="1" thickBot="1" x14ac:dyDescent="0.35">
      <c r="A4" s="473" t="s">
        <v>87</v>
      </c>
      <c r="B4" s="474"/>
      <c r="C4" s="474"/>
      <c r="D4" s="474"/>
      <c r="E4" s="475"/>
      <c r="F4" s="476"/>
      <c r="G4" s="229"/>
      <c r="H4" s="477" t="s">
        <v>88</v>
      </c>
      <c r="I4" s="475"/>
      <c r="J4" s="475"/>
      <c r="K4" s="475"/>
      <c r="L4" s="475"/>
      <c r="M4" s="475"/>
      <c r="N4" s="229"/>
      <c r="O4" s="477" t="s">
        <v>89</v>
      </c>
      <c r="P4" s="475"/>
      <c r="Q4" s="475"/>
      <c r="R4" s="475"/>
      <c r="S4" s="475"/>
      <c r="T4" s="476"/>
      <c r="U4" s="230"/>
      <c r="V4" s="230"/>
      <c r="W4" s="230"/>
      <c r="X4" s="230"/>
      <c r="Y4" s="230"/>
      <c r="Z4" s="230"/>
      <c r="AA4" s="230"/>
      <c r="AB4" s="230"/>
      <c r="AC4" s="230"/>
    </row>
    <row r="5" spans="1:29" ht="13.8" x14ac:dyDescent="0.25">
      <c r="A5" s="482" t="s">
        <v>43</v>
      </c>
      <c r="B5" s="480">
        <f>Inputs!C6</f>
        <v>45467.125</v>
      </c>
      <c r="C5" s="231" t="s">
        <v>91</v>
      </c>
      <c r="D5" s="232">
        <f>Inputs!C11</f>
        <v>4.1599999999999998E-2</v>
      </c>
      <c r="E5" s="10"/>
      <c r="F5" s="10"/>
      <c r="G5" s="233"/>
      <c r="H5" s="478" t="s">
        <v>90</v>
      </c>
      <c r="I5" s="480">
        <f>Inputs!D6</f>
        <v>47168.925000000003</v>
      </c>
      <c r="J5" s="231" t="s">
        <v>91</v>
      </c>
      <c r="K5" s="232">
        <f>Inputs!C11</f>
        <v>4.1599999999999998E-2</v>
      </c>
      <c r="L5" s="10"/>
      <c r="M5" s="10"/>
      <c r="N5" s="233"/>
      <c r="O5" s="478" t="s">
        <v>90</v>
      </c>
      <c r="P5" s="480">
        <f>Inputs!E6</f>
        <v>46039.25</v>
      </c>
      <c r="Q5" s="231" t="s">
        <v>91</v>
      </c>
      <c r="R5" s="232">
        <f>Inputs!C11</f>
        <v>4.1599999999999998E-2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 ht="14.4" thickBot="1" x14ac:dyDescent="0.3">
      <c r="A6" s="483"/>
      <c r="B6" s="484"/>
      <c r="C6" s="277" t="s">
        <v>92</v>
      </c>
      <c r="D6" s="234">
        <f t="array" ref="D6">NPV(D5,E10:E21)+E9</f>
        <v>-96519.313380793901</v>
      </c>
      <c r="E6" s="10"/>
      <c r="F6" s="10"/>
      <c r="G6" s="233"/>
      <c r="H6" s="479"/>
      <c r="I6" s="481"/>
      <c r="J6" s="277" t="s">
        <v>92</v>
      </c>
      <c r="K6" s="234">
        <f t="array" ref="K6">NPV(K5,L10:L21)+L9</f>
        <v>-89889.442950205004</v>
      </c>
      <c r="L6" s="10"/>
      <c r="M6" s="10"/>
      <c r="N6" s="233"/>
      <c r="O6" s="479"/>
      <c r="P6" s="481"/>
      <c r="Q6" s="277" t="s">
        <v>92</v>
      </c>
      <c r="R6" s="234">
        <f t="array" ref="R6">NPV(R5,S10:S21)+S9</f>
        <v>-81739.705776751362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 ht="14.4" thickBot="1" x14ac:dyDescent="0.3">
      <c r="A7" s="10"/>
      <c r="B7" s="10"/>
      <c r="C7" s="10"/>
      <c r="D7" s="10"/>
      <c r="E7" s="10"/>
      <c r="F7" s="10"/>
      <c r="G7" s="233"/>
      <c r="H7" s="10"/>
      <c r="I7" s="10"/>
      <c r="J7" s="10"/>
      <c r="K7" s="10"/>
      <c r="L7" s="10"/>
      <c r="M7" s="10"/>
      <c r="N7" s="233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44.25" customHeight="1" thickBot="1" x14ac:dyDescent="0.3">
      <c r="A8" s="3" t="s">
        <v>136</v>
      </c>
      <c r="B8" s="228" t="s">
        <v>93</v>
      </c>
      <c r="C8" s="228" t="s">
        <v>94</v>
      </c>
      <c r="D8" s="273" t="s">
        <v>137</v>
      </c>
      <c r="E8" s="228" t="s">
        <v>95</v>
      </c>
      <c r="F8" s="228" t="s">
        <v>96</v>
      </c>
      <c r="G8" s="235"/>
      <c r="H8" s="228" t="s">
        <v>13</v>
      </c>
      <c r="I8" s="228" t="s">
        <v>93</v>
      </c>
      <c r="J8" s="228" t="s">
        <v>94</v>
      </c>
      <c r="K8" s="3" t="s">
        <v>137</v>
      </c>
      <c r="L8" s="228" t="s">
        <v>95</v>
      </c>
      <c r="M8" s="228" t="s">
        <v>96</v>
      </c>
      <c r="N8" s="246"/>
      <c r="O8" s="228" t="s">
        <v>13</v>
      </c>
      <c r="P8" s="228" t="s">
        <v>93</v>
      </c>
      <c r="Q8" s="228" t="s">
        <v>94</v>
      </c>
      <c r="R8" s="3" t="s">
        <v>137</v>
      </c>
      <c r="S8" s="228" t="s">
        <v>95</v>
      </c>
      <c r="T8" s="228" t="s">
        <v>96</v>
      </c>
      <c r="U8" s="236"/>
      <c r="V8" s="236"/>
      <c r="W8" s="236"/>
      <c r="X8" s="236"/>
      <c r="Y8" s="236"/>
      <c r="Z8" s="236"/>
      <c r="AA8" s="236"/>
      <c r="AB8" s="236"/>
      <c r="AC8" s="236"/>
    </row>
    <row r="9" spans="1:29" ht="13.8" x14ac:dyDescent="0.25">
      <c r="A9" s="73">
        <v>0</v>
      </c>
      <c r="B9" s="92">
        <f>-B5</f>
        <v>-45467.125</v>
      </c>
      <c r="C9" s="269"/>
      <c r="D9" s="274"/>
      <c r="E9" s="272">
        <f>B9</f>
        <v>-45467.125</v>
      </c>
      <c r="F9" s="238">
        <f t="shared" ref="F9:F21" si="0">E9*(1+$D$5)^-A9</f>
        <v>-45467.125</v>
      </c>
      <c r="G9" s="233"/>
      <c r="H9" s="73">
        <v>0</v>
      </c>
      <c r="I9" s="238">
        <f>-I5</f>
        <v>-47168.925000000003</v>
      </c>
      <c r="J9" s="237"/>
      <c r="K9" s="274"/>
      <c r="L9" s="92">
        <f>I9</f>
        <v>-47168.925000000003</v>
      </c>
      <c r="M9" s="238">
        <f t="shared" ref="M9:M21" si="1">L9*(1+$K$5)^-H9</f>
        <v>-47168.925000000003</v>
      </c>
      <c r="N9" s="233"/>
      <c r="O9" s="73">
        <v>0</v>
      </c>
      <c r="P9" s="92">
        <f>-P5</f>
        <v>-46039.25</v>
      </c>
      <c r="Q9" s="73"/>
      <c r="R9" s="274"/>
      <c r="S9" s="92">
        <f>P9+Q9+R9</f>
        <v>-46039.25</v>
      </c>
      <c r="T9" s="238">
        <f t="shared" ref="T9:T21" si="2">S9*(1+$R$5)^-O9</f>
        <v>-46039.25</v>
      </c>
      <c r="U9" s="10"/>
      <c r="V9" s="10"/>
      <c r="W9" s="10"/>
      <c r="X9" s="10"/>
      <c r="Y9" s="10"/>
      <c r="Z9" s="10"/>
      <c r="AA9" s="10"/>
      <c r="AB9" s="10"/>
      <c r="AC9" s="10"/>
    </row>
    <row r="10" spans="1:29" ht="13.8" x14ac:dyDescent="0.25">
      <c r="A10" s="73">
        <v>1</v>
      </c>
      <c r="B10" s="10"/>
      <c r="C10" s="270">
        <f>-ICE!I12</f>
        <v>-5373.4205869887155</v>
      </c>
      <c r="D10" s="275">
        <v>0</v>
      </c>
      <c r="E10" s="272">
        <f>C10+D10</f>
        <v>-5373.4205869887155</v>
      </c>
      <c r="F10" s="238">
        <f t="shared" si="0"/>
        <v>-5158.8139276005322</v>
      </c>
      <c r="G10" s="233"/>
      <c r="H10" s="73">
        <v>1</v>
      </c>
      <c r="I10" s="10"/>
      <c r="J10" s="238">
        <f>-Hybrid!I13</f>
        <v>-4259.0004771188069</v>
      </c>
      <c r="K10" s="275">
        <v>0</v>
      </c>
      <c r="L10" s="92">
        <f>J10+K10</f>
        <v>-4259.0004771188069</v>
      </c>
      <c r="M10" s="238">
        <f t="shared" si="1"/>
        <v>-4088.9021477715114</v>
      </c>
      <c r="N10" s="233"/>
      <c r="O10" s="73">
        <v>1</v>
      </c>
      <c r="P10" s="10"/>
      <c r="Q10" s="92">
        <f>-EV!H13</f>
        <v>-3891.4774916963061</v>
      </c>
      <c r="R10" s="275">
        <v>0</v>
      </c>
      <c r="S10" s="92">
        <f>Q10+R10</f>
        <v>-3891.4774916963061</v>
      </c>
      <c r="T10" s="238">
        <f t="shared" si="2"/>
        <v>-3736.0574997084345</v>
      </c>
      <c r="U10" s="70"/>
      <c r="V10" s="10"/>
      <c r="W10" s="10"/>
      <c r="X10" s="10"/>
      <c r="Y10" s="10"/>
      <c r="Z10" s="10"/>
      <c r="AA10" s="10"/>
      <c r="AB10" s="10"/>
      <c r="AC10" s="10"/>
    </row>
    <row r="11" spans="1:29" ht="13.8" x14ac:dyDescent="0.25">
      <c r="A11" s="73">
        <v>2</v>
      </c>
      <c r="B11" s="73"/>
      <c r="C11" s="270">
        <f>-ICE!I13</f>
        <v>-5202.1562845360331</v>
      </c>
      <c r="D11" s="275">
        <v>0</v>
      </c>
      <c r="E11" s="272">
        <f t="shared" ref="E11:E21" si="3">C11+D11</f>
        <v>-5202.1562845360331</v>
      </c>
      <c r="F11" s="238">
        <f t="shared" si="0"/>
        <v>-4794.9209620715565</v>
      </c>
      <c r="G11" s="233"/>
      <c r="H11" s="73">
        <v>2</v>
      </c>
      <c r="I11" s="237"/>
      <c r="J11" s="238">
        <f>-Hybrid!I14</f>
        <v>-4069.4107532778653</v>
      </c>
      <c r="K11" s="275">
        <v>0</v>
      </c>
      <c r="L11" s="92">
        <f t="shared" ref="L11:L21" si="4">J11+K11</f>
        <v>-4069.4107532778653</v>
      </c>
      <c r="M11" s="238">
        <f t="shared" si="1"/>
        <v>-3750.849043534975</v>
      </c>
      <c r="N11" s="233"/>
      <c r="O11" s="73">
        <v>2</v>
      </c>
      <c r="P11" s="73"/>
      <c r="Q11" s="92">
        <f>-EV!H14</f>
        <v>-3707.0699464185627</v>
      </c>
      <c r="R11" s="275">
        <v>0</v>
      </c>
      <c r="S11" s="92">
        <f t="shared" ref="S11:S21" si="5">Q11+R11</f>
        <v>-3707.0699464185627</v>
      </c>
      <c r="T11" s="238">
        <f t="shared" si="2"/>
        <v>-3416.8730083689065</v>
      </c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3.8" x14ac:dyDescent="0.25">
      <c r="A12" s="73">
        <v>3</v>
      </c>
      <c r="B12" s="73"/>
      <c r="C12" s="270">
        <f>-ICE!I14</f>
        <v>-5263.4055280347511</v>
      </c>
      <c r="D12" s="275">
        <v>0</v>
      </c>
      <c r="E12" s="272">
        <f t="shared" si="3"/>
        <v>-5263.4055280347511</v>
      </c>
      <c r="F12" s="238">
        <f t="shared" si="0"/>
        <v>-4657.6185587830432</v>
      </c>
      <c r="G12" s="233"/>
      <c r="H12" s="73">
        <v>3</v>
      </c>
      <c r="I12" s="237"/>
      <c r="J12" s="238">
        <f>-Hybrid!I15</f>
        <v>-4231.866220706308</v>
      </c>
      <c r="K12" s="275">
        <v>0</v>
      </c>
      <c r="L12" s="92">
        <f t="shared" si="4"/>
        <v>-4231.866220706308</v>
      </c>
      <c r="M12" s="238">
        <f t="shared" si="1"/>
        <v>-3744.8033488706369</v>
      </c>
      <c r="N12" s="233"/>
      <c r="O12" s="73">
        <v>3</v>
      </c>
      <c r="P12" s="73"/>
      <c r="Q12" s="92">
        <f>-EV!H15</f>
        <v>-3732.4110799224895</v>
      </c>
      <c r="R12" s="275">
        <v>0</v>
      </c>
      <c r="S12" s="92">
        <f t="shared" si="5"/>
        <v>-3732.4110799224895</v>
      </c>
      <c r="T12" s="238">
        <f t="shared" si="2"/>
        <v>-3302.8325524720372</v>
      </c>
      <c r="U12" s="10"/>
      <c r="V12" s="10"/>
      <c r="W12" s="10"/>
      <c r="X12" s="10"/>
      <c r="Y12" s="10"/>
      <c r="Z12" s="10"/>
      <c r="AA12" s="10"/>
      <c r="AB12" s="10"/>
      <c r="AC12" s="10"/>
    </row>
    <row r="13" spans="1:29" ht="13.8" x14ac:dyDescent="0.25">
      <c r="A13" s="73">
        <v>4</v>
      </c>
      <c r="B13" s="73"/>
      <c r="C13" s="270">
        <f>-ICE!I15</f>
        <v>-5326.1200527610745</v>
      </c>
      <c r="D13" s="275">
        <v>0</v>
      </c>
      <c r="E13" s="272">
        <f t="shared" si="3"/>
        <v>-5326.1200527610745</v>
      </c>
      <c r="F13" s="238">
        <f t="shared" si="0"/>
        <v>-4524.8800030417087</v>
      </c>
      <c r="G13" s="233"/>
      <c r="H13" s="73">
        <v>4</v>
      </c>
      <c r="I13" s="237"/>
      <c r="J13" s="238">
        <f>-Hybrid!I16</f>
        <v>-4288.3624993960684</v>
      </c>
      <c r="K13" s="275">
        <v>0</v>
      </c>
      <c r="L13" s="92">
        <f t="shared" si="4"/>
        <v>-4288.3624993960684</v>
      </c>
      <c r="M13" s="238">
        <f t="shared" si="1"/>
        <v>-3643.2385164228467</v>
      </c>
      <c r="N13" s="233"/>
      <c r="O13" s="73">
        <v>4</v>
      </c>
      <c r="P13" s="73"/>
      <c r="Q13" s="92">
        <f>-EV!H16</f>
        <v>-3758.4601307979015</v>
      </c>
      <c r="R13" s="275">
        <v>0</v>
      </c>
      <c r="S13" s="92">
        <f t="shared" si="5"/>
        <v>-3758.4601307979015</v>
      </c>
      <c r="T13" s="238">
        <f t="shared" si="2"/>
        <v>-3193.0525259678843</v>
      </c>
      <c r="U13" s="10"/>
      <c r="V13" s="10"/>
      <c r="W13" s="10"/>
      <c r="X13" s="10"/>
      <c r="Y13" s="10"/>
      <c r="Z13" s="10"/>
      <c r="AA13" s="10"/>
      <c r="AB13" s="10"/>
      <c r="AC13" s="10"/>
    </row>
    <row r="14" spans="1:29" ht="13.8" x14ac:dyDescent="0.25">
      <c r="A14" s="73">
        <v>5</v>
      </c>
      <c r="B14" s="73"/>
      <c r="C14" s="270">
        <f>-ICE!I16</f>
        <v>-5390.3349130104234</v>
      </c>
      <c r="D14" s="275">
        <v>0</v>
      </c>
      <c r="E14" s="272">
        <f t="shared" si="3"/>
        <v>-5390.3349130104234</v>
      </c>
      <c r="F14" s="238">
        <f t="shared" si="0"/>
        <v>-4396.5386312800811</v>
      </c>
      <c r="G14" s="233"/>
      <c r="H14" s="73">
        <v>5</v>
      </c>
      <c r="I14" s="237"/>
      <c r="J14" s="238">
        <f>-Hybrid!I17</f>
        <v>-4464.9258594994353</v>
      </c>
      <c r="K14" s="275">
        <v>0</v>
      </c>
      <c r="L14" s="92">
        <f t="shared" si="4"/>
        <v>-4464.9258594994353</v>
      </c>
      <c r="M14" s="238">
        <f t="shared" si="1"/>
        <v>-3641.7438515202571</v>
      </c>
      <c r="N14" s="233"/>
      <c r="O14" s="73">
        <v>5</v>
      </c>
      <c r="P14" s="73"/>
      <c r="Q14" s="92">
        <f>-EV!H17</f>
        <v>-3785.2368750743417</v>
      </c>
      <c r="R14" s="275">
        <v>0</v>
      </c>
      <c r="S14" s="92">
        <f t="shared" si="5"/>
        <v>-3785.2368750743417</v>
      </c>
      <c r="T14" s="238">
        <f t="shared" si="2"/>
        <v>-3087.3666327563974</v>
      </c>
      <c r="U14" s="10"/>
      <c r="V14" s="10"/>
      <c r="W14" s="10"/>
      <c r="X14" s="10"/>
      <c r="Y14" s="10"/>
      <c r="Z14" s="10"/>
      <c r="AA14" s="10"/>
      <c r="AB14" s="10"/>
      <c r="AC14" s="10"/>
    </row>
    <row r="15" spans="1:29" ht="13.8" x14ac:dyDescent="0.25">
      <c r="A15" s="73">
        <v>6</v>
      </c>
      <c r="B15" s="73"/>
      <c r="C15" s="270">
        <f>-ICE!I17</f>
        <v>-5456.0860016910447</v>
      </c>
      <c r="D15" s="275">
        <v>0</v>
      </c>
      <c r="E15" s="272">
        <f t="shared" si="3"/>
        <v>-5456.0860016910447</v>
      </c>
      <c r="F15" s="238">
        <f t="shared" si="0"/>
        <v>-4272.4341713207968</v>
      </c>
      <c r="G15" s="233"/>
      <c r="H15" s="237">
        <v>6</v>
      </c>
      <c r="I15" s="237"/>
      <c r="J15" s="238">
        <f>-Hybrid!I18</f>
        <v>-4619.5832379235144</v>
      </c>
      <c r="K15" s="275">
        <v>0</v>
      </c>
      <c r="L15" s="92">
        <f t="shared" si="4"/>
        <v>-4619.5832379235144</v>
      </c>
      <c r="M15" s="238">
        <f t="shared" si="1"/>
        <v>-3617.403625391536</v>
      </c>
      <c r="N15" s="233"/>
      <c r="O15" s="73">
        <v>6</v>
      </c>
      <c r="P15" s="73"/>
      <c r="Q15" s="92">
        <f>-EV!H18</f>
        <v>-3812.7616412347352</v>
      </c>
      <c r="R15" s="275">
        <v>0</v>
      </c>
      <c r="S15" s="92">
        <f t="shared" si="5"/>
        <v>-3812.7616412347352</v>
      </c>
      <c r="T15" s="238">
        <f t="shared" si="2"/>
        <v>-2985.6151677344601</v>
      </c>
      <c r="U15" s="10"/>
      <c r="V15" s="10"/>
      <c r="W15" s="10"/>
      <c r="X15" s="10"/>
      <c r="Y15" s="10"/>
      <c r="Z15" s="10"/>
      <c r="AA15" s="10"/>
      <c r="AB15" s="10"/>
      <c r="AC15" s="10"/>
    </row>
    <row r="16" spans="1:29" ht="13.8" x14ac:dyDescent="0.25">
      <c r="A16" s="73">
        <v>7</v>
      </c>
      <c r="B16" s="73"/>
      <c r="C16" s="270">
        <f>-ICE!I18</f>
        <v>-5523.4100703863533</v>
      </c>
      <c r="D16" s="275">
        <v>0</v>
      </c>
      <c r="E16" s="272">
        <f t="shared" si="3"/>
        <v>-5523.4100703863533</v>
      </c>
      <c r="F16" s="238">
        <f t="shared" si="0"/>
        <v>-4152.4124916094624</v>
      </c>
      <c r="G16" s="233"/>
      <c r="H16" s="73">
        <v>7</v>
      </c>
      <c r="I16" s="237"/>
      <c r="J16" s="238">
        <f>-Hybrid!I19</f>
        <v>-4839.362255350743</v>
      </c>
      <c r="K16" s="275">
        <v>0</v>
      </c>
      <c r="L16" s="92">
        <f t="shared" si="4"/>
        <v>-4839.362255350743</v>
      </c>
      <c r="M16" s="238">
        <f t="shared" si="1"/>
        <v>-3638.156143481151</v>
      </c>
      <c r="N16" s="233"/>
      <c r="O16" s="73">
        <v>7</v>
      </c>
      <c r="P16" s="73"/>
      <c r="Q16" s="92">
        <f>-EV!H19</f>
        <v>-3841.0553256484486</v>
      </c>
      <c r="R16" s="275">
        <v>0</v>
      </c>
      <c r="S16" s="92">
        <f t="shared" si="5"/>
        <v>-3841.0553256484486</v>
      </c>
      <c r="T16" s="238">
        <f t="shared" si="2"/>
        <v>-2887.6447542251776</v>
      </c>
      <c r="U16" s="10"/>
      <c r="V16" s="10"/>
      <c r="W16" s="10"/>
      <c r="X16" s="10"/>
      <c r="Y16" s="10"/>
      <c r="Z16" s="10"/>
      <c r="AA16" s="10"/>
      <c r="AB16" s="10"/>
      <c r="AC16" s="10"/>
    </row>
    <row r="17" spans="1:29" ht="13.8" x14ac:dyDescent="0.25">
      <c r="A17" s="73">
        <v>8</v>
      </c>
      <c r="B17" s="73"/>
      <c r="C17" s="270">
        <f>-ICE!I19</f>
        <v>-5592.3447498972437</v>
      </c>
      <c r="D17" s="275">
        <v>0</v>
      </c>
      <c r="E17" s="272">
        <f t="shared" si="3"/>
        <v>-5592.3447498972437</v>
      </c>
      <c r="F17" s="238">
        <f t="shared" si="0"/>
        <v>-4036.3253603865069</v>
      </c>
      <c r="G17" s="233"/>
      <c r="H17" s="73">
        <v>8</v>
      </c>
      <c r="I17" s="237"/>
      <c r="J17" s="238">
        <f>-Hybrid!I20</f>
        <v>-4886.2912336964782</v>
      </c>
      <c r="K17" s="275">
        <v>0</v>
      </c>
      <c r="L17" s="92">
        <f t="shared" si="4"/>
        <v>-4886.2912336964782</v>
      </c>
      <c r="M17" s="238">
        <f t="shared" si="1"/>
        <v>-3526.7248545729876</v>
      </c>
      <c r="N17" s="233"/>
      <c r="O17" s="73">
        <v>8</v>
      </c>
      <c r="P17" s="73"/>
      <c r="Q17" s="92">
        <f>-EV!H20</f>
        <v>-3870.1394084354897</v>
      </c>
      <c r="R17" s="275">
        <v>0</v>
      </c>
      <c r="S17" s="92">
        <f t="shared" si="5"/>
        <v>-3870.1394084354897</v>
      </c>
      <c r="T17" s="238">
        <f t="shared" si="2"/>
        <v>-2793.3080918851492</v>
      </c>
      <c r="U17" s="10"/>
      <c r="V17" s="10"/>
      <c r="W17" s="10"/>
      <c r="X17" s="10"/>
      <c r="Y17" s="10"/>
      <c r="Z17" s="10"/>
      <c r="AA17" s="10"/>
      <c r="AB17" s="10"/>
      <c r="AC17" s="10"/>
    </row>
    <row r="18" spans="1:29" ht="15.75" customHeight="1" x14ac:dyDescent="0.25">
      <c r="A18" s="73">
        <v>9</v>
      </c>
      <c r="B18" s="73"/>
      <c r="C18" s="270">
        <f>-ICE!I20</f>
        <v>-5662.9285712758265</v>
      </c>
      <c r="D18" s="275">
        <v>0</v>
      </c>
      <c r="E18" s="272">
        <f t="shared" si="3"/>
        <v>-5662.9285712758265</v>
      </c>
      <c r="F18" s="238">
        <f t="shared" si="0"/>
        <v>-3924.0302144023567</v>
      </c>
      <c r="G18" s="233"/>
      <c r="H18" s="73">
        <v>9</v>
      </c>
      <c r="I18" s="237"/>
      <c r="J18" s="238">
        <f>-Hybrid!I21</f>
        <v>-4934.3992140149376</v>
      </c>
      <c r="K18" s="275">
        <v>0</v>
      </c>
      <c r="L18" s="92">
        <f t="shared" si="4"/>
        <v>-4934.3992140149376</v>
      </c>
      <c r="M18" s="238">
        <f t="shared" si="1"/>
        <v>-3419.2081644701975</v>
      </c>
      <c r="N18" s="233"/>
      <c r="O18" s="73">
        <v>9</v>
      </c>
      <c r="P18" s="73"/>
      <c r="Q18" s="92">
        <f>-EV!H21</f>
        <v>-3900.0359697738736</v>
      </c>
      <c r="R18" s="275">
        <v>0</v>
      </c>
      <c r="S18" s="92">
        <f t="shared" si="5"/>
        <v>-3900.0359697738736</v>
      </c>
      <c r="T18" s="238">
        <f t="shared" si="2"/>
        <v>-2702.4637146713653</v>
      </c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5.75" customHeight="1" x14ac:dyDescent="0.25">
      <c r="A19" s="73">
        <v>10</v>
      </c>
      <c r="B19" s="73"/>
      <c r="C19" s="270">
        <f>-ICE!I21</f>
        <v>-5735.2009873623701</v>
      </c>
      <c r="D19" s="275">
        <v>0</v>
      </c>
      <c r="E19" s="272">
        <f t="shared" si="3"/>
        <v>-5735.2009873623701</v>
      </c>
      <c r="F19" s="238">
        <f t="shared" si="0"/>
        <v>-3815.3899367960671</v>
      </c>
      <c r="G19" s="233"/>
      <c r="H19" s="73">
        <v>10</v>
      </c>
      <c r="I19" s="237"/>
      <c r="J19" s="238">
        <f>-Hybrid!I22</f>
        <v>-4983.7159748650784</v>
      </c>
      <c r="K19" s="275">
        <v>0</v>
      </c>
      <c r="L19" s="92">
        <f t="shared" si="4"/>
        <v>-4983.7159748650784</v>
      </c>
      <c r="M19" s="238">
        <f t="shared" si="1"/>
        <v>-3315.4583109204991</v>
      </c>
      <c r="N19" s="233"/>
      <c r="O19" s="73">
        <v>10</v>
      </c>
      <c r="P19" s="73"/>
      <c r="Q19" s="92">
        <f>-EV!H22</f>
        <v>-3930.767706662547</v>
      </c>
      <c r="R19" s="275">
        <v>0</v>
      </c>
      <c r="S19" s="92">
        <f t="shared" si="5"/>
        <v>-3930.767706662547</v>
      </c>
      <c r="T19" s="238">
        <f t="shared" si="2"/>
        <v>-2614.9757584660647</v>
      </c>
      <c r="U19" s="10"/>
      <c r="V19" s="10"/>
      <c r="W19" s="10"/>
      <c r="X19" s="10"/>
      <c r="Y19" s="10"/>
      <c r="Z19" s="10"/>
      <c r="AA19" s="10"/>
      <c r="AB19" s="10"/>
      <c r="AC19" s="10"/>
    </row>
    <row r="20" spans="1:29" ht="15.75" customHeight="1" x14ac:dyDescent="0.25">
      <c r="A20" s="73">
        <v>11</v>
      </c>
      <c r="B20" s="73"/>
      <c r="C20" s="270">
        <f>-ICE!I22</f>
        <v>-5809.2023948374772</v>
      </c>
      <c r="D20" s="275">
        <v>0</v>
      </c>
      <c r="E20" s="272">
        <f t="shared" si="3"/>
        <v>-5809.2023948374772</v>
      </c>
      <c r="F20" s="238">
        <f t="shared" si="0"/>
        <v>-3710.2726437726783</v>
      </c>
      <c r="G20" s="233"/>
      <c r="H20" s="73">
        <v>11</v>
      </c>
      <c r="I20" s="237"/>
      <c r="J20" s="238">
        <f>-Hybrid!I23</f>
        <v>-5034.2720511483067</v>
      </c>
      <c r="K20" s="275">
        <v>0</v>
      </c>
      <c r="L20" s="92">
        <f t="shared" si="4"/>
        <v>-5034.2720511483067</v>
      </c>
      <c r="M20" s="238">
        <f t="shared" si="1"/>
        <v>-3215.3332941686044</v>
      </c>
      <c r="N20" s="233"/>
      <c r="O20" s="73">
        <v>11</v>
      </c>
      <c r="P20" s="73"/>
      <c r="Q20" s="92">
        <f>-EV!H23</f>
        <v>-3962.3579501525933</v>
      </c>
      <c r="R20" s="275">
        <v>0</v>
      </c>
      <c r="S20" s="92">
        <f t="shared" si="5"/>
        <v>-3962.3579501525933</v>
      </c>
      <c r="T20" s="238">
        <f t="shared" si="2"/>
        <v>-2530.7137379739465</v>
      </c>
      <c r="U20" s="10"/>
      <c r="V20" s="10"/>
      <c r="W20" s="10"/>
      <c r="X20" s="10"/>
      <c r="Y20" s="10"/>
      <c r="Z20" s="10"/>
      <c r="AA20" s="10"/>
      <c r="AB20" s="10"/>
      <c r="AC20" s="10"/>
    </row>
    <row r="21" spans="1:29" ht="15.75" customHeight="1" thickBot="1" x14ac:dyDescent="0.3">
      <c r="A21" s="239">
        <v>12</v>
      </c>
      <c r="B21" s="239"/>
      <c r="C21" s="271">
        <f>-ICE!I23</f>
        <v>-5884.9741568018089</v>
      </c>
      <c r="D21" s="276">
        <v>0</v>
      </c>
      <c r="E21" s="272">
        <f t="shared" si="3"/>
        <v>-5884.9741568018089</v>
      </c>
      <c r="F21" s="240">
        <f t="shared" si="0"/>
        <v>-3608.5514797291271</v>
      </c>
      <c r="G21" s="233"/>
      <c r="H21" s="239">
        <v>12</v>
      </c>
      <c r="I21" s="241"/>
      <c r="J21" s="240">
        <f>-Hybrid!I24</f>
        <v>-5086.0987534302012</v>
      </c>
      <c r="K21" s="276">
        <v>0</v>
      </c>
      <c r="L21" s="92">
        <f t="shared" si="4"/>
        <v>-5086.0987534302012</v>
      </c>
      <c r="M21" s="238">
        <f t="shared" si="1"/>
        <v>-3118.6966490798</v>
      </c>
      <c r="N21" s="233"/>
      <c r="O21" s="239">
        <v>12</v>
      </c>
      <c r="P21" s="239"/>
      <c r="Q21" s="242">
        <f>-EV!H24</f>
        <v>-3994.830683059799</v>
      </c>
      <c r="R21" s="276">
        <v>0</v>
      </c>
      <c r="S21" s="92">
        <f t="shared" si="5"/>
        <v>-3994.830683059799</v>
      </c>
      <c r="T21" s="238">
        <f t="shared" si="2"/>
        <v>-2449.5523325215236</v>
      </c>
      <c r="U21" s="10"/>
      <c r="V21" s="10"/>
      <c r="W21" s="10"/>
      <c r="X21" s="10"/>
      <c r="Y21" s="10"/>
      <c r="Z21" s="10"/>
      <c r="AA21" s="10"/>
      <c r="AB21" s="10"/>
      <c r="AC21" s="10"/>
    </row>
    <row r="22" spans="1:29" ht="15.75" customHeight="1" thickBot="1" x14ac:dyDescent="0.3">
      <c r="A22" s="10"/>
      <c r="B22" s="10"/>
      <c r="C22" s="243"/>
      <c r="D22" s="10"/>
      <c r="E22" s="247" t="s">
        <v>135</v>
      </c>
      <c r="F22" s="100">
        <f>SUM(F9:F21)</f>
        <v>-96519.313380793916</v>
      </c>
      <c r="G22" s="10"/>
      <c r="H22" s="10"/>
      <c r="I22" s="10"/>
      <c r="J22" s="10"/>
      <c r="K22" s="10"/>
      <c r="L22" s="247" t="s">
        <v>135</v>
      </c>
      <c r="M22" s="244">
        <f>SUM(M9:M21)</f>
        <v>-89889.44295020499</v>
      </c>
      <c r="N22" s="10"/>
      <c r="O22" s="10"/>
      <c r="P22" s="10"/>
      <c r="Q22" s="10"/>
      <c r="R22" s="10"/>
      <c r="S22" s="247" t="s">
        <v>135</v>
      </c>
      <c r="T22" s="244">
        <f>SUM(T9:T21)</f>
        <v>-81739.705776751347</v>
      </c>
      <c r="U22" s="10"/>
      <c r="V22" s="10"/>
      <c r="W22" s="10"/>
      <c r="X22" s="10"/>
      <c r="Y22" s="10"/>
      <c r="Z22" s="10"/>
      <c r="AA22" s="10"/>
      <c r="AB22" s="10"/>
      <c r="AC22" s="10"/>
    </row>
    <row r="23" spans="1:29" ht="15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ht="15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ht="15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 ht="15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 ht="15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 ht="15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 ht="15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 ht="15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 ht="15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 ht="15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 ht="15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 ht="15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 ht="15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 ht="15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 ht="15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 ht="15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 ht="15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 ht="15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 ht="15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 ht="15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 ht="15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 ht="15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 ht="15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 ht="15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 ht="15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 ht="15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 ht="15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 ht="15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 ht="15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t="15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t="15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t="15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t="15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t="15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t="15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t="15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t="15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t="15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t="15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t="15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t="15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t="15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t="15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t="15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1:29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1:29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1:29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1:29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1:29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1:29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1:29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1:29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1:29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1:29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1:29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1:29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1:29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1:29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1:29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1:29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1:29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1:29" ht="15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1:29" ht="15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1:29" ht="15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1:29" ht="15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1:29" ht="15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1:29" ht="15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1:29" ht="15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1:29" ht="15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1:29" ht="15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1:29" ht="15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1:29" ht="15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1:29" ht="15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1:29" ht="15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1:29" ht="15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1:29" ht="15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1:29" ht="15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1:29" ht="15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1:29" ht="15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1:29" ht="15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1:29" ht="15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 spans="1:29" ht="15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 spans="1:29" ht="15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 spans="1:29" ht="15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1:29" ht="15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1:29" ht="15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1:29" ht="15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1:29" ht="15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1:29" ht="15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1:29" ht="15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1:29" ht="15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1:29" ht="15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1:29" ht="15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1:29" ht="15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1:29" ht="15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1:29" ht="15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1:29" ht="15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1:29" ht="15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1:29" ht="15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ht="15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ht="15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ht="15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ht="15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ht="15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ht="15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ht="15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ht="15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ht="15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ht="15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ht="15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ht="15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ht="15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ht="15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ht="15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ht="15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ht="15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ht="15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ht="15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ht="15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ht="15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ht="15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ht="15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ht="15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ht="15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ht="15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ht="15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ht="15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ht="15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ht="15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ht="15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ht="15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ht="15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ht="15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ht="15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ht="15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ht="15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ht="15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ht="15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ht="15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ht="15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ht="15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ht="15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ht="15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ht="15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ht="15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ht="15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ht="15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ht="15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5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ht="15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ht="15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ht="15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ht="15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ht="15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ht="15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ht="15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ht="15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ht="15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ht="15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ht="15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ht="15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ht="15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ht="15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ht="15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ht="15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ht="15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ht="15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ht="15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ht="15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ht="15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ht="15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ht="15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ht="15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ht="15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ht="15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ht="15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ht="15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ht="15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ht="15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ht="15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ht="15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ht="15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ht="15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ht="15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ht="15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ht="15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ht="15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ht="15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ht="15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ht="15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ht="15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ht="15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ht="15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ht="15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ht="15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ht="15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ht="15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ht="15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ht="15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ht="15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ht="15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ht="15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ht="15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ht="15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ht="15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ht="15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ht="15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ht="15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ht="15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ht="15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ht="15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ht="15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29" ht="15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 spans="1:29" ht="15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 spans="1:29" ht="15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 spans="1:29" ht="15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1:29" ht="15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1:29" ht="15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1:29" ht="15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1:29" ht="15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1:29" ht="15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1:29" ht="15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1:29" ht="15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1:29" ht="15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1:29" ht="15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1:29" ht="15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1:29" ht="15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1:29" ht="15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1:29" ht="15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1:29" ht="15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1:29" ht="15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1:29" ht="15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1:29" ht="15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1:29" ht="15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1:29" ht="15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1:29" ht="15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1:29" ht="15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1:29" ht="15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1:29" ht="15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1:29" ht="15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1:29" ht="15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1:29" ht="15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1:29" ht="15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1:29" ht="15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1:29" ht="15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1:29" ht="15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1:29" ht="15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1:29" ht="15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1:29" ht="15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1:29" ht="15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1:29" ht="15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1:29" ht="15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1:29" ht="15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1:29" ht="15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1:29" ht="15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1:29" ht="15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1:29" ht="15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1:29" ht="15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1:29" ht="15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1:29" ht="15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1:29" ht="15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1:29" ht="15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1:29" ht="15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1:29" ht="15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1:29" ht="15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1:29" ht="15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1:29" ht="15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1:29" ht="15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1:29" ht="15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1:29" ht="15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1:29" ht="15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1:29" ht="15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1:29" ht="15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1:29" ht="15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1:29" ht="15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 spans="1:29" ht="15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 spans="1:29" ht="15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 spans="1:29" ht="15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1:29" ht="15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1:29" ht="15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1:29" ht="15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1:29" ht="15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1:29" ht="15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1:29" ht="15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1:29" ht="15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1:29" ht="15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1:29" ht="15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1:29" ht="15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1:29" ht="15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1:29" ht="15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1:29" ht="15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1:29" ht="15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1:29" ht="15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1:29" ht="15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1:29" ht="15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 spans="1:29" ht="15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 spans="1:29" ht="15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 spans="1:29" ht="15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1:29" ht="15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1:29" ht="15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1:29" ht="15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1:29" ht="15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1:29" ht="15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1:29" ht="15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1:29" ht="15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1:29" ht="15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1:29" ht="15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1:29" ht="15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1:29" ht="15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1:29" ht="15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1:29" ht="15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1:29" ht="15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1:29" ht="15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1:29" ht="15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1:29" ht="15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1:29" ht="15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1:29" ht="15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1:29" ht="15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1:29" ht="15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1:29" ht="15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1:29" ht="15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1:29" ht="15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1:29" ht="15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1:29" ht="15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1:29" ht="15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1:29" ht="15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1:29" ht="15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1:29" ht="15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1:29" ht="15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1:29" ht="15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1:29" ht="15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1:29" ht="15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1:29" ht="15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1:29" ht="15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1:29" ht="15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1:29" ht="15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1:29" ht="15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1:29" ht="15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1:29" ht="15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1:29" ht="15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1:29" ht="15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1:29" ht="15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1:29" ht="15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1:29" ht="15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1:29" ht="15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1:29" ht="15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1:29" ht="15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1:29" ht="15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1:29" ht="15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1:29" ht="15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1:29" ht="15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1:29" ht="15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1:29" ht="15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 spans="1:29" ht="15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 spans="1:29" ht="15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 spans="1:29" ht="15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1:29" ht="15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1:29" ht="15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1:29" ht="15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1:29" ht="15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1:29" ht="15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1:29" ht="15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1:29" ht="15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1:29" ht="15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1:29" ht="15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1:29" ht="15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1:29" ht="15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1:29" ht="15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1:29" ht="15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1:29" ht="15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1:29" ht="15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 spans="1:29" ht="15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 spans="1:29" ht="15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 spans="1:29" ht="15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1:29" ht="15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1:29" ht="15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1:29" ht="15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1:29" ht="15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1:29" ht="15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1:29" ht="15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1:29" ht="15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1:29" ht="15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1:29" ht="15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1:29" ht="15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1:29" ht="15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1:29" ht="15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1:29" ht="15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1:29" ht="15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1:29" ht="15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1:29" ht="15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1:29" ht="15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1:29" ht="15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1:29" ht="15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1:29" ht="15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1:29" ht="15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1:29" ht="15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1:29" ht="15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1:29" ht="15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1:29" ht="15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1:29" ht="15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1:29" ht="15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1:29" ht="15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1:29" ht="15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1:29" ht="15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1:29" ht="15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1:29" ht="15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1:29" ht="15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1:29" ht="15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1:29" ht="15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1:29" ht="15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 spans="1:29" ht="15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 spans="1:29" ht="15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1:29" ht="15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1:29" ht="15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1:29" ht="15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1:29" ht="15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1:29" ht="15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1:29" ht="15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1:29" ht="15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1:29" ht="15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1:29" ht="15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1:29" ht="15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1:29" ht="15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1:29" ht="15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1:29" ht="15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1:29" ht="15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1:29" ht="15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1:29" ht="15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 spans="1:29" ht="15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 spans="1:29" ht="15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 spans="1:29" ht="15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1:29" ht="15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1:29" ht="15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1:29" ht="15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1:29" ht="15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1:29" ht="15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1:29" ht="15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1:29" ht="15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1:29" ht="15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1:29" ht="15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1:29" ht="15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1:29" ht="15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1:29" ht="15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1:29" ht="15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1:29" ht="15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1:29" ht="15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1:29" ht="15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1:29" ht="15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1:29" ht="15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1:29" ht="15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1:29" ht="15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1:29" ht="15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1:29" ht="15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1:29" ht="15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1:29" ht="15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1:29" ht="15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1:29" ht="15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1:29" ht="15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1:29" ht="15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1:29" ht="15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1:29" ht="15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1:29" ht="15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1:29" ht="15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1:29" ht="15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1:29" ht="15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 spans="1:29" ht="15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 spans="1:29" ht="15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 spans="1:29" ht="15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 spans="1:29" ht="15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 spans="1:29" ht="15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 spans="1:29" ht="15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 spans="1:29" ht="15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 spans="1:29" ht="15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 spans="1:29" ht="15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 spans="1:29" ht="15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 spans="1:29" ht="15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 spans="1:29" ht="15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 spans="1:29" ht="15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 spans="1:29" ht="15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 spans="1:29" ht="15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 spans="1:29" ht="15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 spans="1:29" ht="15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 spans="1:29" ht="15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 spans="1:29" ht="15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 spans="1:29" ht="15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 spans="1:29" ht="15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 spans="1:29" ht="15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 spans="1:29" ht="15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 spans="1:29" ht="15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 spans="1:29" ht="15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 spans="1:29" ht="15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 spans="1:29" ht="15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 spans="1:29" ht="15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 spans="1:29" ht="15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 spans="1:29" ht="15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 spans="1:29" ht="15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 spans="1:29" ht="15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 spans="1:29" ht="15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 spans="1:29" ht="15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 spans="1:29" ht="15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 spans="1:29" ht="15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 spans="1:29" ht="15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 spans="1:29" ht="15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 spans="1:29" ht="15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 spans="1:29" ht="15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 spans="1:29" ht="15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 spans="1:29" ht="15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 spans="1:29" ht="15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 spans="1:29" ht="15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 spans="1:29" ht="15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 spans="1:29" ht="15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 spans="1:29" ht="15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 spans="1:29" ht="15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 spans="1:29" ht="15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 spans="1:29" ht="15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 spans="1:29" ht="15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 spans="1:29" ht="15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 spans="1:29" ht="15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 spans="1:29" ht="15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 spans="1:29" ht="15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 spans="1:29" ht="15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 spans="1:29" ht="15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 spans="1:29" ht="15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 spans="1:29" ht="15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 spans="1:29" ht="15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 spans="1:29" ht="15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 spans="1:29" ht="15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 spans="1:29" ht="15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 spans="1:29" ht="15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 spans="1:29" ht="15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 spans="1:29" ht="15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 spans="1:29" ht="15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 spans="1:29" ht="15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 spans="1:29" ht="15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 spans="1:29" ht="15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 spans="1:29" ht="15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 spans="1:29" ht="15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 spans="1:29" ht="15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 spans="1:29" ht="15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 spans="1:29" ht="15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 spans="1:29" ht="15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 spans="1:29" ht="15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 spans="1:29" ht="15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 spans="1:29" ht="15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 spans="1:29" ht="15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 spans="1:29" ht="15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 spans="1:29" ht="15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 spans="1:29" ht="15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 spans="1:29" ht="15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 spans="1:29" ht="15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 spans="1:29" ht="15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 spans="1:29" ht="15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 spans="1:29" ht="15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 spans="1:29" ht="15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 spans="1:29" ht="15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 spans="1:29" ht="15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 spans="1:29" ht="15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 spans="1:29" ht="15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 spans="1:29" ht="15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 spans="1:29" ht="15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 spans="1:29" ht="15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 spans="1:29" ht="15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 spans="1:29" ht="15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 spans="1:29" ht="15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 spans="1:29" ht="15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 spans="1:29" ht="15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 spans="1:29" ht="15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 spans="1:29" ht="15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 spans="1:29" ht="15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 spans="1:29" ht="15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 spans="1:29" ht="15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 spans="1:29" ht="15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 spans="1:29" ht="15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 spans="1:29" ht="15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 spans="1:29" ht="15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 spans="1:29" ht="15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 spans="1:29" ht="15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 spans="1:29" ht="15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 spans="1:29" ht="15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 spans="1:29" ht="15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 spans="1:29" ht="15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 spans="1:29" ht="15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 spans="1:29" ht="15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 spans="1:29" ht="15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 spans="1:29" ht="15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 spans="1:29" ht="15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 spans="1:29" ht="15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 spans="1:29" ht="15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 spans="1:29" ht="15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 spans="1:29" ht="15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 spans="1:29" ht="15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 spans="1:29" ht="15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 spans="1:29" ht="15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 spans="1:29" ht="15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 spans="1:29" ht="15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 spans="1:29" ht="15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 spans="1:29" ht="15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 spans="1:29" ht="15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 spans="1:29" ht="15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 spans="1:29" ht="15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 spans="1:29" ht="15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 spans="1:29" ht="15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 spans="1:29" ht="15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 spans="1:29" ht="15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 spans="1:29" ht="15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 spans="1:29" ht="15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 spans="1:29" ht="15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 spans="1:29" ht="15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 spans="1:29" ht="15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 spans="1:29" ht="15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 spans="1:29" ht="15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 spans="1:29" ht="15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 spans="1:29" ht="15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 spans="1:29" ht="15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 spans="1:29" ht="15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 spans="1:29" ht="15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 spans="1:29" ht="15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 spans="1:29" ht="15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 spans="1:29" ht="15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 spans="1:29" ht="15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 spans="1:29" ht="15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 spans="1:29" ht="15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 spans="1:29" ht="15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 spans="1:29" ht="15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 spans="1:29" ht="15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 spans="1:29" ht="15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 spans="1:29" ht="15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 spans="1:29" ht="15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 spans="1:29" ht="15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 spans="1:29" ht="15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 spans="1:29" ht="15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 spans="1:29" ht="15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 spans="1:29" ht="15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 spans="1:29" ht="15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 spans="1:29" ht="15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 spans="1:29" ht="15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 spans="1:29" ht="15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 spans="1:29" ht="15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 spans="1:29" ht="15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 spans="1:29" ht="15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 spans="1:29" ht="15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 spans="1:29" ht="15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 spans="1:29" ht="15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 spans="1:29" ht="15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 spans="1:29" ht="15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 spans="1:29" ht="15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 spans="1:29" ht="15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 spans="1:29" ht="15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 spans="1:29" ht="15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 spans="1:29" ht="15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 spans="1:29" ht="15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 spans="1:29" ht="15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 spans="1:29" ht="15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 spans="1:29" ht="15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 spans="1:29" ht="15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 spans="1:29" ht="15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 spans="1:29" ht="15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 spans="1:29" ht="15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 spans="1:29" ht="15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 spans="1:29" ht="15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 spans="1:29" ht="15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 spans="1:29" ht="15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 spans="1:29" ht="15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 spans="1:29" ht="15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 spans="1:29" ht="15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 spans="1:29" ht="15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 spans="1:29" ht="15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 spans="1:29" ht="15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 spans="1:29" ht="15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 spans="1:29" ht="15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 spans="1:29" ht="15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 spans="1:29" ht="15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 spans="1:29" ht="15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 spans="1:29" ht="15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 spans="1:29" ht="15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 spans="1:29" ht="15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 spans="1:29" ht="15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 spans="1:29" ht="15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 spans="1:29" ht="15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 spans="1:29" ht="15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 spans="1:29" ht="15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 spans="1:29" ht="15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 spans="1:29" ht="15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 spans="1:29" ht="15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 spans="1:29" ht="15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 spans="1:29" ht="15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 spans="1:29" ht="15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 spans="1:29" ht="15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 spans="1:29" ht="15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 spans="1:29" ht="15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 spans="1:29" ht="15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 spans="1:29" ht="15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 spans="1:29" ht="15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 spans="1:29" ht="15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 spans="1:29" ht="15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 spans="1:29" ht="15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 spans="1:29" ht="15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 spans="1:29" ht="15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 spans="1:29" ht="15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 spans="1:29" ht="15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 spans="1:29" ht="15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 spans="1:29" ht="15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 spans="1:29" ht="15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 spans="1:29" ht="15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 spans="1:29" ht="15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 spans="1:29" ht="15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 spans="1:29" ht="15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 spans="1:29" ht="15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 spans="1:29" ht="15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 spans="1:29" ht="15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 spans="1:29" ht="15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 spans="1:29" ht="15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 spans="1:29" ht="15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 spans="1:29" ht="15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 spans="1:29" ht="15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 spans="1:29" ht="15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 spans="1:29" ht="15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 spans="1:29" ht="15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 spans="1:29" ht="15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 spans="1:29" ht="15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 spans="1:29" ht="15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 spans="1:29" ht="15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 spans="1:29" ht="15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 spans="1:29" ht="15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 spans="1:29" ht="15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 spans="1:29" ht="15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 spans="1:29" ht="15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 spans="1:29" ht="15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 spans="1:29" ht="15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 spans="1:29" ht="15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 spans="1:29" ht="15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 spans="1:29" ht="15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 spans="1:29" ht="15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 spans="1:29" ht="15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 spans="1:29" ht="15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 spans="1:29" ht="15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 spans="1:29" ht="15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 spans="1:29" ht="15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 spans="1:29" ht="15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 spans="1:29" ht="15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 spans="1:29" ht="15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 spans="1:29" ht="15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 spans="1:29" ht="15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 spans="1:29" ht="15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 spans="1:29" ht="15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 spans="1:29" ht="15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 spans="1:29" ht="15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 spans="1:29" ht="15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 spans="1:29" ht="15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 spans="1:29" ht="15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 spans="1:29" ht="15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 spans="1:29" ht="15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 spans="1:29" ht="15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 spans="1:29" ht="15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 spans="1:29" ht="15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 spans="1:29" ht="15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 spans="1:29" ht="15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 spans="1:29" ht="15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 spans="1:29" ht="15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 spans="1:29" ht="15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 spans="1:29" ht="15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 spans="1:29" ht="15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 spans="1:29" ht="15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 spans="1:29" ht="15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 spans="1:29" ht="15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 spans="1:29" ht="15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 spans="1:29" ht="15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 spans="1:29" ht="15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 spans="1:29" ht="15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 spans="1:29" ht="15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 spans="1:29" ht="15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 spans="1:29" ht="15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 spans="1:29" ht="15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 spans="1:29" ht="15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 spans="1:29" ht="15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 spans="1:29" ht="15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 spans="1:29" ht="15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 spans="1:29" ht="15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 spans="1:29" ht="15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 spans="1:29" ht="15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 spans="1:29" ht="15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 spans="1:29" ht="15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 spans="1:29" ht="15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 spans="1:29" ht="15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 spans="1:29" ht="15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 spans="1:29" ht="15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 spans="1:29" ht="15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 spans="1:29" ht="15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 spans="1:29" ht="15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 spans="1:29" ht="15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 spans="1:29" ht="15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 spans="1:29" ht="15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 spans="1:29" ht="15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 spans="1:29" ht="15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 spans="1:29" ht="15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 spans="1:29" ht="15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 spans="1:29" ht="15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 spans="1:29" ht="15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 spans="1:29" ht="15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 spans="1:29" ht="15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 spans="1:29" ht="15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 spans="1:29" ht="15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 spans="1:29" ht="15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 spans="1:29" ht="15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 spans="1:29" ht="15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 spans="1:29" ht="15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 spans="1:29" ht="15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 spans="1:29" ht="15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 spans="1:29" ht="15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 spans="1:29" ht="15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 spans="1:29" ht="15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 spans="1:29" ht="15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 spans="1:29" ht="15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 spans="1:29" ht="15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 spans="1:29" ht="15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 spans="1:29" ht="15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 spans="1:29" ht="15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 spans="1:29" ht="15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 spans="1:29" ht="15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 spans="1:29" ht="15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 spans="1:29" ht="15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 spans="1:29" ht="15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 spans="1:29" ht="15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 spans="1:29" ht="15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 spans="1:29" ht="15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 spans="1:29" ht="15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 spans="1:29" ht="15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 spans="1:29" ht="15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 spans="1:29" ht="15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 spans="1:29" ht="15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 spans="1:29" ht="15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 spans="1:29" ht="15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 spans="1:29" ht="15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 spans="1:29" ht="15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</sheetData>
  <mergeCells count="10">
    <mergeCell ref="A1:AC3"/>
    <mergeCell ref="A4:F4"/>
    <mergeCell ref="H4:M4"/>
    <mergeCell ref="O4:T4"/>
    <mergeCell ref="O5:O6"/>
    <mergeCell ref="P5:P6"/>
    <mergeCell ref="H5:H6"/>
    <mergeCell ref="I5:I6"/>
    <mergeCell ref="A5:A6"/>
    <mergeCell ref="B5:B6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97"/>
  <sheetViews>
    <sheetView showGridLines="0" zoomScale="80" zoomScaleNormal="80" workbookViewId="0">
      <selection activeCell="H29" sqref="H29"/>
    </sheetView>
  </sheetViews>
  <sheetFormatPr defaultColWidth="12.59765625" defaultRowHeight="15" customHeight="1" x14ac:dyDescent="0.25"/>
  <cols>
    <col min="1" max="1" width="12.59765625" style="7"/>
    <col min="2" max="2" width="27.59765625" style="7" customWidth="1"/>
    <col min="3" max="3" width="14.59765625" style="7" customWidth="1"/>
    <col min="4" max="4" width="1.8984375" style="7" customWidth="1"/>
    <col min="5" max="5" width="21.8984375" style="7" bestFit="1" customWidth="1"/>
    <col min="6" max="6" width="12.59765625" style="7"/>
    <col min="7" max="7" width="2" style="7" customWidth="1"/>
    <col min="8" max="8" width="21.8984375" style="7" bestFit="1" customWidth="1"/>
    <col min="9" max="16384" width="12.59765625" style="7"/>
  </cols>
  <sheetData>
    <row r="1" spans="1:11" ht="14.25" customHeight="1" thickBot="1" x14ac:dyDescent="0.3">
      <c r="B1" s="90"/>
      <c r="C1" s="90"/>
      <c r="D1" s="250"/>
      <c r="G1" s="250"/>
    </row>
    <row r="2" spans="1:11" ht="14.25" customHeight="1" x14ac:dyDescent="0.25">
      <c r="B2" s="491" t="s">
        <v>143</v>
      </c>
      <c r="C2" s="492"/>
      <c r="D2" s="492"/>
      <c r="E2" s="492"/>
      <c r="F2" s="492"/>
      <c r="G2" s="492"/>
      <c r="H2" s="492"/>
      <c r="I2" s="493"/>
    </row>
    <row r="3" spans="1:11" ht="14.25" customHeight="1" x14ac:dyDescent="0.25">
      <c r="B3" s="494"/>
      <c r="C3" s="495"/>
      <c r="D3" s="495"/>
      <c r="E3" s="495"/>
      <c r="F3" s="495"/>
      <c r="G3" s="495"/>
      <c r="H3" s="495"/>
      <c r="I3" s="496"/>
    </row>
    <row r="4" spans="1:11" ht="15" customHeight="1" thickBot="1" x14ac:dyDescent="0.3">
      <c r="B4" s="497"/>
      <c r="C4" s="498"/>
      <c r="D4" s="498"/>
      <c r="E4" s="498"/>
      <c r="F4" s="498"/>
      <c r="G4" s="498"/>
      <c r="H4" s="498"/>
      <c r="I4" s="499"/>
    </row>
    <row r="5" spans="1:11" ht="17.25" customHeight="1" thickBot="1" x14ac:dyDescent="0.35">
      <c r="B5" s="477" t="s">
        <v>87</v>
      </c>
      <c r="C5" s="476"/>
      <c r="D5" s="250"/>
      <c r="E5" s="477" t="s">
        <v>88</v>
      </c>
      <c r="F5" s="476"/>
      <c r="G5" s="250"/>
      <c r="H5" s="477" t="s">
        <v>84</v>
      </c>
      <c r="I5" s="476"/>
    </row>
    <row r="6" spans="1:11" ht="15" customHeight="1" thickBot="1" x14ac:dyDescent="0.3">
      <c r="B6" s="264" t="s">
        <v>133</v>
      </c>
      <c r="C6" s="262">
        <f>ICE!B8</f>
        <v>45467.125</v>
      </c>
      <c r="D6" s="250"/>
      <c r="E6" s="263" t="s">
        <v>78</v>
      </c>
      <c r="F6" s="262">
        <f>Hybrid!B8</f>
        <v>47168.925000000003</v>
      </c>
      <c r="G6" s="250"/>
      <c r="H6" s="263" t="s">
        <v>78</v>
      </c>
      <c r="I6" s="261">
        <f>EV!B8</f>
        <v>46039.25</v>
      </c>
    </row>
    <row r="7" spans="1:11" ht="15" customHeight="1" thickBot="1" x14ac:dyDescent="0.3">
      <c r="B7" s="265" t="s">
        <v>85</v>
      </c>
      <c r="C7" s="485">
        <f>Inputs!C11</f>
        <v>4.1599999999999998E-2</v>
      </c>
      <c r="D7" s="486"/>
      <c r="E7" s="486"/>
      <c r="F7" s="486"/>
      <c r="G7" s="486"/>
      <c r="H7" s="486"/>
      <c r="I7" s="487"/>
    </row>
    <row r="8" spans="1:11" ht="15" customHeight="1" thickBot="1" x14ac:dyDescent="0.3">
      <c r="B8" s="264" t="s">
        <v>141</v>
      </c>
      <c r="C8" s="488">
        <v>12</v>
      </c>
      <c r="D8" s="489"/>
      <c r="E8" s="489"/>
      <c r="F8" s="489"/>
      <c r="G8" s="489"/>
      <c r="H8" s="489"/>
      <c r="I8" s="490"/>
      <c r="J8" s="501" t="s">
        <v>174</v>
      </c>
      <c r="K8" s="501"/>
    </row>
    <row r="9" spans="1:11" ht="15" customHeight="1" thickBot="1" x14ac:dyDescent="0.3">
      <c r="B9" s="266" t="s">
        <v>142</v>
      </c>
      <c r="C9" s="488">
        <v>15000</v>
      </c>
      <c r="D9" s="489"/>
      <c r="E9" s="489"/>
      <c r="F9" s="489"/>
      <c r="G9" s="489"/>
      <c r="H9" s="489"/>
      <c r="I9" s="490"/>
      <c r="J9" s="500" t="s">
        <v>173</v>
      </c>
      <c r="K9" s="501"/>
    </row>
    <row r="10" spans="1:11" ht="15" customHeight="1" thickBot="1" x14ac:dyDescent="0.3">
      <c r="A10" s="249"/>
      <c r="B10" s="249"/>
      <c r="C10" s="249"/>
      <c r="D10" s="250"/>
      <c r="E10" s="253"/>
      <c r="F10" s="230"/>
      <c r="G10" s="250"/>
      <c r="H10" s="253"/>
      <c r="I10" s="230"/>
      <c r="J10" s="249"/>
    </row>
    <row r="11" spans="1:11" ht="17.399999999999999" x14ac:dyDescent="0.25">
      <c r="B11" s="258" t="s">
        <v>138</v>
      </c>
      <c r="C11" s="255">
        <f>'PW Analysis'!F22</f>
        <v>-96519.313380793916</v>
      </c>
      <c r="D11" s="250"/>
      <c r="E11" s="258" t="s">
        <v>139</v>
      </c>
      <c r="F11" s="255">
        <f>'PW Analysis'!M22</f>
        <v>-89889.44295020499</v>
      </c>
      <c r="G11" s="250"/>
      <c r="H11" s="258" t="s">
        <v>139</v>
      </c>
      <c r="I11" s="255">
        <f>'PW Analysis'!T22</f>
        <v>-81739.705776751347</v>
      </c>
    </row>
    <row r="12" spans="1:11" ht="14.25" customHeight="1" x14ac:dyDescent="0.25">
      <c r="B12" s="259" t="s">
        <v>144</v>
      </c>
      <c r="C12" s="256">
        <f>PMT(C7,C8,-C11)</f>
        <v>-10380.044399012913</v>
      </c>
      <c r="D12" s="250"/>
      <c r="E12" s="259" t="s">
        <v>144</v>
      </c>
      <c r="F12" s="256">
        <f>PMT(C7,C8,-F11)</f>
        <v>-9667.0435806408477</v>
      </c>
      <c r="G12" s="250"/>
      <c r="H12" s="259" t="s">
        <v>144</v>
      </c>
      <c r="I12" s="327">
        <f>PMT(C7,C8,-I11)</f>
        <v>-8790.5906642490063</v>
      </c>
    </row>
    <row r="13" spans="1:11" ht="14.25" customHeight="1" thickBot="1" x14ac:dyDescent="0.3">
      <c r="B13" s="260" t="s">
        <v>140</v>
      </c>
      <c r="C13" s="326">
        <f>C12/C9</f>
        <v>-0.69200295993419425</v>
      </c>
      <c r="D13" s="250"/>
      <c r="E13" s="260" t="s">
        <v>140</v>
      </c>
      <c r="F13" s="257">
        <f>F12/C9</f>
        <v>-0.64446957204272315</v>
      </c>
      <c r="G13" s="250"/>
      <c r="H13" s="260" t="s">
        <v>140</v>
      </c>
      <c r="I13" s="257">
        <f>I12/C9</f>
        <v>-0.58603937761660041</v>
      </c>
    </row>
    <row r="14" spans="1:11" ht="14.25" customHeight="1" thickBot="1" x14ac:dyDescent="0.3">
      <c r="C14" s="278" t="s">
        <v>147</v>
      </c>
      <c r="D14" s="250"/>
      <c r="G14" s="250"/>
      <c r="I14" s="278" t="s">
        <v>146</v>
      </c>
    </row>
    <row r="15" spans="1:11" ht="14.25" customHeight="1" x14ac:dyDescent="0.25">
      <c r="B15" s="90"/>
      <c r="C15" s="90"/>
      <c r="D15" s="250"/>
      <c r="G15" s="250"/>
    </row>
    <row r="16" spans="1:11" ht="14.25" customHeight="1" x14ac:dyDescent="0.25">
      <c r="B16" s="90"/>
      <c r="C16" s="90"/>
      <c r="D16" s="250"/>
      <c r="G16" s="250"/>
    </row>
    <row r="17" spans="2:7" ht="14.25" customHeight="1" x14ac:dyDescent="0.25">
      <c r="B17" s="90"/>
      <c r="C17" s="90"/>
      <c r="D17" s="250"/>
      <c r="G17" s="250"/>
    </row>
    <row r="18" spans="2:7" ht="14.25" customHeight="1" x14ac:dyDescent="0.25">
      <c r="B18" s="90"/>
      <c r="C18" s="90"/>
      <c r="D18" s="250"/>
      <c r="G18" s="250"/>
    </row>
    <row r="19" spans="2:7" ht="14.25" customHeight="1" x14ac:dyDescent="0.25">
      <c r="B19" s="90"/>
      <c r="C19" s="90"/>
      <c r="D19" s="250"/>
      <c r="G19" s="250"/>
    </row>
    <row r="20" spans="2:7" ht="14.25" customHeight="1" x14ac:dyDescent="0.25">
      <c r="B20" s="90"/>
      <c r="C20" s="90"/>
      <c r="D20" s="250"/>
      <c r="G20" s="250"/>
    </row>
    <row r="21" spans="2:7" ht="14.25" customHeight="1" x14ac:dyDescent="0.25">
      <c r="B21" s="90"/>
      <c r="C21" s="90"/>
      <c r="D21" s="250"/>
      <c r="G21" s="250"/>
    </row>
    <row r="22" spans="2:7" ht="14.25" customHeight="1" x14ac:dyDescent="0.25">
      <c r="B22" s="90"/>
      <c r="C22" s="90"/>
      <c r="D22" s="250"/>
      <c r="G22" s="250"/>
    </row>
    <row r="23" spans="2:7" ht="14.25" customHeight="1" x14ac:dyDescent="0.25">
      <c r="B23" s="90"/>
      <c r="C23" s="90"/>
      <c r="D23" s="250"/>
      <c r="G23" s="250"/>
    </row>
    <row r="24" spans="2:7" ht="17.399999999999999" x14ac:dyDescent="0.25">
      <c r="D24" s="251"/>
      <c r="G24" s="252"/>
    </row>
    <row r="25" spans="2:7" ht="17.399999999999999" x14ac:dyDescent="0.25">
      <c r="D25" s="251"/>
      <c r="G25" s="252"/>
    </row>
    <row r="26" spans="2:7" ht="17.399999999999999" x14ac:dyDescent="0.25">
      <c r="D26" s="251"/>
      <c r="G26" s="252"/>
    </row>
    <row r="27" spans="2:7" ht="17.399999999999999" x14ac:dyDescent="0.25">
      <c r="D27" s="251"/>
      <c r="G27" s="252"/>
    </row>
    <row r="28" spans="2:7" ht="17.399999999999999" x14ac:dyDescent="0.25">
      <c r="D28" s="251"/>
      <c r="G28" s="252"/>
    </row>
    <row r="29" spans="2:7" ht="17.399999999999999" x14ac:dyDescent="0.25">
      <c r="B29" s="10"/>
      <c r="D29" s="251"/>
      <c r="G29" s="252"/>
    </row>
    <row r="30" spans="2:7" ht="17.399999999999999" x14ac:dyDescent="0.25">
      <c r="B30" s="10"/>
      <c r="D30" s="251"/>
      <c r="G30" s="252"/>
    </row>
    <row r="31" spans="2:7" ht="17.399999999999999" x14ac:dyDescent="0.25">
      <c r="B31" s="10"/>
      <c r="D31" s="251"/>
      <c r="G31" s="252"/>
    </row>
    <row r="32" spans="2:7" ht="17.399999999999999" x14ac:dyDescent="0.25">
      <c r="B32" s="10"/>
      <c r="D32" s="251"/>
      <c r="G32" s="252"/>
    </row>
    <row r="33" spans="2:7" ht="17.399999999999999" x14ac:dyDescent="0.25">
      <c r="B33" s="10"/>
      <c r="D33" s="251"/>
      <c r="G33" s="252"/>
    </row>
    <row r="34" spans="2:7" ht="17.399999999999999" x14ac:dyDescent="0.25">
      <c r="B34" s="10"/>
      <c r="D34" s="251"/>
      <c r="G34" s="252"/>
    </row>
    <row r="35" spans="2:7" ht="17.399999999999999" x14ac:dyDescent="0.25">
      <c r="B35" s="10"/>
      <c r="D35" s="251"/>
      <c r="G35" s="252"/>
    </row>
    <row r="36" spans="2:7" ht="17.399999999999999" x14ac:dyDescent="0.25">
      <c r="B36" s="10"/>
      <c r="D36" s="251"/>
      <c r="G36" s="252"/>
    </row>
    <row r="37" spans="2:7" ht="17.399999999999999" x14ac:dyDescent="0.25">
      <c r="B37" s="10"/>
      <c r="D37" s="251"/>
      <c r="G37" s="252"/>
    </row>
    <row r="38" spans="2:7" ht="17.399999999999999" x14ac:dyDescent="0.25">
      <c r="B38" s="10"/>
      <c r="D38" s="251"/>
      <c r="G38" s="252"/>
    </row>
    <row r="39" spans="2:7" ht="17.399999999999999" x14ac:dyDescent="0.25">
      <c r="B39" s="10"/>
      <c r="D39" s="251"/>
      <c r="G39" s="252"/>
    </row>
    <row r="40" spans="2:7" ht="17.399999999999999" x14ac:dyDescent="0.25">
      <c r="B40" s="10"/>
      <c r="D40" s="251"/>
      <c r="G40" s="252"/>
    </row>
    <row r="41" spans="2:7" ht="17.399999999999999" x14ac:dyDescent="0.25">
      <c r="B41" s="10"/>
      <c r="D41" s="251"/>
      <c r="G41" s="252"/>
    </row>
    <row r="42" spans="2:7" ht="17.399999999999999" x14ac:dyDescent="0.25">
      <c r="B42" s="10"/>
      <c r="D42" s="251"/>
      <c r="G42" s="252"/>
    </row>
    <row r="43" spans="2:7" ht="17.399999999999999" x14ac:dyDescent="0.25">
      <c r="B43" s="10"/>
      <c r="D43" s="251"/>
      <c r="G43" s="252"/>
    </row>
    <row r="44" spans="2:7" ht="17.399999999999999" x14ac:dyDescent="0.25">
      <c r="B44" s="10"/>
      <c r="D44" s="251"/>
      <c r="G44" s="252"/>
    </row>
    <row r="45" spans="2:7" ht="17.399999999999999" x14ac:dyDescent="0.25">
      <c r="B45" s="10"/>
      <c r="D45" s="251"/>
    </row>
    <row r="46" spans="2:7" ht="17.399999999999999" x14ac:dyDescent="0.25">
      <c r="B46" s="10"/>
      <c r="D46" s="251"/>
    </row>
    <row r="47" spans="2:7" ht="17.399999999999999" x14ac:dyDescent="0.25">
      <c r="B47" s="10"/>
      <c r="D47" s="251"/>
    </row>
    <row r="48" spans="2:7" ht="17.399999999999999" x14ac:dyDescent="0.25">
      <c r="B48" s="10"/>
      <c r="D48" s="251"/>
    </row>
    <row r="49" spans="2:4" ht="17.399999999999999" x14ac:dyDescent="0.25">
      <c r="B49" s="10"/>
      <c r="D49" s="251"/>
    </row>
    <row r="50" spans="2:4" ht="17.399999999999999" x14ac:dyDescent="0.25">
      <c r="B50" s="10"/>
      <c r="D50" s="251"/>
    </row>
    <row r="51" spans="2:4" ht="17.399999999999999" x14ac:dyDescent="0.25">
      <c r="B51" s="10"/>
      <c r="D51" s="251"/>
    </row>
    <row r="52" spans="2:4" ht="17.399999999999999" x14ac:dyDescent="0.25">
      <c r="B52" s="10"/>
      <c r="D52" s="251"/>
    </row>
    <row r="53" spans="2:4" ht="17.399999999999999" x14ac:dyDescent="0.25">
      <c r="B53" s="10"/>
      <c r="D53" s="251"/>
    </row>
    <row r="54" spans="2:4" ht="17.399999999999999" x14ac:dyDescent="0.25">
      <c r="B54" s="10"/>
      <c r="D54" s="251"/>
    </row>
    <row r="55" spans="2:4" ht="17.399999999999999" x14ac:dyDescent="0.25">
      <c r="B55" s="10"/>
      <c r="D55" s="251"/>
    </row>
    <row r="56" spans="2:4" ht="17.399999999999999" x14ac:dyDescent="0.25">
      <c r="B56" s="10"/>
      <c r="D56" s="251"/>
    </row>
    <row r="57" spans="2:4" ht="17.399999999999999" x14ac:dyDescent="0.25">
      <c r="B57" s="10"/>
      <c r="D57" s="251"/>
    </row>
    <row r="58" spans="2:4" ht="17.399999999999999" x14ac:dyDescent="0.25">
      <c r="B58" s="10"/>
      <c r="D58" s="251"/>
    </row>
    <row r="59" spans="2:4" ht="17.399999999999999" x14ac:dyDescent="0.25">
      <c r="B59" s="10"/>
      <c r="D59" s="251"/>
    </row>
    <row r="60" spans="2:4" ht="17.399999999999999" x14ac:dyDescent="0.25">
      <c r="B60" s="10"/>
      <c r="D60" s="251"/>
    </row>
    <row r="61" spans="2:4" ht="17.399999999999999" x14ac:dyDescent="0.25">
      <c r="B61" s="10"/>
      <c r="D61" s="251"/>
    </row>
    <row r="62" spans="2:4" ht="17.399999999999999" x14ac:dyDescent="0.25">
      <c r="B62" s="10"/>
      <c r="D62" s="251"/>
    </row>
    <row r="63" spans="2:4" ht="17.399999999999999" x14ac:dyDescent="0.25">
      <c r="B63" s="10"/>
      <c r="D63" s="251"/>
    </row>
    <row r="64" spans="2:4" ht="17.399999999999999" x14ac:dyDescent="0.25">
      <c r="B64" s="10"/>
      <c r="D64" s="251"/>
    </row>
    <row r="65" spans="2:4" ht="17.399999999999999" x14ac:dyDescent="0.25">
      <c r="B65" s="10"/>
      <c r="D65" s="251"/>
    </row>
    <row r="66" spans="2:4" ht="17.399999999999999" x14ac:dyDescent="0.25">
      <c r="B66" s="10"/>
      <c r="D66" s="251"/>
    </row>
    <row r="67" spans="2:4" ht="17.399999999999999" x14ac:dyDescent="0.25">
      <c r="B67" s="10"/>
      <c r="D67" s="251"/>
    </row>
    <row r="68" spans="2:4" ht="17.399999999999999" x14ac:dyDescent="0.25">
      <c r="B68" s="10"/>
      <c r="D68" s="251"/>
    </row>
    <row r="69" spans="2:4" ht="17.399999999999999" x14ac:dyDescent="0.25">
      <c r="B69" s="10"/>
      <c r="D69" s="251"/>
    </row>
    <row r="70" spans="2:4" ht="17.399999999999999" x14ac:dyDescent="0.25">
      <c r="B70" s="10"/>
      <c r="D70" s="251"/>
    </row>
    <row r="71" spans="2:4" ht="17.399999999999999" x14ac:dyDescent="0.25">
      <c r="B71" s="10"/>
      <c r="D71" s="251"/>
    </row>
    <row r="72" spans="2:4" ht="17.399999999999999" x14ac:dyDescent="0.25">
      <c r="B72" s="10"/>
      <c r="D72" s="251"/>
    </row>
    <row r="73" spans="2:4" ht="17.399999999999999" x14ac:dyDescent="0.25">
      <c r="B73" s="10"/>
      <c r="D73" s="251"/>
    </row>
    <row r="74" spans="2:4" ht="17.399999999999999" x14ac:dyDescent="0.25">
      <c r="B74" s="10"/>
      <c r="D74" s="251"/>
    </row>
    <row r="75" spans="2:4" ht="17.399999999999999" x14ac:dyDescent="0.25">
      <c r="B75" s="10"/>
      <c r="D75" s="251"/>
    </row>
    <row r="76" spans="2:4" ht="17.399999999999999" x14ac:dyDescent="0.25">
      <c r="B76" s="10"/>
      <c r="D76" s="251"/>
    </row>
    <row r="77" spans="2:4" ht="17.399999999999999" x14ac:dyDescent="0.25">
      <c r="B77" s="10"/>
      <c r="D77" s="251"/>
    </row>
    <row r="78" spans="2:4" ht="17.399999999999999" x14ac:dyDescent="0.25">
      <c r="B78" s="10"/>
      <c r="D78" s="251"/>
    </row>
    <row r="79" spans="2:4" ht="17.399999999999999" x14ac:dyDescent="0.25">
      <c r="B79" s="10"/>
      <c r="D79" s="251"/>
    </row>
    <row r="80" spans="2:4" ht="17.399999999999999" x14ac:dyDescent="0.25">
      <c r="B80" s="10"/>
      <c r="D80" s="251"/>
    </row>
    <row r="81" spans="2:4" ht="17.399999999999999" x14ac:dyDescent="0.25">
      <c r="B81" s="10"/>
      <c r="D81" s="251"/>
    </row>
    <row r="82" spans="2:4" ht="17.399999999999999" x14ac:dyDescent="0.25">
      <c r="B82" s="10"/>
      <c r="D82" s="251"/>
    </row>
    <row r="83" spans="2:4" ht="17.399999999999999" x14ac:dyDescent="0.25">
      <c r="B83" s="10"/>
      <c r="D83" s="251"/>
    </row>
    <row r="84" spans="2:4" ht="17.399999999999999" x14ac:dyDescent="0.25">
      <c r="B84" s="10"/>
      <c r="D84" s="251"/>
    </row>
    <row r="85" spans="2:4" ht="17.399999999999999" x14ac:dyDescent="0.25">
      <c r="B85" s="10"/>
      <c r="D85" s="251"/>
    </row>
    <row r="86" spans="2:4" ht="17.399999999999999" x14ac:dyDescent="0.25">
      <c r="B86" s="10"/>
      <c r="D86" s="251"/>
    </row>
    <row r="87" spans="2:4" ht="17.399999999999999" x14ac:dyDescent="0.25">
      <c r="B87" s="10"/>
      <c r="D87" s="251"/>
    </row>
    <row r="88" spans="2:4" ht="17.399999999999999" x14ac:dyDescent="0.25">
      <c r="B88" s="10"/>
      <c r="D88" s="251"/>
    </row>
    <row r="89" spans="2:4" ht="17.399999999999999" x14ac:dyDescent="0.25">
      <c r="B89" s="10"/>
      <c r="D89" s="251"/>
    </row>
    <row r="90" spans="2:4" ht="17.399999999999999" x14ac:dyDescent="0.25">
      <c r="B90" s="10"/>
      <c r="D90" s="251"/>
    </row>
    <row r="91" spans="2:4" ht="17.399999999999999" x14ac:dyDescent="0.25">
      <c r="B91" s="10"/>
      <c r="D91" s="251"/>
    </row>
    <row r="92" spans="2:4" ht="17.399999999999999" x14ac:dyDescent="0.25">
      <c r="B92" s="10"/>
      <c r="D92" s="251"/>
    </row>
    <row r="93" spans="2:4" ht="17.399999999999999" x14ac:dyDescent="0.25">
      <c r="B93" s="10"/>
      <c r="D93" s="251"/>
    </row>
    <row r="94" spans="2:4" ht="17.399999999999999" x14ac:dyDescent="0.25">
      <c r="B94" s="10"/>
      <c r="D94" s="251"/>
    </row>
    <row r="95" spans="2:4" ht="17.399999999999999" x14ac:dyDescent="0.25">
      <c r="B95" s="10"/>
      <c r="D95" s="251"/>
    </row>
    <row r="96" spans="2:4" ht="17.399999999999999" x14ac:dyDescent="0.25">
      <c r="B96" s="10"/>
      <c r="D96" s="251"/>
    </row>
    <row r="97" spans="2:4" ht="17.399999999999999" x14ac:dyDescent="0.25">
      <c r="B97" s="10"/>
      <c r="D97" s="251"/>
    </row>
    <row r="98" spans="2:4" ht="17.399999999999999" x14ac:dyDescent="0.25">
      <c r="B98" s="10"/>
      <c r="D98" s="251"/>
    </row>
    <row r="99" spans="2:4" ht="17.399999999999999" x14ac:dyDescent="0.25">
      <c r="B99" s="10"/>
      <c r="D99" s="251"/>
    </row>
    <row r="100" spans="2:4" ht="17.399999999999999" x14ac:dyDescent="0.25">
      <c r="B100" s="10"/>
      <c r="D100" s="251"/>
    </row>
    <row r="101" spans="2:4" ht="17.399999999999999" x14ac:dyDescent="0.25">
      <c r="B101" s="10"/>
      <c r="D101" s="251"/>
    </row>
    <row r="102" spans="2:4" ht="17.399999999999999" x14ac:dyDescent="0.25">
      <c r="B102" s="10"/>
      <c r="D102" s="251"/>
    </row>
    <row r="103" spans="2:4" ht="17.399999999999999" x14ac:dyDescent="0.25">
      <c r="B103" s="10"/>
      <c r="D103" s="251"/>
    </row>
    <row r="104" spans="2:4" ht="17.399999999999999" x14ac:dyDescent="0.25">
      <c r="B104" s="10"/>
      <c r="D104" s="251"/>
    </row>
    <row r="105" spans="2:4" ht="17.399999999999999" x14ac:dyDescent="0.25">
      <c r="B105" s="10"/>
      <c r="D105" s="251"/>
    </row>
    <row r="106" spans="2:4" ht="17.399999999999999" x14ac:dyDescent="0.25">
      <c r="B106" s="10"/>
      <c r="D106" s="251"/>
    </row>
    <row r="107" spans="2:4" ht="17.399999999999999" x14ac:dyDescent="0.25">
      <c r="B107" s="10"/>
      <c r="D107" s="251"/>
    </row>
    <row r="108" spans="2:4" ht="17.399999999999999" x14ac:dyDescent="0.25">
      <c r="B108" s="10"/>
      <c r="D108" s="251"/>
    </row>
    <row r="109" spans="2:4" ht="17.399999999999999" x14ac:dyDescent="0.25">
      <c r="B109" s="10"/>
      <c r="D109" s="251"/>
    </row>
    <row r="110" spans="2:4" ht="17.399999999999999" x14ac:dyDescent="0.25">
      <c r="B110" s="10"/>
      <c r="D110" s="251"/>
    </row>
    <row r="111" spans="2:4" ht="17.399999999999999" x14ac:dyDescent="0.25">
      <c r="B111" s="10"/>
      <c r="D111" s="251"/>
    </row>
    <row r="112" spans="2:4" ht="17.399999999999999" x14ac:dyDescent="0.25">
      <c r="B112" s="10"/>
      <c r="D112" s="251"/>
    </row>
    <row r="113" spans="2:4" ht="17.399999999999999" x14ac:dyDescent="0.25">
      <c r="B113" s="10"/>
      <c r="D113" s="251"/>
    </row>
    <row r="114" spans="2:4" ht="17.399999999999999" x14ac:dyDescent="0.25">
      <c r="B114" s="10"/>
      <c r="D114" s="251"/>
    </row>
    <row r="115" spans="2:4" ht="17.399999999999999" x14ac:dyDescent="0.25">
      <c r="B115" s="10"/>
      <c r="D115" s="251"/>
    </row>
    <row r="116" spans="2:4" ht="17.399999999999999" x14ac:dyDescent="0.25">
      <c r="B116" s="10"/>
      <c r="D116" s="251"/>
    </row>
    <row r="117" spans="2:4" ht="17.399999999999999" x14ac:dyDescent="0.25">
      <c r="B117" s="10"/>
      <c r="D117" s="251"/>
    </row>
    <row r="118" spans="2:4" ht="17.399999999999999" x14ac:dyDescent="0.25">
      <c r="B118" s="10"/>
      <c r="D118" s="251"/>
    </row>
    <row r="119" spans="2:4" ht="17.399999999999999" x14ac:dyDescent="0.25">
      <c r="B119" s="10"/>
      <c r="D119" s="251"/>
    </row>
    <row r="120" spans="2:4" ht="17.399999999999999" x14ac:dyDescent="0.25">
      <c r="B120" s="10"/>
      <c r="D120" s="251"/>
    </row>
    <row r="121" spans="2:4" ht="17.399999999999999" x14ac:dyDescent="0.25">
      <c r="B121" s="10"/>
      <c r="D121" s="251"/>
    </row>
    <row r="122" spans="2:4" ht="17.399999999999999" x14ac:dyDescent="0.25">
      <c r="B122" s="10"/>
      <c r="D122" s="251"/>
    </row>
    <row r="123" spans="2:4" ht="17.399999999999999" x14ac:dyDescent="0.25">
      <c r="B123" s="10"/>
      <c r="D123" s="251"/>
    </row>
    <row r="124" spans="2:4" ht="17.399999999999999" x14ac:dyDescent="0.25">
      <c r="B124" s="10"/>
      <c r="D124" s="251"/>
    </row>
    <row r="125" spans="2:4" ht="17.399999999999999" x14ac:dyDescent="0.25">
      <c r="B125" s="10"/>
      <c r="D125" s="251"/>
    </row>
    <row r="126" spans="2:4" ht="17.399999999999999" x14ac:dyDescent="0.25">
      <c r="B126" s="10"/>
      <c r="D126" s="251"/>
    </row>
    <row r="127" spans="2:4" ht="17.399999999999999" x14ac:dyDescent="0.25">
      <c r="B127" s="10"/>
      <c r="D127" s="251"/>
    </row>
    <row r="128" spans="2:4" ht="17.399999999999999" x14ac:dyDescent="0.25">
      <c r="B128" s="10"/>
      <c r="D128" s="251"/>
    </row>
    <row r="129" spans="2:4" ht="17.399999999999999" x14ac:dyDescent="0.25">
      <c r="B129" s="10"/>
      <c r="D129" s="251"/>
    </row>
    <row r="130" spans="2:4" ht="17.399999999999999" x14ac:dyDescent="0.25">
      <c r="B130" s="10"/>
      <c r="D130" s="251"/>
    </row>
    <row r="131" spans="2:4" ht="17.399999999999999" x14ac:dyDescent="0.25">
      <c r="B131" s="10"/>
      <c r="D131" s="251"/>
    </row>
    <row r="132" spans="2:4" ht="17.399999999999999" x14ac:dyDescent="0.25">
      <c r="B132" s="10"/>
      <c r="D132" s="251"/>
    </row>
    <row r="133" spans="2:4" ht="17.399999999999999" x14ac:dyDescent="0.25">
      <c r="B133" s="10"/>
      <c r="D133" s="251"/>
    </row>
    <row r="134" spans="2:4" ht="17.399999999999999" x14ac:dyDescent="0.25">
      <c r="B134" s="10"/>
      <c r="D134" s="251"/>
    </row>
    <row r="135" spans="2:4" ht="17.399999999999999" x14ac:dyDescent="0.25">
      <c r="B135" s="10"/>
      <c r="D135" s="251"/>
    </row>
    <row r="136" spans="2:4" ht="17.399999999999999" x14ac:dyDescent="0.25">
      <c r="B136" s="10"/>
      <c r="D136" s="251"/>
    </row>
    <row r="137" spans="2:4" ht="17.399999999999999" x14ac:dyDescent="0.25">
      <c r="B137" s="10"/>
      <c r="D137" s="251"/>
    </row>
    <row r="138" spans="2:4" ht="17.399999999999999" x14ac:dyDescent="0.25">
      <c r="B138" s="10"/>
      <c r="D138" s="251"/>
    </row>
    <row r="139" spans="2:4" ht="17.399999999999999" x14ac:dyDescent="0.25">
      <c r="B139" s="10"/>
      <c r="D139" s="251"/>
    </row>
    <row r="140" spans="2:4" ht="17.399999999999999" x14ac:dyDescent="0.25">
      <c r="B140" s="10"/>
      <c r="D140" s="251"/>
    </row>
    <row r="141" spans="2:4" ht="17.399999999999999" x14ac:dyDescent="0.25">
      <c r="B141" s="10"/>
      <c r="D141" s="251"/>
    </row>
    <row r="142" spans="2:4" ht="17.399999999999999" x14ac:dyDescent="0.25">
      <c r="B142" s="10"/>
      <c r="D142" s="251"/>
    </row>
    <row r="143" spans="2:4" ht="17.399999999999999" x14ac:dyDescent="0.25">
      <c r="B143" s="10"/>
      <c r="D143" s="251"/>
    </row>
    <row r="144" spans="2:4" ht="17.399999999999999" x14ac:dyDescent="0.25">
      <c r="B144" s="10"/>
      <c r="D144" s="251"/>
    </row>
    <row r="145" spans="2:4" ht="17.399999999999999" x14ac:dyDescent="0.25">
      <c r="B145" s="10"/>
      <c r="D145" s="251"/>
    </row>
    <row r="146" spans="2:4" ht="17.399999999999999" x14ac:dyDescent="0.25">
      <c r="B146" s="10"/>
      <c r="D146" s="251"/>
    </row>
    <row r="147" spans="2:4" ht="17.399999999999999" x14ac:dyDescent="0.25">
      <c r="B147" s="10"/>
      <c r="D147" s="251"/>
    </row>
    <row r="148" spans="2:4" ht="17.399999999999999" x14ac:dyDescent="0.25">
      <c r="B148" s="10"/>
      <c r="D148" s="251"/>
    </row>
    <row r="149" spans="2:4" ht="17.399999999999999" x14ac:dyDescent="0.25">
      <c r="B149" s="10"/>
      <c r="D149" s="251"/>
    </row>
    <row r="150" spans="2:4" ht="17.399999999999999" x14ac:dyDescent="0.25">
      <c r="B150" s="10"/>
      <c r="D150" s="251"/>
    </row>
    <row r="151" spans="2:4" ht="17.399999999999999" x14ac:dyDescent="0.25">
      <c r="B151" s="10"/>
      <c r="D151" s="251"/>
    </row>
    <row r="152" spans="2:4" ht="17.399999999999999" x14ac:dyDescent="0.25">
      <c r="B152" s="10"/>
      <c r="D152" s="251"/>
    </row>
    <row r="153" spans="2:4" ht="17.399999999999999" x14ac:dyDescent="0.25">
      <c r="B153" s="10"/>
      <c r="D153" s="251"/>
    </row>
    <row r="154" spans="2:4" ht="17.399999999999999" x14ac:dyDescent="0.25">
      <c r="B154" s="10"/>
      <c r="D154" s="251"/>
    </row>
    <row r="155" spans="2:4" ht="17.399999999999999" x14ac:dyDescent="0.25">
      <c r="B155" s="10"/>
      <c r="D155" s="251"/>
    </row>
    <row r="156" spans="2:4" ht="17.399999999999999" x14ac:dyDescent="0.25">
      <c r="B156" s="10"/>
      <c r="D156" s="251"/>
    </row>
    <row r="157" spans="2:4" ht="17.399999999999999" x14ac:dyDescent="0.25">
      <c r="B157" s="10"/>
      <c r="D157" s="251"/>
    </row>
    <row r="158" spans="2:4" ht="17.399999999999999" x14ac:dyDescent="0.25">
      <c r="B158" s="10"/>
      <c r="D158" s="251"/>
    </row>
    <row r="159" spans="2:4" ht="17.399999999999999" x14ac:dyDescent="0.25">
      <c r="B159" s="10"/>
      <c r="D159" s="251"/>
    </row>
    <row r="160" spans="2:4" ht="17.399999999999999" x14ac:dyDescent="0.25">
      <c r="B160" s="10"/>
      <c r="D160" s="251"/>
    </row>
    <row r="161" spans="2:4" ht="17.399999999999999" x14ac:dyDescent="0.25">
      <c r="B161" s="10"/>
      <c r="D161" s="251"/>
    </row>
    <row r="162" spans="2:4" ht="17.399999999999999" x14ac:dyDescent="0.25">
      <c r="B162" s="10"/>
      <c r="D162" s="251"/>
    </row>
    <row r="163" spans="2:4" ht="17.399999999999999" x14ac:dyDescent="0.25">
      <c r="B163" s="10"/>
      <c r="D163" s="251"/>
    </row>
    <row r="164" spans="2:4" ht="17.399999999999999" x14ac:dyDescent="0.25">
      <c r="B164" s="10"/>
      <c r="D164" s="251"/>
    </row>
    <row r="165" spans="2:4" ht="17.399999999999999" x14ac:dyDescent="0.25">
      <c r="B165" s="10"/>
      <c r="D165" s="251"/>
    </row>
    <row r="166" spans="2:4" ht="17.399999999999999" x14ac:dyDescent="0.25">
      <c r="B166" s="10"/>
      <c r="D166" s="251"/>
    </row>
    <row r="167" spans="2:4" ht="17.399999999999999" x14ac:dyDescent="0.25">
      <c r="B167" s="10"/>
      <c r="D167" s="251"/>
    </row>
    <row r="168" spans="2:4" ht="17.399999999999999" x14ac:dyDescent="0.25">
      <c r="B168" s="10"/>
      <c r="D168" s="251"/>
    </row>
    <row r="169" spans="2:4" ht="17.399999999999999" x14ac:dyDescent="0.25">
      <c r="B169" s="10"/>
      <c r="D169" s="251"/>
    </row>
    <row r="170" spans="2:4" ht="17.399999999999999" x14ac:dyDescent="0.25">
      <c r="B170" s="10"/>
      <c r="D170" s="251"/>
    </row>
    <row r="171" spans="2:4" ht="17.399999999999999" x14ac:dyDescent="0.25">
      <c r="B171" s="10"/>
      <c r="D171" s="251"/>
    </row>
    <row r="172" spans="2:4" ht="17.399999999999999" x14ac:dyDescent="0.25">
      <c r="B172" s="10"/>
      <c r="D172" s="251"/>
    </row>
    <row r="173" spans="2:4" ht="17.399999999999999" x14ac:dyDescent="0.25">
      <c r="B173" s="10"/>
      <c r="D173" s="251"/>
    </row>
    <row r="174" spans="2:4" ht="17.399999999999999" x14ac:dyDescent="0.25">
      <c r="B174" s="10"/>
      <c r="D174" s="251"/>
    </row>
    <row r="175" spans="2:4" ht="17.399999999999999" x14ac:dyDescent="0.25">
      <c r="B175" s="10"/>
      <c r="D175" s="251"/>
    </row>
    <row r="176" spans="2:4" ht="17.399999999999999" x14ac:dyDescent="0.25">
      <c r="B176" s="10"/>
      <c r="D176" s="251"/>
    </row>
    <row r="177" spans="2:4" ht="17.399999999999999" x14ac:dyDescent="0.25">
      <c r="B177" s="10"/>
      <c r="D177" s="251"/>
    </row>
    <row r="178" spans="2:4" ht="17.399999999999999" x14ac:dyDescent="0.25">
      <c r="B178" s="10"/>
      <c r="D178" s="251"/>
    </row>
    <row r="179" spans="2:4" ht="17.399999999999999" x14ac:dyDescent="0.25">
      <c r="B179" s="10"/>
      <c r="D179" s="251"/>
    </row>
    <row r="180" spans="2:4" ht="17.399999999999999" x14ac:dyDescent="0.25">
      <c r="B180" s="10"/>
      <c r="D180" s="251"/>
    </row>
    <row r="181" spans="2:4" ht="17.399999999999999" x14ac:dyDescent="0.25">
      <c r="B181" s="10"/>
      <c r="D181" s="251"/>
    </row>
    <row r="182" spans="2:4" ht="17.399999999999999" x14ac:dyDescent="0.25">
      <c r="B182" s="10"/>
      <c r="D182" s="251"/>
    </row>
    <row r="183" spans="2:4" ht="17.399999999999999" x14ac:dyDescent="0.25">
      <c r="B183" s="10"/>
      <c r="D183" s="251"/>
    </row>
    <row r="184" spans="2:4" ht="17.399999999999999" x14ac:dyDescent="0.25">
      <c r="B184" s="10"/>
      <c r="D184" s="251"/>
    </row>
    <row r="185" spans="2:4" ht="17.399999999999999" x14ac:dyDescent="0.25">
      <c r="B185" s="10"/>
      <c r="D185" s="251"/>
    </row>
    <row r="186" spans="2:4" ht="17.399999999999999" x14ac:dyDescent="0.25">
      <c r="B186" s="10"/>
      <c r="D186" s="251"/>
    </row>
    <row r="187" spans="2:4" ht="17.399999999999999" x14ac:dyDescent="0.25">
      <c r="B187" s="10"/>
      <c r="D187" s="251"/>
    </row>
    <row r="188" spans="2:4" ht="17.399999999999999" x14ac:dyDescent="0.25">
      <c r="B188" s="10"/>
      <c r="D188" s="251"/>
    </row>
    <row r="189" spans="2:4" ht="17.399999999999999" x14ac:dyDescent="0.25">
      <c r="B189" s="10"/>
      <c r="D189" s="251"/>
    </row>
    <row r="190" spans="2:4" ht="17.399999999999999" x14ac:dyDescent="0.25">
      <c r="B190" s="10"/>
      <c r="D190" s="251"/>
    </row>
    <row r="191" spans="2:4" ht="17.399999999999999" x14ac:dyDescent="0.25">
      <c r="B191" s="10"/>
      <c r="D191" s="251"/>
    </row>
    <row r="192" spans="2:4" ht="17.399999999999999" x14ac:dyDescent="0.25">
      <c r="B192" s="10"/>
      <c r="D192" s="251"/>
    </row>
    <row r="193" spans="2:4" ht="17.399999999999999" x14ac:dyDescent="0.25">
      <c r="B193" s="10"/>
      <c r="D193" s="251"/>
    </row>
    <row r="194" spans="2:4" ht="17.399999999999999" x14ac:dyDescent="0.25">
      <c r="B194" s="10"/>
      <c r="D194" s="251"/>
    </row>
    <row r="195" spans="2:4" ht="17.399999999999999" x14ac:dyDescent="0.25">
      <c r="B195" s="10"/>
      <c r="D195" s="251"/>
    </row>
    <row r="196" spans="2:4" ht="17.399999999999999" x14ac:dyDescent="0.25">
      <c r="B196" s="10"/>
      <c r="D196" s="251"/>
    </row>
    <row r="197" spans="2:4" ht="17.399999999999999" x14ac:dyDescent="0.25">
      <c r="B197" s="10"/>
      <c r="D197" s="251"/>
    </row>
    <row r="198" spans="2:4" ht="17.399999999999999" x14ac:dyDescent="0.25">
      <c r="B198" s="10"/>
      <c r="D198" s="251"/>
    </row>
    <row r="199" spans="2:4" ht="17.399999999999999" x14ac:dyDescent="0.25">
      <c r="B199" s="10"/>
      <c r="D199" s="251"/>
    </row>
    <row r="200" spans="2:4" ht="17.399999999999999" x14ac:dyDescent="0.25">
      <c r="B200" s="10"/>
      <c r="D200" s="251"/>
    </row>
    <row r="201" spans="2:4" ht="17.399999999999999" x14ac:dyDescent="0.25">
      <c r="B201" s="10"/>
      <c r="D201" s="251"/>
    </row>
    <row r="202" spans="2:4" ht="17.399999999999999" x14ac:dyDescent="0.25">
      <c r="B202" s="10"/>
      <c r="D202" s="251"/>
    </row>
    <row r="203" spans="2:4" ht="17.399999999999999" x14ac:dyDescent="0.25">
      <c r="B203" s="10"/>
      <c r="D203" s="251"/>
    </row>
    <row r="204" spans="2:4" ht="17.399999999999999" x14ac:dyDescent="0.25">
      <c r="B204" s="10"/>
      <c r="D204" s="251"/>
    </row>
    <row r="205" spans="2:4" ht="17.399999999999999" x14ac:dyDescent="0.25">
      <c r="B205" s="10"/>
      <c r="D205" s="251"/>
    </row>
    <row r="206" spans="2:4" ht="17.399999999999999" x14ac:dyDescent="0.25">
      <c r="B206" s="10"/>
      <c r="D206" s="251"/>
    </row>
    <row r="207" spans="2:4" ht="17.399999999999999" x14ac:dyDescent="0.25">
      <c r="B207" s="10"/>
      <c r="D207" s="251"/>
    </row>
    <row r="208" spans="2:4" ht="17.399999999999999" x14ac:dyDescent="0.25">
      <c r="B208" s="10"/>
      <c r="D208" s="251"/>
    </row>
    <row r="209" spans="2:4" ht="17.399999999999999" x14ac:dyDescent="0.25">
      <c r="B209" s="10"/>
      <c r="D209" s="251"/>
    </row>
    <row r="210" spans="2:4" ht="17.399999999999999" x14ac:dyDescent="0.25">
      <c r="B210" s="10"/>
      <c r="D210" s="251"/>
    </row>
    <row r="211" spans="2:4" ht="17.399999999999999" x14ac:dyDescent="0.25">
      <c r="B211" s="10"/>
      <c r="D211" s="251"/>
    </row>
    <row r="212" spans="2:4" ht="17.399999999999999" x14ac:dyDescent="0.25">
      <c r="B212" s="10"/>
      <c r="D212" s="251"/>
    </row>
    <row r="213" spans="2:4" ht="17.399999999999999" x14ac:dyDescent="0.25">
      <c r="B213" s="10"/>
      <c r="D213" s="251"/>
    </row>
    <row r="214" spans="2:4" ht="17.399999999999999" x14ac:dyDescent="0.25">
      <c r="B214" s="10"/>
      <c r="D214" s="251"/>
    </row>
    <row r="215" spans="2:4" ht="17.399999999999999" x14ac:dyDescent="0.25">
      <c r="B215" s="10"/>
      <c r="D215" s="251"/>
    </row>
    <row r="216" spans="2:4" ht="17.399999999999999" x14ac:dyDescent="0.25">
      <c r="B216" s="10"/>
      <c r="D216" s="251"/>
    </row>
    <row r="217" spans="2:4" ht="17.399999999999999" x14ac:dyDescent="0.25">
      <c r="B217" s="10"/>
      <c r="D217" s="251"/>
    </row>
    <row r="218" spans="2:4" ht="17.399999999999999" x14ac:dyDescent="0.25">
      <c r="B218" s="10"/>
      <c r="D218" s="251"/>
    </row>
    <row r="219" spans="2:4" ht="17.399999999999999" x14ac:dyDescent="0.25">
      <c r="B219" s="10"/>
      <c r="D219" s="251"/>
    </row>
    <row r="220" spans="2:4" ht="17.399999999999999" x14ac:dyDescent="0.25">
      <c r="B220" s="10"/>
      <c r="D220" s="251"/>
    </row>
    <row r="221" spans="2:4" ht="17.399999999999999" x14ac:dyDescent="0.25">
      <c r="B221" s="10"/>
      <c r="D221" s="251"/>
    </row>
    <row r="222" spans="2:4" ht="17.399999999999999" x14ac:dyDescent="0.25">
      <c r="B222" s="10"/>
      <c r="D222" s="251"/>
    </row>
    <row r="223" spans="2:4" ht="17.399999999999999" x14ac:dyDescent="0.25">
      <c r="B223" s="10"/>
      <c r="D223" s="251"/>
    </row>
    <row r="224" spans="2:4" ht="17.399999999999999" x14ac:dyDescent="0.25">
      <c r="B224" s="10"/>
      <c r="D224" s="251"/>
    </row>
    <row r="225" spans="2:4" ht="17.399999999999999" x14ac:dyDescent="0.25">
      <c r="B225" s="10"/>
      <c r="D225" s="251"/>
    </row>
    <row r="226" spans="2:4" ht="17.399999999999999" x14ac:dyDescent="0.25">
      <c r="B226" s="10"/>
      <c r="D226" s="251"/>
    </row>
    <row r="227" spans="2:4" ht="17.399999999999999" x14ac:dyDescent="0.25">
      <c r="B227" s="10"/>
      <c r="D227" s="251"/>
    </row>
    <row r="228" spans="2:4" ht="17.399999999999999" x14ac:dyDescent="0.25">
      <c r="B228" s="10"/>
      <c r="D228" s="251"/>
    </row>
    <row r="229" spans="2:4" ht="17.399999999999999" x14ac:dyDescent="0.25">
      <c r="B229" s="10"/>
      <c r="D229" s="251"/>
    </row>
    <row r="230" spans="2:4" ht="17.399999999999999" x14ac:dyDescent="0.25">
      <c r="B230" s="10"/>
      <c r="D230" s="251"/>
    </row>
    <row r="231" spans="2:4" ht="17.399999999999999" x14ac:dyDescent="0.25">
      <c r="B231" s="10"/>
      <c r="D231" s="251"/>
    </row>
    <row r="232" spans="2:4" ht="17.399999999999999" x14ac:dyDescent="0.25">
      <c r="B232" s="10"/>
      <c r="D232" s="251"/>
    </row>
    <row r="233" spans="2:4" ht="17.399999999999999" x14ac:dyDescent="0.25">
      <c r="B233" s="10"/>
      <c r="D233" s="251"/>
    </row>
    <row r="234" spans="2:4" ht="17.399999999999999" x14ac:dyDescent="0.25">
      <c r="B234" s="10"/>
      <c r="D234" s="251"/>
    </row>
    <row r="235" spans="2:4" ht="17.399999999999999" x14ac:dyDescent="0.25">
      <c r="B235" s="10"/>
      <c r="D235" s="251"/>
    </row>
    <row r="236" spans="2:4" ht="17.399999999999999" x14ac:dyDescent="0.25">
      <c r="B236" s="10"/>
      <c r="D236" s="251"/>
    </row>
    <row r="237" spans="2:4" ht="17.399999999999999" x14ac:dyDescent="0.25">
      <c r="B237" s="10"/>
      <c r="D237" s="251"/>
    </row>
    <row r="238" spans="2:4" ht="17.399999999999999" x14ac:dyDescent="0.25">
      <c r="B238" s="10"/>
      <c r="D238" s="251"/>
    </row>
    <row r="239" spans="2:4" ht="17.399999999999999" x14ac:dyDescent="0.25">
      <c r="B239" s="10"/>
      <c r="D239" s="251"/>
    </row>
    <row r="240" spans="2:4" ht="17.399999999999999" x14ac:dyDescent="0.25">
      <c r="B240" s="10"/>
      <c r="D240" s="251"/>
    </row>
    <row r="241" spans="2:4" ht="17.399999999999999" x14ac:dyDescent="0.25">
      <c r="B241" s="10"/>
      <c r="D241" s="251"/>
    </row>
    <row r="242" spans="2:4" ht="17.399999999999999" x14ac:dyDescent="0.25">
      <c r="B242" s="10"/>
      <c r="D242" s="251"/>
    </row>
    <row r="243" spans="2:4" ht="17.399999999999999" x14ac:dyDescent="0.25">
      <c r="B243" s="10"/>
      <c r="D243" s="251"/>
    </row>
    <row r="244" spans="2:4" ht="17.399999999999999" x14ac:dyDescent="0.25">
      <c r="B244" s="10"/>
      <c r="D244" s="251"/>
    </row>
    <row r="245" spans="2:4" ht="17.399999999999999" x14ac:dyDescent="0.25">
      <c r="B245" s="10"/>
      <c r="D245" s="251"/>
    </row>
    <row r="246" spans="2:4" ht="17.399999999999999" x14ac:dyDescent="0.25">
      <c r="B246" s="10"/>
      <c r="D246" s="251"/>
    </row>
    <row r="247" spans="2:4" ht="17.399999999999999" x14ac:dyDescent="0.25">
      <c r="B247" s="10"/>
      <c r="D247" s="251"/>
    </row>
    <row r="248" spans="2:4" ht="17.399999999999999" x14ac:dyDescent="0.25">
      <c r="B248" s="10"/>
      <c r="D248" s="251"/>
    </row>
    <row r="249" spans="2:4" ht="17.399999999999999" x14ac:dyDescent="0.25">
      <c r="B249" s="10"/>
      <c r="D249" s="251"/>
    </row>
    <row r="250" spans="2:4" ht="17.399999999999999" x14ac:dyDescent="0.25">
      <c r="B250" s="10"/>
      <c r="D250" s="251"/>
    </row>
    <row r="251" spans="2:4" ht="17.399999999999999" x14ac:dyDescent="0.25">
      <c r="B251" s="10"/>
      <c r="D251" s="251"/>
    </row>
    <row r="252" spans="2:4" ht="17.399999999999999" x14ac:dyDescent="0.25">
      <c r="B252" s="10"/>
      <c r="D252" s="251"/>
    </row>
    <row r="253" spans="2:4" ht="17.399999999999999" x14ac:dyDescent="0.25">
      <c r="B253" s="10"/>
      <c r="D253" s="251"/>
    </row>
    <row r="254" spans="2:4" ht="17.399999999999999" x14ac:dyDescent="0.25">
      <c r="B254" s="10"/>
      <c r="D254" s="251"/>
    </row>
    <row r="255" spans="2:4" ht="17.399999999999999" x14ac:dyDescent="0.25">
      <c r="B255" s="10"/>
      <c r="D255" s="251"/>
    </row>
    <row r="256" spans="2:4" ht="17.399999999999999" x14ac:dyDescent="0.25">
      <c r="B256" s="10"/>
      <c r="D256" s="251"/>
    </row>
    <row r="257" spans="2:4" ht="17.399999999999999" x14ac:dyDescent="0.25">
      <c r="B257" s="10"/>
      <c r="D257" s="251"/>
    </row>
    <row r="258" spans="2:4" ht="17.399999999999999" x14ac:dyDescent="0.25">
      <c r="B258" s="10"/>
      <c r="D258" s="251"/>
    </row>
    <row r="259" spans="2:4" ht="17.399999999999999" x14ac:dyDescent="0.25">
      <c r="B259" s="10"/>
      <c r="D259" s="251"/>
    </row>
    <row r="260" spans="2:4" ht="17.399999999999999" x14ac:dyDescent="0.25">
      <c r="B260" s="10"/>
      <c r="D260" s="251"/>
    </row>
    <row r="261" spans="2:4" ht="17.399999999999999" x14ac:dyDescent="0.25">
      <c r="B261" s="10"/>
      <c r="D261" s="251"/>
    </row>
    <row r="262" spans="2:4" ht="17.399999999999999" x14ac:dyDescent="0.25">
      <c r="B262" s="10"/>
      <c r="D262" s="251"/>
    </row>
    <row r="263" spans="2:4" ht="17.399999999999999" x14ac:dyDescent="0.25">
      <c r="B263" s="10"/>
      <c r="D263" s="251"/>
    </row>
    <row r="264" spans="2:4" ht="17.399999999999999" x14ac:dyDescent="0.25">
      <c r="B264" s="10"/>
      <c r="D264" s="251"/>
    </row>
    <row r="265" spans="2:4" ht="17.399999999999999" x14ac:dyDescent="0.25">
      <c r="B265" s="10"/>
      <c r="D265" s="251"/>
    </row>
    <row r="266" spans="2:4" ht="17.399999999999999" x14ac:dyDescent="0.25">
      <c r="B266" s="10"/>
      <c r="D266" s="251"/>
    </row>
    <row r="267" spans="2:4" ht="17.399999999999999" x14ac:dyDescent="0.25">
      <c r="B267" s="10"/>
      <c r="D267" s="251"/>
    </row>
    <row r="268" spans="2:4" ht="17.399999999999999" x14ac:dyDescent="0.25">
      <c r="B268" s="10"/>
      <c r="D268" s="251"/>
    </row>
    <row r="269" spans="2:4" ht="17.399999999999999" x14ac:dyDescent="0.25">
      <c r="B269" s="10"/>
      <c r="D269" s="251"/>
    </row>
    <row r="270" spans="2:4" ht="17.399999999999999" x14ac:dyDescent="0.25">
      <c r="B270" s="10"/>
      <c r="D270" s="251"/>
    </row>
    <row r="271" spans="2:4" ht="17.399999999999999" x14ac:dyDescent="0.25">
      <c r="B271" s="10"/>
      <c r="D271" s="251"/>
    </row>
    <row r="272" spans="2:4" ht="17.399999999999999" x14ac:dyDescent="0.25">
      <c r="B272" s="10"/>
      <c r="D272" s="251"/>
    </row>
    <row r="273" spans="2:4" ht="17.399999999999999" x14ac:dyDescent="0.25">
      <c r="B273" s="10"/>
      <c r="D273" s="251"/>
    </row>
    <row r="274" spans="2:4" ht="17.399999999999999" x14ac:dyDescent="0.25">
      <c r="B274" s="10"/>
      <c r="D274" s="251"/>
    </row>
    <row r="275" spans="2:4" ht="17.399999999999999" x14ac:dyDescent="0.25">
      <c r="B275" s="10"/>
      <c r="D275" s="251"/>
    </row>
    <row r="276" spans="2:4" ht="17.399999999999999" x14ac:dyDescent="0.25">
      <c r="B276" s="10"/>
      <c r="D276" s="251"/>
    </row>
    <row r="277" spans="2:4" ht="17.399999999999999" x14ac:dyDescent="0.25">
      <c r="B277" s="10"/>
      <c r="D277" s="251"/>
    </row>
    <row r="278" spans="2:4" ht="17.399999999999999" x14ac:dyDescent="0.25">
      <c r="B278" s="10"/>
      <c r="D278" s="251"/>
    </row>
    <row r="279" spans="2:4" ht="17.399999999999999" x14ac:dyDescent="0.25">
      <c r="B279" s="10"/>
      <c r="D279" s="251"/>
    </row>
    <row r="280" spans="2:4" ht="17.399999999999999" x14ac:dyDescent="0.25">
      <c r="B280" s="10"/>
      <c r="D280" s="251"/>
    </row>
    <row r="281" spans="2:4" ht="17.399999999999999" x14ac:dyDescent="0.25">
      <c r="B281" s="10"/>
      <c r="D281" s="251"/>
    </row>
    <row r="282" spans="2:4" ht="17.399999999999999" x14ac:dyDescent="0.25">
      <c r="B282" s="10"/>
      <c r="D282" s="251"/>
    </row>
    <row r="283" spans="2:4" ht="17.399999999999999" x14ac:dyDescent="0.25">
      <c r="B283" s="10"/>
      <c r="D283" s="251"/>
    </row>
    <row r="284" spans="2:4" ht="17.399999999999999" x14ac:dyDescent="0.25">
      <c r="B284" s="10"/>
      <c r="D284" s="251"/>
    </row>
    <row r="285" spans="2:4" ht="17.399999999999999" x14ac:dyDescent="0.25">
      <c r="B285" s="10"/>
      <c r="D285" s="251"/>
    </row>
    <row r="286" spans="2:4" ht="17.399999999999999" x14ac:dyDescent="0.25">
      <c r="B286" s="10"/>
      <c r="D286" s="251"/>
    </row>
    <row r="287" spans="2:4" ht="17.399999999999999" x14ac:dyDescent="0.25">
      <c r="B287" s="10"/>
      <c r="D287" s="251"/>
    </row>
    <row r="288" spans="2:4" ht="17.399999999999999" x14ac:dyDescent="0.25">
      <c r="B288" s="10"/>
      <c r="D288" s="251"/>
    </row>
    <row r="289" spans="2:4" ht="17.399999999999999" x14ac:dyDescent="0.25">
      <c r="B289" s="10"/>
      <c r="D289" s="251"/>
    </row>
    <row r="290" spans="2:4" ht="17.399999999999999" x14ac:dyDescent="0.25">
      <c r="B290" s="10"/>
      <c r="D290" s="251"/>
    </row>
    <row r="291" spans="2:4" ht="17.399999999999999" x14ac:dyDescent="0.25">
      <c r="B291" s="10"/>
      <c r="D291" s="251"/>
    </row>
    <row r="292" spans="2:4" ht="17.399999999999999" x14ac:dyDescent="0.25">
      <c r="B292" s="10"/>
      <c r="D292" s="251"/>
    </row>
    <row r="293" spans="2:4" ht="17.399999999999999" x14ac:dyDescent="0.25">
      <c r="B293" s="10"/>
      <c r="D293" s="251"/>
    </row>
    <row r="294" spans="2:4" ht="17.399999999999999" x14ac:dyDescent="0.25">
      <c r="B294" s="10"/>
      <c r="D294" s="251"/>
    </row>
    <row r="295" spans="2:4" ht="17.399999999999999" x14ac:dyDescent="0.25">
      <c r="B295" s="10"/>
      <c r="D295" s="251"/>
    </row>
    <row r="296" spans="2:4" ht="17.399999999999999" x14ac:dyDescent="0.25">
      <c r="B296" s="10"/>
      <c r="D296" s="251"/>
    </row>
    <row r="297" spans="2:4" ht="17.399999999999999" x14ac:dyDescent="0.25">
      <c r="B297" s="10"/>
      <c r="D297" s="251"/>
    </row>
    <row r="298" spans="2:4" ht="17.399999999999999" x14ac:dyDescent="0.25">
      <c r="B298" s="10"/>
      <c r="D298" s="251"/>
    </row>
    <row r="299" spans="2:4" ht="17.399999999999999" x14ac:dyDescent="0.25">
      <c r="B299" s="10"/>
      <c r="D299" s="251"/>
    </row>
    <row r="300" spans="2:4" ht="17.399999999999999" x14ac:dyDescent="0.25">
      <c r="B300" s="10"/>
      <c r="D300" s="251"/>
    </row>
    <row r="301" spans="2:4" ht="17.399999999999999" x14ac:dyDescent="0.25">
      <c r="B301" s="10"/>
      <c r="D301" s="251"/>
    </row>
    <row r="302" spans="2:4" ht="17.399999999999999" x14ac:dyDescent="0.25">
      <c r="B302" s="10"/>
      <c r="D302" s="251"/>
    </row>
    <row r="303" spans="2:4" ht="17.399999999999999" x14ac:dyDescent="0.25">
      <c r="B303" s="10"/>
      <c r="D303" s="251"/>
    </row>
    <row r="304" spans="2:4" ht="17.399999999999999" x14ac:dyDescent="0.25">
      <c r="B304" s="10"/>
      <c r="D304" s="251"/>
    </row>
    <row r="305" spans="2:4" ht="17.399999999999999" x14ac:dyDescent="0.25">
      <c r="B305" s="10"/>
      <c r="D305" s="251"/>
    </row>
    <row r="306" spans="2:4" ht="17.399999999999999" x14ac:dyDescent="0.25">
      <c r="B306" s="10"/>
      <c r="D306" s="251"/>
    </row>
    <row r="307" spans="2:4" ht="17.399999999999999" x14ac:dyDescent="0.25">
      <c r="B307" s="10"/>
      <c r="D307" s="251"/>
    </row>
    <row r="308" spans="2:4" ht="17.399999999999999" x14ac:dyDescent="0.25">
      <c r="B308" s="10"/>
      <c r="D308" s="251"/>
    </row>
    <row r="309" spans="2:4" ht="17.399999999999999" x14ac:dyDescent="0.25">
      <c r="B309" s="10"/>
      <c r="D309" s="251"/>
    </row>
    <row r="310" spans="2:4" ht="17.399999999999999" x14ac:dyDescent="0.25">
      <c r="B310" s="10"/>
      <c r="D310" s="251"/>
    </row>
    <row r="311" spans="2:4" ht="17.399999999999999" x14ac:dyDescent="0.25">
      <c r="B311" s="10"/>
      <c r="D311" s="251"/>
    </row>
    <row r="312" spans="2:4" ht="17.399999999999999" x14ac:dyDescent="0.25">
      <c r="B312" s="10"/>
      <c r="D312" s="251"/>
    </row>
    <row r="313" spans="2:4" ht="17.399999999999999" x14ac:dyDescent="0.25">
      <c r="B313" s="10"/>
      <c r="D313" s="251"/>
    </row>
    <row r="314" spans="2:4" ht="17.399999999999999" x14ac:dyDescent="0.25">
      <c r="B314" s="10"/>
      <c r="D314" s="251"/>
    </row>
    <row r="315" spans="2:4" ht="17.399999999999999" x14ac:dyDescent="0.25">
      <c r="B315" s="10"/>
      <c r="D315" s="251"/>
    </row>
    <row r="316" spans="2:4" ht="17.399999999999999" x14ac:dyDescent="0.25">
      <c r="B316" s="10"/>
      <c r="D316" s="251"/>
    </row>
    <row r="317" spans="2:4" ht="17.399999999999999" x14ac:dyDescent="0.25">
      <c r="B317" s="10"/>
      <c r="D317" s="251"/>
    </row>
    <row r="318" spans="2:4" ht="17.399999999999999" x14ac:dyDescent="0.25">
      <c r="B318" s="10"/>
      <c r="D318" s="251"/>
    </row>
    <row r="319" spans="2:4" ht="17.399999999999999" x14ac:dyDescent="0.25">
      <c r="B319" s="10"/>
      <c r="D319" s="251"/>
    </row>
    <row r="320" spans="2:4" ht="17.399999999999999" x14ac:dyDescent="0.25">
      <c r="B320" s="10"/>
      <c r="D320" s="251"/>
    </row>
    <row r="321" spans="2:4" ht="17.399999999999999" x14ac:dyDescent="0.25">
      <c r="B321" s="10"/>
      <c r="D321" s="251"/>
    </row>
    <row r="322" spans="2:4" ht="17.399999999999999" x14ac:dyDescent="0.25">
      <c r="B322" s="10"/>
      <c r="D322" s="251"/>
    </row>
    <row r="323" spans="2:4" ht="17.399999999999999" x14ac:dyDescent="0.25">
      <c r="B323" s="10"/>
      <c r="D323" s="251"/>
    </row>
    <row r="324" spans="2:4" ht="17.399999999999999" x14ac:dyDescent="0.25">
      <c r="B324" s="10"/>
      <c r="D324" s="251"/>
    </row>
    <row r="325" spans="2:4" ht="17.399999999999999" x14ac:dyDescent="0.25">
      <c r="B325" s="10"/>
      <c r="D325" s="251"/>
    </row>
    <row r="326" spans="2:4" ht="17.399999999999999" x14ac:dyDescent="0.25">
      <c r="B326" s="10"/>
      <c r="D326" s="251"/>
    </row>
    <row r="327" spans="2:4" ht="17.399999999999999" x14ac:dyDescent="0.25">
      <c r="B327" s="10"/>
      <c r="D327" s="251"/>
    </row>
    <row r="328" spans="2:4" ht="17.399999999999999" x14ac:dyDescent="0.25">
      <c r="B328" s="10"/>
      <c r="D328" s="251"/>
    </row>
    <row r="329" spans="2:4" ht="17.399999999999999" x14ac:dyDescent="0.25">
      <c r="B329" s="10"/>
      <c r="D329" s="251"/>
    </row>
    <row r="330" spans="2:4" ht="17.399999999999999" x14ac:dyDescent="0.25">
      <c r="B330" s="10"/>
      <c r="D330" s="251"/>
    </row>
    <row r="331" spans="2:4" ht="17.399999999999999" x14ac:dyDescent="0.25">
      <c r="B331" s="10"/>
      <c r="D331" s="251"/>
    </row>
    <row r="332" spans="2:4" ht="17.399999999999999" x14ac:dyDescent="0.25">
      <c r="B332" s="10"/>
      <c r="D332" s="251"/>
    </row>
    <row r="333" spans="2:4" ht="17.399999999999999" x14ac:dyDescent="0.25">
      <c r="B333" s="10"/>
      <c r="D333" s="251"/>
    </row>
    <row r="334" spans="2:4" ht="17.399999999999999" x14ac:dyDescent="0.25">
      <c r="B334" s="10"/>
      <c r="D334" s="251"/>
    </row>
    <row r="335" spans="2:4" ht="17.399999999999999" x14ac:dyDescent="0.25">
      <c r="B335" s="10"/>
      <c r="D335" s="251"/>
    </row>
    <row r="336" spans="2:4" ht="17.399999999999999" x14ac:dyDescent="0.25">
      <c r="B336" s="10"/>
      <c r="D336" s="251"/>
    </row>
    <row r="337" spans="2:4" ht="17.399999999999999" x14ac:dyDescent="0.25">
      <c r="B337" s="10"/>
      <c r="D337" s="251"/>
    </row>
    <row r="338" spans="2:4" ht="17.399999999999999" x14ac:dyDescent="0.25">
      <c r="B338" s="10"/>
      <c r="D338" s="251"/>
    </row>
    <row r="339" spans="2:4" ht="17.399999999999999" x14ac:dyDescent="0.25">
      <c r="B339" s="10"/>
      <c r="D339" s="251"/>
    </row>
    <row r="340" spans="2:4" ht="17.399999999999999" x14ac:dyDescent="0.25">
      <c r="B340" s="10"/>
      <c r="D340" s="251"/>
    </row>
    <row r="341" spans="2:4" ht="17.399999999999999" x14ac:dyDescent="0.25">
      <c r="B341" s="10"/>
      <c r="D341" s="251"/>
    </row>
    <row r="342" spans="2:4" ht="17.399999999999999" x14ac:dyDescent="0.25">
      <c r="B342" s="10"/>
      <c r="D342" s="251"/>
    </row>
    <row r="343" spans="2:4" ht="17.399999999999999" x14ac:dyDescent="0.25">
      <c r="B343" s="10"/>
      <c r="D343" s="251"/>
    </row>
    <row r="344" spans="2:4" ht="17.399999999999999" x14ac:dyDescent="0.25">
      <c r="B344" s="10"/>
      <c r="D344" s="251"/>
    </row>
    <row r="345" spans="2:4" ht="17.399999999999999" x14ac:dyDescent="0.25">
      <c r="B345" s="10"/>
      <c r="D345" s="251"/>
    </row>
    <row r="346" spans="2:4" ht="17.399999999999999" x14ac:dyDescent="0.25">
      <c r="B346" s="10"/>
      <c r="D346" s="251"/>
    </row>
    <row r="347" spans="2:4" ht="17.399999999999999" x14ac:dyDescent="0.25">
      <c r="B347" s="10"/>
      <c r="D347" s="251"/>
    </row>
    <row r="348" spans="2:4" ht="17.399999999999999" x14ac:dyDescent="0.25">
      <c r="B348" s="10"/>
      <c r="D348" s="251"/>
    </row>
    <row r="349" spans="2:4" ht="17.399999999999999" x14ac:dyDescent="0.25">
      <c r="B349" s="10"/>
      <c r="D349" s="251"/>
    </row>
    <row r="350" spans="2:4" ht="17.399999999999999" x14ac:dyDescent="0.25">
      <c r="B350" s="10"/>
      <c r="D350" s="251"/>
    </row>
    <row r="351" spans="2:4" ht="17.399999999999999" x14ac:dyDescent="0.25">
      <c r="B351" s="10"/>
      <c r="D351" s="251"/>
    </row>
    <row r="352" spans="2:4" ht="17.399999999999999" x14ac:dyDescent="0.25">
      <c r="B352" s="10"/>
      <c r="D352" s="251"/>
    </row>
    <row r="353" spans="2:4" ht="17.399999999999999" x14ac:dyDescent="0.25">
      <c r="B353" s="10"/>
      <c r="D353" s="251"/>
    </row>
    <row r="354" spans="2:4" ht="17.399999999999999" x14ac:dyDescent="0.25">
      <c r="B354" s="10"/>
      <c r="D354" s="251"/>
    </row>
    <row r="355" spans="2:4" ht="17.399999999999999" x14ac:dyDescent="0.25">
      <c r="B355" s="10"/>
      <c r="D355" s="251"/>
    </row>
    <row r="356" spans="2:4" ht="17.399999999999999" x14ac:dyDescent="0.25">
      <c r="B356" s="10"/>
      <c r="D356" s="251"/>
    </row>
    <row r="357" spans="2:4" ht="17.399999999999999" x14ac:dyDescent="0.25">
      <c r="B357" s="10"/>
      <c r="D357" s="251"/>
    </row>
    <row r="358" spans="2:4" ht="17.399999999999999" x14ac:dyDescent="0.25">
      <c r="B358" s="10"/>
      <c r="D358" s="251"/>
    </row>
    <row r="359" spans="2:4" ht="17.399999999999999" x14ac:dyDescent="0.25">
      <c r="B359" s="10"/>
      <c r="D359" s="251"/>
    </row>
    <row r="360" spans="2:4" ht="17.399999999999999" x14ac:dyDescent="0.25">
      <c r="B360" s="10"/>
      <c r="D360" s="251"/>
    </row>
    <row r="361" spans="2:4" ht="17.399999999999999" x14ac:dyDescent="0.25">
      <c r="B361" s="10"/>
      <c r="D361" s="251"/>
    </row>
    <row r="362" spans="2:4" ht="17.399999999999999" x14ac:dyDescent="0.25">
      <c r="B362" s="10"/>
      <c r="D362" s="251"/>
    </row>
    <row r="363" spans="2:4" ht="17.399999999999999" x14ac:dyDescent="0.25">
      <c r="B363" s="10"/>
      <c r="D363" s="251"/>
    </row>
    <row r="364" spans="2:4" ht="17.399999999999999" x14ac:dyDescent="0.25">
      <c r="B364" s="10"/>
      <c r="D364" s="251"/>
    </row>
    <row r="365" spans="2:4" ht="17.399999999999999" x14ac:dyDescent="0.25">
      <c r="B365" s="10"/>
      <c r="D365" s="251"/>
    </row>
    <row r="366" spans="2:4" ht="17.399999999999999" x14ac:dyDescent="0.25">
      <c r="B366" s="10"/>
      <c r="D366" s="251"/>
    </row>
    <row r="367" spans="2:4" ht="17.399999999999999" x14ac:dyDescent="0.25">
      <c r="B367" s="10"/>
      <c r="D367" s="251"/>
    </row>
    <row r="368" spans="2:4" ht="17.399999999999999" x14ac:dyDescent="0.25">
      <c r="B368" s="10"/>
      <c r="D368" s="251"/>
    </row>
    <row r="369" spans="2:4" ht="17.399999999999999" x14ac:dyDescent="0.25">
      <c r="B369" s="10"/>
      <c r="D369" s="251"/>
    </row>
    <row r="370" spans="2:4" ht="17.399999999999999" x14ac:dyDescent="0.25">
      <c r="B370" s="10"/>
      <c r="D370" s="251"/>
    </row>
    <row r="371" spans="2:4" ht="17.399999999999999" x14ac:dyDescent="0.25">
      <c r="B371" s="10"/>
      <c r="D371" s="251"/>
    </row>
    <row r="372" spans="2:4" ht="17.399999999999999" x14ac:dyDescent="0.25">
      <c r="B372" s="10"/>
      <c r="D372" s="251"/>
    </row>
    <row r="373" spans="2:4" ht="17.399999999999999" x14ac:dyDescent="0.25">
      <c r="B373" s="10"/>
      <c r="D373" s="251"/>
    </row>
    <row r="374" spans="2:4" ht="17.399999999999999" x14ac:dyDescent="0.25">
      <c r="B374" s="10"/>
      <c r="D374" s="251"/>
    </row>
    <row r="375" spans="2:4" ht="17.399999999999999" x14ac:dyDescent="0.25">
      <c r="B375" s="10"/>
      <c r="D375" s="251"/>
    </row>
    <row r="376" spans="2:4" ht="17.399999999999999" x14ac:dyDescent="0.25">
      <c r="B376" s="10"/>
      <c r="D376" s="251"/>
    </row>
    <row r="377" spans="2:4" ht="17.399999999999999" x14ac:dyDescent="0.25">
      <c r="B377" s="10"/>
      <c r="D377" s="251"/>
    </row>
    <row r="378" spans="2:4" ht="17.399999999999999" x14ac:dyDescent="0.25">
      <c r="B378" s="10"/>
      <c r="D378" s="251"/>
    </row>
    <row r="379" spans="2:4" ht="17.399999999999999" x14ac:dyDescent="0.25">
      <c r="B379" s="10"/>
      <c r="D379" s="251"/>
    </row>
    <row r="380" spans="2:4" ht="17.399999999999999" x14ac:dyDescent="0.25">
      <c r="B380" s="10"/>
      <c r="D380" s="251"/>
    </row>
    <row r="381" spans="2:4" ht="17.399999999999999" x14ac:dyDescent="0.25">
      <c r="B381" s="10"/>
      <c r="D381" s="251"/>
    </row>
    <row r="382" spans="2:4" ht="17.399999999999999" x14ac:dyDescent="0.25">
      <c r="B382" s="10"/>
      <c r="D382" s="251"/>
    </row>
    <row r="383" spans="2:4" ht="17.399999999999999" x14ac:dyDescent="0.25">
      <c r="B383" s="10"/>
      <c r="D383" s="251"/>
    </row>
    <row r="384" spans="2:4" ht="17.399999999999999" x14ac:dyDescent="0.25">
      <c r="B384" s="10"/>
      <c r="D384" s="251"/>
    </row>
    <row r="385" spans="2:4" ht="17.399999999999999" x14ac:dyDescent="0.25">
      <c r="B385" s="10"/>
      <c r="D385" s="251"/>
    </row>
    <row r="386" spans="2:4" ht="17.399999999999999" x14ac:dyDescent="0.25">
      <c r="B386" s="10"/>
      <c r="D386" s="251"/>
    </row>
    <row r="387" spans="2:4" ht="17.399999999999999" x14ac:dyDescent="0.25">
      <c r="B387" s="10"/>
      <c r="D387" s="251"/>
    </row>
    <row r="388" spans="2:4" ht="17.399999999999999" x14ac:dyDescent="0.25">
      <c r="B388" s="10"/>
      <c r="D388" s="251"/>
    </row>
    <row r="389" spans="2:4" ht="17.399999999999999" x14ac:dyDescent="0.25">
      <c r="B389" s="10"/>
      <c r="D389" s="251"/>
    </row>
    <row r="390" spans="2:4" ht="17.399999999999999" x14ac:dyDescent="0.25">
      <c r="B390" s="10"/>
      <c r="D390" s="251"/>
    </row>
    <row r="391" spans="2:4" ht="17.399999999999999" x14ac:dyDescent="0.25">
      <c r="B391" s="10"/>
      <c r="D391" s="251"/>
    </row>
    <row r="392" spans="2:4" ht="17.399999999999999" x14ac:dyDescent="0.25">
      <c r="B392" s="10"/>
      <c r="D392" s="251"/>
    </row>
    <row r="393" spans="2:4" ht="17.399999999999999" x14ac:dyDescent="0.25">
      <c r="B393" s="10"/>
      <c r="D393" s="251"/>
    </row>
    <row r="394" spans="2:4" ht="17.399999999999999" x14ac:dyDescent="0.25">
      <c r="B394" s="10"/>
      <c r="D394" s="251"/>
    </row>
    <row r="395" spans="2:4" ht="17.399999999999999" x14ac:dyDescent="0.25">
      <c r="B395" s="10"/>
      <c r="D395" s="251"/>
    </row>
    <row r="396" spans="2:4" ht="17.399999999999999" x14ac:dyDescent="0.25">
      <c r="B396" s="10"/>
      <c r="D396" s="251"/>
    </row>
    <row r="397" spans="2:4" ht="17.399999999999999" x14ac:dyDescent="0.25">
      <c r="B397" s="10"/>
      <c r="D397" s="251"/>
    </row>
    <row r="398" spans="2:4" ht="17.399999999999999" x14ac:dyDescent="0.25">
      <c r="B398" s="10"/>
      <c r="D398" s="251"/>
    </row>
    <row r="399" spans="2:4" ht="17.399999999999999" x14ac:dyDescent="0.25">
      <c r="B399" s="10"/>
      <c r="D399" s="251"/>
    </row>
    <row r="400" spans="2:4" ht="17.399999999999999" x14ac:dyDescent="0.25">
      <c r="B400" s="10"/>
      <c r="D400" s="251"/>
    </row>
    <row r="401" spans="2:4" ht="17.399999999999999" x14ac:dyDescent="0.25">
      <c r="B401" s="10"/>
      <c r="D401" s="251"/>
    </row>
    <row r="402" spans="2:4" ht="17.399999999999999" x14ac:dyDescent="0.25">
      <c r="B402" s="10"/>
      <c r="D402" s="251"/>
    </row>
    <row r="403" spans="2:4" ht="17.399999999999999" x14ac:dyDescent="0.25">
      <c r="B403" s="10"/>
      <c r="D403" s="251"/>
    </row>
    <row r="404" spans="2:4" ht="17.399999999999999" x14ac:dyDescent="0.25">
      <c r="B404" s="10"/>
      <c r="D404" s="251"/>
    </row>
    <row r="405" spans="2:4" ht="17.399999999999999" x14ac:dyDescent="0.25">
      <c r="B405" s="10"/>
      <c r="D405" s="251"/>
    </row>
    <row r="406" spans="2:4" ht="17.399999999999999" x14ac:dyDescent="0.25">
      <c r="B406" s="10"/>
      <c r="D406" s="251"/>
    </row>
    <row r="407" spans="2:4" ht="17.399999999999999" x14ac:dyDescent="0.25">
      <c r="B407" s="10"/>
      <c r="D407" s="251"/>
    </row>
    <row r="408" spans="2:4" ht="17.399999999999999" x14ac:dyDescent="0.25">
      <c r="B408" s="10"/>
      <c r="D408" s="251"/>
    </row>
    <row r="409" spans="2:4" ht="17.399999999999999" x14ac:dyDescent="0.25">
      <c r="B409" s="10"/>
      <c r="D409" s="251"/>
    </row>
    <row r="410" spans="2:4" ht="17.399999999999999" x14ac:dyDescent="0.25">
      <c r="B410" s="10"/>
      <c r="D410" s="251"/>
    </row>
    <row r="411" spans="2:4" ht="17.399999999999999" x14ac:dyDescent="0.25">
      <c r="B411" s="10"/>
      <c r="D411" s="251"/>
    </row>
    <row r="412" spans="2:4" ht="17.399999999999999" x14ac:dyDescent="0.25">
      <c r="B412" s="10"/>
      <c r="D412" s="251"/>
    </row>
    <row r="413" spans="2:4" ht="17.399999999999999" x14ac:dyDescent="0.25">
      <c r="B413" s="10"/>
      <c r="D413" s="251"/>
    </row>
    <row r="414" spans="2:4" ht="17.399999999999999" x14ac:dyDescent="0.25">
      <c r="B414" s="10"/>
      <c r="D414" s="251"/>
    </row>
    <row r="415" spans="2:4" ht="17.399999999999999" x14ac:dyDescent="0.25">
      <c r="B415" s="10"/>
      <c r="D415" s="251"/>
    </row>
    <row r="416" spans="2:4" ht="17.399999999999999" x14ac:dyDescent="0.25">
      <c r="B416" s="10"/>
      <c r="D416" s="251"/>
    </row>
    <row r="417" spans="2:4" ht="17.399999999999999" x14ac:dyDescent="0.25">
      <c r="B417" s="10"/>
      <c r="D417" s="251"/>
    </row>
    <row r="418" spans="2:4" ht="17.399999999999999" x14ac:dyDescent="0.25">
      <c r="B418" s="10"/>
      <c r="D418" s="251"/>
    </row>
    <row r="419" spans="2:4" ht="17.399999999999999" x14ac:dyDescent="0.25">
      <c r="B419" s="10"/>
      <c r="D419" s="251"/>
    </row>
    <row r="420" spans="2:4" ht="17.399999999999999" x14ac:dyDescent="0.25">
      <c r="B420" s="10"/>
      <c r="D420" s="251"/>
    </row>
    <row r="421" spans="2:4" ht="17.399999999999999" x14ac:dyDescent="0.25">
      <c r="B421" s="10"/>
      <c r="D421" s="251"/>
    </row>
    <row r="422" spans="2:4" ht="17.399999999999999" x14ac:dyDescent="0.25">
      <c r="B422" s="10"/>
      <c r="D422" s="251"/>
    </row>
    <row r="423" spans="2:4" ht="17.399999999999999" x14ac:dyDescent="0.25">
      <c r="B423" s="10"/>
      <c r="D423" s="251"/>
    </row>
    <row r="424" spans="2:4" ht="17.399999999999999" x14ac:dyDescent="0.25">
      <c r="B424" s="10"/>
      <c r="D424" s="251"/>
    </row>
    <row r="425" spans="2:4" ht="17.399999999999999" x14ac:dyDescent="0.25">
      <c r="B425" s="10"/>
      <c r="D425" s="251"/>
    </row>
    <row r="426" spans="2:4" ht="17.399999999999999" x14ac:dyDescent="0.25">
      <c r="B426" s="10"/>
      <c r="D426" s="251"/>
    </row>
    <row r="427" spans="2:4" ht="17.399999999999999" x14ac:dyDescent="0.25">
      <c r="B427" s="10"/>
      <c r="D427" s="251"/>
    </row>
    <row r="428" spans="2:4" ht="17.399999999999999" x14ac:dyDescent="0.25">
      <c r="B428" s="10"/>
      <c r="D428" s="251"/>
    </row>
    <row r="429" spans="2:4" ht="17.399999999999999" x14ac:dyDescent="0.25">
      <c r="B429" s="10"/>
      <c r="D429" s="251"/>
    </row>
    <row r="430" spans="2:4" ht="17.399999999999999" x14ac:dyDescent="0.25">
      <c r="B430" s="10"/>
      <c r="D430" s="251"/>
    </row>
    <row r="431" spans="2:4" ht="17.399999999999999" x14ac:dyDescent="0.25">
      <c r="B431" s="10"/>
      <c r="D431" s="251"/>
    </row>
    <row r="432" spans="2:4" ht="17.399999999999999" x14ac:dyDescent="0.25">
      <c r="B432" s="10"/>
      <c r="D432" s="251"/>
    </row>
    <row r="433" spans="2:4" ht="17.399999999999999" x14ac:dyDescent="0.25">
      <c r="B433" s="10"/>
      <c r="D433" s="251"/>
    </row>
    <row r="434" spans="2:4" ht="17.399999999999999" x14ac:dyDescent="0.25">
      <c r="B434" s="10"/>
      <c r="D434" s="251"/>
    </row>
    <row r="435" spans="2:4" ht="17.399999999999999" x14ac:dyDescent="0.25">
      <c r="B435" s="10"/>
      <c r="D435" s="251"/>
    </row>
    <row r="436" spans="2:4" ht="17.399999999999999" x14ac:dyDescent="0.25">
      <c r="B436" s="10"/>
      <c r="D436" s="251"/>
    </row>
    <row r="437" spans="2:4" ht="17.399999999999999" x14ac:dyDescent="0.25">
      <c r="B437" s="10"/>
      <c r="D437" s="251"/>
    </row>
    <row r="438" spans="2:4" ht="17.399999999999999" x14ac:dyDescent="0.25">
      <c r="B438" s="10"/>
      <c r="D438" s="251"/>
    </row>
    <row r="439" spans="2:4" ht="17.399999999999999" x14ac:dyDescent="0.25">
      <c r="B439" s="10"/>
      <c r="D439" s="251"/>
    </row>
    <row r="440" spans="2:4" ht="17.399999999999999" x14ac:dyDescent="0.25">
      <c r="B440" s="10"/>
      <c r="D440" s="251"/>
    </row>
    <row r="441" spans="2:4" ht="17.399999999999999" x14ac:dyDescent="0.25">
      <c r="B441" s="10"/>
      <c r="D441" s="251"/>
    </row>
    <row r="442" spans="2:4" ht="17.399999999999999" x14ac:dyDescent="0.25">
      <c r="B442" s="10"/>
      <c r="D442" s="251"/>
    </row>
    <row r="443" spans="2:4" ht="17.399999999999999" x14ac:dyDescent="0.25">
      <c r="B443" s="10"/>
      <c r="D443" s="251"/>
    </row>
    <row r="444" spans="2:4" ht="17.399999999999999" x14ac:dyDescent="0.25">
      <c r="B444" s="10"/>
      <c r="D444" s="251"/>
    </row>
    <row r="445" spans="2:4" ht="17.399999999999999" x14ac:dyDescent="0.25">
      <c r="B445" s="10"/>
      <c r="D445" s="251"/>
    </row>
    <row r="446" spans="2:4" ht="17.399999999999999" x14ac:dyDescent="0.25">
      <c r="B446" s="10"/>
      <c r="D446" s="251"/>
    </row>
    <row r="447" spans="2:4" ht="17.399999999999999" x14ac:dyDescent="0.25">
      <c r="B447" s="10"/>
      <c r="D447" s="251"/>
    </row>
    <row r="448" spans="2:4" ht="17.399999999999999" x14ac:dyDescent="0.25">
      <c r="B448" s="10"/>
      <c r="D448" s="251"/>
    </row>
    <row r="449" spans="2:4" ht="17.399999999999999" x14ac:dyDescent="0.25">
      <c r="B449" s="10"/>
      <c r="D449" s="251"/>
    </row>
    <row r="450" spans="2:4" ht="17.399999999999999" x14ac:dyDescent="0.25">
      <c r="B450" s="10"/>
      <c r="D450" s="251"/>
    </row>
    <row r="451" spans="2:4" ht="17.399999999999999" x14ac:dyDescent="0.25">
      <c r="B451" s="10"/>
      <c r="D451" s="251"/>
    </row>
    <row r="452" spans="2:4" ht="17.399999999999999" x14ac:dyDescent="0.25">
      <c r="B452" s="10"/>
      <c r="D452" s="251"/>
    </row>
    <row r="453" spans="2:4" ht="17.399999999999999" x14ac:dyDescent="0.25">
      <c r="B453" s="10"/>
      <c r="D453" s="251"/>
    </row>
    <row r="454" spans="2:4" ht="17.399999999999999" x14ac:dyDescent="0.25">
      <c r="B454" s="10"/>
      <c r="D454" s="251"/>
    </row>
    <row r="455" spans="2:4" ht="17.399999999999999" x14ac:dyDescent="0.25">
      <c r="B455" s="10"/>
      <c r="D455" s="251"/>
    </row>
    <row r="456" spans="2:4" ht="17.399999999999999" x14ac:dyDescent="0.25">
      <c r="B456" s="10"/>
      <c r="D456" s="251"/>
    </row>
    <row r="457" spans="2:4" ht="17.399999999999999" x14ac:dyDescent="0.25">
      <c r="B457" s="10"/>
      <c r="D457" s="251"/>
    </row>
    <row r="458" spans="2:4" ht="17.399999999999999" x14ac:dyDescent="0.25">
      <c r="B458" s="10"/>
      <c r="D458" s="251"/>
    </row>
    <row r="459" spans="2:4" ht="17.399999999999999" x14ac:dyDescent="0.25">
      <c r="B459" s="10"/>
      <c r="D459" s="251"/>
    </row>
    <row r="460" spans="2:4" ht="17.399999999999999" x14ac:dyDescent="0.25">
      <c r="B460" s="10"/>
      <c r="D460" s="251"/>
    </row>
    <row r="461" spans="2:4" ht="17.399999999999999" x14ac:dyDescent="0.25">
      <c r="B461" s="10"/>
      <c r="D461" s="251"/>
    </row>
    <row r="462" spans="2:4" ht="17.399999999999999" x14ac:dyDescent="0.25">
      <c r="B462" s="10"/>
      <c r="D462" s="251"/>
    </row>
    <row r="463" spans="2:4" ht="17.399999999999999" x14ac:dyDescent="0.25">
      <c r="B463" s="10"/>
      <c r="D463" s="251"/>
    </row>
    <row r="464" spans="2:4" ht="17.399999999999999" x14ac:dyDescent="0.25">
      <c r="B464" s="10"/>
      <c r="D464" s="251"/>
    </row>
    <row r="465" spans="2:4" ht="17.399999999999999" x14ac:dyDescent="0.25">
      <c r="B465" s="10"/>
      <c r="D465" s="251"/>
    </row>
    <row r="466" spans="2:4" ht="17.399999999999999" x14ac:dyDescent="0.25">
      <c r="B466" s="10"/>
      <c r="D466" s="251"/>
    </row>
    <row r="467" spans="2:4" ht="17.399999999999999" x14ac:dyDescent="0.25">
      <c r="B467" s="10"/>
      <c r="D467" s="251"/>
    </row>
    <row r="468" spans="2:4" ht="17.399999999999999" x14ac:dyDescent="0.25">
      <c r="B468" s="10"/>
      <c r="D468" s="251"/>
    </row>
    <row r="469" spans="2:4" ht="17.399999999999999" x14ac:dyDescent="0.25">
      <c r="B469" s="10"/>
      <c r="D469" s="251"/>
    </row>
    <row r="470" spans="2:4" ht="17.399999999999999" x14ac:dyDescent="0.25">
      <c r="B470" s="10"/>
      <c r="D470" s="251"/>
    </row>
    <row r="471" spans="2:4" ht="17.399999999999999" x14ac:dyDescent="0.25">
      <c r="B471" s="10"/>
      <c r="D471" s="251"/>
    </row>
    <row r="472" spans="2:4" ht="17.399999999999999" x14ac:dyDescent="0.25">
      <c r="B472" s="10"/>
      <c r="D472" s="245"/>
    </row>
    <row r="473" spans="2:4" ht="17.399999999999999" x14ac:dyDescent="0.25">
      <c r="B473" s="10"/>
      <c r="D473" s="245"/>
    </row>
    <row r="474" spans="2:4" ht="17.399999999999999" x14ac:dyDescent="0.25">
      <c r="B474" s="10"/>
      <c r="D474" s="245"/>
    </row>
    <row r="475" spans="2:4" ht="17.399999999999999" x14ac:dyDescent="0.25">
      <c r="B475" s="10"/>
      <c r="D475" s="245"/>
    </row>
    <row r="476" spans="2:4" ht="17.399999999999999" x14ac:dyDescent="0.25">
      <c r="B476" s="10"/>
      <c r="D476" s="245"/>
    </row>
    <row r="477" spans="2:4" ht="17.399999999999999" x14ac:dyDescent="0.25">
      <c r="B477" s="10"/>
      <c r="D477" s="245"/>
    </row>
    <row r="478" spans="2:4" ht="17.399999999999999" x14ac:dyDescent="0.25">
      <c r="B478" s="10"/>
      <c r="D478" s="245"/>
    </row>
    <row r="479" spans="2:4" ht="17.399999999999999" x14ac:dyDescent="0.25">
      <c r="B479" s="10"/>
      <c r="D479" s="245"/>
    </row>
    <row r="480" spans="2:4" ht="17.399999999999999" x14ac:dyDescent="0.25">
      <c r="B480" s="10"/>
      <c r="D480" s="245"/>
    </row>
    <row r="481" spans="2:4" ht="17.399999999999999" x14ac:dyDescent="0.25">
      <c r="B481" s="10"/>
      <c r="D481" s="245"/>
    </row>
    <row r="482" spans="2:4" ht="17.399999999999999" x14ac:dyDescent="0.25">
      <c r="B482" s="10"/>
      <c r="D482" s="245"/>
    </row>
    <row r="483" spans="2:4" ht="17.399999999999999" x14ac:dyDescent="0.25">
      <c r="B483" s="10"/>
      <c r="D483" s="245"/>
    </row>
    <row r="484" spans="2:4" ht="17.399999999999999" x14ac:dyDescent="0.25">
      <c r="B484" s="10"/>
      <c r="D484" s="245"/>
    </row>
    <row r="485" spans="2:4" ht="17.399999999999999" x14ac:dyDescent="0.25">
      <c r="B485" s="10"/>
      <c r="D485" s="245"/>
    </row>
    <row r="486" spans="2:4" ht="17.399999999999999" x14ac:dyDescent="0.25">
      <c r="B486" s="10"/>
      <c r="D486" s="245"/>
    </row>
    <row r="487" spans="2:4" ht="17.399999999999999" x14ac:dyDescent="0.25">
      <c r="B487" s="10"/>
      <c r="D487" s="245"/>
    </row>
    <row r="488" spans="2:4" ht="17.399999999999999" x14ac:dyDescent="0.25">
      <c r="B488" s="10"/>
      <c r="D488" s="245"/>
    </row>
    <row r="489" spans="2:4" ht="17.399999999999999" x14ac:dyDescent="0.25">
      <c r="B489" s="10"/>
      <c r="D489" s="245"/>
    </row>
    <row r="490" spans="2:4" ht="17.399999999999999" x14ac:dyDescent="0.25">
      <c r="B490" s="10"/>
      <c r="D490" s="245"/>
    </row>
    <row r="491" spans="2:4" ht="17.399999999999999" x14ac:dyDescent="0.25">
      <c r="B491" s="10"/>
      <c r="D491" s="245"/>
    </row>
    <row r="492" spans="2:4" ht="17.399999999999999" x14ac:dyDescent="0.25">
      <c r="B492" s="10"/>
      <c r="D492" s="245"/>
    </row>
    <row r="493" spans="2:4" ht="17.399999999999999" x14ac:dyDescent="0.25">
      <c r="B493" s="10"/>
      <c r="D493" s="245"/>
    </row>
    <row r="494" spans="2:4" ht="17.399999999999999" x14ac:dyDescent="0.25">
      <c r="B494" s="10"/>
      <c r="D494" s="245"/>
    </row>
    <row r="495" spans="2:4" ht="17.399999999999999" x14ac:dyDescent="0.25">
      <c r="B495" s="10"/>
      <c r="D495" s="245"/>
    </row>
    <row r="496" spans="2:4" ht="17.399999999999999" x14ac:dyDescent="0.25">
      <c r="B496" s="10"/>
      <c r="D496" s="245"/>
    </row>
    <row r="497" spans="2:4" ht="17.399999999999999" x14ac:dyDescent="0.25">
      <c r="B497" s="10"/>
      <c r="D497" s="245"/>
    </row>
    <row r="498" spans="2:4" ht="17.399999999999999" x14ac:dyDescent="0.25">
      <c r="B498" s="10"/>
      <c r="D498" s="245"/>
    </row>
    <row r="499" spans="2:4" ht="17.399999999999999" x14ac:dyDescent="0.25">
      <c r="B499" s="10"/>
      <c r="D499" s="245"/>
    </row>
    <row r="500" spans="2:4" ht="17.399999999999999" x14ac:dyDescent="0.25">
      <c r="B500" s="10"/>
      <c r="D500" s="245"/>
    </row>
    <row r="501" spans="2:4" ht="17.399999999999999" x14ac:dyDescent="0.25">
      <c r="B501" s="10"/>
      <c r="D501" s="245"/>
    </row>
    <row r="502" spans="2:4" ht="17.399999999999999" x14ac:dyDescent="0.25">
      <c r="B502" s="10"/>
      <c r="D502" s="245"/>
    </row>
    <row r="503" spans="2:4" ht="17.399999999999999" x14ac:dyDescent="0.25">
      <c r="B503" s="10"/>
      <c r="D503" s="245"/>
    </row>
    <row r="504" spans="2:4" ht="17.399999999999999" x14ac:dyDescent="0.25">
      <c r="B504" s="10"/>
      <c r="D504" s="245"/>
    </row>
    <row r="505" spans="2:4" ht="17.399999999999999" x14ac:dyDescent="0.25">
      <c r="B505" s="10"/>
      <c r="D505" s="245"/>
    </row>
    <row r="506" spans="2:4" ht="17.399999999999999" x14ac:dyDescent="0.25">
      <c r="B506" s="10"/>
      <c r="D506" s="245"/>
    </row>
    <row r="507" spans="2:4" ht="17.399999999999999" x14ac:dyDescent="0.25">
      <c r="B507" s="10"/>
      <c r="D507" s="245"/>
    </row>
    <row r="508" spans="2:4" ht="17.399999999999999" x14ac:dyDescent="0.25">
      <c r="B508" s="10"/>
      <c r="D508" s="245"/>
    </row>
    <row r="509" spans="2:4" ht="17.399999999999999" x14ac:dyDescent="0.25">
      <c r="B509" s="10"/>
      <c r="D509" s="245"/>
    </row>
    <row r="510" spans="2:4" ht="17.399999999999999" x14ac:dyDescent="0.25">
      <c r="B510" s="10"/>
      <c r="D510" s="245"/>
    </row>
    <row r="511" spans="2:4" ht="17.399999999999999" x14ac:dyDescent="0.25">
      <c r="B511" s="10"/>
      <c r="D511" s="245"/>
    </row>
    <row r="512" spans="2:4" ht="17.399999999999999" x14ac:dyDescent="0.25">
      <c r="B512" s="10"/>
      <c r="D512" s="245"/>
    </row>
    <row r="513" spans="2:4" ht="17.399999999999999" x14ac:dyDescent="0.25">
      <c r="B513" s="10"/>
      <c r="D513" s="245"/>
    </row>
    <row r="514" spans="2:4" ht="17.399999999999999" x14ac:dyDescent="0.25">
      <c r="B514" s="10"/>
      <c r="D514" s="245"/>
    </row>
    <row r="515" spans="2:4" ht="17.399999999999999" x14ac:dyDescent="0.25">
      <c r="B515" s="10"/>
      <c r="D515" s="245"/>
    </row>
    <row r="516" spans="2:4" ht="17.399999999999999" x14ac:dyDescent="0.25">
      <c r="B516" s="10"/>
      <c r="D516" s="245"/>
    </row>
    <row r="517" spans="2:4" ht="17.399999999999999" x14ac:dyDescent="0.25">
      <c r="B517" s="10"/>
      <c r="D517" s="245"/>
    </row>
    <row r="518" spans="2:4" ht="17.399999999999999" x14ac:dyDescent="0.25">
      <c r="B518" s="10"/>
      <c r="D518" s="245"/>
    </row>
    <row r="519" spans="2:4" ht="17.399999999999999" x14ac:dyDescent="0.25">
      <c r="B519" s="10"/>
      <c r="D519" s="245"/>
    </row>
    <row r="520" spans="2:4" ht="17.399999999999999" x14ac:dyDescent="0.25">
      <c r="B520" s="10"/>
      <c r="D520" s="245"/>
    </row>
    <row r="521" spans="2:4" ht="17.399999999999999" x14ac:dyDescent="0.25">
      <c r="B521" s="10"/>
      <c r="D521" s="245"/>
    </row>
    <row r="522" spans="2:4" ht="17.399999999999999" x14ac:dyDescent="0.25">
      <c r="B522" s="10"/>
      <c r="D522" s="245"/>
    </row>
    <row r="523" spans="2:4" ht="17.399999999999999" x14ac:dyDescent="0.25">
      <c r="B523" s="10"/>
      <c r="D523" s="245"/>
    </row>
    <row r="524" spans="2:4" ht="17.399999999999999" x14ac:dyDescent="0.25">
      <c r="B524" s="10"/>
      <c r="D524" s="245"/>
    </row>
    <row r="525" spans="2:4" ht="17.399999999999999" x14ac:dyDescent="0.25">
      <c r="B525" s="10"/>
      <c r="D525" s="245"/>
    </row>
    <row r="526" spans="2:4" ht="17.399999999999999" x14ac:dyDescent="0.25">
      <c r="B526" s="10"/>
      <c r="D526" s="245"/>
    </row>
    <row r="527" spans="2:4" ht="17.399999999999999" x14ac:dyDescent="0.25">
      <c r="B527" s="10"/>
      <c r="D527" s="245"/>
    </row>
    <row r="528" spans="2:4" ht="17.399999999999999" x14ac:dyDescent="0.25">
      <c r="B528" s="10"/>
      <c r="D528" s="245"/>
    </row>
    <row r="529" spans="2:4" ht="17.399999999999999" x14ac:dyDescent="0.25">
      <c r="B529" s="10"/>
      <c r="D529" s="245"/>
    </row>
    <row r="530" spans="2:4" ht="17.399999999999999" x14ac:dyDescent="0.25">
      <c r="B530" s="10"/>
      <c r="D530" s="245"/>
    </row>
    <row r="531" spans="2:4" ht="17.399999999999999" x14ac:dyDescent="0.25">
      <c r="B531" s="10"/>
      <c r="D531" s="245"/>
    </row>
    <row r="532" spans="2:4" ht="17.399999999999999" x14ac:dyDescent="0.25">
      <c r="B532" s="10"/>
      <c r="D532" s="245"/>
    </row>
    <row r="533" spans="2:4" ht="17.399999999999999" x14ac:dyDescent="0.25">
      <c r="B533" s="10"/>
      <c r="D533" s="245"/>
    </row>
    <row r="534" spans="2:4" ht="17.399999999999999" x14ac:dyDescent="0.25">
      <c r="B534" s="10"/>
      <c r="D534" s="245"/>
    </row>
    <row r="535" spans="2:4" ht="17.399999999999999" x14ac:dyDescent="0.25">
      <c r="B535" s="10"/>
      <c r="D535" s="245"/>
    </row>
    <row r="536" spans="2:4" ht="17.399999999999999" x14ac:dyDescent="0.25">
      <c r="B536" s="10"/>
      <c r="D536" s="245"/>
    </row>
    <row r="537" spans="2:4" ht="17.399999999999999" x14ac:dyDescent="0.25">
      <c r="B537" s="10"/>
      <c r="D537" s="245"/>
    </row>
    <row r="538" spans="2:4" ht="17.399999999999999" x14ac:dyDescent="0.25">
      <c r="B538" s="10"/>
      <c r="D538" s="245"/>
    </row>
    <row r="539" spans="2:4" ht="17.399999999999999" x14ac:dyDescent="0.25">
      <c r="B539" s="10"/>
      <c r="D539" s="245"/>
    </row>
    <row r="540" spans="2:4" ht="17.399999999999999" x14ac:dyDescent="0.25">
      <c r="B540" s="10"/>
      <c r="D540" s="245"/>
    </row>
    <row r="541" spans="2:4" ht="17.399999999999999" x14ac:dyDescent="0.25">
      <c r="B541" s="10"/>
      <c r="D541" s="245"/>
    </row>
    <row r="542" spans="2:4" ht="17.399999999999999" x14ac:dyDescent="0.25">
      <c r="B542" s="10"/>
      <c r="D542" s="245"/>
    </row>
    <row r="543" spans="2:4" ht="17.399999999999999" x14ac:dyDescent="0.25">
      <c r="B543" s="10"/>
      <c r="D543" s="245"/>
    </row>
    <row r="544" spans="2:4" ht="17.399999999999999" x14ac:dyDescent="0.25">
      <c r="B544" s="10"/>
      <c r="D544" s="245"/>
    </row>
    <row r="545" spans="2:4" ht="17.399999999999999" x14ac:dyDescent="0.25">
      <c r="B545" s="10"/>
      <c r="D545" s="245"/>
    </row>
    <row r="546" spans="2:4" ht="17.399999999999999" x14ac:dyDescent="0.25">
      <c r="B546" s="10"/>
      <c r="D546" s="245"/>
    </row>
    <row r="547" spans="2:4" ht="17.399999999999999" x14ac:dyDescent="0.25">
      <c r="B547" s="10"/>
      <c r="D547" s="245"/>
    </row>
    <row r="548" spans="2:4" ht="17.399999999999999" x14ac:dyDescent="0.25">
      <c r="B548" s="10"/>
      <c r="D548" s="245"/>
    </row>
    <row r="549" spans="2:4" ht="17.399999999999999" x14ac:dyDescent="0.25">
      <c r="B549" s="10"/>
      <c r="D549" s="245"/>
    </row>
    <row r="550" spans="2:4" ht="17.399999999999999" x14ac:dyDescent="0.25">
      <c r="B550" s="10"/>
      <c r="D550" s="245"/>
    </row>
    <row r="551" spans="2:4" ht="17.399999999999999" x14ac:dyDescent="0.25">
      <c r="B551" s="10"/>
      <c r="D551" s="245"/>
    </row>
    <row r="552" spans="2:4" ht="17.399999999999999" x14ac:dyDescent="0.25">
      <c r="B552" s="10"/>
      <c r="D552" s="245"/>
    </row>
    <row r="553" spans="2:4" ht="17.399999999999999" x14ac:dyDescent="0.25">
      <c r="B553" s="10"/>
      <c r="D553" s="245"/>
    </row>
    <row r="554" spans="2:4" ht="17.399999999999999" x14ac:dyDescent="0.25">
      <c r="B554" s="10"/>
      <c r="D554" s="245"/>
    </row>
    <row r="555" spans="2:4" ht="17.399999999999999" x14ac:dyDescent="0.25">
      <c r="B555" s="10"/>
      <c r="D555" s="245"/>
    </row>
    <row r="556" spans="2:4" ht="17.399999999999999" x14ac:dyDescent="0.25">
      <c r="B556" s="10"/>
      <c r="D556" s="245"/>
    </row>
    <row r="557" spans="2:4" ht="17.399999999999999" x14ac:dyDescent="0.25">
      <c r="B557" s="10"/>
      <c r="D557" s="245"/>
    </row>
    <row r="558" spans="2:4" ht="17.399999999999999" x14ac:dyDescent="0.25">
      <c r="B558" s="10"/>
      <c r="D558" s="245"/>
    </row>
    <row r="559" spans="2:4" ht="17.399999999999999" x14ac:dyDescent="0.25">
      <c r="B559" s="10"/>
      <c r="D559" s="245"/>
    </row>
    <row r="560" spans="2:4" ht="17.399999999999999" x14ac:dyDescent="0.25">
      <c r="B560" s="10"/>
      <c r="D560" s="245"/>
    </row>
    <row r="561" spans="2:4" ht="17.399999999999999" x14ac:dyDescent="0.25">
      <c r="B561" s="10"/>
      <c r="D561" s="245"/>
    </row>
    <row r="562" spans="2:4" ht="17.399999999999999" x14ac:dyDescent="0.25">
      <c r="B562" s="10"/>
      <c r="D562" s="245"/>
    </row>
    <row r="563" spans="2:4" ht="17.399999999999999" x14ac:dyDescent="0.25">
      <c r="B563" s="10"/>
      <c r="D563" s="245"/>
    </row>
    <row r="564" spans="2:4" ht="17.399999999999999" x14ac:dyDescent="0.25">
      <c r="B564" s="10"/>
      <c r="D564" s="245"/>
    </row>
    <row r="565" spans="2:4" ht="17.399999999999999" x14ac:dyDescent="0.25">
      <c r="B565" s="10"/>
      <c r="D565" s="245"/>
    </row>
    <row r="566" spans="2:4" ht="17.399999999999999" x14ac:dyDescent="0.25">
      <c r="B566" s="10"/>
      <c r="D566" s="245"/>
    </row>
    <row r="567" spans="2:4" ht="17.399999999999999" x14ac:dyDescent="0.25">
      <c r="B567" s="10"/>
      <c r="D567" s="245"/>
    </row>
    <row r="568" spans="2:4" ht="17.399999999999999" x14ac:dyDescent="0.25">
      <c r="B568" s="10"/>
      <c r="D568" s="245"/>
    </row>
    <row r="569" spans="2:4" ht="17.399999999999999" x14ac:dyDescent="0.25">
      <c r="B569" s="10"/>
      <c r="D569" s="245"/>
    </row>
    <row r="570" spans="2:4" ht="17.399999999999999" x14ac:dyDescent="0.25">
      <c r="B570" s="10"/>
      <c r="D570" s="245"/>
    </row>
    <row r="571" spans="2:4" ht="17.399999999999999" x14ac:dyDescent="0.25">
      <c r="B571" s="10"/>
      <c r="D571" s="245"/>
    </row>
    <row r="572" spans="2:4" ht="17.399999999999999" x14ac:dyDescent="0.25">
      <c r="B572" s="10"/>
      <c r="D572" s="245"/>
    </row>
    <row r="573" spans="2:4" ht="17.399999999999999" x14ac:dyDescent="0.25">
      <c r="B573" s="10"/>
      <c r="D573" s="245"/>
    </row>
    <row r="574" spans="2:4" ht="17.399999999999999" x14ac:dyDescent="0.25">
      <c r="B574" s="10"/>
      <c r="D574" s="245"/>
    </row>
    <row r="575" spans="2:4" ht="17.399999999999999" x14ac:dyDescent="0.25">
      <c r="B575" s="10"/>
      <c r="D575" s="245"/>
    </row>
    <row r="576" spans="2:4" ht="17.399999999999999" x14ac:dyDescent="0.25">
      <c r="B576" s="10"/>
      <c r="D576" s="245"/>
    </row>
    <row r="577" spans="2:4" ht="17.399999999999999" x14ac:dyDescent="0.25">
      <c r="B577" s="10"/>
      <c r="D577" s="245"/>
    </row>
    <row r="578" spans="2:4" ht="17.399999999999999" x14ac:dyDescent="0.25">
      <c r="B578" s="10"/>
      <c r="D578" s="245"/>
    </row>
    <row r="579" spans="2:4" ht="17.399999999999999" x14ac:dyDescent="0.25">
      <c r="B579" s="10"/>
      <c r="D579" s="245"/>
    </row>
    <row r="580" spans="2:4" ht="17.399999999999999" x14ac:dyDescent="0.25">
      <c r="B580" s="10"/>
      <c r="D580" s="245"/>
    </row>
    <row r="581" spans="2:4" ht="17.399999999999999" x14ac:dyDescent="0.25">
      <c r="B581" s="10"/>
      <c r="D581" s="245"/>
    </row>
    <row r="582" spans="2:4" ht="17.399999999999999" x14ac:dyDescent="0.25">
      <c r="B582" s="10"/>
      <c r="D582" s="245"/>
    </row>
    <row r="583" spans="2:4" ht="17.399999999999999" x14ac:dyDescent="0.25">
      <c r="B583" s="10"/>
      <c r="D583" s="245"/>
    </row>
    <row r="584" spans="2:4" ht="17.399999999999999" x14ac:dyDescent="0.25">
      <c r="B584" s="10"/>
      <c r="D584" s="245"/>
    </row>
    <row r="585" spans="2:4" ht="17.399999999999999" x14ac:dyDescent="0.25">
      <c r="B585" s="10"/>
      <c r="D585" s="245"/>
    </row>
    <row r="586" spans="2:4" ht="17.399999999999999" x14ac:dyDescent="0.25">
      <c r="B586" s="10"/>
      <c r="D586" s="245"/>
    </row>
    <row r="587" spans="2:4" ht="17.399999999999999" x14ac:dyDescent="0.25">
      <c r="B587" s="10"/>
      <c r="D587" s="245"/>
    </row>
    <row r="588" spans="2:4" ht="17.399999999999999" x14ac:dyDescent="0.25">
      <c r="B588" s="10"/>
      <c r="D588" s="245"/>
    </row>
    <row r="589" spans="2:4" ht="17.399999999999999" x14ac:dyDescent="0.25">
      <c r="B589" s="10"/>
      <c r="D589" s="245"/>
    </row>
    <row r="590" spans="2:4" ht="17.399999999999999" x14ac:dyDescent="0.25">
      <c r="B590" s="10"/>
      <c r="D590" s="245"/>
    </row>
    <row r="591" spans="2:4" ht="17.399999999999999" x14ac:dyDescent="0.25">
      <c r="B591" s="10"/>
      <c r="D591" s="245"/>
    </row>
    <row r="592" spans="2:4" ht="17.399999999999999" x14ac:dyDescent="0.25">
      <c r="B592" s="10"/>
      <c r="D592" s="245"/>
    </row>
    <row r="593" spans="2:4" ht="17.399999999999999" x14ac:dyDescent="0.25">
      <c r="B593" s="10"/>
      <c r="D593" s="245"/>
    </row>
    <row r="594" spans="2:4" ht="17.399999999999999" x14ac:dyDescent="0.25">
      <c r="B594" s="10"/>
      <c r="D594" s="245"/>
    </row>
    <row r="595" spans="2:4" ht="17.399999999999999" x14ac:dyDescent="0.25">
      <c r="B595" s="10"/>
      <c r="D595" s="245"/>
    </row>
    <row r="596" spans="2:4" ht="17.399999999999999" x14ac:dyDescent="0.25">
      <c r="B596" s="10"/>
      <c r="D596" s="245"/>
    </row>
    <row r="597" spans="2:4" ht="17.399999999999999" x14ac:dyDescent="0.25">
      <c r="B597" s="10"/>
      <c r="D597" s="245"/>
    </row>
    <row r="598" spans="2:4" ht="17.399999999999999" x14ac:dyDescent="0.25">
      <c r="B598" s="10"/>
      <c r="D598" s="245"/>
    </row>
    <row r="599" spans="2:4" ht="17.399999999999999" x14ac:dyDescent="0.25">
      <c r="B599" s="10"/>
      <c r="D599" s="245"/>
    </row>
    <row r="600" spans="2:4" ht="17.399999999999999" x14ac:dyDescent="0.25">
      <c r="B600" s="10"/>
      <c r="D600" s="245"/>
    </row>
    <row r="601" spans="2:4" ht="17.399999999999999" x14ac:dyDescent="0.25">
      <c r="B601" s="10"/>
      <c r="D601" s="245"/>
    </row>
    <row r="602" spans="2:4" ht="17.399999999999999" x14ac:dyDescent="0.25">
      <c r="B602" s="10"/>
      <c r="D602" s="245"/>
    </row>
    <row r="603" spans="2:4" ht="17.399999999999999" x14ac:dyDescent="0.25">
      <c r="B603" s="10"/>
      <c r="D603" s="245"/>
    </row>
    <row r="604" spans="2:4" ht="17.399999999999999" x14ac:dyDescent="0.25">
      <c r="B604" s="10"/>
      <c r="D604" s="245"/>
    </row>
    <row r="605" spans="2:4" ht="17.399999999999999" x14ac:dyDescent="0.25">
      <c r="B605" s="10"/>
      <c r="D605" s="245"/>
    </row>
    <row r="606" spans="2:4" ht="17.399999999999999" x14ac:dyDescent="0.25">
      <c r="B606" s="10"/>
      <c r="D606" s="245"/>
    </row>
    <row r="607" spans="2:4" ht="17.399999999999999" x14ac:dyDescent="0.25">
      <c r="B607" s="10"/>
      <c r="D607" s="245"/>
    </row>
    <row r="608" spans="2:4" ht="17.399999999999999" x14ac:dyDescent="0.25">
      <c r="B608" s="10"/>
      <c r="D608" s="245"/>
    </row>
    <row r="609" spans="2:4" ht="17.399999999999999" x14ac:dyDescent="0.25">
      <c r="B609" s="10"/>
      <c r="D609" s="245"/>
    </row>
    <row r="610" spans="2:4" ht="17.399999999999999" x14ac:dyDescent="0.25">
      <c r="B610" s="10"/>
      <c r="D610" s="245"/>
    </row>
    <row r="611" spans="2:4" ht="17.399999999999999" x14ac:dyDescent="0.25">
      <c r="B611" s="10"/>
      <c r="D611" s="245"/>
    </row>
    <row r="612" spans="2:4" ht="17.399999999999999" x14ac:dyDescent="0.25">
      <c r="B612" s="10"/>
      <c r="D612" s="245"/>
    </row>
    <row r="613" spans="2:4" ht="17.399999999999999" x14ac:dyDescent="0.25">
      <c r="B613" s="10"/>
      <c r="D613" s="245"/>
    </row>
    <row r="614" spans="2:4" ht="17.399999999999999" x14ac:dyDescent="0.25">
      <c r="B614" s="10"/>
      <c r="D614" s="245"/>
    </row>
    <row r="615" spans="2:4" ht="17.399999999999999" x14ac:dyDescent="0.25">
      <c r="B615" s="10"/>
      <c r="D615" s="245"/>
    </row>
    <row r="616" spans="2:4" ht="17.399999999999999" x14ac:dyDescent="0.25">
      <c r="B616" s="10"/>
      <c r="D616" s="245"/>
    </row>
    <row r="617" spans="2:4" ht="17.399999999999999" x14ac:dyDescent="0.25">
      <c r="B617" s="10"/>
      <c r="D617" s="245"/>
    </row>
    <row r="618" spans="2:4" ht="17.399999999999999" x14ac:dyDescent="0.25">
      <c r="B618" s="10"/>
      <c r="D618" s="245"/>
    </row>
    <row r="619" spans="2:4" ht="17.399999999999999" x14ac:dyDescent="0.25">
      <c r="B619" s="10"/>
      <c r="D619" s="245"/>
    </row>
    <row r="620" spans="2:4" ht="17.399999999999999" x14ac:dyDescent="0.25">
      <c r="B620" s="10"/>
      <c r="D620" s="245"/>
    </row>
    <row r="621" spans="2:4" ht="17.399999999999999" x14ac:dyDescent="0.25">
      <c r="B621" s="10"/>
      <c r="D621" s="245"/>
    </row>
    <row r="622" spans="2:4" ht="17.399999999999999" x14ac:dyDescent="0.25">
      <c r="B622" s="10"/>
      <c r="D622" s="245"/>
    </row>
    <row r="623" spans="2:4" ht="17.399999999999999" x14ac:dyDescent="0.25">
      <c r="B623" s="10"/>
      <c r="D623" s="245"/>
    </row>
    <row r="624" spans="2:4" ht="17.399999999999999" x14ac:dyDescent="0.25">
      <c r="B624" s="10"/>
      <c r="D624" s="245"/>
    </row>
    <row r="625" spans="2:4" ht="17.399999999999999" x14ac:dyDescent="0.25">
      <c r="B625" s="10"/>
      <c r="D625" s="245"/>
    </row>
    <row r="626" spans="2:4" ht="17.399999999999999" x14ac:dyDescent="0.25">
      <c r="B626" s="10"/>
      <c r="D626" s="245"/>
    </row>
    <row r="627" spans="2:4" ht="17.399999999999999" x14ac:dyDescent="0.25">
      <c r="B627" s="10"/>
      <c r="D627" s="245"/>
    </row>
    <row r="628" spans="2:4" ht="17.399999999999999" x14ac:dyDescent="0.25">
      <c r="B628" s="10"/>
      <c r="D628" s="245"/>
    </row>
    <row r="629" spans="2:4" ht="17.399999999999999" x14ac:dyDescent="0.25">
      <c r="B629" s="10"/>
      <c r="D629" s="245"/>
    </row>
    <row r="630" spans="2:4" ht="17.399999999999999" x14ac:dyDescent="0.25">
      <c r="B630" s="10"/>
      <c r="D630" s="245"/>
    </row>
    <row r="631" spans="2:4" ht="17.399999999999999" x14ac:dyDescent="0.25">
      <c r="B631" s="10"/>
      <c r="D631" s="245"/>
    </row>
    <row r="632" spans="2:4" ht="17.399999999999999" x14ac:dyDescent="0.25">
      <c r="B632" s="10"/>
      <c r="D632" s="245"/>
    </row>
    <row r="633" spans="2:4" ht="17.399999999999999" x14ac:dyDescent="0.25">
      <c r="B633" s="10"/>
      <c r="D633" s="245"/>
    </row>
    <row r="634" spans="2:4" ht="17.399999999999999" x14ac:dyDescent="0.25">
      <c r="B634" s="10"/>
      <c r="D634" s="245"/>
    </row>
    <row r="635" spans="2:4" ht="17.399999999999999" x14ac:dyDescent="0.25">
      <c r="B635" s="10"/>
      <c r="D635" s="245"/>
    </row>
    <row r="636" spans="2:4" ht="17.399999999999999" x14ac:dyDescent="0.25">
      <c r="B636" s="10"/>
      <c r="D636" s="245"/>
    </row>
    <row r="637" spans="2:4" ht="17.399999999999999" x14ac:dyDescent="0.25">
      <c r="B637" s="10"/>
      <c r="D637" s="245"/>
    </row>
    <row r="638" spans="2:4" ht="17.399999999999999" x14ac:dyDescent="0.25">
      <c r="B638" s="10"/>
      <c r="D638" s="245"/>
    </row>
    <row r="639" spans="2:4" ht="17.399999999999999" x14ac:dyDescent="0.25">
      <c r="B639" s="10"/>
      <c r="D639" s="245"/>
    </row>
    <row r="640" spans="2:4" ht="17.399999999999999" x14ac:dyDescent="0.25">
      <c r="B640" s="10"/>
      <c r="D640" s="245"/>
    </row>
    <row r="641" spans="2:4" ht="17.399999999999999" x14ac:dyDescent="0.25">
      <c r="B641" s="10"/>
      <c r="D641" s="245"/>
    </row>
    <row r="642" spans="2:4" ht="17.399999999999999" x14ac:dyDescent="0.25">
      <c r="B642" s="10"/>
      <c r="D642" s="245"/>
    </row>
    <row r="643" spans="2:4" ht="17.399999999999999" x14ac:dyDescent="0.25">
      <c r="B643" s="10"/>
      <c r="D643" s="245"/>
    </row>
    <row r="644" spans="2:4" ht="17.399999999999999" x14ac:dyDescent="0.25">
      <c r="B644" s="10"/>
      <c r="D644" s="245"/>
    </row>
    <row r="645" spans="2:4" ht="17.399999999999999" x14ac:dyDescent="0.25">
      <c r="B645" s="10"/>
      <c r="D645" s="245"/>
    </row>
    <row r="646" spans="2:4" ht="17.399999999999999" x14ac:dyDescent="0.25">
      <c r="B646" s="10"/>
      <c r="D646" s="245"/>
    </row>
    <row r="647" spans="2:4" ht="17.399999999999999" x14ac:dyDescent="0.25">
      <c r="B647" s="10"/>
      <c r="D647" s="245"/>
    </row>
    <row r="648" spans="2:4" ht="17.399999999999999" x14ac:dyDescent="0.25">
      <c r="B648" s="10"/>
      <c r="D648" s="245"/>
    </row>
    <row r="649" spans="2:4" ht="17.399999999999999" x14ac:dyDescent="0.25">
      <c r="B649" s="10"/>
      <c r="D649" s="245"/>
    </row>
    <row r="650" spans="2:4" ht="17.399999999999999" x14ac:dyDescent="0.25">
      <c r="B650" s="10"/>
      <c r="D650" s="245"/>
    </row>
    <row r="651" spans="2:4" ht="17.399999999999999" x14ac:dyDescent="0.25">
      <c r="B651" s="10"/>
      <c r="D651" s="245"/>
    </row>
    <row r="652" spans="2:4" ht="17.399999999999999" x14ac:dyDescent="0.25">
      <c r="B652" s="10"/>
      <c r="D652" s="245"/>
    </row>
    <row r="653" spans="2:4" ht="17.399999999999999" x14ac:dyDescent="0.25">
      <c r="B653" s="10"/>
      <c r="D653" s="245"/>
    </row>
    <row r="654" spans="2:4" ht="17.399999999999999" x14ac:dyDescent="0.25">
      <c r="B654" s="10"/>
      <c r="D654" s="245"/>
    </row>
    <row r="655" spans="2:4" ht="17.399999999999999" x14ac:dyDescent="0.25">
      <c r="B655" s="10"/>
      <c r="D655" s="245"/>
    </row>
    <row r="656" spans="2:4" ht="17.399999999999999" x14ac:dyDescent="0.25">
      <c r="B656" s="10"/>
      <c r="D656" s="245"/>
    </row>
    <row r="657" spans="2:4" ht="17.399999999999999" x14ac:dyDescent="0.25">
      <c r="B657" s="10"/>
      <c r="D657" s="245"/>
    </row>
    <row r="658" spans="2:4" ht="17.399999999999999" x14ac:dyDescent="0.25">
      <c r="B658" s="10"/>
      <c r="D658" s="245"/>
    </row>
    <row r="659" spans="2:4" ht="17.399999999999999" x14ac:dyDescent="0.25">
      <c r="B659" s="10"/>
      <c r="D659" s="245"/>
    </row>
    <row r="660" spans="2:4" ht="17.399999999999999" x14ac:dyDescent="0.25">
      <c r="B660" s="10"/>
      <c r="D660" s="245"/>
    </row>
    <row r="661" spans="2:4" ht="17.399999999999999" x14ac:dyDescent="0.25">
      <c r="B661" s="10"/>
      <c r="D661" s="245"/>
    </row>
    <row r="662" spans="2:4" ht="17.399999999999999" x14ac:dyDescent="0.25">
      <c r="B662" s="10"/>
      <c r="D662" s="245"/>
    </row>
    <row r="663" spans="2:4" ht="17.399999999999999" x14ac:dyDescent="0.25">
      <c r="B663" s="10"/>
      <c r="D663" s="245"/>
    </row>
    <row r="664" spans="2:4" ht="17.399999999999999" x14ac:dyDescent="0.25">
      <c r="B664" s="10"/>
      <c r="D664" s="245"/>
    </row>
    <row r="665" spans="2:4" ht="17.399999999999999" x14ac:dyDescent="0.25">
      <c r="B665" s="10"/>
      <c r="D665" s="245"/>
    </row>
    <row r="666" spans="2:4" ht="17.399999999999999" x14ac:dyDescent="0.25">
      <c r="B666" s="10"/>
      <c r="D666" s="245"/>
    </row>
    <row r="667" spans="2:4" ht="17.399999999999999" x14ac:dyDescent="0.25">
      <c r="B667" s="10"/>
      <c r="D667" s="245"/>
    </row>
    <row r="668" spans="2:4" ht="17.399999999999999" x14ac:dyDescent="0.25">
      <c r="B668" s="10"/>
      <c r="D668" s="245"/>
    </row>
    <row r="669" spans="2:4" ht="17.399999999999999" x14ac:dyDescent="0.25">
      <c r="B669" s="10"/>
      <c r="D669" s="245"/>
    </row>
    <row r="670" spans="2:4" ht="17.399999999999999" x14ac:dyDescent="0.25">
      <c r="B670" s="10"/>
      <c r="D670" s="245"/>
    </row>
    <row r="671" spans="2:4" ht="17.399999999999999" x14ac:dyDescent="0.25">
      <c r="B671" s="10"/>
      <c r="D671" s="245"/>
    </row>
    <row r="672" spans="2:4" ht="17.399999999999999" x14ac:dyDescent="0.25">
      <c r="B672" s="10"/>
      <c r="D672" s="245"/>
    </row>
    <row r="673" spans="2:4" ht="17.399999999999999" x14ac:dyDescent="0.25">
      <c r="B673" s="10"/>
      <c r="D673" s="245"/>
    </row>
    <row r="674" spans="2:4" ht="17.399999999999999" x14ac:dyDescent="0.25">
      <c r="B674" s="10"/>
      <c r="D674" s="245"/>
    </row>
    <row r="675" spans="2:4" ht="17.399999999999999" x14ac:dyDescent="0.25">
      <c r="B675" s="10"/>
      <c r="D675" s="245"/>
    </row>
    <row r="676" spans="2:4" ht="17.399999999999999" x14ac:dyDescent="0.25">
      <c r="B676" s="10"/>
      <c r="D676" s="245"/>
    </row>
    <row r="677" spans="2:4" ht="17.399999999999999" x14ac:dyDescent="0.25">
      <c r="B677" s="10"/>
      <c r="D677" s="245"/>
    </row>
    <row r="678" spans="2:4" ht="17.399999999999999" x14ac:dyDescent="0.25">
      <c r="B678" s="10"/>
      <c r="D678" s="245"/>
    </row>
    <row r="679" spans="2:4" ht="17.399999999999999" x14ac:dyDescent="0.25">
      <c r="B679" s="10"/>
      <c r="D679" s="245"/>
    </row>
    <row r="680" spans="2:4" ht="17.399999999999999" x14ac:dyDescent="0.25">
      <c r="B680" s="10"/>
      <c r="D680" s="245"/>
    </row>
    <row r="681" spans="2:4" ht="17.399999999999999" x14ac:dyDescent="0.25">
      <c r="B681" s="10"/>
      <c r="D681" s="245"/>
    </row>
    <row r="682" spans="2:4" ht="17.399999999999999" x14ac:dyDescent="0.25">
      <c r="B682" s="10"/>
      <c r="D682" s="245"/>
    </row>
    <row r="683" spans="2:4" ht="17.399999999999999" x14ac:dyDescent="0.25">
      <c r="B683" s="10"/>
      <c r="D683" s="245"/>
    </row>
    <row r="684" spans="2:4" ht="17.399999999999999" x14ac:dyDescent="0.25">
      <c r="B684" s="10"/>
      <c r="D684" s="245"/>
    </row>
    <row r="685" spans="2:4" ht="17.399999999999999" x14ac:dyDescent="0.25">
      <c r="B685" s="10"/>
      <c r="D685" s="245"/>
    </row>
    <row r="686" spans="2:4" ht="17.399999999999999" x14ac:dyDescent="0.25">
      <c r="B686" s="10"/>
      <c r="D686" s="245"/>
    </row>
    <row r="687" spans="2:4" ht="17.399999999999999" x14ac:dyDescent="0.25">
      <c r="B687" s="10"/>
      <c r="D687" s="245"/>
    </row>
    <row r="688" spans="2:4" ht="17.399999999999999" x14ac:dyDescent="0.25">
      <c r="B688" s="10"/>
      <c r="D688" s="245"/>
    </row>
    <row r="689" spans="2:4" ht="17.399999999999999" x14ac:dyDescent="0.25">
      <c r="B689" s="10"/>
      <c r="D689" s="245"/>
    </row>
    <row r="690" spans="2:4" ht="17.399999999999999" x14ac:dyDescent="0.25">
      <c r="B690" s="10"/>
      <c r="D690" s="245"/>
    </row>
    <row r="691" spans="2:4" ht="17.399999999999999" x14ac:dyDescent="0.25">
      <c r="B691" s="10"/>
      <c r="D691" s="245"/>
    </row>
    <row r="692" spans="2:4" ht="17.399999999999999" x14ac:dyDescent="0.25">
      <c r="B692" s="10"/>
      <c r="D692" s="245"/>
    </row>
    <row r="693" spans="2:4" ht="17.399999999999999" x14ac:dyDescent="0.25">
      <c r="B693" s="10"/>
      <c r="D693" s="245"/>
    </row>
    <row r="694" spans="2:4" ht="17.399999999999999" x14ac:dyDescent="0.25">
      <c r="B694" s="10"/>
      <c r="D694" s="245"/>
    </row>
    <row r="695" spans="2:4" ht="17.399999999999999" x14ac:dyDescent="0.25">
      <c r="B695" s="10"/>
      <c r="D695" s="245"/>
    </row>
    <row r="696" spans="2:4" ht="17.399999999999999" x14ac:dyDescent="0.25">
      <c r="B696" s="10"/>
      <c r="D696" s="245"/>
    </row>
    <row r="697" spans="2:4" ht="17.399999999999999" x14ac:dyDescent="0.25">
      <c r="B697" s="10"/>
      <c r="D697" s="245"/>
    </row>
    <row r="698" spans="2:4" ht="17.399999999999999" x14ac:dyDescent="0.25">
      <c r="B698" s="10"/>
      <c r="D698" s="245"/>
    </row>
    <row r="699" spans="2:4" ht="17.399999999999999" x14ac:dyDescent="0.25">
      <c r="B699" s="10"/>
      <c r="D699" s="245"/>
    </row>
    <row r="700" spans="2:4" ht="17.399999999999999" x14ac:dyDescent="0.25">
      <c r="B700" s="10"/>
      <c r="D700" s="245"/>
    </row>
    <row r="701" spans="2:4" ht="17.399999999999999" x14ac:dyDescent="0.25">
      <c r="B701" s="10"/>
      <c r="D701" s="245"/>
    </row>
    <row r="702" spans="2:4" ht="17.399999999999999" x14ac:dyDescent="0.25">
      <c r="B702" s="10"/>
      <c r="D702" s="245"/>
    </row>
    <row r="703" spans="2:4" ht="17.399999999999999" x14ac:dyDescent="0.25">
      <c r="B703" s="10"/>
      <c r="D703" s="245"/>
    </row>
    <row r="704" spans="2:4" ht="17.399999999999999" x14ac:dyDescent="0.25">
      <c r="B704" s="10"/>
      <c r="D704" s="245"/>
    </row>
    <row r="705" spans="2:4" ht="17.399999999999999" x14ac:dyDescent="0.25">
      <c r="B705" s="10"/>
      <c r="D705" s="245"/>
    </row>
    <row r="706" spans="2:4" ht="17.399999999999999" x14ac:dyDescent="0.25">
      <c r="B706" s="10"/>
      <c r="D706" s="245"/>
    </row>
    <row r="707" spans="2:4" ht="17.399999999999999" x14ac:dyDescent="0.25">
      <c r="B707" s="10"/>
      <c r="D707" s="245"/>
    </row>
    <row r="708" spans="2:4" ht="17.399999999999999" x14ac:dyDescent="0.25">
      <c r="B708" s="10"/>
      <c r="D708" s="245"/>
    </row>
    <row r="709" spans="2:4" ht="17.399999999999999" x14ac:dyDescent="0.25">
      <c r="B709" s="10"/>
      <c r="D709" s="245"/>
    </row>
    <row r="710" spans="2:4" ht="17.399999999999999" x14ac:dyDescent="0.25">
      <c r="B710" s="10"/>
      <c r="D710" s="245"/>
    </row>
    <row r="711" spans="2:4" ht="17.399999999999999" x14ac:dyDescent="0.25">
      <c r="B711" s="10"/>
      <c r="D711" s="245"/>
    </row>
    <row r="712" spans="2:4" ht="17.399999999999999" x14ac:dyDescent="0.25">
      <c r="B712" s="10"/>
      <c r="D712" s="245"/>
    </row>
    <row r="713" spans="2:4" ht="17.399999999999999" x14ac:dyDescent="0.25">
      <c r="B713" s="10"/>
      <c r="D713" s="245"/>
    </row>
    <row r="714" spans="2:4" ht="17.399999999999999" x14ac:dyDescent="0.25">
      <c r="B714" s="10"/>
      <c r="D714" s="245"/>
    </row>
    <row r="715" spans="2:4" ht="17.399999999999999" x14ac:dyDescent="0.25">
      <c r="B715" s="10"/>
      <c r="D715" s="245"/>
    </row>
    <row r="716" spans="2:4" ht="17.399999999999999" x14ac:dyDescent="0.25">
      <c r="B716" s="10"/>
      <c r="D716" s="245"/>
    </row>
    <row r="717" spans="2:4" ht="17.399999999999999" x14ac:dyDescent="0.25">
      <c r="B717" s="10"/>
      <c r="D717" s="245"/>
    </row>
    <row r="718" spans="2:4" ht="17.399999999999999" x14ac:dyDescent="0.25">
      <c r="B718" s="10"/>
      <c r="D718" s="245"/>
    </row>
    <row r="719" spans="2:4" ht="17.399999999999999" x14ac:dyDescent="0.25">
      <c r="B719" s="10"/>
      <c r="D719" s="245"/>
    </row>
    <row r="720" spans="2:4" ht="17.399999999999999" x14ac:dyDescent="0.25">
      <c r="B720" s="10"/>
      <c r="D720" s="245"/>
    </row>
    <row r="721" spans="2:4" ht="17.399999999999999" x14ac:dyDescent="0.25">
      <c r="B721" s="10"/>
      <c r="D721" s="245"/>
    </row>
    <row r="722" spans="2:4" ht="17.399999999999999" x14ac:dyDescent="0.25">
      <c r="B722" s="10"/>
      <c r="D722" s="245"/>
    </row>
    <row r="723" spans="2:4" ht="17.399999999999999" x14ac:dyDescent="0.25">
      <c r="B723" s="10"/>
      <c r="D723" s="245"/>
    </row>
    <row r="724" spans="2:4" ht="17.399999999999999" x14ac:dyDescent="0.25">
      <c r="B724" s="10"/>
      <c r="D724" s="245"/>
    </row>
    <row r="725" spans="2:4" ht="17.399999999999999" x14ac:dyDescent="0.25">
      <c r="B725" s="10"/>
      <c r="D725" s="245"/>
    </row>
    <row r="726" spans="2:4" ht="17.399999999999999" x14ac:dyDescent="0.25">
      <c r="B726" s="10"/>
      <c r="D726" s="245"/>
    </row>
    <row r="727" spans="2:4" ht="17.399999999999999" x14ac:dyDescent="0.25">
      <c r="B727" s="10"/>
      <c r="D727" s="245"/>
    </row>
    <row r="728" spans="2:4" ht="17.399999999999999" x14ac:dyDescent="0.25">
      <c r="B728" s="10"/>
      <c r="D728" s="245"/>
    </row>
    <row r="729" spans="2:4" ht="17.399999999999999" x14ac:dyDescent="0.25">
      <c r="B729" s="10"/>
      <c r="D729" s="245"/>
    </row>
    <row r="730" spans="2:4" ht="17.399999999999999" x14ac:dyDescent="0.25">
      <c r="B730" s="10"/>
      <c r="D730" s="245"/>
    </row>
    <row r="731" spans="2:4" ht="17.399999999999999" x14ac:dyDescent="0.25">
      <c r="B731" s="10"/>
      <c r="D731" s="245"/>
    </row>
    <row r="732" spans="2:4" ht="17.399999999999999" x14ac:dyDescent="0.25">
      <c r="B732" s="10"/>
      <c r="D732" s="245"/>
    </row>
    <row r="733" spans="2:4" ht="17.399999999999999" x14ac:dyDescent="0.25">
      <c r="B733" s="10"/>
      <c r="D733" s="245"/>
    </row>
    <row r="734" spans="2:4" ht="17.399999999999999" x14ac:dyDescent="0.25">
      <c r="B734" s="10"/>
      <c r="D734" s="245"/>
    </row>
    <row r="735" spans="2:4" ht="17.399999999999999" x14ac:dyDescent="0.25">
      <c r="B735" s="10"/>
      <c r="D735" s="245"/>
    </row>
    <row r="736" spans="2:4" ht="17.399999999999999" x14ac:dyDescent="0.25">
      <c r="B736" s="10"/>
      <c r="D736" s="245"/>
    </row>
    <row r="737" spans="2:4" ht="17.399999999999999" x14ac:dyDescent="0.25">
      <c r="B737" s="10"/>
      <c r="D737" s="245"/>
    </row>
    <row r="738" spans="2:4" ht="17.399999999999999" x14ac:dyDescent="0.25">
      <c r="B738" s="10"/>
      <c r="D738" s="245"/>
    </row>
    <row r="739" spans="2:4" ht="17.399999999999999" x14ac:dyDescent="0.25">
      <c r="B739" s="10"/>
      <c r="D739" s="245"/>
    </row>
    <row r="740" spans="2:4" ht="17.399999999999999" x14ac:dyDescent="0.25">
      <c r="B740" s="10"/>
      <c r="D740" s="245"/>
    </row>
    <row r="741" spans="2:4" ht="17.399999999999999" x14ac:dyDescent="0.25">
      <c r="B741" s="10"/>
      <c r="D741" s="245"/>
    </row>
    <row r="742" spans="2:4" ht="17.399999999999999" x14ac:dyDescent="0.25">
      <c r="B742" s="10"/>
      <c r="D742" s="245"/>
    </row>
    <row r="743" spans="2:4" ht="17.399999999999999" x14ac:dyDescent="0.25">
      <c r="B743" s="10"/>
      <c r="D743" s="245"/>
    </row>
    <row r="744" spans="2:4" ht="17.399999999999999" x14ac:dyDescent="0.25">
      <c r="B744" s="10"/>
      <c r="D744" s="245"/>
    </row>
    <row r="745" spans="2:4" ht="17.399999999999999" x14ac:dyDescent="0.25">
      <c r="B745" s="10"/>
      <c r="D745" s="245"/>
    </row>
    <row r="746" spans="2:4" ht="17.399999999999999" x14ac:dyDescent="0.25">
      <c r="B746" s="10"/>
      <c r="D746" s="245"/>
    </row>
    <row r="747" spans="2:4" ht="17.399999999999999" x14ac:dyDescent="0.25">
      <c r="B747" s="10"/>
      <c r="D747" s="245"/>
    </row>
    <row r="748" spans="2:4" ht="17.399999999999999" x14ac:dyDescent="0.25">
      <c r="B748" s="10"/>
      <c r="D748" s="245"/>
    </row>
    <row r="749" spans="2:4" ht="17.399999999999999" x14ac:dyDescent="0.25">
      <c r="B749" s="10"/>
      <c r="D749" s="245"/>
    </row>
    <row r="750" spans="2:4" ht="17.399999999999999" x14ac:dyDescent="0.25">
      <c r="B750" s="10"/>
      <c r="D750" s="245"/>
    </row>
    <row r="751" spans="2:4" ht="17.399999999999999" x14ac:dyDescent="0.25">
      <c r="B751" s="10"/>
      <c r="D751" s="245"/>
    </row>
    <row r="752" spans="2:4" ht="17.399999999999999" x14ac:dyDescent="0.25">
      <c r="B752" s="10"/>
      <c r="D752" s="245"/>
    </row>
    <row r="753" spans="2:4" ht="17.399999999999999" x14ac:dyDescent="0.25">
      <c r="B753" s="10"/>
      <c r="D753" s="245"/>
    </row>
    <row r="754" spans="2:4" ht="17.399999999999999" x14ac:dyDescent="0.25">
      <c r="B754" s="10"/>
      <c r="D754" s="245"/>
    </row>
    <row r="755" spans="2:4" ht="17.399999999999999" x14ac:dyDescent="0.25">
      <c r="B755" s="10"/>
      <c r="D755" s="245"/>
    </row>
    <row r="756" spans="2:4" ht="17.399999999999999" x14ac:dyDescent="0.25">
      <c r="B756" s="10"/>
      <c r="D756" s="245"/>
    </row>
    <row r="757" spans="2:4" ht="17.399999999999999" x14ac:dyDescent="0.25">
      <c r="B757" s="10"/>
      <c r="D757" s="245"/>
    </row>
    <row r="758" spans="2:4" ht="17.399999999999999" x14ac:dyDescent="0.25">
      <c r="B758" s="10"/>
      <c r="D758" s="245"/>
    </row>
    <row r="759" spans="2:4" ht="17.399999999999999" x14ac:dyDescent="0.25">
      <c r="B759" s="10"/>
      <c r="D759" s="245"/>
    </row>
    <row r="760" spans="2:4" ht="17.399999999999999" x14ac:dyDescent="0.25">
      <c r="B760" s="10"/>
      <c r="D760" s="245"/>
    </row>
    <row r="761" spans="2:4" ht="17.399999999999999" x14ac:dyDescent="0.25">
      <c r="B761" s="10"/>
      <c r="D761" s="245"/>
    </row>
    <row r="762" spans="2:4" ht="17.399999999999999" x14ac:dyDescent="0.25">
      <c r="B762" s="10"/>
      <c r="D762" s="245"/>
    </row>
    <row r="763" spans="2:4" ht="17.399999999999999" x14ac:dyDescent="0.25">
      <c r="B763" s="10"/>
      <c r="D763" s="245"/>
    </row>
    <row r="764" spans="2:4" ht="17.399999999999999" x14ac:dyDescent="0.25">
      <c r="B764" s="10"/>
      <c r="D764" s="245"/>
    </row>
    <row r="765" spans="2:4" ht="17.399999999999999" x14ac:dyDescent="0.25">
      <c r="B765" s="10"/>
      <c r="D765" s="245"/>
    </row>
    <row r="766" spans="2:4" ht="17.399999999999999" x14ac:dyDescent="0.25">
      <c r="B766" s="10"/>
      <c r="D766" s="245"/>
    </row>
    <row r="767" spans="2:4" ht="17.399999999999999" x14ac:dyDescent="0.25">
      <c r="B767" s="10"/>
      <c r="D767" s="245"/>
    </row>
    <row r="768" spans="2:4" ht="17.399999999999999" x14ac:dyDescent="0.25">
      <c r="B768" s="10"/>
      <c r="D768" s="245"/>
    </row>
    <row r="769" spans="2:4" ht="17.399999999999999" x14ac:dyDescent="0.25">
      <c r="B769" s="10"/>
      <c r="D769" s="245"/>
    </row>
    <row r="770" spans="2:4" ht="17.399999999999999" x14ac:dyDescent="0.25">
      <c r="B770" s="10"/>
      <c r="D770" s="245"/>
    </row>
    <row r="771" spans="2:4" ht="17.399999999999999" x14ac:dyDescent="0.25">
      <c r="B771" s="10"/>
      <c r="D771" s="245"/>
    </row>
    <row r="772" spans="2:4" ht="17.399999999999999" x14ac:dyDescent="0.25">
      <c r="B772" s="10"/>
      <c r="D772" s="245"/>
    </row>
    <row r="773" spans="2:4" ht="17.399999999999999" x14ac:dyDescent="0.25">
      <c r="B773" s="10"/>
      <c r="D773" s="245"/>
    </row>
    <row r="774" spans="2:4" ht="17.399999999999999" x14ac:dyDescent="0.25">
      <c r="B774" s="10"/>
      <c r="D774" s="245"/>
    </row>
    <row r="775" spans="2:4" ht="17.399999999999999" x14ac:dyDescent="0.25">
      <c r="B775" s="10"/>
      <c r="D775" s="245"/>
    </row>
    <row r="776" spans="2:4" ht="17.399999999999999" x14ac:dyDescent="0.25">
      <c r="B776" s="10"/>
      <c r="D776" s="245"/>
    </row>
    <row r="777" spans="2:4" ht="17.399999999999999" x14ac:dyDescent="0.25">
      <c r="B777" s="10"/>
      <c r="D777" s="245"/>
    </row>
    <row r="778" spans="2:4" ht="17.399999999999999" x14ac:dyDescent="0.25">
      <c r="B778" s="10"/>
      <c r="D778" s="245"/>
    </row>
    <row r="779" spans="2:4" ht="17.399999999999999" x14ac:dyDescent="0.25">
      <c r="B779" s="10"/>
      <c r="D779" s="245"/>
    </row>
    <row r="780" spans="2:4" ht="17.399999999999999" x14ac:dyDescent="0.25">
      <c r="B780" s="10"/>
      <c r="D780" s="245"/>
    </row>
    <row r="781" spans="2:4" ht="17.399999999999999" x14ac:dyDescent="0.25">
      <c r="B781" s="10"/>
      <c r="D781" s="245"/>
    </row>
    <row r="782" spans="2:4" ht="17.399999999999999" x14ac:dyDescent="0.25">
      <c r="B782" s="10"/>
      <c r="D782" s="245"/>
    </row>
    <row r="783" spans="2:4" ht="17.399999999999999" x14ac:dyDescent="0.25">
      <c r="B783" s="10"/>
      <c r="D783" s="245"/>
    </row>
    <row r="784" spans="2:4" ht="17.399999999999999" x14ac:dyDescent="0.25">
      <c r="B784" s="10"/>
      <c r="D784" s="245"/>
    </row>
    <row r="785" spans="2:4" ht="17.399999999999999" x14ac:dyDescent="0.25">
      <c r="B785" s="10"/>
      <c r="D785" s="245"/>
    </row>
    <row r="786" spans="2:4" ht="17.399999999999999" x14ac:dyDescent="0.25">
      <c r="B786" s="10"/>
      <c r="D786" s="245"/>
    </row>
    <row r="787" spans="2:4" ht="17.399999999999999" x14ac:dyDescent="0.25">
      <c r="B787" s="10"/>
      <c r="D787" s="245"/>
    </row>
    <row r="788" spans="2:4" ht="17.399999999999999" x14ac:dyDescent="0.25">
      <c r="B788" s="10"/>
      <c r="D788" s="245"/>
    </row>
    <row r="789" spans="2:4" ht="17.399999999999999" x14ac:dyDescent="0.25">
      <c r="B789" s="10"/>
      <c r="D789" s="245"/>
    </row>
    <row r="790" spans="2:4" ht="17.399999999999999" x14ac:dyDescent="0.25">
      <c r="B790" s="10"/>
      <c r="D790" s="245"/>
    </row>
    <row r="791" spans="2:4" ht="17.399999999999999" x14ac:dyDescent="0.25">
      <c r="B791" s="10"/>
      <c r="D791" s="245"/>
    </row>
    <row r="792" spans="2:4" ht="17.399999999999999" x14ac:dyDescent="0.25">
      <c r="B792" s="10"/>
      <c r="D792" s="245"/>
    </row>
    <row r="793" spans="2:4" ht="17.399999999999999" x14ac:dyDescent="0.25">
      <c r="B793" s="10"/>
      <c r="D793" s="245"/>
    </row>
    <row r="794" spans="2:4" ht="17.399999999999999" x14ac:dyDescent="0.25">
      <c r="B794" s="10"/>
      <c r="D794" s="245"/>
    </row>
    <row r="795" spans="2:4" ht="17.399999999999999" x14ac:dyDescent="0.25">
      <c r="B795" s="10"/>
      <c r="D795" s="245"/>
    </row>
    <row r="796" spans="2:4" ht="17.399999999999999" x14ac:dyDescent="0.25">
      <c r="B796" s="10"/>
      <c r="D796" s="245"/>
    </row>
    <row r="797" spans="2:4" ht="17.399999999999999" x14ac:dyDescent="0.25">
      <c r="B797" s="10"/>
      <c r="D797" s="245"/>
    </row>
    <row r="798" spans="2:4" ht="17.399999999999999" x14ac:dyDescent="0.25">
      <c r="B798" s="10"/>
      <c r="D798" s="245"/>
    </row>
    <row r="799" spans="2:4" ht="17.399999999999999" x14ac:dyDescent="0.25">
      <c r="B799" s="10"/>
      <c r="D799" s="245"/>
    </row>
    <row r="800" spans="2:4" ht="17.399999999999999" x14ac:dyDescent="0.25">
      <c r="B800" s="10"/>
      <c r="D800" s="245"/>
    </row>
    <row r="801" spans="2:4" ht="17.399999999999999" x14ac:dyDescent="0.25">
      <c r="B801" s="10"/>
      <c r="D801" s="245"/>
    </row>
    <row r="802" spans="2:4" ht="17.399999999999999" x14ac:dyDescent="0.25">
      <c r="B802" s="10"/>
      <c r="D802" s="245"/>
    </row>
    <row r="803" spans="2:4" ht="17.399999999999999" x14ac:dyDescent="0.25">
      <c r="B803" s="10"/>
      <c r="D803" s="245"/>
    </row>
    <row r="804" spans="2:4" ht="17.399999999999999" x14ac:dyDescent="0.25">
      <c r="B804" s="10"/>
      <c r="D804" s="245"/>
    </row>
    <row r="805" spans="2:4" ht="17.399999999999999" x14ac:dyDescent="0.25">
      <c r="B805" s="10"/>
      <c r="D805" s="245"/>
    </row>
    <row r="806" spans="2:4" ht="17.399999999999999" x14ac:dyDescent="0.25">
      <c r="B806" s="10"/>
      <c r="D806" s="245"/>
    </row>
    <row r="807" spans="2:4" ht="17.399999999999999" x14ac:dyDescent="0.25">
      <c r="B807" s="10"/>
      <c r="D807" s="245"/>
    </row>
    <row r="808" spans="2:4" ht="17.399999999999999" x14ac:dyDescent="0.25">
      <c r="B808" s="10"/>
      <c r="D808" s="245"/>
    </row>
    <row r="809" spans="2:4" ht="17.399999999999999" x14ac:dyDescent="0.25">
      <c r="B809" s="10"/>
      <c r="D809" s="245"/>
    </row>
    <row r="810" spans="2:4" ht="17.399999999999999" x14ac:dyDescent="0.25">
      <c r="B810" s="10"/>
      <c r="D810" s="245"/>
    </row>
    <row r="811" spans="2:4" ht="17.399999999999999" x14ac:dyDescent="0.25">
      <c r="B811" s="10"/>
      <c r="D811" s="245"/>
    </row>
    <row r="812" spans="2:4" ht="17.399999999999999" x14ac:dyDescent="0.25">
      <c r="B812" s="10"/>
      <c r="D812" s="245"/>
    </row>
    <row r="813" spans="2:4" ht="17.399999999999999" x14ac:dyDescent="0.25">
      <c r="B813" s="10"/>
      <c r="D813" s="245"/>
    </row>
    <row r="814" spans="2:4" ht="17.399999999999999" x14ac:dyDescent="0.25">
      <c r="B814" s="10"/>
      <c r="D814" s="245"/>
    </row>
    <row r="815" spans="2:4" ht="17.399999999999999" x14ac:dyDescent="0.25">
      <c r="B815" s="10"/>
      <c r="D815" s="245"/>
    </row>
    <row r="816" spans="2:4" ht="17.399999999999999" x14ac:dyDescent="0.25">
      <c r="B816" s="10"/>
      <c r="D816" s="245"/>
    </row>
    <row r="817" spans="2:4" ht="17.399999999999999" x14ac:dyDescent="0.25">
      <c r="B817" s="10"/>
      <c r="D817" s="245"/>
    </row>
    <row r="818" spans="2:4" ht="17.399999999999999" x14ac:dyDescent="0.25">
      <c r="B818" s="10"/>
      <c r="D818" s="245"/>
    </row>
    <row r="819" spans="2:4" ht="17.399999999999999" x14ac:dyDescent="0.25">
      <c r="B819" s="10"/>
      <c r="D819" s="245"/>
    </row>
    <row r="820" spans="2:4" ht="17.399999999999999" x14ac:dyDescent="0.25">
      <c r="B820" s="10"/>
      <c r="D820" s="245"/>
    </row>
    <row r="821" spans="2:4" ht="17.399999999999999" x14ac:dyDescent="0.25">
      <c r="B821" s="10"/>
      <c r="D821" s="245"/>
    </row>
    <row r="822" spans="2:4" ht="17.399999999999999" x14ac:dyDescent="0.25">
      <c r="B822" s="10"/>
      <c r="D822" s="245"/>
    </row>
    <row r="823" spans="2:4" ht="17.399999999999999" x14ac:dyDescent="0.25">
      <c r="B823" s="10"/>
      <c r="D823" s="245"/>
    </row>
    <row r="824" spans="2:4" ht="17.399999999999999" x14ac:dyDescent="0.25">
      <c r="B824" s="10"/>
      <c r="D824" s="245"/>
    </row>
    <row r="825" spans="2:4" ht="17.399999999999999" x14ac:dyDescent="0.25">
      <c r="B825" s="10"/>
      <c r="D825" s="245"/>
    </row>
    <row r="826" spans="2:4" ht="17.399999999999999" x14ac:dyDescent="0.25">
      <c r="B826" s="10"/>
      <c r="D826" s="245"/>
    </row>
    <row r="827" spans="2:4" ht="17.399999999999999" x14ac:dyDescent="0.25">
      <c r="B827" s="10"/>
      <c r="D827" s="245"/>
    </row>
    <row r="828" spans="2:4" ht="17.399999999999999" x14ac:dyDescent="0.25">
      <c r="B828" s="10"/>
      <c r="D828" s="245"/>
    </row>
    <row r="829" spans="2:4" ht="17.399999999999999" x14ac:dyDescent="0.25">
      <c r="B829" s="10"/>
      <c r="D829" s="245"/>
    </row>
    <row r="830" spans="2:4" ht="17.399999999999999" x14ac:dyDescent="0.25">
      <c r="B830" s="10"/>
      <c r="D830" s="245"/>
    </row>
    <row r="831" spans="2:4" ht="17.399999999999999" x14ac:dyDescent="0.25">
      <c r="B831" s="10"/>
      <c r="D831" s="245"/>
    </row>
    <row r="832" spans="2:4" ht="17.399999999999999" x14ac:dyDescent="0.25">
      <c r="B832" s="10"/>
      <c r="D832" s="245"/>
    </row>
    <row r="833" spans="2:4" ht="17.399999999999999" x14ac:dyDescent="0.25">
      <c r="B833" s="10"/>
      <c r="D833" s="245"/>
    </row>
    <row r="834" spans="2:4" ht="17.399999999999999" x14ac:dyDescent="0.25">
      <c r="B834" s="10"/>
      <c r="D834" s="245"/>
    </row>
    <row r="835" spans="2:4" ht="17.399999999999999" x14ac:dyDescent="0.25">
      <c r="B835" s="10"/>
      <c r="D835" s="245"/>
    </row>
    <row r="836" spans="2:4" ht="17.399999999999999" x14ac:dyDescent="0.25">
      <c r="B836" s="10"/>
      <c r="D836" s="245"/>
    </row>
    <row r="837" spans="2:4" ht="17.399999999999999" x14ac:dyDescent="0.25">
      <c r="B837" s="10"/>
      <c r="D837" s="245"/>
    </row>
    <row r="838" spans="2:4" ht="17.399999999999999" x14ac:dyDescent="0.25">
      <c r="B838" s="10"/>
      <c r="D838" s="245"/>
    </row>
    <row r="839" spans="2:4" ht="17.399999999999999" x14ac:dyDescent="0.25">
      <c r="B839" s="10"/>
      <c r="D839" s="245"/>
    </row>
    <row r="840" spans="2:4" ht="17.399999999999999" x14ac:dyDescent="0.25">
      <c r="B840" s="10"/>
      <c r="D840" s="245"/>
    </row>
    <row r="841" spans="2:4" ht="17.399999999999999" x14ac:dyDescent="0.25">
      <c r="B841" s="10"/>
      <c r="D841" s="245"/>
    </row>
    <row r="842" spans="2:4" ht="17.399999999999999" x14ac:dyDescent="0.25">
      <c r="B842" s="10"/>
      <c r="D842" s="245"/>
    </row>
    <row r="843" spans="2:4" ht="17.399999999999999" x14ac:dyDescent="0.25">
      <c r="B843" s="10"/>
      <c r="D843" s="245"/>
    </row>
    <row r="844" spans="2:4" ht="17.399999999999999" x14ac:dyDescent="0.25">
      <c r="B844" s="10"/>
      <c r="D844" s="245"/>
    </row>
    <row r="845" spans="2:4" ht="17.399999999999999" x14ac:dyDescent="0.25">
      <c r="B845" s="10"/>
      <c r="D845" s="245"/>
    </row>
    <row r="846" spans="2:4" ht="17.399999999999999" x14ac:dyDescent="0.25">
      <c r="B846" s="10"/>
      <c r="D846" s="245"/>
    </row>
    <row r="847" spans="2:4" ht="17.399999999999999" x14ac:dyDescent="0.25">
      <c r="B847" s="10"/>
      <c r="D847" s="245"/>
    </row>
    <row r="848" spans="2:4" ht="17.399999999999999" x14ac:dyDescent="0.25">
      <c r="B848" s="10"/>
      <c r="D848" s="245"/>
    </row>
    <row r="849" spans="2:4" ht="17.399999999999999" x14ac:dyDescent="0.25">
      <c r="B849" s="10"/>
      <c r="D849" s="245"/>
    </row>
    <row r="850" spans="2:4" ht="17.399999999999999" x14ac:dyDescent="0.25">
      <c r="B850" s="10"/>
      <c r="D850" s="245"/>
    </row>
    <row r="851" spans="2:4" ht="17.399999999999999" x14ac:dyDescent="0.25">
      <c r="B851" s="10"/>
      <c r="D851" s="245"/>
    </row>
    <row r="852" spans="2:4" ht="17.399999999999999" x14ac:dyDescent="0.25">
      <c r="B852" s="10"/>
      <c r="D852" s="245"/>
    </row>
    <row r="853" spans="2:4" ht="17.399999999999999" x14ac:dyDescent="0.25">
      <c r="B853" s="10"/>
      <c r="D853" s="245"/>
    </row>
    <row r="854" spans="2:4" ht="17.399999999999999" x14ac:dyDescent="0.25">
      <c r="B854" s="10"/>
      <c r="D854" s="245"/>
    </row>
    <row r="855" spans="2:4" ht="17.399999999999999" x14ac:dyDescent="0.25">
      <c r="B855" s="10"/>
      <c r="D855" s="245"/>
    </row>
    <row r="856" spans="2:4" ht="17.399999999999999" x14ac:dyDescent="0.25">
      <c r="B856" s="10"/>
      <c r="D856" s="245"/>
    </row>
    <row r="857" spans="2:4" ht="17.399999999999999" x14ac:dyDescent="0.25">
      <c r="B857" s="10"/>
      <c r="D857" s="245"/>
    </row>
    <row r="858" spans="2:4" ht="17.399999999999999" x14ac:dyDescent="0.25">
      <c r="B858" s="10"/>
      <c r="D858" s="245"/>
    </row>
    <row r="859" spans="2:4" ht="17.399999999999999" x14ac:dyDescent="0.25">
      <c r="B859" s="10"/>
      <c r="D859" s="245"/>
    </row>
    <row r="860" spans="2:4" ht="17.399999999999999" x14ac:dyDescent="0.25">
      <c r="B860" s="10"/>
      <c r="D860" s="245"/>
    </row>
    <row r="861" spans="2:4" ht="17.399999999999999" x14ac:dyDescent="0.25">
      <c r="B861" s="10"/>
      <c r="D861" s="245"/>
    </row>
    <row r="862" spans="2:4" ht="17.399999999999999" x14ac:dyDescent="0.25">
      <c r="B862" s="10"/>
      <c r="D862" s="245"/>
    </row>
    <row r="863" spans="2:4" ht="17.399999999999999" x14ac:dyDescent="0.25">
      <c r="B863" s="10"/>
      <c r="D863" s="245"/>
    </row>
    <row r="864" spans="2:4" ht="17.399999999999999" x14ac:dyDescent="0.25">
      <c r="B864" s="10"/>
      <c r="D864" s="245"/>
    </row>
    <row r="865" spans="2:4" ht="17.399999999999999" x14ac:dyDescent="0.25">
      <c r="B865" s="10"/>
      <c r="D865" s="245"/>
    </row>
    <row r="866" spans="2:4" ht="17.399999999999999" x14ac:dyDescent="0.25">
      <c r="B866" s="10"/>
      <c r="D866" s="245"/>
    </row>
    <row r="867" spans="2:4" ht="17.399999999999999" x14ac:dyDescent="0.25">
      <c r="B867" s="10"/>
      <c r="D867" s="245"/>
    </row>
    <row r="868" spans="2:4" ht="17.399999999999999" x14ac:dyDescent="0.25">
      <c r="B868" s="10"/>
      <c r="D868" s="245"/>
    </row>
    <row r="869" spans="2:4" ht="17.399999999999999" x14ac:dyDescent="0.25">
      <c r="B869" s="10"/>
      <c r="D869" s="245"/>
    </row>
    <row r="870" spans="2:4" ht="17.399999999999999" x14ac:dyDescent="0.25">
      <c r="B870" s="10"/>
      <c r="D870" s="245"/>
    </row>
    <row r="871" spans="2:4" ht="17.399999999999999" x14ac:dyDescent="0.25">
      <c r="B871" s="10"/>
      <c r="D871" s="245"/>
    </row>
    <row r="872" spans="2:4" ht="17.399999999999999" x14ac:dyDescent="0.25">
      <c r="B872" s="10"/>
      <c r="D872" s="245"/>
    </row>
    <row r="873" spans="2:4" ht="17.399999999999999" x14ac:dyDescent="0.25">
      <c r="B873" s="10"/>
      <c r="D873" s="245"/>
    </row>
    <row r="874" spans="2:4" ht="17.399999999999999" x14ac:dyDescent="0.25">
      <c r="B874" s="10"/>
      <c r="D874" s="245"/>
    </row>
    <row r="875" spans="2:4" ht="17.399999999999999" x14ac:dyDescent="0.25">
      <c r="B875" s="10"/>
      <c r="D875" s="245"/>
    </row>
    <row r="876" spans="2:4" ht="17.399999999999999" x14ac:dyDescent="0.25">
      <c r="B876" s="10"/>
      <c r="D876" s="245"/>
    </row>
    <row r="877" spans="2:4" ht="17.399999999999999" x14ac:dyDescent="0.25">
      <c r="B877" s="10"/>
      <c r="D877" s="245"/>
    </row>
    <row r="878" spans="2:4" ht="17.399999999999999" x14ac:dyDescent="0.25">
      <c r="B878" s="10"/>
      <c r="D878" s="245"/>
    </row>
    <row r="879" spans="2:4" ht="17.399999999999999" x14ac:dyDescent="0.25">
      <c r="B879" s="10"/>
      <c r="D879" s="245"/>
    </row>
    <row r="880" spans="2:4" ht="17.399999999999999" x14ac:dyDescent="0.25">
      <c r="B880" s="10"/>
      <c r="D880" s="245"/>
    </row>
    <row r="881" spans="2:4" ht="17.399999999999999" x14ac:dyDescent="0.25">
      <c r="B881" s="10"/>
      <c r="D881" s="245"/>
    </row>
    <row r="882" spans="2:4" ht="17.399999999999999" x14ac:dyDescent="0.25">
      <c r="B882" s="10"/>
      <c r="D882" s="245"/>
    </row>
    <row r="883" spans="2:4" ht="17.399999999999999" x14ac:dyDescent="0.25">
      <c r="B883" s="10"/>
      <c r="D883" s="245"/>
    </row>
    <row r="884" spans="2:4" ht="17.399999999999999" x14ac:dyDescent="0.25">
      <c r="B884" s="10"/>
      <c r="D884" s="245"/>
    </row>
    <row r="885" spans="2:4" ht="17.399999999999999" x14ac:dyDescent="0.25">
      <c r="B885" s="10"/>
      <c r="D885" s="245"/>
    </row>
    <row r="886" spans="2:4" ht="17.399999999999999" x14ac:dyDescent="0.25">
      <c r="B886" s="10"/>
      <c r="D886" s="245"/>
    </row>
    <row r="887" spans="2:4" ht="17.399999999999999" x14ac:dyDescent="0.25">
      <c r="B887" s="10"/>
      <c r="D887" s="245"/>
    </row>
    <row r="888" spans="2:4" ht="17.399999999999999" x14ac:dyDescent="0.25">
      <c r="B888" s="10"/>
      <c r="D888" s="245"/>
    </row>
    <row r="889" spans="2:4" ht="17.399999999999999" x14ac:dyDescent="0.25">
      <c r="B889" s="10"/>
      <c r="D889" s="245"/>
    </row>
    <row r="890" spans="2:4" ht="17.399999999999999" x14ac:dyDescent="0.25">
      <c r="B890" s="10"/>
      <c r="D890" s="245"/>
    </row>
    <row r="891" spans="2:4" ht="17.399999999999999" x14ac:dyDescent="0.25">
      <c r="B891" s="10"/>
      <c r="D891" s="245"/>
    </row>
    <row r="892" spans="2:4" ht="17.399999999999999" x14ac:dyDescent="0.25">
      <c r="B892" s="10"/>
      <c r="D892" s="245"/>
    </row>
    <row r="893" spans="2:4" ht="17.399999999999999" x14ac:dyDescent="0.25">
      <c r="B893" s="10"/>
      <c r="D893" s="245"/>
    </row>
    <row r="894" spans="2:4" ht="17.399999999999999" x14ac:dyDescent="0.25">
      <c r="B894" s="10"/>
      <c r="D894" s="245"/>
    </row>
    <row r="895" spans="2:4" ht="17.399999999999999" x14ac:dyDescent="0.25">
      <c r="B895" s="10"/>
      <c r="D895" s="245"/>
    </row>
    <row r="896" spans="2:4" ht="17.399999999999999" x14ac:dyDescent="0.25">
      <c r="B896" s="10"/>
      <c r="D896" s="245"/>
    </row>
    <row r="897" spans="2:4" ht="17.399999999999999" x14ac:dyDescent="0.25">
      <c r="B897" s="10"/>
      <c r="D897" s="245"/>
    </row>
    <row r="898" spans="2:4" ht="17.399999999999999" x14ac:dyDescent="0.25">
      <c r="B898" s="10"/>
      <c r="D898" s="245"/>
    </row>
    <row r="899" spans="2:4" ht="17.399999999999999" x14ac:dyDescent="0.25">
      <c r="B899" s="10"/>
      <c r="D899" s="245"/>
    </row>
    <row r="900" spans="2:4" ht="17.399999999999999" x14ac:dyDescent="0.25">
      <c r="B900" s="10"/>
      <c r="D900" s="245"/>
    </row>
    <row r="901" spans="2:4" ht="17.399999999999999" x14ac:dyDescent="0.25">
      <c r="B901" s="10"/>
      <c r="D901" s="245"/>
    </row>
    <row r="902" spans="2:4" ht="17.399999999999999" x14ac:dyDescent="0.25">
      <c r="B902" s="10"/>
      <c r="D902" s="245"/>
    </row>
    <row r="903" spans="2:4" ht="17.399999999999999" x14ac:dyDescent="0.25">
      <c r="B903" s="10"/>
      <c r="D903" s="245"/>
    </row>
    <row r="904" spans="2:4" ht="17.399999999999999" x14ac:dyDescent="0.25">
      <c r="B904" s="10"/>
      <c r="D904" s="245"/>
    </row>
    <row r="905" spans="2:4" ht="17.399999999999999" x14ac:dyDescent="0.25">
      <c r="B905" s="10"/>
      <c r="D905" s="245"/>
    </row>
    <row r="906" spans="2:4" ht="17.399999999999999" x14ac:dyDescent="0.25">
      <c r="B906" s="10"/>
      <c r="D906" s="245"/>
    </row>
    <row r="907" spans="2:4" ht="17.399999999999999" x14ac:dyDescent="0.25">
      <c r="B907" s="10"/>
      <c r="D907" s="245"/>
    </row>
    <row r="908" spans="2:4" ht="17.399999999999999" x14ac:dyDescent="0.25">
      <c r="B908" s="10"/>
      <c r="D908" s="245"/>
    </row>
    <row r="909" spans="2:4" ht="17.399999999999999" x14ac:dyDescent="0.25">
      <c r="B909" s="10"/>
      <c r="D909" s="245"/>
    </row>
    <row r="910" spans="2:4" ht="17.399999999999999" x14ac:dyDescent="0.25">
      <c r="B910" s="10"/>
      <c r="D910" s="245"/>
    </row>
    <row r="911" spans="2:4" ht="17.399999999999999" x14ac:dyDescent="0.25">
      <c r="B911" s="10"/>
      <c r="D911" s="245"/>
    </row>
    <row r="912" spans="2:4" ht="17.399999999999999" x14ac:dyDescent="0.25">
      <c r="B912" s="10"/>
      <c r="D912" s="245"/>
    </row>
    <row r="913" spans="2:4" ht="17.399999999999999" x14ac:dyDescent="0.25">
      <c r="B913" s="10"/>
      <c r="D913" s="245"/>
    </row>
    <row r="914" spans="2:4" ht="17.399999999999999" x14ac:dyDescent="0.25">
      <c r="B914" s="10"/>
      <c r="D914" s="245"/>
    </row>
    <row r="915" spans="2:4" ht="17.399999999999999" x14ac:dyDescent="0.25">
      <c r="B915" s="10"/>
      <c r="D915" s="245"/>
    </row>
    <row r="916" spans="2:4" ht="17.399999999999999" x14ac:dyDescent="0.25">
      <c r="B916" s="10"/>
      <c r="D916" s="245"/>
    </row>
    <row r="917" spans="2:4" ht="17.399999999999999" x14ac:dyDescent="0.25">
      <c r="B917" s="10"/>
      <c r="D917" s="245"/>
    </row>
    <row r="918" spans="2:4" ht="17.399999999999999" x14ac:dyDescent="0.25">
      <c r="B918" s="10"/>
      <c r="D918" s="245"/>
    </row>
    <row r="919" spans="2:4" ht="17.399999999999999" x14ac:dyDescent="0.25">
      <c r="B919" s="10"/>
      <c r="D919" s="245"/>
    </row>
    <row r="920" spans="2:4" ht="17.399999999999999" x14ac:dyDescent="0.25">
      <c r="B920" s="10"/>
      <c r="D920" s="245"/>
    </row>
    <row r="921" spans="2:4" ht="17.399999999999999" x14ac:dyDescent="0.25">
      <c r="B921" s="10"/>
      <c r="D921" s="245"/>
    </row>
    <row r="922" spans="2:4" ht="17.399999999999999" x14ac:dyDescent="0.25">
      <c r="B922" s="10"/>
      <c r="D922" s="245"/>
    </row>
    <row r="923" spans="2:4" ht="17.399999999999999" x14ac:dyDescent="0.25">
      <c r="B923" s="10"/>
      <c r="D923" s="245"/>
    </row>
    <row r="924" spans="2:4" ht="17.399999999999999" x14ac:dyDescent="0.25">
      <c r="B924" s="10"/>
      <c r="D924" s="245"/>
    </row>
    <row r="925" spans="2:4" ht="17.399999999999999" x14ac:dyDescent="0.25">
      <c r="B925" s="10"/>
      <c r="D925" s="245"/>
    </row>
    <row r="926" spans="2:4" ht="17.399999999999999" x14ac:dyDescent="0.25">
      <c r="B926" s="10"/>
      <c r="D926" s="245"/>
    </row>
    <row r="927" spans="2:4" ht="17.399999999999999" x14ac:dyDescent="0.25">
      <c r="B927" s="10"/>
      <c r="D927" s="245"/>
    </row>
    <row r="928" spans="2:4" ht="17.399999999999999" x14ac:dyDescent="0.25">
      <c r="B928" s="10"/>
      <c r="D928" s="245"/>
    </row>
    <row r="929" spans="2:4" ht="17.399999999999999" x14ac:dyDescent="0.25">
      <c r="B929" s="10"/>
      <c r="D929" s="245"/>
    </row>
    <row r="930" spans="2:4" ht="17.399999999999999" x14ac:dyDescent="0.25">
      <c r="B930" s="10"/>
      <c r="D930" s="245"/>
    </row>
    <row r="931" spans="2:4" ht="17.399999999999999" x14ac:dyDescent="0.25">
      <c r="B931" s="10"/>
      <c r="D931" s="245"/>
    </row>
    <row r="932" spans="2:4" ht="17.399999999999999" x14ac:dyDescent="0.25">
      <c r="B932" s="10"/>
      <c r="D932" s="245"/>
    </row>
    <row r="933" spans="2:4" ht="17.399999999999999" x14ac:dyDescent="0.25">
      <c r="B933" s="10"/>
      <c r="D933" s="245"/>
    </row>
    <row r="934" spans="2:4" ht="17.399999999999999" x14ac:dyDescent="0.25">
      <c r="B934" s="10"/>
      <c r="D934" s="245"/>
    </row>
    <row r="935" spans="2:4" ht="17.399999999999999" x14ac:dyDescent="0.25">
      <c r="B935" s="10"/>
      <c r="D935" s="245"/>
    </row>
    <row r="936" spans="2:4" ht="17.399999999999999" x14ac:dyDescent="0.25">
      <c r="B936" s="10"/>
      <c r="D936" s="245"/>
    </row>
    <row r="937" spans="2:4" ht="17.399999999999999" x14ac:dyDescent="0.25">
      <c r="B937" s="10"/>
      <c r="D937" s="245"/>
    </row>
    <row r="938" spans="2:4" ht="17.399999999999999" x14ac:dyDescent="0.25">
      <c r="B938" s="10"/>
      <c r="D938" s="245"/>
    </row>
    <row r="939" spans="2:4" ht="17.399999999999999" x14ac:dyDescent="0.25">
      <c r="B939" s="10"/>
      <c r="D939" s="245"/>
    </row>
    <row r="940" spans="2:4" ht="17.399999999999999" x14ac:dyDescent="0.25">
      <c r="B940" s="10"/>
      <c r="D940" s="245"/>
    </row>
    <row r="941" spans="2:4" ht="17.399999999999999" x14ac:dyDescent="0.25">
      <c r="B941" s="10"/>
      <c r="D941" s="245"/>
    </row>
    <row r="942" spans="2:4" ht="17.399999999999999" x14ac:dyDescent="0.25">
      <c r="B942" s="10"/>
      <c r="D942" s="245"/>
    </row>
    <row r="943" spans="2:4" ht="17.399999999999999" x14ac:dyDescent="0.25">
      <c r="B943" s="10"/>
      <c r="D943" s="245"/>
    </row>
    <row r="944" spans="2:4" ht="17.399999999999999" x14ac:dyDescent="0.25">
      <c r="B944" s="10"/>
      <c r="D944" s="245"/>
    </row>
    <row r="945" spans="2:4" ht="17.399999999999999" x14ac:dyDescent="0.25">
      <c r="B945" s="10"/>
      <c r="D945" s="245"/>
    </row>
    <row r="946" spans="2:4" ht="17.399999999999999" x14ac:dyDescent="0.25">
      <c r="B946" s="10"/>
      <c r="D946" s="245"/>
    </row>
    <row r="947" spans="2:4" ht="17.399999999999999" x14ac:dyDescent="0.25">
      <c r="B947" s="10"/>
      <c r="D947" s="245"/>
    </row>
    <row r="948" spans="2:4" ht="17.399999999999999" x14ac:dyDescent="0.25">
      <c r="B948" s="10"/>
      <c r="D948" s="245"/>
    </row>
    <row r="949" spans="2:4" ht="17.399999999999999" x14ac:dyDescent="0.25">
      <c r="B949" s="10"/>
      <c r="D949" s="245"/>
    </row>
    <row r="950" spans="2:4" ht="17.399999999999999" x14ac:dyDescent="0.25">
      <c r="B950" s="10"/>
      <c r="D950" s="245"/>
    </row>
    <row r="951" spans="2:4" ht="17.399999999999999" x14ac:dyDescent="0.25">
      <c r="B951" s="10"/>
      <c r="D951" s="245"/>
    </row>
    <row r="952" spans="2:4" ht="17.399999999999999" x14ac:dyDescent="0.25">
      <c r="B952" s="10"/>
      <c r="D952" s="245"/>
    </row>
    <row r="953" spans="2:4" ht="17.399999999999999" x14ac:dyDescent="0.25">
      <c r="B953" s="10"/>
      <c r="D953" s="245"/>
    </row>
    <row r="954" spans="2:4" ht="17.399999999999999" x14ac:dyDescent="0.25">
      <c r="B954" s="10"/>
      <c r="D954" s="245"/>
    </row>
    <row r="955" spans="2:4" ht="17.399999999999999" x14ac:dyDescent="0.25">
      <c r="B955" s="10"/>
      <c r="D955" s="245"/>
    </row>
    <row r="956" spans="2:4" ht="17.399999999999999" x14ac:dyDescent="0.25">
      <c r="B956" s="10"/>
      <c r="D956" s="245"/>
    </row>
    <row r="957" spans="2:4" ht="17.399999999999999" x14ac:dyDescent="0.25">
      <c r="B957" s="10"/>
      <c r="D957" s="245"/>
    </row>
    <row r="958" spans="2:4" ht="17.399999999999999" x14ac:dyDescent="0.25">
      <c r="B958" s="10"/>
      <c r="D958" s="245"/>
    </row>
    <row r="959" spans="2:4" ht="17.399999999999999" x14ac:dyDescent="0.25">
      <c r="B959" s="10"/>
      <c r="D959" s="245"/>
    </row>
    <row r="960" spans="2:4" ht="17.399999999999999" x14ac:dyDescent="0.25">
      <c r="B960" s="10"/>
      <c r="D960" s="245"/>
    </row>
    <row r="961" spans="2:4" ht="17.399999999999999" x14ac:dyDescent="0.25">
      <c r="B961" s="10"/>
      <c r="D961" s="245"/>
    </row>
    <row r="962" spans="2:4" ht="17.399999999999999" x14ac:dyDescent="0.25">
      <c r="B962" s="10"/>
      <c r="D962" s="245"/>
    </row>
    <row r="963" spans="2:4" ht="17.399999999999999" x14ac:dyDescent="0.25">
      <c r="B963" s="10"/>
      <c r="D963" s="245"/>
    </row>
    <row r="964" spans="2:4" ht="17.399999999999999" x14ac:dyDescent="0.25">
      <c r="B964" s="10"/>
      <c r="D964" s="245"/>
    </row>
    <row r="965" spans="2:4" ht="17.399999999999999" x14ac:dyDescent="0.25">
      <c r="B965" s="10"/>
      <c r="D965" s="245"/>
    </row>
    <row r="966" spans="2:4" ht="17.399999999999999" x14ac:dyDescent="0.25">
      <c r="B966" s="10"/>
      <c r="D966" s="245"/>
    </row>
    <row r="967" spans="2:4" ht="17.399999999999999" x14ac:dyDescent="0.25">
      <c r="B967" s="10"/>
      <c r="D967" s="245"/>
    </row>
    <row r="968" spans="2:4" ht="17.399999999999999" x14ac:dyDescent="0.25">
      <c r="B968" s="10"/>
      <c r="D968" s="245"/>
    </row>
    <row r="969" spans="2:4" ht="17.399999999999999" x14ac:dyDescent="0.25">
      <c r="B969" s="10"/>
      <c r="D969" s="245"/>
    </row>
    <row r="970" spans="2:4" ht="17.399999999999999" x14ac:dyDescent="0.25">
      <c r="B970" s="10"/>
      <c r="D970" s="245"/>
    </row>
    <row r="971" spans="2:4" ht="17.399999999999999" x14ac:dyDescent="0.25">
      <c r="B971" s="10"/>
      <c r="D971" s="245"/>
    </row>
    <row r="972" spans="2:4" ht="17.399999999999999" x14ac:dyDescent="0.25">
      <c r="B972" s="10"/>
      <c r="D972" s="245"/>
    </row>
    <row r="973" spans="2:4" ht="17.399999999999999" x14ac:dyDescent="0.25">
      <c r="B973" s="10"/>
      <c r="D973" s="245"/>
    </row>
    <row r="974" spans="2:4" ht="17.399999999999999" x14ac:dyDescent="0.25">
      <c r="B974" s="10"/>
      <c r="D974" s="245"/>
    </row>
    <row r="975" spans="2:4" ht="17.399999999999999" x14ac:dyDescent="0.25">
      <c r="B975" s="10"/>
      <c r="D975" s="245"/>
    </row>
    <row r="976" spans="2:4" ht="17.399999999999999" x14ac:dyDescent="0.25">
      <c r="B976" s="10"/>
      <c r="D976" s="245"/>
    </row>
    <row r="977" spans="2:4" ht="17.399999999999999" x14ac:dyDescent="0.25">
      <c r="B977" s="10"/>
      <c r="D977" s="245"/>
    </row>
    <row r="978" spans="2:4" ht="17.399999999999999" x14ac:dyDescent="0.25">
      <c r="B978" s="10"/>
      <c r="D978" s="245"/>
    </row>
    <row r="979" spans="2:4" ht="17.399999999999999" x14ac:dyDescent="0.25">
      <c r="B979" s="10"/>
      <c r="D979" s="245"/>
    </row>
    <row r="980" spans="2:4" ht="17.399999999999999" x14ac:dyDescent="0.25">
      <c r="B980" s="10"/>
      <c r="D980" s="245"/>
    </row>
    <row r="981" spans="2:4" ht="17.399999999999999" x14ac:dyDescent="0.25">
      <c r="B981" s="10"/>
      <c r="D981" s="245"/>
    </row>
    <row r="982" spans="2:4" ht="17.399999999999999" x14ac:dyDescent="0.25">
      <c r="B982" s="10"/>
      <c r="D982" s="245"/>
    </row>
    <row r="983" spans="2:4" ht="17.399999999999999" x14ac:dyDescent="0.25">
      <c r="B983" s="10"/>
      <c r="D983" s="245"/>
    </row>
    <row r="984" spans="2:4" ht="17.399999999999999" x14ac:dyDescent="0.25">
      <c r="B984" s="10"/>
      <c r="D984" s="245"/>
    </row>
    <row r="985" spans="2:4" ht="17.399999999999999" x14ac:dyDescent="0.25">
      <c r="B985" s="10"/>
      <c r="D985" s="245"/>
    </row>
    <row r="986" spans="2:4" ht="17.399999999999999" x14ac:dyDescent="0.25">
      <c r="B986" s="10"/>
      <c r="D986" s="245"/>
    </row>
    <row r="987" spans="2:4" ht="17.399999999999999" x14ac:dyDescent="0.25">
      <c r="B987" s="10"/>
      <c r="D987" s="245"/>
    </row>
    <row r="988" spans="2:4" ht="17.399999999999999" x14ac:dyDescent="0.25">
      <c r="B988" s="10"/>
      <c r="D988" s="245"/>
    </row>
    <row r="989" spans="2:4" ht="17.399999999999999" x14ac:dyDescent="0.25">
      <c r="B989" s="10"/>
      <c r="D989" s="245"/>
    </row>
    <row r="990" spans="2:4" ht="17.399999999999999" x14ac:dyDescent="0.25">
      <c r="B990" s="10"/>
      <c r="D990" s="245"/>
    </row>
    <row r="991" spans="2:4" ht="17.399999999999999" x14ac:dyDescent="0.25">
      <c r="B991" s="10"/>
      <c r="D991" s="245"/>
    </row>
    <row r="992" spans="2:4" ht="17.399999999999999" x14ac:dyDescent="0.25">
      <c r="B992" s="10"/>
      <c r="D992" s="245"/>
    </row>
    <row r="993" spans="2:4" ht="17.399999999999999" x14ac:dyDescent="0.25">
      <c r="B993" s="10"/>
      <c r="D993" s="245"/>
    </row>
    <row r="994" spans="2:4" ht="17.399999999999999" x14ac:dyDescent="0.25">
      <c r="B994" s="10"/>
      <c r="D994" s="245"/>
    </row>
    <row r="995" spans="2:4" ht="17.399999999999999" x14ac:dyDescent="0.25">
      <c r="B995" s="10"/>
      <c r="D995" s="245"/>
    </row>
    <row r="996" spans="2:4" ht="17.399999999999999" x14ac:dyDescent="0.25">
      <c r="B996" s="10"/>
      <c r="D996" s="245"/>
    </row>
    <row r="997" spans="2:4" ht="17.399999999999999" x14ac:dyDescent="0.25">
      <c r="B997" s="10"/>
      <c r="D997" s="245"/>
    </row>
  </sheetData>
  <mergeCells count="9">
    <mergeCell ref="C9:I9"/>
    <mergeCell ref="B2:I4"/>
    <mergeCell ref="J9:K9"/>
    <mergeCell ref="J8:K8"/>
    <mergeCell ref="B5:C5"/>
    <mergeCell ref="E5:F5"/>
    <mergeCell ref="H5:I5"/>
    <mergeCell ref="C7:I7"/>
    <mergeCell ref="C8:I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8FD8-A07B-49DD-A2D0-0DFFC172C8D8}">
  <dimension ref="B1:F8"/>
  <sheetViews>
    <sheetView showGridLines="0" workbookViewId="0">
      <selection activeCell="D13" sqref="D13"/>
    </sheetView>
  </sheetViews>
  <sheetFormatPr defaultRowHeight="13.8" x14ac:dyDescent="0.25"/>
  <cols>
    <col min="2" max="2" width="29.19921875" bestFit="1" customWidth="1"/>
    <col min="3" max="3" width="16.09765625" bestFit="1" customWidth="1"/>
    <col min="4" max="4" width="10.19921875" customWidth="1"/>
    <col min="6" max="6" width="29.09765625" bestFit="1" customWidth="1"/>
  </cols>
  <sheetData>
    <row r="1" spans="2:6" ht="14.4" thickBot="1" x14ac:dyDescent="0.3"/>
    <row r="2" spans="2:6" ht="14.4" thickBot="1" x14ac:dyDescent="0.3">
      <c r="C2" s="26" t="s">
        <v>107</v>
      </c>
      <c r="D2" s="26" t="s">
        <v>108</v>
      </c>
      <c r="E2" s="280" t="s">
        <v>109</v>
      </c>
    </row>
    <row r="3" spans="2:6" ht="14.4" thickBot="1" x14ac:dyDescent="0.3">
      <c r="B3" s="282" t="s">
        <v>112</v>
      </c>
      <c r="C3" s="27">
        <v>0.88</v>
      </c>
      <c r="D3" s="27">
        <v>0.14000000000000001</v>
      </c>
      <c r="E3" s="27">
        <v>0</v>
      </c>
      <c r="F3" s="248"/>
    </row>
    <row r="4" spans="2:6" ht="14.4" thickBot="1" x14ac:dyDescent="0.3">
      <c r="B4" s="282" t="s">
        <v>110</v>
      </c>
      <c r="C4" s="504">
        <v>15000</v>
      </c>
      <c r="D4" s="505"/>
      <c r="E4" s="506"/>
      <c r="F4" s="279" t="s">
        <v>175</v>
      </c>
    </row>
    <row r="5" spans="2:6" ht="28.2" thickBot="1" x14ac:dyDescent="0.3">
      <c r="B5" s="281" t="s">
        <v>111</v>
      </c>
      <c r="C5" s="28">
        <f>C4*C3</f>
        <v>13200</v>
      </c>
      <c r="D5" s="29">
        <f>C4*D3</f>
        <v>2100</v>
      </c>
      <c r="E5" s="30">
        <f>C4*E3</f>
        <v>0</v>
      </c>
    </row>
    <row r="6" spans="2:6" ht="14.4" thickBot="1" x14ac:dyDescent="0.3"/>
    <row r="7" spans="2:6" ht="15" customHeight="1" x14ac:dyDescent="0.25">
      <c r="B7" s="502" t="s">
        <v>148</v>
      </c>
      <c r="C7" s="507" t="s">
        <v>176</v>
      </c>
      <c r="D7" s="508"/>
      <c r="E7" s="508"/>
      <c r="F7" s="509"/>
    </row>
    <row r="8" spans="2:6" ht="26.25" customHeight="1" thickBot="1" x14ac:dyDescent="0.3">
      <c r="B8" s="503"/>
      <c r="C8" s="510"/>
      <c r="D8" s="511"/>
      <c r="E8" s="511"/>
      <c r="F8" s="512"/>
    </row>
  </sheetData>
  <mergeCells count="3">
    <mergeCell ref="B7:B8"/>
    <mergeCell ref="C4:E4"/>
    <mergeCell ref="C7:F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R16"/>
  <sheetViews>
    <sheetView showGridLines="0" workbookViewId="0">
      <selection activeCell="E15" sqref="E15"/>
    </sheetView>
  </sheetViews>
  <sheetFormatPr defaultColWidth="12.59765625" defaultRowHeight="15" customHeight="1" x14ac:dyDescent="0.25"/>
  <cols>
    <col min="1" max="1" width="6.19921875" customWidth="1"/>
  </cols>
  <sheetData>
    <row r="1" spans="1:18" ht="15.6" x14ac:dyDescent="0.3">
      <c r="A1" s="31">
        <v>1</v>
      </c>
      <c r="B1" s="513" t="s">
        <v>97</v>
      </c>
      <c r="C1" s="514"/>
      <c r="D1" s="514"/>
      <c r="E1" s="514"/>
      <c r="F1" s="514"/>
      <c r="G1" s="514"/>
      <c r="H1" s="514"/>
      <c r="I1" s="514"/>
      <c r="J1" s="514"/>
      <c r="K1" s="514"/>
      <c r="L1" s="514"/>
      <c r="M1" s="514"/>
      <c r="N1" s="514"/>
      <c r="O1" s="514"/>
      <c r="P1" s="514"/>
      <c r="Q1" s="514"/>
      <c r="R1" s="514"/>
    </row>
    <row r="2" spans="1:18" ht="15.6" x14ac:dyDescent="0.3">
      <c r="A2" s="31">
        <v>2</v>
      </c>
      <c r="B2" s="513" t="s">
        <v>98</v>
      </c>
      <c r="C2" s="514"/>
      <c r="D2" s="514"/>
      <c r="E2" s="514"/>
      <c r="F2" s="514"/>
      <c r="G2" s="514"/>
      <c r="H2" s="514"/>
      <c r="I2" s="514"/>
      <c r="J2" s="514"/>
      <c r="K2" s="514"/>
      <c r="L2" s="514"/>
      <c r="M2" s="514"/>
      <c r="N2" s="514"/>
      <c r="O2" s="32"/>
      <c r="P2" s="32"/>
      <c r="Q2" s="32"/>
      <c r="R2" s="32"/>
    </row>
    <row r="3" spans="1:18" ht="15" customHeight="1" x14ac:dyDescent="0.3">
      <c r="B3" s="515"/>
      <c r="C3" s="348"/>
      <c r="D3" s="348"/>
      <c r="E3" s="348"/>
      <c r="F3" s="348"/>
      <c r="G3" s="348"/>
      <c r="H3" s="348"/>
      <c r="I3" s="348"/>
      <c r="J3" s="348"/>
      <c r="K3" s="348"/>
      <c r="L3" s="348"/>
      <c r="M3" s="348"/>
      <c r="N3" s="348"/>
    </row>
    <row r="4" spans="1:18" ht="15" customHeight="1" x14ac:dyDescent="0.3">
      <c r="B4" s="515"/>
      <c r="C4" s="348"/>
      <c r="D4" s="348"/>
      <c r="E4" s="348"/>
      <c r="F4" s="348"/>
      <c r="G4" s="348"/>
      <c r="H4" s="348"/>
      <c r="I4" s="348"/>
      <c r="J4" s="348"/>
      <c r="K4" s="348"/>
      <c r="L4" s="348"/>
      <c r="M4" s="348"/>
      <c r="N4" s="348"/>
    </row>
    <row r="5" spans="1:18" ht="15" customHeight="1" x14ac:dyDescent="0.3">
      <c r="B5" s="515"/>
      <c r="C5" s="348"/>
      <c r="D5" s="348"/>
      <c r="E5" s="348"/>
      <c r="F5" s="348"/>
      <c r="G5" s="348"/>
      <c r="H5" s="348"/>
      <c r="I5" s="348"/>
      <c r="J5" s="348"/>
      <c r="K5" s="348"/>
      <c r="L5" s="348"/>
      <c r="M5" s="348"/>
      <c r="N5" s="348"/>
    </row>
    <row r="16" spans="1:18" ht="14.4" x14ac:dyDescent="0.3">
      <c r="B16" s="4"/>
      <c r="C16" s="5"/>
    </row>
  </sheetData>
  <mergeCells count="5">
    <mergeCell ref="B1:R1"/>
    <mergeCell ref="B2:N2"/>
    <mergeCell ref="B3:N3"/>
    <mergeCell ref="B4:N4"/>
    <mergeCell ref="B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Inputs</vt:lpstr>
      <vt:lpstr>ICE</vt:lpstr>
      <vt:lpstr>Hybrid</vt:lpstr>
      <vt:lpstr>EV</vt:lpstr>
      <vt:lpstr>PW Analysis</vt:lpstr>
      <vt:lpstr> AE Analysis</vt:lpstr>
      <vt:lpstr>Carbon Emission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Ruturaj Shete</dc:creator>
  <cp:lastModifiedBy>Niharika Shete</cp:lastModifiedBy>
  <dcterms:created xsi:type="dcterms:W3CDTF">2021-06-26T05:09:43Z</dcterms:created>
  <dcterms:modified xsi:type="dcterms:W3CDTF">2023-07-24T16:45:25Z</dcterms:modified>
</cp:coreProperties>
</file>