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D:\Excel for Data Analysis\Projects\"/>
    </mc:Choice>
  </mc:AlternateContent>
  <xr:revisionPtr revIDLastSave="0" documentId="13_ncr:1_{B65663AA-A9D1-449A-82AF-540500C845D7}" xr6:coauthVersionLast="47" xr6:coauthVersionMax="47" xr10:uidLastSave="{00000000-0000-0000-0000-000000000000}"/>
  <bookViews>
    <workbookView xWindow="-120" yWindow="-120" windowWidth="20730" windowHeight="11160" activeTab="3" xr2:uid="{69A04211-BD42-4F4F-AF41-AC0F1C4E319A}"/>
  </bookViews>
  <sheets>
    <sheet name="scorecard" sheetId="10" r:id="rId1"/>
    <sheet name="staff" sheetId="3" r:id="rId2"/>
    <sheet name="nz" sheetId="1" r:id="rId3"/>
    <sheet name="india" sheetId="2" r:id="rId4"/>
    <sheet name="m vs f" sheetId="4" r:id="rId5"/>
    <sheet name="salary" sheetId="5" r:id="rId6"/>
    <sheet name="salary pivot" sheetId="6" r:id="rId7"/>
    <sheet name="growth" sheetId="7" r:id="rId8"/>
    <sheet name="Dept " sheetId="11" r:id="rId9"/>
  </sheets>
  <definedNames>
    <definedName name="_xlchart.v1.0" hidden="1">salary!$F$2:$F$213</definedName>
    <definedName name="_xlchart.v1.1" hidden="1">salary!$F$2:$F$213</definedName>
    <definedName name="_xlcn.WorksheetConnection_Book1Employees1" hidden="1">Employees[]</definedName>
    <definedName name="ExternalData_1" localSheetId="1" hidden="1">staff!$A$1:$H$213</definedName>
    <definedName name="Slicer_Country">#N/A</definedName>
    <definedName name="Slicer_Country1">#N/A</definedName>
    <definedName name="Slicer_Gender">#N/A</definedName>
    <definedName name="Slicer_Gender1">#N/A</definedName>
    <definedName name="Slicer_Rating">#N/A</definedName>
    <definedName name="Timeline_Date_Joined">#N/A</definedName>
    <definedName name="Timeline_Date_Joined1">#N/A</definedName>
  </definedNames>
  <calcPr calcId="191029"/>
  <pivotCaches>
    <pivotCache cacheId="0" r:id="rId10"/>
    <pivotCache cacheId="1" r:id="rId11"/>
    <pivotCache cacheId="2" r:id="rId12"/>
    <pivotCache cacheId="3" r:id="rId13"/>
    <pivotCache cacheId="4" r:id="rId14"/>
    <pivotCache cacheId="5" r:id="rId15"/>
    <pivotCache cacheId="6" r:id="rId16"/>
  </pivotCaches>
  <extLst>
    <ext xmlns:x14="http://schemas.microsoft.com/office/spreadsheetml/2009/9/main" uri="{876F7934-8845-4945-9796-88D515C7AA90}">
      <x14:pivotCaches>
        <pivotCache cacheId="7" r:id="rId17"/>
        <pivotCache cacheId="8"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9" r:id="rId22"/>
        <pivotCache cacheId="10" r:id="rId23"/>
      </x15:timelineCachePivotCaches>
    </ext>
    <ext xmlns:x15="http://schemas.microsoft.com/office/spreadsheetml/2010/11/main" uri="{D0CA8CA8-9F24-4464-BF8E-62219DCF47F9}">
      <x15:timelineCacheRefs>
        <x15:timelineCacheRef r:id="rId24"/>
        <x15:timelineCacheRef r:id="rId25"/>
      </x15:timelineCacheRefs>
    </ext>
    <ext xmlns:x15="http://schemas.microsoft.com/office/spreadsheetml/2010/11/main" uri="{46BE6895-7355-4a93-B00E-2C351335B9C9}">
      <x15:slicerCaches xmlns:x14="http://schemas.microsoft.com/office/spreadsheetml/2009/9/main">
        <x14:slicerCache r:id="rId26"/>
        <x14:slicerCache r:id="rId27"/>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loyees_9317c600-619a-42f3-824d-a31fa2cd0ebe" name="Employees" connection="Query - Employees"/>
          <x15:modelTable id="Employees 1" name="Employees 1" connection="WorksheetConnection_Book1!Employees"/>
        </x15:modelTables>
        <x15:extLst>
          <ext xmlns:x16="http://schemas.microsoft.com/office/spreadsheetml/2014/11/main" uri="{9835A34E-60A6-4A7C-AAB8-D5F71C897F49}">
            <x16:modelTimeGroupings>
              <x16:modelTimeGrouping tableName="Employees 1"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10" l="1"/>
  <c r="P5" i="10"/>
  <c r="L5" i="10"/>
  <c r="I5" i="10"/>
  <c r="E5" i="10"/>
  <c r="G5" i="10" s="1"/>
  <c r="N3" i="7" l="1"/>
  <c r="O3" i="7" s="1"/>
  <c r="N4" i="7"/>
  <c r="O4" i="7" s="1"/>
  <c r="N5" i="7"/>
  <c r="O5" i="7" s="1"/>
  <c r="N6" i="7"/>
  <c r="O6" i="7" s="1"/>
  <c r="N7" i="7"/>
  <c r="O7" i="7" s="1"/>
  <c r="N8" i="7"/>
  <c r="O8" i="7" s="1"/>
  <c r="N9" i="7"/>
  <c r="O9" i="7" s="1"/>
  <c r="N10" i="7"/>
  <c r="O10" i="7" s="1"/>
  <c r="N11" i="7"/>
  <c r="O11" i="7" s="1"/>
  <c r="N12" i="7"/>
  <c r="O12" i="7" s="1"/>
  <c r="N13" i="7"/>
  <c r="O13" i="7" s="1"/>
  <c r="N14" i="7"/>
  <c r="O14" i="7" s="1"/>
  <c r="N15" i="7"/>
  <c r="O15" i="7" s="1"/>
  <c r="N16" i="7"/>
  <c r="O16" i="7" s="1"/>
  <c r="N17" i="7"/>
  <c r="O17" i="7" s="1"/>
  <c r="N18" i="7"/>
  <c r="O18" i="7" s="1"/>
  <c r="N19" i="7"/>
  <c r="O19" i="7" s="1"/>
  <c r="N20" i="7"/>
  <c r="O20" i="7" s="1"/>
  <c r="N21" i="7"/>
  <c r="O21" i="7" s="1"/>
  <c r="N22" i="7"/>
  <c r="O22" i="7" s="1"/>
  <c r="N23" i="7"/>
  <c r="O23" i="7" s="1"/>
  <c r="N24" i="7"/>
  <c r="O24" i="7" s="1"/>
  <c r="N25" i="7"/>
  <c r="O25" i="7" s="1"/>
  <c r="N26" i="7"/>
  <c r="O26" i="7" s="1"/>
  <c r="N27" i="7"/>
  <c r="O27" i="7" s="1"/>
  <c r="N28" i="7"/>
  <c r="O28" i="7" s="1"/>
  <c r="N29" i="7"/>
  <c r="O29" i="7" s="1"/>
  <c r="N30" i="7"/>
  <c r="O30" i="7" s="1"/>
  <c r="N31" i="7"/>
  <c r="O31" i="7" s="1"/>
  <c r="N32" i="7"/>
  <c r="O32" i="7" s="1"/>
  <c r="N33" i="7"/>
  <c r="O33" i="7" s="1"/>
  <c r="N34" i="7"/>
  <c r="O34" i="7" s="1"/>
  <c r="N35" i="7"/>
  <c r="O35" i="7" s="1"/>
  <c r="N36" i="7"/>
  <c r="O36" i="7" s="1"/>
  <c r="N37" i="7"/>
  <c r="O37" i="7" s="1"/>
  <c r="N2" i="7"/>
  <c r="O2" i="7" s="1"/>
  <c r="M2" i="7" a="1"/>
  <c r="M2" i="7"/>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J2" i="5"/>
  <c r="N21" i="3"/>
  <c r="N20" i="3"/>
  <c r="I2" i="3"/>
  <c r="K2" i="5" s="1"/>
  <c r="I3" i="3"/>
  <c r="K3" i="5" s="1"/>
  <c r="I4" i="3"/>
  <c r="K4" i="5" s="1"/>
  <c r="I5" i="3"/>
  <c r="K5" i="5" s="1"/>
  <c r="I6" i="3"/>
  <c r="K6" i="5" s="1"/>
  <c r="I7" i="3"/>
  <c r="K7" i="5" s="1"/>
  <c r="I8" i="3"/>
  <c r="K8" i="5" s="1"/>
  <c r="I9" i="3"/>
  <c r="K9" i="5" s="1"/>
  <c r="I10" i="3"/>
  <c r="K10" i="5" s="1"/>
  <c r="I11" i="3"/>
  <c r="K11" i="5" s="1"/>
  <c r="I12" i="3"/>
  <c r="K12" i="5" s="1"/>
  <c r="I13" i="3"/>
  <c r="K13" i="5" s="1"/>
  <c r="I14" i="3"/>
  <c r="K14" i="5" s="1"/>
  <c r="I15" i="3"/>
  <c r="K15" i="5" s="1"/>
  <c r="I16" i="3"/>
  <c r="K16" i="5" s="1"/>
  <c r="I17" i="3"/>
  <c r="K17" i="5" s="1"/>
  <c r="I18" i="3"/>
  <c r="K18" i="5" s="1"/>
  <c r="I19" i="3"/>
  <c r="K19" i="5" s="1"/>
  <c r="I20" i="3"/>
  <c r="K20" i="5" s="1"/>
  <c r="I21" i="3"/>
  <c r="K21" i="5" s="1"/>
  <c r="I22" i="3"/>
  <c r="K22" i="5" s="1"/>
  <c r="I23" i="3"/>
  <c r="K23" i="5" s="1"/>
  <c r="I24" i="3"/>
  <c r="K24" i="5" s="1"/>
  <c r="I25" i="3"/>
  <c r="K25" i="5" s="1"/>
  <c r="I26" i="3"/>
  <c r="K26" i="5" s="1"/>
  <c r="I27" i="3"/>
  <c r="K27" i="5" s="1"/>
  <c r="I28" i="3"/>
  <c r="K28" i="5" s="1"/>
  <c r="I29" i="3"/>
  <c r="K29" i="5" s="1"/>
  <c r="I30" i="3"/>
  <c r="K30" i="5" s="1"/>
  <c r="I31" i="3"/>
  <c r="K31" i="5" s="1"/>
  <c r="I32" i="3"/>
  <c r="K32" i="5" s="1"/>
  <c r="I33" i="3"/>
  <c r="K33" i="5" s="1"/>
  <c r="I34" i="3"/>
  <c r="K34" i="5" s="1"/>
  <c r="I35" i="3"/>
  <c r="K35" i="5" s="1"/>
  <c r="I36" i="3"/>
  <c r="K36" i="5" s="1"/>
  <c r="I37" i="3"/>
  <c r="K37" i="5" s="1"/>
  <c r="I38" i="3"/>
  <c r="K38" i="5" s="1"/>
  <c r="I39" i="3"/>
  <c r="K39" i="5" s="1"/>
  <c r="I40" i="3"/>
  <c r="K40" i="5" s="1"/>
  <c r="I41" i="3"/>
  <c r="K41" i="5" s="1"/>
  <c r="I42" i="3"/>
  <c r="K42" i="5" s="1"/>
  <c r="I43" i="3"/>
  <c r="K43" i="5" s="1"/>
  <c r="I44" i="3"/>
  <c r="K44" i="5" s="1"/>
  <c r="I45" i="3"/>
  <c r="K45" i="5" s="1"/>
  <c r="I46" i="3"/>
  <c r="K46" i="5" s="1"/>
  <c r="I47" i="3"/>
  <c r="K47" i="5" s="1"/>
  <c r="I48" i="3"/>
  <c r="K48" i="5" s="1"/>
  <c r="I49" i="3"/>
  <c r="K49" i="5" s="1"/>
  <c r="I50" i="3"/>
  <c r="K50" i="5" s="1"/>
  <c r="I51" i="3"/>
  <c r="K51" i="5" s="1"/>
  <c r="I52" i="3"/>
  <c r="K52" i="5" s="1"/>
  <c r="I53" i="3"/>
  <c r="K53" i="5" s="1"/>
  <c r="I54" i="3"/>
  <c r="K54" i="5" s="1"/>
  <c r="I55" i="3"/>
  <c r="K55" i="5" s="1"/>
  <c r="I56" i="3"/>
  <c r="K56" i="5" s="1"/>
  <c r="I57" i="3"/>
  <c r="K57" i="5" s="1"/>
  <c r="I58" i="3"/>
  <c r="K58" i="5" s="1"/>
  <c r="I59" i="3"/>
  <c r="K59" i="5" s="1"/>
  <c r="I60" i="3"/>
  <c r="K60" i="5" s="1"/>
  <c r="I61" i="3"/>
  <c r="K61" i="5" s="1"/>
  <c r="I62" i="3"/>
  <c r="K62" i="5" s="1"/>
  <c r="I63" i="3"/>
  <c r="K63" i="5" s="1"/>
  <c r="I64" i="3"/>
  <c r="K64" i="5" s="1"/>
  <c r="I65" i="3"/>
  <c r="K65" i="5" s="1"/>
  <c r="I66" i="3"/>
  <c r="K66" i="5" s="1"/>
  <c r="I67" i="3"/>
  <c r="K67" i="5" s="1"/>
  <c r="I68" i="3"/>
  <c r="K68" i="5" s="1"/>
  <c r="I69" i="3"/>
  <c r="K69" i="5" s="1"/>
  <c r="I70" i="3"/>
  <c r="K70" i="5" s="1"/>
  <c r="I71" i="3"/>
  <c r="K71" i="5" s="1"/>
  <c r="I72" i="3"/>
  <c r="K72" i="5" s="1"/>
  <c r="I73" i="3"/>
  <c r="K73" i="5" s="1"/>
  <c r="I74" i="3"/>
  <c r="K74" i="5" s="1"/>
  <c r="I75" i="3"/>
  <c r="K75" i="5" s="1"/>
  <c r="I76" i="3"/>
  <c r="K76" i="5" s="1"/>
  <c r="I77" i="3"/>
  <c r="K77" i="5" s="1"/>
  <c r="I78" i="3"/>
  <c r="K78" i="5" s="1"/>
  <c r="I79" i="3"/>
  <c r="K79" i="5" s="1"/>
  <c r="I80" i="3"/>
  <c r="K80" i="5" s="1"/>
  <c r="I81" i="3"/>
  <c r="K81" i="5" s="1"/>
  <c r="I82" i="3"/>
  <c r="K82" i="5" s="1"/>
  <c r="I83" i="3"/>
  <c r="K83" i="5" s="1"/>
  <c r="I84" i="3"/>
  <c r="K84" i="5" s="1"/>
  <c r="I85" i="3"/>
  <c r="K85" i="5" s="1"/>
  <c r="I86" i="3"/>
  <c r="K86" i="5" s="1"/>
  <c r="I87" i="3"/>
  <c r="K87" i="5" s="1"/>
  <c r="I88" i="3"/>
  <c r="K88" i="5" s="1"/>
  <c r="I89" i="3"/>
  <c r="K89" i="5" s="1"/>
  <c r="I90" i="3"/>
  <c r="K90" i="5" s="1"/>
  <c r="I91" i="3"/>
  <c r="K91" i="5" s="1"/>
  <c r="I92" i="3"/>
  <c r="K92" i="5" s="1"/>
  <c r="I93" i="3"/>
  <c r="K93" i="5" s="1"/>
  <c r="I94" i="3"/>
  <c r="K94" i="5" s="1"/>
  <c r="I95" i="3"/>
  <c r="K95" i="5" s="1"/>
  <c r="I96" i="3"/>
  <c r="K96" i="5" s="1"/>
  <c r="I97" i="3"/>
  <c r="K97" i="5" s="1"/>
  <c r="I98" i="3"/>
  <c r="K98" i="5" s="1"/>
  <c r="I99" i="3"/>
  <c r="K99" i="5" s="1"/>
  <c r="I100" i="3"/>
  <c r="K100" i="5" s="1"/>
  <c r="I101" i="3"/>
  <c r="K101" i="5" s="1"/>
  <c r="I102" i="3"/>
  <c r="K102" i="5" s="1"/>
  <c r="I103" i="3"/>
  <c r="K103" i="5" s="1"/>
  <c r="I104" i="3"/>
  <c r="K104" i="5" s="1"/>
  <c r="I105" i="3"/>
  <c r="K105" i="5" s="1"/>
  <c r="I106" i="3"/>
  <c r="K106" i="5" s="1"/>
  <c r="I107" i="3"/>
  <c r="K107" i="5" s="1"/>
  <c r="I108" i="3"/>
  <c r="K108" i="5" s="1"/>
  <c r="I109" i="3"/>
  <c r="K109" i="5" s="1"/>
  <c r="I110" i="3"/>
  <c r="K110" i="5" s="1"/>
  <c r="I111" i="3"/>
  <c r="K111" i="5" s="1"/>
  <c r="I112" i="3"/>
  <c r="K112" i="5" s="1"/>
  <c r="I113" i="3"/>
  <c r="K113" i="5" s="1"/>
  <c r="I114" i="3"/>
  <c r="K114" i="5" s="1"/>
  <c r="I115" i="3"/>
  <c r="K115" i="5" s="1"/>
  <c r="I116" i="3"/>
  <c r="K116" i="5" s="1"/>
  <c r="I117" i="3"/>
  <c r="K117" i="5" s="1"/>
  <c r="I118" i="3"/>
  <c r="K118" i="5" s="1"/>
  <c r="I119" i="3"/>
  <c r="K119" i="5" s="1"/>
  <c r="I120" i="3"/>
  <c r="K120" i="5" s="1"/>
  <c r="I121" i="3"/>
  <c r="K121" i="5" s="1"/>
  <c r="I122" i="3"/>
  <c r="K122" i="5" s="1"/>
  <c r="I123" i="3"/>
  <c r="K123" i="5" s="1"/>
  <c r="I124" i="3"/>
  <c r="K124" i="5" s="1"/>
  <c r="I125" i="3"/>
  <c r="K125" i="5" s="1"/>
  <c r="I126" i="3"/>
  <c r="K126" i="5" s="1"/>
  <c r="I127" i="3"/>
  <c r="K127" i="5" s="1"/>
  <c r="I128" i="3"/>
  <c r="K128" i="5" s="1"/>
  <c r="I129" i="3"/>
  <c r="K129" i="5" s="1"/>
  <c r="I130" i="3"/>
  <c r="K130" i="5" s="1"/>
  <c r="I131" i="3"/>
  <c r="K131" i="5" s="1"/>
  <c r="I132" i="3"/>
  <c r="K132" i="5" s="1"/>
  <c r="I133" i="3"/>
  <c r="K133" i="5" s="1"/>
  <c r="I134" i="3"/>
  <c r="K134" i="5" s="1"/>
  <c r="I135" i="3"/>
  <c r="K135" i="5" s="1"/>
  <c r="I136" i="3"/>
  <c r="K136" i="5" s="1"/>
  <c r="I137" i="3"/>
  <c r="K137" i="5" s="1"/>
  <c r="I138" i="3"/>
  <c r="K138" i="5" s="1"/>
  <c r="I139" i="3"/>
  <c r="K139" i="5" s="1"/>
  <c r="I140" i="3"/>
  <c r="K140" i="5" s="1"/>
  <c r="I141" i="3"/>
  <c r="K141" i="5" s="1"/>
  <c r="I142" i="3"/>
  <c r="K142" i="5" s="1"/>
  <c r="I143" i="3"/>
  <c r="K143" i="5" s="1"/>
  <c r="I144" i="3"/>
  <c r="K144" i="5" s="1"/>
  <c r="I145" i="3"/>
  <c r="K145" i="5" s="1"/>
  <c r="I146" i="3"/>
  <c r="K146" i="5" s="1"/>
  <c r="I147" i="3"/>
  <c r="K147" i="5" s="1"/>
  <c r="I148" i="3"/>
  <c r="K148" i="5" s="1"/>
  <c r="I149" i="3"/>
  <c r="K149" i="5" s="1"/>
  <c r="I150" i="3"/>
  <c r="K150" i="5" s="1"/>
  <c r="I151" i="3"/>
  <c r="K151" i="5" s="1"/>
  <c r="I152" i="3"/>
  <c r="K152" i="5" s="1"/>
  <c r="I153" i="3"/>
  <c r="K153" i="5" s="1"/>
  <c r="I154" i="3"/>
  <c r="K154" i="5" s="1"/>
  <c r="I155" i="3"/>
  <c r="K155" i="5" s="1"/>
  <c r="I156" i="3"/>
  <c r="K156" i="5" s="1"/>
  <c r="I157" i="3"/>
  <c r="K157" i="5" s="1"/>
  <c r="I158" i="3"/>
  <c r="K158" i="5" s="1"/>
  <c r="I159" i="3"/>
  <c r="K159" i="5" s="1"/>
  <c r="I160" i="3"/>
  <c r="K160" i="5" s="1"/>
  <c r="I161" i="3"/>
  <c r="K161" i="5" s="1"/>
  <c r="I162" i="3"/>
  <c r="K162" i="5" s="1"/>
  <c r="I163" i="3"/>
  <c r="K163" i="5" s="1"/>
  <c r="I164" i="3"/>
  <c r="K164" i="5" s="1"/>
  <c r="I165" i="3"/>
  <c r="K165" i="5" s="1"/>
  <c r="I166" i="3"/>
  <c r="K166" i="5" s="1"/>
  <c r="I167" i="3"/>
  <c r="K167" i="5" s="1"/>
  <c r="I168" i="3"/>
  <c r="K168" i="5" s="1"/>
  <c r="I169" i="3"/>
  <c r="K169" i="5" s="1"/>
  <c r="I170" i="3"/>
  <c r="K170" i="5" s="1"/>
  <c r="I171" i="3"/>
  <c r="K171" i="5" s="1"/>
  <c r="I172" i="3"/>
  <c r="K172" i="5" s="1"/>
  <c r="I173" i="3"/>
  <c r="K173" i="5" s="1"/>
  <c r="I174" i="3"/>
  <c r="K174" i="5" s="1"/>
  <c r="I175" i="3"/>
  <c r="K175" i="5" s="1"/>
  <c r="I176" i="3"/>
  <c r="K176" i="5" s="1"/>
  <c r="I177" i="3"/>
  <c r="K177" i="5" s="1"/>
  <c r="I178" i="3"/>
  <c r="K178" i="5" s="1"/>
  <c r="I179" i="3"/>
  <c r="K179" i="5" s="1"/>
  <c r="I180" i="3"/>
  <c r="K180" i="5" s="1"/>
  <c r="I181" i="3"/>
  <c r="K181" i="5" s="1"/>
  <c r="I182" i="3"/>
  <c r="K182" i="5" s="1"/>
  <c r="I183" i="3"/>
  <c r="K183" i="5" s="1"/>
  <c r="I184" i="3"/>
  <c r="K184" i="5" s="1"/>
  <c r="I185" i="3"/>
  <c r="K185" i="5" s="1"/>
  <c r="I186" i="3"/>
  <c r="K186" i="5" s="1"/>
  <c r="I187" i="3"/>
  <c r="K187" i="5" s="1"/>
  <c r="I188" i="3"/>
  <c r="K188" i="5" s="1"/>
  <c r="I189" i="3"/>
  <c r="K189" i="5" s="1"/>
  <c r="I190" i="3"/>
  <c r="K190" i="5" s="1"/>
  <c r="I191" i="3"/>
  <c r="K191" i="5" s="1"/>
  <c r="I192" i="3"/>
  <c r="K192" i="5" s="1"/>
  <c r="I193" i="3"/>
  <c r="K193" i="5" s="1"/>
  <c r="I194" i="3"/>
  <c r="K194" i="5" s="1"/>
  <c r="I195" i="3"/>
  <c r="K195" i="5" s="1"/>
  <c r="I196" i="3"/>
  <c r="K196" i="5" s="1"/>
  <c r="I197" i="3"/>
  <c r="K197" i="5" s="1"/>
  <c r="I198" i="3"/>
  <c r="K198" i="5" s="1"/>
  <c r="I199" i="3"/>
  <c r="K199" i="5" s="1"/>
  <c r="I200" i="3"/>
  <c r="K200" i="5" s="1"/>
  <c r="I201" i="3"/>
  <c r="K201" i="5" s="1"/>
  <c r="I202" i="3"/>
  <c r="K202" i="5" s="1"/>
  <c r="I203" i="3"/>
  <c r="K203" i="5" s="1"/>
  <c r="I204" i="3"/>
  <c r="K204" i="5" s="1"/>
  <c r="I205" i="3"/>
  <c r="K205" i="5" s="1"/>
  <c r="I206" i="3"/>
  <c r="K206" i="5" s="1"/>
  <c r="I207" i="3"/>
  <c r="K207" i="5" s="1"/>
  <c r="I208" i="3"/>
  <c r="K208" i="5" s="1"/>
  <c r="I209" i="3"/>
  <c r="K209" i="5" s="1"/>
  <c r="I210" i="3"/>
  <c r="K210" i="5" s="1"/>
  <c r="I211" i="3"/>
  <c r="K211" i="5" s="1"/>
  <c r="I212" i="3"/>
  <c r="K212" i="5" s="1"/>
  <c r="I213" i="3"/>
  <c r="K213" i="5" s="1"/>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P2" i="7" l="1"/>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O36" i="3" a="1"/>
  <c r="O36" i="3" s="1"/>
  <c r="N22" i="3"/>
  <c r="O29" i="3" a="1"/>
  <c r="O29" i="3" s="1"/>
  <c r="O27" i="3" a="1"/>
  <c r="O27" i="3" s="1"/>
  <c r="K214"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C672A8-B22D-460E-8DBA-DC1BD99C3461}" keepAlive="1" name="ModelConnection_ExternalData_1" description="Data Model" type="5" refreshedVersion="8" minRefreshableVersion="5" saveData="1">
    <dbPr connection="Data Model Connection" command="Employees" commandType="3"/>
    <extLst>
      <ext xmlns:x15="http://schemas.microsoft.com/office/spreadsheetml/2010/11/main" uri="{DE250136-89BD-433C-8126-D09CA5730AF9}">
        <x15:connection id="" model="1"/>
      </ext>
    </extLst>
  </connection>
  <connection id="2" xr16:uid="{F2CA6284-30BA-4CD0-9693-EF8CAD2B7752}" name="Query - Employees" description="Connection to the 'Employees' query in the workbook." type="100" refreshedVersion="8" minRefreshableVersion="5">
    <extLst>
      <ext xmlns:x15="http://schemas.microsoft.com/office/spreadsheetml/2010/11/main" uri="{DE250136-89BD-433C-8126-D09CA5730AF9}">
        <x15:connection id="2d68e522-6e76-46a3-bb24-727e6587e78f"/>
      </ext>
    </extLst>
  </connection>
  <connection id="3" xr16:uid="{2D7ED49F-9EF1-4153-B525-01BB55D86AF2}" keepAlive="1" name="Query - india" description="Connection to the 'india' query in the workbook." type="5" refreshedVersion="0" background="1">
    <dbPr connection="Provider=Microsoft.Mashup.OleDb.1;Data Source=$Workbook$;Location=india;Extended Properties=&quot;&quot;" command="SELECT * FROM [india]"/>
  </connection>
  <connection id="4" xr16:uid="{9761DC2C-8F3B-4235-9C92-59BA6F8F1712}" keepAlive="1" name="Query - nz" description="Connection to the 'nz' query in the workbook." type="5" refreshedVersion="0" background="1">
    <dbPr connection="Provider=Microsoft.Mashup.OleDb.1;Data Source=$Workbook$;Location=nz;Extended Properties=&quot;&quot;" command="SELECT * FROM [nz]"/>
  </connection>
  <connection id="5" xr16:uid="{78C0FA6A-84A8-46E7-B51C-89CD272DC47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FAE98D2E-BD99-407A-87FA-E25A23615756}" name="WorksheetConnection_Book1!Employees" type="102" refreshedVersion="8" minRefreshableVersion="5">
    <extLst>
      <ext xmlns:x15="http://schemas.microsoft.com/office/spreadsheetml/2010/11/main" uri="{DE250136-89BD-433C-8126-D09CA5730AF9}">
        <x15:connection id="Employees 1">
          <x15:rangePr sourceName="_xlcn.WorksheetConnection_Book1Employees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Employees 1].[Country].&amp;[IND]}"/>
    <s v="{[Employees 1].[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<sst xmlns="http://schemas.openxmlformats.org/spreadsheetml/2006/main" count="3362" uniqueCount="258">
  <si>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</si>
  <si>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</si>
  <si>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</si>
  <si>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</si>
  <si>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</si>
  <si>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</si>
  <si>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</si>
  <si>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</si>
  <si>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</si>
  <si>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</si>
  <si>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</si>
  <si>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</si>
  <si>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</si>
  <si>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</si>
  <si>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</si>
  <si>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</si>
  <si>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</si>
  <si>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</si>
  <si>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</si>
  <si>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</si>
  <si>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</si>
  <si>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</si>
  <si>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</si>
  <si>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</si>
  <si>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</si>
  <si>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</si>
  <si>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</si>
  <si>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</si>
  <si>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</si>
  <si>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</si>
  <si>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</si>
  <si>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</si>
  <si>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</si>
  <si>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</si>
  <si>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</si>
  <si>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</si>
  <si>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</si>
  <si>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</si>
  <si>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</si>
  <si>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</si>
  <si>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</si>
  <si>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</si>
  <si>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</si>
  <si>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</si>
  <si>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</si>
  <si>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</si>
  <si>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</si>
  <si>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</si>
  <si>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</si>
  <si>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</si>
  <si>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</si>
  <si>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</si>
  <si>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</si>
  <si>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</si>
  <si>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</si>
  <si>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</si>
  <si>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</si>
  <si>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</si>
  <si>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</si>
  <si>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</si>
  <si>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</si>
  <si>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</si>
  <si>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</si>
  <si>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</si>
  <si>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</si>
  <si>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</si>
  <si>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</si>
  <si>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</si>
  <si>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</si>
  <si>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</si>
  <si>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</si>
  <si>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</si>
  <si>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</si>
  <si>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</si>
  <si>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</si>
  <si>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</si>
  <si>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</si>
  <si>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</si>
  <si>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</si>
  <si>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</si>
  <si>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</si>
  <si>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</si>
  <si>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</si>
  <si>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</si>
  <si>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</si>
  <si>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</si>
  <si>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</si>
  <si>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</si>
  <si>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</si>
  <si>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</si>
  <si>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</si>
  <si>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</si>
  <si>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</si>
  <si>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</si>
  <si>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</si>
  <si>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</si>
  <si>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</si>
  <si>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</si>
  <si>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</si>
  <si>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</si>
  <si>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</si>
  <si>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</si>
  <si>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</si>
  <si>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</si>
  <si>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</si>
  <si>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</si>
  <si>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</si>
  <si>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</si>
  <si>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</si>
  <si>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</si>
  <si>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</si>
  <si>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</si>
  <si>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</si>
  <si>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</si>
  <si>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</si>
  <si>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</si>
  <si>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</si>
  <si>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</si>
  <si>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</si>
  <si>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</si>
  <si>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</si>
  <si>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</si>
  <si>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</si>
  <si>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</si>
  <si>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</si>
  <si>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</si>
  <si>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</si>
  <si>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</si>
  <si>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</si>
  <si>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</si>
  <si>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</si>
  <si>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</si>
  <si>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</si>
  <si>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</si>
  <si>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</si>
  <si>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</si>
  <si>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</si>
  <si>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</si>
  <si>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</si>
  <si>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</si>
  <si>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</si>
  <si>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</si>
  <si>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</si>
  <si>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</si>
  <si>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</si>
  <si>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</si>
  <si>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</si>
  <si>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</si>
  <si>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</si>
  <si>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</si>
  <si>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</si>
  <si>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</si>
  <si>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</si>
  <si>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</si>
  <si>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</si>
  <si>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</si>
  <si>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</si>
  <si>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</si>
  <si>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</si>
  <si>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</si>
  <si>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</si>
  <si>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</si>
  <si>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</si>
  <si>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</si>
  <si>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</si>
  <si>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</si>
  <si>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</si>
  <si>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</si>
  <si>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</si>
  <si>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</si>
  <si>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</si>
  <si>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</si>
  <si>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</si>
  <si>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</si>
  <si>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</si>
  <si>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</si>
  <si>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</si>
  <si>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</si>
  <si>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</si>
  <si>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</si>
  <si>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</si>
  <si>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</si>
  <si>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</si>
  <si>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</si>
  <si>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</si>
  <si>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</si>
  <si>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</si>
  <si>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</si>
  <si>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</si>
  <si>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</si>
  <si>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</si>
  <si>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</si>
  <si>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</si>
  <si>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</si>
  <si>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</si>
  <si>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</si>
  <si>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</si>
  <si>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</si>
  <si>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</si>
  <si>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</si>
  <si>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</si>
  <si>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</si>
  <si>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</si>
  <si>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NZ</t>
  </si>
  <si>
    <t>IND</t>
  </si>
  <si>
    <t>Prefer not to say</t>
  </si>
  <si>
    <t>Tenure</t>
  </si>
  <si>
    <t>Bonus</t>
  </si>
  <si>
    <t>Rating Expression</t>
  </si>
  <si>
    <t>Very Poor</t>
  </si>
  <si>
    <t>Total</t>
  </si>
  <si>
    <t>Mean</t>
  </si>
  <si>
    <t>Standard Error</t>
  </si>
  <si>
    <t>Median</t>
  </si>
  <si>
    <t>Mode</t>
  </si>
  <si>
    <t>Standard Deviation</t>
  </si>
  <si>
    <t>Sample Variance</t>
  </si>
  <si>
    <t>Kurtosis</t>
  </si>
  <si>
    <t>Skewness</t>
  </si>
  <si>
    <t>Range</t>
  </si>
  <si>
    <t>Minimum</t>
  </si>
  <si>
    <t>Maximum</t>
  </si>
  <si>
    <t>Sum</t>
  </si>
  <si>
    <t>Count</t>
  </si>
  <si>
    <t>Grand Total</t>
  </si>
  <si>
    <t xml:space="preserve"> </t>
  </si>
  <si>
    <t>Quick Analysis &amp; Statistics</t>
  </si>
  <si>
    <t>Count of Empolyees</t>
  </si>
  <si>
    <t>Male Count</t>
  </si>
  <si>
    <t>Male %</t>
  </si>
  <si>
    <t>Date join</t>
  </si>
  <si>
    <t>Column Labels</t>
  </si>
  <si>
    <t>Average of Age</t>
  </si>
  <si>
    <t>Average of Salary</t>
  </si>
  <si>
    <t>Average of Tenure</t>
  </si>
  <si>
    <t>Values</t>
  </si>
  <si>
    <t>Count of Name</t>
  </si>
  <si>
    <t>Row Labels</t>
  </si>
  <si>
    <t>2020</t>
  </si>
  <si>
    <t>2021</t>
  </si>
  <si>
    <t>2022</t>
  </si>
  <si>
    <t>2023</t>
  </si>
  <si>
    <t>May</t>
  </si>
  <si>
    <t>Jun</t>
  </si>
  <si>
    <t>Jul</t>
  </si>
  <si>
    <t>Aug</t>
  </si>
  <si>
    <t>Sep</t>
  </si>
  <si>
    <t>Oct</t>
  </si>
  <si>
    <t>Nov</t>
  </si>
  <si>
    <t>Dec</t>
  </si>
  <si>
    <t>Jan</t>
  </si>
  <si>
    <t>Feb</t>
  </si>
  <si>
    <t>Mar</t>
  </si>
  <si>
    <t>Apr</t>
  </si>
  <si>
    <t>Head Count by Country</t>
  </si>
  <si>
    <t>New Zealand</t>
  </si>
  <si>
    <t>India</t>
  </si>
  <si>
    <t>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</si>
</sst>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quot;$&quot;#,##0"/>
  </numFmts>
  <fonts count="11" x14ac:knownFonts="1">
    <font>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
      <b/>
      <sz val="18"/>
      <color theme="1"/>
      <name val="Abadi"/>
      <family val="2"/>
    </font>
    <font>
      <b/>
      <sz val="12"/>
      <color theme="1"/>
      <name val="Calibri"/>
      <family val="2"/>
      <scheme val="minor"/>
    </font>
    <font>
      <b/>
      <sz val="11"/>
      <color theme="1"/>
      <name val="Calibri"/>
      <family val="2"/>
      <scheme val="minor"/>
    </font>
    <font>
      <b/>
      <sz val="18"/>
      <color theme="0"/>
      <name val="Times New Roman"/>
      <family val="1"/>
    </font>
    <font>
      <b/>
      <sz val="18"/>
      <name val="Times New Roman"/>
      <family val="1"/>
    </font>
    <font>
      <b/>
      <sz val="18"/>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1" tint="0.14999847407452621"/>
        <bgColor indexed="64"/>
      </patternFill>
    </fill>
    <fill>
      <patternFill patternType="solid">
        <fgColor rgb="FF002060"/>
        <bgColor indexed="64"/>
      </patternFill>
    </fill>
    <fill>
      <patternFill patternType="solid">
        <fgColor theme="8" tint="0.39997558519241921"/>
        <bgColor indexed="64"/>
      </patternFill>
    </fill>
    <fill>
      <patternFill patternType="solid">
        <fgColor theme="4" tint="0.79998168889431442"/>
        <bgColor indexed="64"/>
      </patternFill>
    </fill>
  </fills>
  <borders count="19">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77">
    <xf numFmtId="0" fontId="0" fillId="0" borderId="0" xfId="0"/>
    <xf numFmtId="15" fontId="0" fillId="0" borderId="0" xfId="0" applyNumberFormat="1"/>
    <xf numFmtId="44" fontId="0" fillId="0" borderId="0" xfId="1" applyFont="1"/>
    <xf numFmtId="164" fontId="0" fillId="0" borderId="0" xfId="1" applyNumberFormat="1" applyFont="1"/>
    <xf numFmtId="14" fontId="0" fillId="0" borderId="0" xfId="0" applyNumberFormat="1"/>
    <xf numFmtId="0" fontId="2" fillId="2" borderId="1" xfId="0" applyFont="1" applyFill="1" applyBorder="1"/>
    <xf numFmtId="0" fontId="2"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2" fontId="0" fillId="0" borderId="0" xfId="0" applyNumberFormat="1"/>
    <xf numFmtId="9"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 fontId="0" fillId="0" borderId="0" xfId="0" applyNumberFormat="1" applyAlignment="1">
      <alignment horizontal="right"/>
    </xf>
    <xf numFmtId="2" fontId="0" fillId="0" borderId="10" xfId="0" applyNumberFormat="1" applyBorder="1"/>
    <xf numFmtId="9" fontId="0" fillId="0" borderId="0" xfId="2" applyFont="1"/>
    <xf numFmtId="0" fontId="5" fillId="4" borderId="3" xfId="0" applyFont="1" applyFill="1" applyBorder="1" applyAlignment="1">
      <alignment horizontal="center"/>
    </xf>
    <xf numFmtId="0" fontId="2" fillId="6" borderId="14" xfId="0" applyFont="1" applyFill="1" applyBorder="1" applyAlignment="1">
      <alignment horizontal="center"/>
    </xf>
    <xf numFmtId="0" fontId="0" fillId="0" borderId="0" xfId="0" applyAlignment="1">
      <alignment horizontal="left"/>
    </xf>
    <xf numFmtId="0" fontId="2" fillId="6" borderId="14" xfId="0" applyFont="1" applyFill="1" applyBorder="1"/>
    <xf numFmtId="0" fontId="0" fillId="0" borderId="0" xfId="0" pivotButton="1"/>
    <xf numFmtId="44" fontId="0" fillId="0" borderId="0" xfId="0" applyNumberFormat="1"/>
    <xf numFmtId="1" fontId="0" fillId="0" borderId="0" xfId="0" applyNumberFormat="1"/>
    <xf numFmtId="1" fontId="0" fillId="3" borderId="2" xfId="0" applyNumberFormat="1" applyFill="1" applyBorder="1" applyAlignment="1">
      <alignment horizontal="right"/>
    </xf>
    <xf numFmtId="14" fontId="0" fillId="3" borderId="2" xfId="0" applyNumberFormat="1" applyFill="1" applyBorder="1"/>
    <xf numFmtId="165" fontId="0" fillId="3" borderId="2" xfId="1" applyNumberFormat="1" applyFont="1" applyFill="1" applyBorder="1" applyAlignment="1">
      <alignment horizontal="right"/>
    </xf>
    <xf numFmtId="2" fontId="0" fillId="3" borderId="2" xfId="0" applyNumberFormat="1" applyFill="1" applyBorder="1"/>
    <xf numFmtId="9" fontId="0" fillId="3" borderId="2" xfId="0" applyNumberFormat="1" applyFill="1" applyBorder="1"/>
    <xf numFmtId="1" fontId="0" fillId="0" borderId="2" xfId="0" applyNumberFormat="1" applyBorder="1" applyAlignment="1">
      <alignment horizontal="right"/>
    </xf>
    <xf numFmtId="14" fontId="0" fillId="0" borderId="2" xfId="0" applyNumberFormat="1" applyBorder="1"/>
    <xf numFmtId="165" fontId="0" fillId="0" borderId="2" xfId="1" applyNumberFormat="1" applyFont="1" applyBorder="1" applyAlignment="1">
      <alignment horizontal="right"/>
    </xf>
    <xf numFmtId="2" fontId="0" fillId="0" borderId="2" xfId="0" applyNumberFormat="1" applyBorder="1"/>
    <xf numFmtId="9" fontId="0" fillId="0" borderId="2" xfId="0" applyNumberFormat="1" applyBorder="1"/>
    <xf numFmtId="0" fontId="0" fillId="0" borderId="0" xfId="0" applyAlignment="1">
      <alignment horizontal="left" indent="1"/>
    </xf>
    <xf numFmtId="0" fontId="6" fillId="0" borderId="0" xfId="0" applyFont="1"/>
    <xf numFmtId="0" fontId="0" fillId="0" borderId="17" xfId="0" applyBorder="1"/>
    <xf numFmtId="0" fontId="0" fillId="0" borderId="18" xfId="0" applyBorder="1"/>
    <xf numFmtId="6" fontId="7" fillId="6" borderId="3" xfId="1" applyNumberFormat="1" applyFont="1" applyFill="1" applyBorder="1" applyAlignment="1">
      <alignment horizontal="center" vertical="center"/>
    </xf>
    <xf numFmtId="9" fontId="7" fillId="6" borderId="3" xfId="1" applyNumberFormat="1" applyFont="1" applyFill="1" applyBorder="1" applyAlignment="1">
      <alignment horizontal="center" vertical="center"/>
    </xf>
    <xf numFmtId="0" fontId="7" fillId="6" borderId="3" xfId="1" applyNumberFormat="1" applyFont="1" applyFill="1" applyBorder="1" applyAlignment="1">
      <alignment horizontal="center" vertical="center"/>
    </xf>
    <xf numFmtId="6" fontId="8" fillId="7" borderId="3" xfId="1" applyNumberFormat="1" applyFont="1" applyFill="1" applyBorder="1" applyAlignment="1">
      <alignment horizontal="center" vertical="center"/>
    </xf>
    <xf numFmtId="9" fontId="8" fillId="7" borderId="3" xfId="1" applyNumberFormat="1" applyFont="1" applyFill="1" applyBorder="1" applyAlignment="1">
      <alignment horizontal="center" vertical="center"/>
    </xf>
    <xf numFmtId="0" fontId="8" fillId="7" borderId="3" xfId="1" applyNumberFormat="1" applyFont="1" applyFill="1" applyBorder="1" applyAlignment="1">
      <alignment horizontal="center" vertical="center"/>
    </xf>
    <xf numFmtId="0" fontId="9" fillId="8" borderId="0" xfId="0" applyFont="1" applyFill="1" applyAlignment="1">
      <alignment horizontal="center" vertical="center"/>
    </xf>
    <xf numFmtId="0" fontId="9" fillId="8" borderId="18" xfId="0" applyFont="1" applyFill="1" applyBorder="1" applyAlignment="1">
      <alignment horizontal="center" vertical="center"/>
    </xf>
    <xf numFmtId="0" fontId="2" fillId="5" borderId="12" xfId="0" applyFont="1" applyFill="1" applyBorder="1" applyAlignment="1">
      <alignment horizontal="center"/>
    </xf>
    <xf numFmtId="0" fontId="2" fillId="5" borderId="13" xfId="0" applyFont="1" applyFill="1" applyBorder="1" applyAlignment="1">
      <alignment horizontal="center"/>
    </xf>
    <xf numFmtId="0" fontId="3" fillId="0" borderId="11" xfId="0" applyFont="1" applyBorder="1" applyAlignment="1">
      <alignment horizontal="center"/>
    </xf>
    <xf numFmtId="0" fontId="4" fillId="0" borderId="0" xfId="0" applyFont="1" applyAlignment="1">
      <alignment horizontal="center" vertical="center"/>
    </xf>
    <xf numFmtId="44" fontId="2" fillId="2" borderId="2" xfId="1" applyFont="1" applyFill="1" applyBorder="1" applyAlignment="1">
      <alignment horizontal="center"/>
    </xf>
    <xf numFmtId="0" fontId="6" fillId="0" borderId="15" xfId="0" applyFont="1" applyBorder="1"/>
    <xf numFmtId="0" fontId="6" fillId="0" borderId="15" xfId="0" applyFont="1" applyBorder="1" applyAlignment="1">
      <alignment horizontal="center"/>
    </xf>
    <xf numFmtId="14" fontId="6" fillId="0" borderId="15" xfId="0" applyNumberFormat="1" applyFont="1" applyBorder="1"/>
    <xf numFmtId="44" fontId="6" fillId="0" borderId="15" xfId="1" applyFont="1" applyBorder="1" applyAlignment="1"/>
    <xf numFmtId="2" fontId="6" fillId="0" borderId="15" xfId="0" applyNumberFormat="1" applyFont="1" applyBorder="1"/>
    <xf numFmtId="9" fontId="6" fillId="0" borderId="15" xfId="2" applyFont="1" applyBorder="1"/>
    <xf numFmtId="0" fontId="6" fillId="0" borderId="16" xfId="0" applyFont="1" applyBorder="1"/>
    <xf numFmtId="0" fontId="6" fillId="0" borderId="16" xfId="0" applyFont="1" applyBorder="1" applyAlignment="1">
      <alignment horizontal="center"/>
    </xf>
    <xf numFmtId="14" fontId="6" fillId="0" borderId="16" xfId="0" applyNumberFormat="1" applyFont="1" applyBorder="1"/>
    <xf numFmtId="44" fontId="6" fillId="0" borderId="16" xfId="1" applyFont="1" applyBorder="1" applyAlignment="1"/>
    <xf numFmtId="2" fontId="6" fillId="0" borderId="16" xfId="0" applyNumberFormat="1" applyFont="1" applyBorder="1"/>
    <xf numFmtId="9" fontId="6" fillId="0" borderId="16" xfId="2" applyFont="1" applyBorder="1"/>
    <xf numFmtId="164" fontId="6" fillId="0" borderId="15" xfId="1" applyNumberFormat="1" applyFont="1" applyBorder="1"/>
    <xf numFmtId="0" fontId="6" fillId="0" borderId="15" xfId="0" applyFont="1" applyBorder="1" applyAlignment="1">
      <alignment horizontal="left"/>
    </xf>
    <xf numFmtId="164" fontId="6" fillId="0" borderId="16" xfId="1" applyNumberFormat="1" applyFont="1" applyBorder="1"/>
    <xf numFmtId="0" fontId="6" fillId="0" borderId="16" xfId="0" applyFont="1" applyBorder="1" applyAlignment="1">
      <alignment horizontal="left"/>
    </xf>
    <xf numFmtId="0" fontId="0" fillId="0" borderId="0" xfId="0" applyAlignment="1">
      <alignment horizontal="center"/>
    </xf>
    <xf numFmtId="44" fontId="0" fillId="0" borderId="0" xfId="1" applyFont="1" applyAlignment="1">
      <alignment horizontal="right"/>
    </xf>
    <xf numFmtId="0" fontId="10" fillId="0" borderId="0" xfId="3" applyAlignment="1">
      <alignment horizontal="center" vertical="center"/>
    </xf>
    <xf numFmtId="164" fontId="6" fillId="0" borderId="0" xfId="1" applyNumberFormat="1" applyFont="1"/>
    <xf numFmtId="44" fontId="6" fillId="0" borderId="0" xfId="1" applyFont="1"/>
  </cellXfs>
  <cellStyles count="4">
    <cellStyle name="Currency" xfId="1" builtinId="4"/>
    <cellStyle name="Hyperlink" xfId="3" builtinId="8"/>
    <cellStyle name="Normal" xfId="0" builtinId="0"/>
    <cellStyle name="Percent" xfId="2" builtinId="5"/>
  </cellStyles>
  <dxfs count="20">
    <dxf>
      <alignment horizontal="left" vertical="bottom" textRotation="0" wrapText="0" indent="0" justifyLastLine="0" shrinkToFit="0" readingOrder="0"/>
    </dxf>
    <dxf>
      <font>
        <b/>
      </font>
    </dxf>
    <dxf>
      <font>
        <b/>
      </font>
      <numFmt numFmtId="164" formatCode="_(&quot;$&quot;* #,##0_);_(&quot;$&quot;* \(#,##0\);_(&quot;$&quot;* &quot;-&quot;??_);_(@_)"/>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4" formatCode="_(&quot;$&quot;* #,##0.00_);_(&quot;$&quot;* \(#,##0.00\);_(&quot;$&quot;* &quot;-&quot;??_);_(@_)"/>
    </dxf>
    <dxf>
      <numFmt numFmtId="1" formatCode="0"/>
    </dxf>
    <dxf>
      <numFmt numFmtId="34" formatCode="_(&quot;$&quot;* #,##0.00_);_(&quot;$&quot;* \(#,##0.00\);_(&quot;$&quot;* &quot;-&quot;??_);_(@_)"/>
    </dxf>
    <dxf>
      <numFmt numFmtId="2" formatCode="0.00"/>
    </dxf>
    <dxf>
      <numFmt numFmtId="0" formatCode="General"/>
    </dxf>
    <dxf>
      <numFmt numFmtId="13" formatCode="0%"/>
    </dxf>
    <dxf>
      <numFmt numFmtId="2" formatCode="0.00"/>
    </dxf>
    <dxf>
      <numFmt numFmtId="19" formatCode="m/d/yyyy"/>
    </dxf>
    <dxf>
      <numFmt numFmtId="1" formatCode="0"/>
      <alignment horizontal="right" vertical="bottom" textRotation="0" wrapText="0" indent="0" justifyLastLine="0" shrinkToFit="0" readingOrder="0"/>
    </dxf>
    <dxf>
      <numFmt numFmtId="20" formatCode="d\-mmm\-yy"/>
    </dxf>
  </dxfs>
  <tableStyles count="0" defaultTableStyle="TableStyleMedium2" defaultPivotStyle="PivotStyleLight16"/>
  <colors>
    <mruColors>
      <color rgb="FFEDED1B"/>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microsoft.com/office/2007/relationships/slicerCache" Target="slicerCaches/slicerCache4.xml"/><Relationship Id="rId3" Type="http://schemas.openxmlformats.org/officeDocument/2006/relationships/worksheet" Target="worksheets/sheet3.xml"/><Relationship Id="rId21" Type="http://schemas.microsoft.com/office/2007/relationships/slicerCache" Target="slicerCaches/slicerCache3.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microsoft.com/office/2011/relationships/timelineCache" Target="timelineCaches/timelineCache2.xml"/><Relationship Id="rId33"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microsoft.com/office/2007/relationships/slicerCache" Target="slicerCaches/slicerCache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11/relationships/timelineCache" Target="timelineCaches/timelineCache1.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pivotCacheDefinition" Target="pivotCache/pivotCacheDefinition11.xml"/><Relationship Id="rId28" Type="http://schemas.openxmlformats.org/officeDocument/2006/relationships/theme" Target="theme/theme1.xml"/><Relationship Id="rId10" Type="http://schemas.openxmlformats.org/officeDocument/2006/relationships/pivotCacheDefinition" Target="pivotCache/pivotCacheDefinition1.xml"/><Relationship Id="rId19" Type="http://schemas.microsoft.com/office/2007/relationships/slicerCache" Target="slicerCaches/slicerCache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ivotCacheDefinition" Target="pivotCache/pivotCacheDefinition10.xml"/><Relationship Id="rId27" Type="http://schemas.microsoft.com/office/2007/relationships/slicerCache" Target="slicerCaches/slicerCache5.xml"/><Relationship Id="rId30" Type="http://schemas.openxmlformats.org/officeDocument/2006/relationships/styles" Target="styles.xml"/><Relationship Id="rId35"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by chandoo channel.xlsx]Dept !PivotTable18</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254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'Dept '!$B$13</c:f>
              <c:strCache>
                <c:ptCount val="1"/>
                <c:pt idx="0">
                  <c:v>Total</c:v>
                </c:pt>
              </c:strCache>
            </c:strRef>
          </c:tx>
          <c:spPr>
            <a:solidFill>
              <a:srgbClr val="002060"/>
            </a:solidFill>
            <a:ln w="25400">
              <a:solidFill>
                <a:schemeClr val="bg1">
                  <a:lumMod val="75000"/>
                </a:schemeClr>
              </a:solidFill>
            </a:ln>
            <a:effectLst/>
          </c:spPr>
          <c:invertIfNegative val="0"/>
          <c:cat>
            <c:strRef>
              <c:f>'Dept '!$A$14:$A$19</c:f>
              <c:strCache>
                <c:ptCount val="5"/>
                <c:pt idx="0">
                  <c:v>Finance</c:v>
                </c:pt>
                <c:pt idx="1">
                  <c:v>HR</c:v>
                </c:pt>
                <c:pt idx="2">
                  <c:v>Procurement</c:v>
                </c:pt>
                <c:pt idx="3">
                  <c:v>Sales</c:v>
                </c:pt>
                <c:pt idx="4">
                  <c:v>Website</c:v>
                </c:pt>
              </c:strCache>
            </c:strRef>
          </c:cat>
          <c:val>
            <c:numRef>
              <c:f>'Dept '!$B$14:$B$19</c:f>
              <c:numCache>
                <c:formatCode>General</c:formatCode>
                <c:ptCount val="5"/>
                <c:pt idx="0">
                  <c:v>20</c:v>
                </c:pt>
                <c:pt idx="1">
                  <c:v>4</c:v>
                </c:pt>
                <c:pt idx="2">
                  <c:v>31</c:v>
                </c:pt>
                <c:pt idx="3">
                  <c:v>17</c:v>
                </c:pt>
                <c:pt idx="4">
                  <c:v>28</c:v>
                </c:pt>
              </c:numCache>
            </c:numRef>
          </c:val>
          <c:extLst>
            <c:ext xmlns:c16="http://schemas.microsoft.com/office/drawing/2014/chart" uri="{C3380CC4-5D6E-409C-BE32-E72D297353CC}">
              <c16:uniqueId val="{00000000-BFB7-495B-85E7-B3EC0B3FB315}"/>
            </c:ext>
          </c:extLst>
        </c:ser>
        <c:dLbls>
          <c:showLegendKey val="0"/>
          <c:showVal val="0"/>
          <c:showCatName val="0"/>
          <c:showSerName val="0"/>
          <c:showPercent val="0"/>
          <c:showBubbleSize val="0"/>
        </c:dLbls>
        <c:gapWidth val="141"/>
        <c:axId val="883896392"/>
        <c:axId val="883898912"/>
      </c:barChart>
      <c:catAx>
        <c:axId val="883896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3898912"/>
        <c:crosses val="autoZero"/>
        <c:auto val="1"/>
        <c:lblAlgn val="ctr"/>
        <c:lblOffset val="100"/>
        <c:noMultiLvlLbl val="0"/>
      </c:catAx>
      <c:valAx>
        <c:axId val="883898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83896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by chandoo channel.xlsx]Dept !PivotTable17</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40000"/>
              <a:lumOff val="60000"/>
            </a:schemeClr>
          </a:solidFill>
          <a:ln w="13970">
            <a:solidFill>
              <a:schemeClr val="tx1"/>
            </a:solidFill>
          </a:ln>
          <a:effectLst/>
        </c:spPr>
        <c:marker>
          <c:symbol val="none"/>
        </c:marker>
      </c:pivotFmt>
      <c:pivotFmt>
        <c:idx val="1"/>
        <c:spPr>
          <a:solidFill>
            <a:schemeClr val="accent5">
              <a:lumMod val="40000"/>
              <a:lumOff val="60000"/>
            </a:schemeClr>
          </a:solidFill>
          <a:ln w="13970">
            <a:solidFill>
              <a:schemeClr val="tx1"/>
            </a:solidFill>
          </a:ln>
          <a:effectLst/>
        </c:spPr>
      </c:pivotFmt>
      <c:pivotFmt>
        <c:idx val="2"/>
        <c:spPr>
          <a:solidFill>
            <a:schemeClr val="accent5">
              <a:lumMod val="40000"/>
              <a:lumOff val="60000"/>
            </a:schemeClr>
          </a:solidFill>
          <a:ln w="1397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40000"/>
              <a:lumOff val="60000"/>
            </a:schemeClr>
          </a:solidFill>
          <a:ln w="1397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'Dept '!$B$3</c:f>
              <c:strCache>
                <c:ptCount val="1"/>
                <c:pt idx="0">
                  <c:v>Total</c:v>
                </c:pt>
              </c:strCache>
            </c:strRef>
          </c:tx>
          <c:spPr>
            <a:solidFill>
              <a:schemeClr val="accent5">
                <a:lumMod val="40000"/>
                <a:lumOff val="60000"/>
              </a:schemeClr>
            </a:solidFill>
            <a:ln w="13970">
              <a:solidFill>
                <a:schemeClr val="tx1"/>
              </a:solidFill>
            </a:ln>
            <a:effectLst/>
          </c:spPr>
          <c:invertIfNegative val="0"/>
          <c:cat>
            <c:strRef>
              <c:f>'Dept '!$A$4:$A$9</c:f>
              <c:strCache>
                <c:ptCount val="5"/>
                <c:pt idx="0">
                  <c:v>Finance</c:v>
                </c:pt>
                <c:pt idx="1">
                  <c:v>HR</c:v>
                </c:pt>
                <c:pt idx="2">
                  <c:v>Procurement</c:v>
                </c:pt>
                <c:pt idx="3">
                  <c:v>Sales</c:v>
                </c:pt>
                <c:pt idx="4">
                  <c:v>Website</c:v>
                </c:pt>
              </c:strCache>
            </c:strRef>
          </c:cat>
          <c:val>
            <c:numRef>
              <c:f>'Dept '!$B$4:$B$9</c:f>
              <c:numCache>
                <c:formatCode>General</c:formatCode>
                <c:ptCount val="5"/>
                <c:pt idx="0">
                  <c:v>22</c:v>
                </c:pt>
                <c:pt idx="1">
                  <c:v>5</c:v>
                </c:pt>
                <c:pt idx="2">
                  <c:v>34</c:v>
                </c:pt>
                <c:pt idx="3">
                  <c:v>18</c:v>
                </c:pt>
                <c:pt idx="4">
                  <c:v>33</c:v>
                </c:pt>
              </c:numCache>
            </c:numRef>
          </c:val>
          <c:extLst>
            <c:ext xmlns:c16="http://schemas.microsoft.com/office/drawing/2014/chart" uri="{C3380CC4-5D6E-409C-BE32-E72D297353CC}">
              <c16:uniqueId val="{00000000-C3AD-4D25-B44F-D76242385095}"/>
            </c:ext>
          </c:extLst>
        </c:ser>
        <c:dLbls>
          <c:showLegendKey val="0"/>
          <c:showVal val="0"/>
          <c:showCatName val="0"/>
          <c:showSerName val="0"/>
          <c:showPercent val="0"/>
          <c:showBubbleSize val="0"/>
        </c:dLbls>
        <c:gapWidth val="141"/>
        <c:axId val="883891712"/>
        <c:axId val="883892792"/>
      </c:barChart>
      <c:catAx>
        <c:axId val="88389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3892792"/>
        <c:crosses val="autoZero"/>
        <c:auto val="1"/>
        <c:lblAlgn val="ctr"/>
        <c:lblOffset val="100"/>
        <c:noMultiLvlLbl val="0"/>
      </c:catAx>
      <c:valAx>
        <c:axId val="883892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8389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staff!$K$1</c:f>
              <c:strCache>
                <c:ptCount val="1"/>
                <c:pt idx="0">
                  <c:v>Rating Expression</c:v>
                </c:pt>
              </c:strCache>
            </c:strRef>
          </c:tx>
          <c:spPr>
            <a:ln w="19050" cap="rnd">
              <a:noFill/>
              <a:round/>
            </a:ln>
            <a:effectLst/>
          </c:spPr>
          <c:marker>
            <c:symbol val="circle"/>
            <c:size val="5"/>
            <c:spPr>
              <a:solidFill>
                <a:schemeClr val="accent1"/>
              </a:solidFill>
              <a:ln w="9525">
                <a:solidFill>
                  <a:schemeClr val="accent1"/>
                </a:solidFill>
              </a:ln>
              <a:effectLst/>
            </c:spPr>
          </c:marker>
          <c:xVal>
            <c:numRef>
              <c:f>staff!$F$2:$F$213</c:f>
              <c:numCache>
                <c:formatCode>_("$"* #,##0.00_);_("$"* \(#,##0.00\);_("$"* "-"??_);_(@_)</c:formatCode>
                <c:ptCount val="212"/>
                <c:pt idx="0">
                  <c:v>70610</c:v>
                </c:pt>
                <c:pt idx="1">
                  <c:v>53540</c:v>
                </c:pt>
                <c:pt idx="2">
                  <c:v>53870</c:v>
                </c:pt>
                <c:pt idx="3">
                  <c:v>65700</c:v>
                </c:pt>
                <c:pt idx="4">
                  <c:v>69070</c:v>
                </c:pt>
                <c:pt idx="5">
                  <c:v>107700</c:v>
                </c:pt>
                <c:pt idx="6">
                  <c:v>99750</c:v>
                </c:pt>
                <c:pt idx="7">
                  <c:v>37920</c:v>
                </c:pt>
                <c:pt idx="8">
                  <c:v>57090</c:v>
                </c:pt>
                <c:pt idx="9">
                  <c:v>75880</c:v>
                </c:pt>
                <c:pt idx="10">
                  <c:v>48980</c:v>
                </c:pt>
                <c:pt idx="11">
                  <c:v>115920</c:v>
                </c:pt>
                <c:pt idx="12">
                  <c:v>103550</c:v>
                </c:pt>
                <c:pt idx="13">
                  <c:v>48950</c:v>
                </c:pt>
                <c:pt idx="14">
                  <c:v>112650</c:v>
                </c:pt>
                <c:pt idx="15">
                  <c:v>79570</c:v>
                </c:pt>
                <c:pt idx="16">
                  <c:v>58960</c:v>
                </c:pt>
                <c:pt idx="17">
                  <c:v>118840</c:v>
                </c:pt>
                <c:pt idx="18">
                  <c:v>112650</c:v>
                </c:pt>
                <c:pt idx="19">
                  <c:v>69710</c:v>
                </c:pt>
                <c:pt idx="20">
                  <c:v>71380</c:v>
                </c:pt>
                <c:pt idx="21">
                  <c:v>69120</c:v>
                </c:pt>
                <c:pt idx="22">
                  <c:v>54970</c:v>
                </c:pt>
                <c:pt idx="23">
                  <c:v>47360</c:v>
                </c:pt>
                <c:pt idx="24">
                  <c:v>60570</c:v>
                </c:pt>
                <c:pt idx="25">
                  <c:v>100420</c:v>
                </c:pt>
                <c:pt idx="26">
                  <c:v>106460</c:v>
                </c:pt>
                <c:pt idx="27">
                  <c:v>40400</c:v>
                </c:pt>
                <c:pt idx="28">
                  <c:v>36040</c:v>
                </c:pt>
                <c:pt idx="29">
                  <c:v>96800</c:v>
                </c:pt>
                <c:pt idx="30">
                  <c:v>59430</c:v>
                </c:pt>
                <c:pt idx="31">
                  <c:v>74550</c:v>
                </c:pt>
                <c:pt idx="32">
                  <c:v>67950</c:v>
                </c:pt>
                <c:pt idx="33">
                  <c:v>53540</c:v>
                </c:pt>
                <c:pt idx="34">
                  <c:v>70610</c:v>
                </c:pt>
                <c:pt idx="35">
                  <c:v>53540</c:v>
                </c:pt>
                <c:pt idx="36">
                  <c:v>112650</c:v>
                </c:pt>
                <c:pt idx="37">
                  <c:v>103550</c:v>
                </c:pt>
                <c:pt idx="38">
                  <c:v>74550</c:v>
                </c:pt>
                <c:pt idx="39">
                  <c:v>96800</c:v>
                </c:pt>
                <c:pt idx="40">
                  <c:v>37920</c:v>
                </c:pt>
                <c:pt idx="41">
                  <c:v>112650</c:v>
                </c:pt>
                <c:pt idx="42">
                  <c:v>118840</c:v>
                </c:pt>
                <c:pt idx="43">
                  <c:v>69710</c:v>
                </c:pt>
                <c:pt idx="44">
                  <c:v>79570</c:v>
                </c:pt>
                <c:pt idx="45">
                  <c:v>54970</c:v>
                </c:pt>
                <c:pt idx="46">
                  <c:v>36040</c:v>
                </c:pt>
                <c:pt idx="47">
                  <c:v>40400</c:v>
                </c:pt>
                <c:pt idx="48">
                  <c:v>100420</c:v>
                </c:pt>
                <c:pt idx="49">
                  <c:v>47360</c:v>
                </c:pt>
                <c:pt idx="50">
                  <c:v>48980</c:v>
                </c:pt>
                <c:pt idx="51">
                  <c:v>75880</c:v>
                </c:pt>
                <c:pt idx="52">
                  <c:v>57090</c:v>
                </c:pt>
                <c:pt idx="53">
                  <c:v>60570</c:v>
                </c:pt>
                <c:pt idx="54">
                  <c:v>115920</c:v>
                </c:pt>
                <c:pt idx="55">
                  <c:v>48950</c:v>
                </c:pt>
                <c:pt idx="56">
                  <c:v>53540</c:v>
                </c:pt>
                <c:pt idx="57">
                  <c:v>99750</c:v>
                </c:pt>
                <c:pt idx="58">
                  <c:v>71380</c:v>
                </c:pt>
                <c:pt idx="59">
                  <c:v>53540</c:v>
                </c:pt>
                <c:pt idx="60">
                  <c:v>69070</c:v>
                </c:pt>
                <c:pt idx="61">
                  <c:v>69120</c:v>
                </c:pt>
                <c:pt idx="62">
                  <c:v>106460</c:v>
                </c:pt>
                <c:pt idx="63">
                  <c:v>67950</c:v>
                </c:pt>
                <c:pt idx="64">
                  <c:v>107700</c:v>
                </c:pt>
                <c:pt idx="65">
                  <c:v>65700</c:v>
                </c:pt>
                <c:pt idx="66">
                  <c:v>53870</c:v>
                </c:pt>
                <c:pt idx="67">
                  <c:v>58960</c:v>
                </c:pt>
                <c:pt idx="68">
                  <c:v>70610</c:v>
                </c:pt>
                <c:pt idx="69">
                  <c:v>59430</c:v>
                </c:pt>
                <c:pt idx="70">
                  <c:v>112650</c:v>
                </c:pt>
                <c:pt idx="71">
                  <c:v>103550</c:v>
                </c:pt>
                <c:pt idx="72">
                  <c:v>74550</c:v>
                </c:pt>
                <c:pt idx="73">
                  <c:v>96800</c:v>
                </c:pt>
                <c:pt idx="74">
                  <c:v>37920</c:v>
                </c:pt>
                <c:pt idx="75">
                  <c:v>112650</c:v>
                </c:pt>
                <c:pt idx="76">
                  <c:v>118840</c:v>
                </c:pt>
                <c:pt idx="77">
                  <c:v>69710</c:v>
                </c:pt>
                <c:pt idx="78">
                  <c:v>79570</c:v>
                </c:pt>
                <c:pt idx="79">
                  <c:v>53240</c:v>
                </c:pt>
                <c:pt idx="80">
                  <c:v>112570</c:v>
                </c:pt>
                <c:pt idx="81">
                  <c:v>62780</c:v>
                </c:pt>
                <c:pt idx="82">
                  <c:v>119110</c:v>
                </c:pt>
                <c:pt idx="83">
                  <c:v>41980</c:v>
                </c:pt>
                <c:pt idx="84">
                  <c:v>58940</c:v>
                </c:pt>
                <c:pt idx="85">
                  <c:v>58100</c:v>
                </c:pt>
                <c:pt idx="86">
                  <c:v>87620</c:v>
                </c:pt>
                <c:pt idx="87">
                  <c:v>34980</c:v>
                </c:pt>
                <c:pt idx="88">
                  <c:v>75970</c:v>
                </c:pt>
                <c:pt idx="89">
                  <c:v>60130</c:v>
                </c:pt>
                <c:pt idx="90">
                  <c:v>78540</c:v>
                </c:pt>
                <c:pt idx="91">
                  <c:v>99970</c:v>
                </c:pt>
                <c:pt idx="92">
                  <c:v>96140</c:v>
                </c:pt>
                <c:pt idx="93">
                  <c:v>78390</c:v>
                </c:pt>
                <c:pt idx="94">
                  <c:v>86570</c:v>
                </c:pt>
                <c:pt idx="95">
                  <c:v>83750</c:v>
                </c:pt>
                <c:pt idx="96">
                  <c:v>92450</c:v>
                </c:pt>
                <c:pt idx="97">
                  <c:v>45510</c:v>
                </c:pt>
                <c:pt idx="98">
                  <c:v>114890</c:v>
                </c:pt>
                <c:pt idx="99">
                  <c:v>118100</c:v>
                </c:pt>
                <c:pt idx="100">
                  <c:v>114870</c:v>
                </c:pt>
                <c:pt idx="101">
                  <c:v>104770</c:v>
                </c:pt>
                <c:pt idx="102">
                  <c:v>92700</c:v>
                </c:pt>
                <c:pt idx="103">
                  <c:v>65920</c:v>
                </c:pt>
                <c:pt idx="104">
                  <c:v>104120</c:v>
                </c:pt>
                <c:pt idx="105">
                  <c:v>114180</c:v>
                </c:pt>
                <c:pt idx="106">
                  <c:v>33920</c:v>
                </c:pt>
                <c:pt idx="107">
                  <c:v>104410</c:v>
                </c:pt>
                <c:pt idx="108">
                  <c:v>85000</c:v>
                </c:pt>
                <c:pt idx="109">
                  <c:v>65360</c:v>
                </c:pt>
                <c:pt idx="110">
                  <c:v>41570</c:v>
                </c:pt>
                <c:pt idx="111">
                  <c:v>75280</c:v>
                </c:pt>
                <c:pt idx="112">
                  <c:v>53240</c:v>
                </c:pt>
                <c:pt idx="113">
                  <c:v>112570</c:v>
                </c:pt>
                <c:pt idx="114">
                  <c:v>62780</c:v>
                </c:pt>
                <c:pt idx="115">
                  <c:v>45510</c:v>
                </c:pt>
                <c:pt idx="116">
                  <c:v>92700</c:v>
                </c:pt>
                <c:pt idx="117">
                  <c:v>104410</c:v>
                </c:pt>
                <c:pt idx="118">
                  <c:v>58100</c:v>
                </c:pt>
                <c:pt idx="119">
                  <c:v>114870</c:v>
                </c:pt>
                <c:pt idx="120">
                  <c:v>41570</c:v>
                </c:pt>
                <c:pt idx="121">
                  <c:v>112570</c:v>
                </c:pt>
                <c:pt idx="122">
                  <c:v>65920</c:v>
                </c:pt>
                <c:pt idx="123">
                  <c:v>99970</c:v>
                </c:pt>
                <c:pt idx="124">
                  <c:v>119110</c:v>
                </c:pt>
                <c:pt idx="125">
                  <c:v>114890</c:v>
                </c:pt>
                <c:pt idx="126">
                  <c:v>53240</c:v>
                </c:pt>
                <c:pt idx="127">
                  <c:v>85000</c:v>
                </c:pt>
                <c:pt idx="128">
                  <c:v>33920</c:v>
                </c:pt>
                <c:pt idx="129">
                  <c:v>75280</c:v>
                </c:pt>
                <c:pt idx="130">
                  <c:v>58940</c:v>
                </c:pt>
                <c:pt idx="131">
                  <c:v>104770</c:v>
                </c:pt>
                <c:pt idx="132">
                  <c:v>75970</c:v>
                </c:pt>
                <c:pt idx="133">
                  <c:v>65360</c:v>
                </c:pt>
                <c:pt idx="134">
                  <c:v>92450</c:v>
                </c:pt>
                <c:pt idx="135">
                  <c:v>83750</c:v>
                </c:pt>
                <c:pt idx="136">
                  <c:v>87620</c:v>
                </c:pt>
                <c:pt idx="137">
                  <c:v>41980</c:v>
                </c:pt>
                <c:pt idx="138">
                  <c:v>86570</c:v>
                </c:pt>
                <c:pt idx="139">
                  <c:v>60130</c:v>
                </c:pt>
                <c:pt idx="140">
                  <c:v>118100</c:v>
                </c:pt>
                <c:pt idx="141">
                  <c:v>78390</c:v>
                </c:pt>
                <c:pt idx="142">
                  <c:v>114180</c:v>
                </c:pt>
                <c:pt idx="143">
                  <c:v>104120</c:v>
                </c:pt>
                <c:pt idx="144">
                  <c:v>34980</c:v>
                </c:pt>
                <c:pt idx="145">
                  <c:v>62780</c:v>
                </c:pt>
                <c:pt idx="146">
                  <c:v>78540</c:v>
                </c:pt>
                <c:pt idx="147">
                  <c:v>96140</c:v>
                </c:pt>
                <c:pt idx="148">
                  <c:v>45510</c:v>
                </c:pt>
                <c:pt idx="149">
                  <c:v>92700</c:v>
                </c:pt>
                <c:pt idx="150">
                  <c:v>104410</c:v>
                </c:pt>
                <c:pt idx="151">
                  <c:v>64000</c:v>
                </c:pt>
                <c:pt idx="152">
                  <c:v>91310</c:v>
                </c:pt>
                <c:pt idx="153">
                  <c:v>91310</c:v>
                </c:pt>
                <c:pt idx="154">
                  <c:v>64000</c:v>
                </c:pt>
                <c:pt idx="155">
                  <c:v>91310</c:v>
                </c:pt>
                <c:pt idx="156">
                  <c:v>112780</c:v>
                </c:pt>
                <c:pt idx="157">
                  <c:v>115440</c:v>
                </c:pt>
                <c:pt idx="158">
                  <c:v>48530</c:v>
                </c:pt>
                <c:pt idx="159">
                  <c:v>112110</c:v>
                </c:pt>
                <c:pt idx="160">
                  <c:v>43840</c:v>
                </c:pt>
                <c:pt idx="161">
                  <c:v>67910</c:v>
                </c:pt>
                <c:pt idx="162">
                  <c:v>75000</c:v>
                </c:pt>
                <c:pt idx="163">
                  <c:v>75480</c:v>
                </c:pt>
                <c:pt idx="164">
                  <c:v>109190</c:v>
                </c:pt>
                <c:pt idx="165">
                  <c:v>49630</c:v>
                </c:pt>
                <c:pt idx="166">
                  <c:v>52610</c:v>
                </c:pt>
                <c:pt idx="167">
                  <c:v>68900</c:v>
                </c:pt>
                <c:pt idx="168">
                  <c:v>80700</c:v>
                </c:pt>
                <c:pt idx="169">
                  <c:v>48170</c:v>
                </c:pt>
                <c:pt idx="170">
                  <c:v>109160</c:v>
                </c:pt>
                <c:pt idx="171">
                  <c:v>113280</c:v>
                </c:pt>
                <c:pt idx="172">
                  <c:v>76900</c:v>
                </c:pt>
                <c:pt idx="173">
                  <c:v>90700</c:v>
                </c:pt>
                <c:pt idx="174">
                  <c:v>56870</c:v>
                </c:pt>
                <c:pt idx="175">
                  <c:v>88050</c:v>
                </c:pt>
                <c:pt idx="176">
                  <c:v>91650</c:v>
                </c:pt>
                <c:pt idx="177">
                  <c:v>43510</c:v>
                </c:pt>
                <c:pt idx="178">
                  <c:v>70270</c:v>
                </c:pt>
                <c:pt idx="179">
                  <c:v>112780</c:v>
                </c:pt>
                <c:pt idx="180">
                  <c:v>115440</c:v>
                </c:pt>
                <c:pt idx="181">
                  <c:v>48530</c:v>
                </c:pt>
                <c:pt idx="182">
                  <c:v>43840</c:v>
                </c:pt>
                <c:pt idx="183">
                  <c:v>115440</c:v>
                </c:pt>
                <c:pt idx="184">
                  <c:v>56870</c:v>
                </c:pt>
                <c:pt idx="185">
                  <c:v>109190</c:v>
                </c:pt>
                <c:pt idx="186">
                  <c:v>48170</c:v>
                </c:pt>
                <c:pt idx="187">
                  <c:v>49630</c:v>
                </c:pt>
                <c:pt idx="188">
                  <c:v>76900</c:v>
                </c:pt>
                <c:pt idx="189">
                  <c:v>88050</c:v>
                </c:pt>
                <c:pt idx="190">
                  <c:v>75000</c:v>
                </c:pt>
                <c:pt idx="191">
                  <c:v>80700</c:v>
                </c:pt>
                <c:pt idx="192">
                  <c:v>52610</c:v>
                </c:pt>
                <c:pt idx="193">
                  <c:v>112110</c:v>
                </c:pt>
                <c:pt idx="194">
                  <c:v>112780</c:v>
                </c:pt>
                <c:pt idx="195">
                  <c:v>91650</c:v>
                </c:pt>
                <c:pt idx="196">
                  <c:v>70270</c:v>
                </c:pt>
                <c:pt idx="197">
                  <c:v>90700</c:v>
                </c:pt>
                <c:pt idx="198">
                  <c:v>68900</c:v>
                </c:pt>
                <c:pt idx="199">
                  <c:v>43510</c:v>
                </c:pt>
                <c:pt idx="200">
                  <c:v>109160</c:v>
                </c:pt>
                <c:pt idx="201">
                  <c:v>113280</c:v>
                </c:pt>
                <c:pt idx="202">
                  <c:v>67910</c:v>
                </c:pt>
                <c:pt idx="203">
                  <c:v>75480</c:v>
                </c:pt>
                <c:pt idx="204">
                  <c:v>48530</c:v>
                </c:pt>
                <c:pt idx="205">
                  <c:v>43840</c:v>
                </c:pt>
                <c:pt idx="206">
                  <c:v>115440</c:v>
                </c:pt>
                <c:pt idx="207">
                  <c:v>56870</c:v>
                </c:pt>
                <c:pt idx="208">
                  <c:v>109190</c:v>
                </c:pt>
                <c:pt idx="209">
                  <c:v>48170</c:v>
                </c:pt>
                <c:pt idx="210">
                  <c:v>49630</c:v>
                </c:pt>
                <c:pt idx="211">
                  <c:v>76900</c:v>
                </c:pt>
              </c:numCache>
            </c:numRef>
          </c:xVal>
          <c:yVal>
            <c:numRef>
              <c:f>staff!$K$2:$K$213</c:f>
              <c:numCache>
                <c:formatCode>General</c:formatCode>
                <c:ptCount val="212"/>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4</c:v>
                </c:pt>
                <c:pt idx="157">
                  <c:v>2</c:v>
                </c:pt>
                <c:pt idx="158">
                  <c:v>4</c:v>
                </c:pt>
                <c:pt idx="159">
                  <c:v>2</c:v>
                </c:pt>
                <c:pt idx="160">
                  <c:v>4</c:v>
                </c:pt>
                <c:pt idx="161">
                  <c:v>2</c:v>
                </c:pt>
                <c:pt idx="162">
                  <c:v>5</c:v>
                </c:pt>
                <c:pt idx="163">
                  <c:v>1</c:v>
                </c:pt>
                <c:pt idx="164">
                  <c:v>4</c:v>
                </c:pt>
                <c:pt idx="165">
                  <c:v>2</c:v>
                </c:pt>
                <c:pt idx="166">
                  <c:v>2</c:v>
                </c:pt>
                <c:pt idx="167">
                  <c:v>2</c:v>
                </c:pt>
                <c:pt idx="168">
                  <c:v>4</c:v>
                </c:pt>
                <c:pt idx="169">
                  <c:v>4</c:v>
                </c:pt>
                <c:pt idx="170">
                  <c:v>5</c:v>
                </c:pt>
                <c:pt idx="171">
                  <c:v>1</c:v>
                </c:pt>
                <c:pt idx="172">
                  <c:v>4</c:v>
                </c:pt>
                <c:pt idx="173">
                  <c:v>4</c:v>
                </c:pt>
                <c:pt idx="174">
                  <c:v>4</c:v>
                </c:pt>
                <c:pt idx="175">
                  <c:v>2</c:v>
                </c:pt>
                <c:pt idx="176">
                  <c:v>4</c:v>
                </c:pt>
                <c:pt idx="177">
                  <c:v>1</c:v>
                </c:pt>
                <c:pt idx="178">
                  <c:v>2</c:v>
                </c:pt>
                <c:pt idx="179">
                  <c:v>4</c:v>
                </c:pt>
                <c:pt idx="180">
                  <c:v>2</c:v>
                </c:pt>
                <c:pt idx="181">
                  <c:v>4</c:v>
                </c:pt>
                <c:pt idx="182">
                  <c:v>4</c:v>
                </c:pt>
                <c:pt idx="183">
                  <c:v>2</c:v>
                </c:pt>
                <c:pt idx="184">
                  <c:v>4</c:v>
                </c:pt>
                <c:pt idx="185">
                  <c:v>4</c:v>
                </c:pt>
                <c:pt idx="186">
                  <c:v>4</c:v>
                </c:pt>
                <c:pt idx="187">
                  <c:v>2</c:v>
                </c:pt>
                <c:pt idx="188">
                  <c:v>4</c:v>
                </c:pt>
                <c:pt idx="189">
                  <c:v>2</c:v>
                </c:pt>
                <c:pt idx="190">
                  <c:v>5</c:v>
                </c:pt>
                <c:pt idx="191">
                  <c:v>4</c:v>
                </c:pt>
                <c:pt idx="192">
                  <c:v>2</c:v>
                </c:pt>
                <c:pt idx="193">
                  <c:v>2</c:v>
                </c:pt>
                <c:pt idx="194">
                  <c:v>4</c:v>
                </c:pt>
                <c:pt idx="195">
                  <c:v>4</c:v>
                </c:pt>
                <c:pt idx="196">
                  <c:v>2</c:v>
                </c:pt>
                <c:pt idx="197">
                  <c:v>4</c:v>
                </c:pt>
                <c:pt idx="198">
                  <c:v>2</c:v>
                </c:pt>
                <c:pt idx="199">
                  <c:v>1</c:v>
                </c:pt>
                <c:pt idx="200">
                  <c:v>5</c:v>
                </c:pt>
                <c:pt idx="201">
                  <c:v>1</c:v>
                </c:pt>
                <c:pt idx="202">
                  <c:v>2</c:v>
                </c:pt>
                <c:pt idx="203">
                  <c:v>1</c:v>
                </c:pt>
                <c:pt idx="204">
                  <c:v>4</c:v>
                </c:pt>
                <c:pt idx="205">
                  <c:v>4</c:v>
                </c:pt>
                <c:pt idx="206">
                  <c:v>2</c:v>
                </c:pt>
                <c:pt idx="207">
                  <c:v>4</c:v>
                </c:pt>
                <c:pt idx="208">
                  <c:v>4</c:v>
                </c:pt>
                <c:pt idx="209">
                  <c:v>4</c:v>
                </c:pt>
                <c:pt idx="210">
                  <c:v>2</c:v>
                </c:pt>
                <c:pt idx="211">
                  <c:v>4</c:v>
                </c:pt>
              </c:numCache>
            </c:numRef>
          </c:yVal>
          <c:smooth val="0"/>
          <c:extLst>
            <c:ext xmlns:c16="http://schemas.microsoft.com/office/drawing/2014/chart" uri="{C3380CC4-5D6E-409C-BE32-E72D297353CC}">
              <c16:uniqueId val="{00000000-9A54-4430-87DF-0731F79759C4}"/>
            </c:ext>
          </c:extLst>
        </c:ser>
        <c:dLbls>
          <c:showLegendKey val="0"/>
          <c:showVal val="0"/>
          <c:showCatName val="0"/>
          <c:showSerName val="0"/>
          <c:showPercent val="0"/>
          <c:showBubbleSize val="0"/>
        </c:dLbls>
        <c:axId val="883906472"/>
        <c:axId val="883900352"/>
      </c:scatterChart>
      <c:valAx>
        <c:axId val="883906472"/>
        <c:scaling>
          <c:orientation val="minMax"/>
        </c:scaling>
        <c:delete val="0"/>
        <c:axPos val="b"/>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900352"/>
        <c:crosses val="autoZero"/>
        <c:crossBetween val="midCat"/>
      </c:valAx>
      <c:valAx>
        <c:axId val="88390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9064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by chandoo channel.xlsx]growth!PivotTable12</c:name>
    <c:fmtId val="1"/>
  </c:pivotSource>
  <c:chart>
    <c:autoTitleDeleted val="1"/>
    <c:pivotFmts>
      <c:pivotFmt>
        <c:idx val="0"/>
        <c:spPr>
          <a:ln w="28575" cap="rnd">
            <a:solidFill>
              <a:srgbClr val="FFFF00"/>
            </a:solidFill>
            <a:round/>
          </a:ln>
          <a:effectLst/>
        </c:spPr>
        <c:marker>
          <c:symbol val="circle"/>
          <c:size val="5"/>
          <c:spPr>
            <a:solidFill>
              <a:schemeClr val="bg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growth!$B$1</c:f>
              <c:strCache>
                <c:ptCount val="1"/>
                <c:pt idx="0">
                  <c:v>Total</c:v>
                </c:pt>
              </c:strCache>
            </c:strRef>
          </c:tx>
          <c:spPr>
            <a:ln w="28575" cap="rnd">
              <a:solidFill>
                <a:srgbClr val="FFFF00"/>
              </a:solidFill>
              <a:round/>
            </a:ln>
            <a:effectLst/>
          </c:spPr>
          <c:marker>
            <c:symbol val="circle"/>
            <c:size val="5"/>
            <c:spPr>
              <a:solidFill>
                <a:schemeClr val="bg2"/>
              </a:solidFill>
              <a:ln w="9525">
                <a:solidFill>
                  <a:schemeClr val="accent1"/>
                </a:solidFill>
              </a:ln>
              <a:effectLst/>
            </c:spPr>
          </c:marker>
          <c:cat>
            <c:multiLvlStrRef>
              <c:f>growth!$A$2:$A$38</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growth!$B$2:$B$38</c:f>
              <c:numCache>
                <c:formatCode>General</c:formatCode>
                <c:ptCount val="32"/>
                <c:pt idx="0">
                  <c:v>5</c:v>
                </c:pt>
                <c:pt idx="1">
                  <c:v>6</c:v>
                </c:pt>
                <c:pt idx="2">
                  <c:v>12</c:v>
                </c:pt>
                <c:pt idx="3">
                  <c:v>15</c:v>
                </c:pt>
                <c:pt idx="4">
                  <c:v>22</c:v>
                </c:pt>
                <c:pt idx="5">
                  <c:v>29</c:v>
                </c:pt>
                <c:pt idx="6">
                  <c:v>38</c:v>
                </c:pt>
                <c:pt idx="7">
                  <c:v>45</c:v>
                </c:pt>
                <c:pt idx="8">
                  <c:v>6</c:v>
                </c:pt>
                <c:pt idx="9">
                  <c:v>10</c:v>
                </c:pt>
                <c:pt idx="10">
                  <c:v>20</c:v>
                </c:pt>
                <c:pt idx="11">
                  <c:v>26</c:v>
                </c:pt>
                <c:pt idx="12">
                  <c:v>39</c:v>
                </c:pt>
                <c:pt idx="13">
                  <c:v>46</c:v>
                </c:pt>
                <c:pt idx="14">
                  <c:v>60</c:v>
                </c:pt>
                <c:pt idx="15">
                  <c:v>64</c:v>
                </c:pt>
                <c:pt idx="16">
                  <c:v>77</c:v>
                </c:pt>
                <c:pt idx="17">
                  <c:v>80</c:v>
                </c:pt>
                <c:pt idx="18">
                  <c:v>84</c:v>
                </c:pt>
                <c:pt idx="19">
                  <c:v>92</c:v>
                </c:pt>
                <c:pt idx="20">
                  <c:v>3</c:v>
                </c:pt>
                <c:pt idx="21">
                  <c:v>13</c:v>
                </c:pt>
                <c:pt idx="22">
                  <c:v>23</c:v>
                </c:pt>
                <c:pt idx="23">
                  <c:v>35</c:v>
                </c:pt>
                <c:pt idx="24">
                  <c:v>47</c:v>
                </c:pt>
                <c:pt idx="25">
                  <c:v>55</c:v>
                </c:pt>
                <c:pt idx="26">
                  <c:v>61</c:v>
                </c:pt>
                <c:pt idx="27">
                  <c:v>67</c:v>
                </c:pt>
                <c:pt idx="28">
                  <c:v>69</c:v>
                </c:pt>
                <c:pt idx="29">
                  <c:v>73</c:v>
                </c:pt>
                <c:pt idx="30">
                  <c:v>1</c:v>
                </c:pt>
                <c:pt idx="31">
                  <c:v>2</c:v>
                </c:pt>
              </c:numCache>
            </c:numRef>
          </c:val>
          <c:smooth val="0"/>
          <c:extLst>
            <c:ext xmlns:c16="http://schemas.microsoft.com/office/drawing/2014/chart" uri="{C3380CC4-5D6E-409C-BE32-E72D297353CC}">
              <c16:uniqueId val="{00000000-95D9-4D54-94AB-1A7183D26DF4}"/>
            </c:ext>
          </c:extLst>
        </c:ser>
        <c:dLbls>
          <c:showLegendKey val="0"/>
          <c:showVal val="0"/>
          <c:showCatName val="0"/>
          <c:showSerName val="0"/>
          <c:showPercent val="0"/>
          <c:showBubbleSize val="0"/>
        </c:dLbls>
        <c:marker val="1"/>
        <c:smooth val="0"/>
        <c:axId val="883906832"/>
        <c:axId val="883908272"/>
      </c:lineChart>
      <c:catAx>
        <c:axId val="88390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3908272"/>
        <c:crosses val="autoZero"/>
        <c:auto val="1"/>
        <c:lblAlgn val="ctr"/>
        <c:lblOffset val="100"/>
        <c:noMultiLvlLbl val="0"/>
      </c:catAx>
      <c:valAx>
        <c:axId val="883908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3906832"/>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Growth</a:t>
            </a:r>
            <a:r>
              <a:rPr lang="en-US" baseline="0"/>
              <a:t> Over Time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bg1"/>
              </a:solidFill>
              <a:round/>
            </a:ln>
            <a:effectLst>
              <a:outerShdw blurRad="57150" dist="19050" dir="5400000" algn="ctr" rotWithShape="0">
                <a:srgbClr val="000000">
                  <a:alpha val="63000"/>
                </a:srgbClr>
              </a:outerShdw>
            </a:effectLst>
          </c:spPr>
          <c:marker>
            <c:symbol val="none"/>
          </c:marker>
          <c:cat>
            <c:numRef>
              <c:f>growth!$N$2:$N$37</c:f>
              <c:numCache>
                <c:formatCode>m/d/yyyy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growth!$P$2:$P$37</c:f>
              <c:numCache>
                <c:formatCode>General</c:formatCode>
                <c:ptCount val="36"/>
                <c:pt idx="0">
                  <c:v>5</c:v>
                </c:pt>
                <c:pt idx="1">
                  <c:v>6</c:v>
                </c:pt>
                <c:pt idx="2">
                  <c:v>12</c:v>
                </c:pt>
                <c:pt idx="3">
                  <c:v>15</c:v>
                </c:pt>
                <c:pt idx="4">
                  <c:v>22</c:v>
                </c:pt>
                <c:pt idx="5">
                  <c:v>29</c:v>
                </c:pt>
                <c:pt idx="6">
                  <c:v>38</c:v>
                </c:pt>
                <c:pt idx="7">
                  <c:v>45</c:v>
                </c:pt>
                <c:pt idx="8">
                  <c:v>51</c:v>
                </c:pt>
                <c:pt idx="9">
                  <c:v>55</c:v>
                </c:pt>
                <c:pt idx="10">
                  <c:v>65</c:v>
                </c:pt>
                <c:pt idx="11">
                  <c:v>71</c:v>
                </c:pt>
                <c:pt idx="12">
                  <c:v>84</c:v>
                </c:pt>
                <c:pt idx="13">
                  <c:v>91</c:v>
                </c:pt>
                <c:pt idx="14">
                  <c:v>105</c:v>
                </c:pt>
                <c:pt idx="15">
                  <c:v>109</c:v>
                </c:pt>
                <c:pt idx="16">
                  <c:v>122</c:v>
                </c:pt>
                <c:pt idx="17">
                  <c:v>125</c:v>
                </c:pt>
                <c:pt idx="18">
                  <c:v>129</c:v>
                </c:pt>
                <c:pt idx="19">
                  <c:v>137</c:v>
                </c:pt>
                <c:pt idx="20">
                  <c:v>140</c:v>
                </c:pt>
                <c:pt idx="21">
                  <c:v>150</c:v>
                </c:pt>
                <c:pt idx="22">
                  <c:v>160</c:v>
                </c:pt>
                <c:pt idx="23">
                  <c:v>172</c:v>
                </c:pt>
                <c:pt idx="24">
                  <c:v>184</c:v>
                </c:pt>
                <c:pt idx="25">
                  <c:v>192</c:v>
                </c:pt>
                <c:pt idx="26">
                  <c:v>198</c:v>
                </c:pt>
                <c:pt idx="27">
                  <c:v>204</c:v>
                </c:pt>
                <c:pt idx="28">
                  <c:v>206</c:v>
                </c:pt>
                <c:pt idx="29">
                  <c:v>210</c:v>
                </c:pt>
                <c:pt idx="30">
                  <c:v>210</c:v>
                </c:pt>
                <c:pt idx="31">
                  <c:v>210</c:v>
                </c:pt>
                <c:pt idx="32">
                  <c:v>210</c:v>
                </c:pt>
                <c:pt idx="33">
                  <c:v>211</c:v>
                </c:pt>
                <c:pt idx="34">
                  <c:v>211</c:v>
                </c:pt>
                <c:pt idx="35">
                  <c:v>212</c:v>
                </c:pt>
              </c:numCache>
            </c:numRef>
          </c:val>
          <c:smooth val="0"/>
          <c:extLst>
            <c:ext xmlns:c16="http://schemas.microsoft.com/office/drawing/2014/chart" uri="{C3380CC4-5D6E-409C-BE32-E72D297353CC}">
              <c16:uniqueId val="{00000000-E236-4316-86A5-25CFC0A79D1D}"/>
            </c:ext>
          </c:extLst>
        </c:ser>
        <c:dLbls>
          <c:showLegendKey val="0"/>
          <c:showVal val="0"/>
          <c:showCatName val="0"/>
          <c:showSerName val="0"/>
          <c:showPercent val="0"/>
          <c:showBubbleSize val="0"/>
        </c:dLbls>
        <c:smooth val="0"/>
        <c:axId val="884840728"/>
        <c:axId val="884841088"/>
      </c:lineChart>
      <c:dateAx>
        <c:axId val="884840728"/>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4841088"/>
        <c:crosses val="autoZero"/>
        <c:auto val="1"/>
        <c:lblOffset val="100"/>
        <c:baseTimeUnit val="months"/>
      </c:dateAx>
      <c:valAx>
        <c:axId val="884841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48407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F05FBF1A-FE30-470C-9C24-6C1B084C22E1}">
          <cx:dataId val="0"/>
          <cx:layoutPr>
            <cx:binning intervalClosed="r" underflow="30000" overflow="auto">
              <cx:binSize val="15000"/>
            </cx:binning>
          </cx:layoutPr>
        </cx:series>
      </cx:plotAreaRegion>
      <cx:axis id="0">
        <cx:catScaling gapWidth="0.349999994"/>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1F794A7B-6DEC-43B6-B4F4-F7C2E973248F}">
          <cx:spPr>
            <a:ln w="6350">
              <a:solidFill>
                <a:schemeClr val="tx1"/>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571501</xdr:colOff>
      <xdr:row>10</xdr:row>
      <xdr:rowOff>0</xdr:rowOff>
    </xdr:from>
    <xdr:to>
      <xdr:col>9</xdr:col>
      <xdr:colOff>38100</xdr:colOff>
      <xdr:row>29</xdr:row>
      <xdr:rowOff>0</xdr:rowOff>
    </xdr:to>
    <xdr:graphicFrame macro="">
      <xdr:nvGraphicFramePr>
        <xdr:cNvPr id="2" name="Chart 1">
          <a:extLst>
            <a:ext uri="{FF2B5EF4-FFF2-40B4-BE49-F238E27FC236}">
              <a16:creationId xmlns:a16="http://schemas.microsoft.com/office/drawing/2014/main" id="{275789FF-311D-4B17-96AD-454A7553D4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571614</xdr:colOff>
      <xdr:row>10</xdr:row>
      <xdr:rowOff>0</xdr:rowOff>
    </xdr:from>
    <xdr:to>
      <xdr:col>16</xdr:col>
      <xdr:colOff>28575</xdr:colOff>
      <xdr:row>29</xdr:row>
      <xdr:rowOff>0</xdr:rowOff>
    </xdr:to>
    <xdr:graphicFrame macro="">
      <xdr:nvGraphicFramePr>
        <xdr:cNvPr id="3" name="Chart 2">
          <a:extLst>
            <a:ext uri="{FF2B5EF4-FFF2-40B4-BE49-F238E27FC236}">
              <a16:creationId xmlns:a16="http://schemas.microsoft.com/office/drawing/2014/main" id="{9C573863-67CA-46D5-987B-6ED896B9A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19050</xdr:colOff>
      <xdr:row>0</xdr:row>
      <xdr:rowOff>19050</xdr:rowOff>
    </xdr:from>
    <xdr:to>
      <xdr:col>10</xdr:col>
      <xdr:colOff>19050</xdr:colOff>
      <xdr:row>13</xdr:row>
      <xdr:rowOff>66675</xdr:rowOff>
    </xdr:to>
    <mc:AlternateContent xmlns:mc="http://schemas.openxmlformats.org/markup-compatibility/2006">
      <mc:Choice xmlns:sle15="http://schemas.microsoft.com/office/drawing/2012/slicer" Requires="sle15">
        <xdr:graphicFrame macro="">
          <xdr:nvGraphicFramePr>
            <xdr:cNvPr id="2" name="Gender 1">
              <a:extLst>
                <a:ext uri="{FF2B5EF4-FFF2-40B4-BE49-F238E27FC236}">
                  <a16:creationId xmlns:a16="http://schemas.microsoft.com/office/drawing/2014/main" id="{585F35B5-D760-26C9-A31E-8EF948093A0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858000" y="1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533400</xdr:colOff>
      <xdr:row>1</xdr:row>
      <xdr:rowOff>76200</xdr:rowOff>
    </xdr:from>
    <xdr:to>
      <xdr:col>12</xdr:col>
      <xdr:colOff>533400</xdr:colOff>
      <xdr:row>14</xdr:row>
      <xdr:rowOff>123825</xdr:rowOff>
    </xdr:to>
    <mc:AlternateContent xmlns:mc="http://schemas.openxmlformats.org/markup-compatibility/2006">
      <mc:Choice xmlns:sle15="http://schemas.microsoft.com/office/drawing/2012/slicer" Requires="sle15">
        <xdr:graphicFrame macro="">
          <xdr:nvGraphicFramePr>
            <xdr:cNvPr id="3" name="Rating">
              <a:extLst>
                <a:ext uri="{FF2B5EF4-FFF2-40B4-BE49-F238E27FC236}">
                  <a16:creationId xmlns:a16="http://schemas.microsoft.com/office/drawing/2014/main" id="{DAB4FFEF-B98C-1246-A61D-8AE7632926C7}"/>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8591550" y="266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57150</xdr:colOff>
      <xdr:row>0</xdr:row>
      <xdr:rowOff>38100</xdr:rowOff>
    </xdr:from>
    <xdr:to>
      <xdr:col>4</xdr:col>
      <xdr:colOff>1352550</xdr:colOff>
      <xdr:row>5</xdr:row>
      <xdr:rowOff>66675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967C66C-00D6-B0C1-DE44-F6E285F4BB8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857625" y="38100"/>
              <a:ext cx="12954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6</xdr:row>
      <xdr:rowOff>57150</xdr:rowOff>
    </xdr:from>
    <xdr:to>
      <xdr:col>3</xdr:col>
      <xdr:colOff>361950</xdr:colOff>
      <xdr:row>13</xdr:row>
      <xdr:rowOff>95250</xdr:rowOff>
    </xdr:to>
    <mc:AlternateContent xmlns:mc="http://schemas.openxmlformats.org/markup-compatibility/2006" xmlns:tsle="http://schemas.microsoft.com/office/drawing/2012/timeslicer">
      <mc:Choice Requires="tsle">
        <xdr:graphicFrame macro="">
          <xdr:nvGraphicFramePr>
            <xdr:cNvPr id="3" name="Date Joined">
              <a:extLst>
                <a:ext uri="{FF2B5EF4-FFF2-40B4-BE49-F238E27FC236}">
                  <a16:creationId xmlns:a16="http://schemas.microsoft.com/office/drawing/2014/main" id="{EDBC84B7-7845-915A-6C87-F4C093D5A567}"/>
                </a:ext>
              </a:extLst>
            </xdr:cNvPr>
            <xdr:cNvGraphicFramePr/>
          </xdr:nvGraphicFramePr>
          <xdr:xfrm>
            <a:off x="0" y="0"/>
            <a:ext cx="0" cy="0"/>
          </xdr:xfrm>
          <a:graphic>
            <a:graphicData uri="http://schemas.microsoft.com/office/drawing/2012/timeslicer">
              <tsle:timeslicer name="Date Joined"/>
            </a:graphicData>
          </a:graphic>
        </xdr:graphicFrame>
      </mc:Choice>
      <mc:Fallback xmlns="">
        <xdr:sp macro="" textlink="">
          <xdr:nvSpPr>
            <xdr:cNvPr id="0" name=""/>
            <xdr:cNvSpPr>
              <a:spLocks noTextEdit="1"/>
            </xdr:cNvSpPr>
          </xdr:nvSpPr>
          <xdr:spPr>
            <a:xfrm>
              <a:off x="57150" y="12001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38100</xdr:colOff>
      <xdr:row>0</xdr:row>
      <xdr:rowOff>28575</xdr:rowOff>
    </xdr:from>
    <xdr:to>
      <xdr:col>19</xdr:col>
      <xdr:colOff>476250</xdr:colOff>
      <xdr:row>17</xdr:row>
      <xdr:rowOff>57149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442C288-2E87-4A54-A6EE-0869D5C73C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48700" y="28575"/>
              <a:ext cx="5314950" cy="32670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19</xdr:row>
      <xdr:rowOff>0</xdr:rowOff>
    </xdr:from>
    <xdr:to>
      <xdr:col>17</xdr:col>
      <xdr:colOff>295275</xdr:colOff>
      <xdr:row>33</xdr:row>
      <xdr:rowOff>38100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12DF92B-5620-4BFB-A73A-7D85A73D99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10600" y="3619500"/>
              <a:ext cx="3952875" cy="2705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447675</xdr:colOff>
      <xdr:row>8</xdr:row>
      <xdr:rowOff>66674</xdr:rowOff>
    </xdr:from>
    <xdr:to>
      <xdr:col>8</xdr:col>
      <xdr:colOff>870585</xdr:colOff>
      <xdr:row>13</xdr:row>
      <xdr:rowOff>28574</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DEE043AE-F35E-75EE-A89C-9FFEAF81778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57800" y="1590674"/>
              <a:ext cx="128016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685800</xdr:colOff>
      <xdr:row>0</xdr:row>
      <xdr:rowOff>57151</xdr:rowOff>
    </xdr:from>
    <xdr:to>
      <xdr:col>7</xdr:col>
      <xdr:colOff>352426</xdr:colOff>
      <xdr:row>26</xdr:row>
      <xdr:rowOff>1</xdr:rowOff>
    </xdr:to>
    <xdr:sp macro="" textlink="">
      <xdr:nvSpPr>
        <xdr:cNvPr id="3" name="Right Brace 2">
          <a:extLst>
            <a:ext uri="{FF2B5EF4-FFF2-40B4-BE49-F238E27FC236}">
              <a16:creationId xmlns:a16="http://schemas.microsoft.com/office/drawing/2014/main" id="{F637F966-C8B4-3D95-0BF1-FD42024840C8}"/>
            </a:ext>
          </a:extLst>
        </xdr:cNvPr>
        <xdr:cNvSpPr/>
      </xdr:nvSpPr>
      <xdr:spPr>
        <a:xfrm>
          <a:off x="4743450" y="57151"/>
          <a:ext cx="419101" cy="4895850"/>
        </a:xfrm>
        <a:prstGeom prst="rightBrace">
          <a:avLst>
            <a:gd name="adj1" fmla="val 42479"/>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3</xdr:col>
      <xdr:colOff>47625</xdr:colOff>
      <xdr:row>0</xdr:row>
      <xdr:rowOff>0</xdr:rowOff>
    </xdr:from>
    <xdr:to>
      <xdr:col>5</xdr:col>
      <xdr:colOff>276225</xdr:colOff>
      <xdr:row>6</xdr:row>
      <xdr:rowOff>123825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D9A04085-B61F-5835-6A7F-AFC9D5F79C8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324100" y="0"/>
              <a:ext cx="1438275"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1362074</xdr:colOff>
      <xdr:row>0</xdr:row>
      <xdr:rowOff>0</xdr:rowOff>
    </xdr:from>
    <xdr:to>
      <xdr:col>13</xdr:col>
      <xdr:colOff>76199</xdr:colOff>
      <xdr:row>14</xdr:row>
      <xdr:rowOff>180974</xdr:rowOff>
    </xdr:to>
    <xdr:graphicFrame macro="">
      <xdr:nvGraphicFramePr>
        <xdr:cNvPr id="5" name="Chart 4">
          <a:extLst>
            <a:ext uri="{FF2B5EF4-FFF2-40B4-BE49-F238E27FC236}">
              <a16:creationId xmlns:a16="http://schemas.microsoft.com/office/drawing/2014/main" id="{F5851CC3-9801-44A7-83D4-8C75ACE6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228600</xdr:colOff>
      <xdr:row>14</xdr:row>
      <xdr:rowOff>19050</xdr:rowOff>
    </xdr:from>
    <xdr:to>
      <xdr:col>9</xdr:col>
      <xdr:colOff>1381125</xdr:colOff>
      <xdr:row>20</xdr:row>
      <xdr:rowOff>133350</xdr:rowOff>
    </xdr:to>
    <mc:AlternateContent xmlns:mc="http://schemas.openxmlformats.org/markup-compatibility/2006" xmlns:tsle="http://schemas.microsoft.com/office/drawing/2012/timeslicer">
      <mc:Choice Requires="tsle">
        <xdr:graphicFrame macro="">
          <xdr:nvGraphicFramePr>
            <xdr:cNvPr id="6" name="Date Joined 1">
              <a:extLst>
                <a:ext uri="{FF2B5EF4-FFF2-40B4-BE49-F238E27FC236}">
                  <a16:creationId xmlns:a16="http://schemas.microsoft.com/office/drawing/2014/main" id="{928C8ABA-34FB-14FF-4A84-0B3142103102}"/>
                </a:ext>
              </a:extLst>
            </xdr:cNvPr>
            <xdr:cNvGraphicFramePr/>
          </xdr:nvGraphicFramePr>
          <xdr:xfrm>
            <a:off x="0" y="0"/>
            <a:ext cx="0" cy="0"/>
          </xdr:xfrm>
          <a:graphic>
            <a:graphicData uri="http://schemas.microsoft.com/office/drawing/2012/timeslicer">
              <tsle:timeslicer name="Date Joined 1"/>
            </a:graphicData>
          </a:graphic>
        </xdr:graphicFrame>
      </mc:Choice>
      <mc:Fallback xmlns="">
        <xdr:sp macro="" textlink="">
          <xdr:nvSpPr>
            <xdr:cNvPr id="0" name=""/>
            <xdr:cNvSpPr>
              <a:spLocks noTextEdit="1"/>
            </xdr:cNvSpPr>
          </xdr:nvSpPr>
          <xdr:spPr>
            <a:xfrm>
              <a:off x="5038725" y="2686050"/>
              <a:ext cx="3286125"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9525</xdr:colOff>
      <xdr:row>0</xdr:row>
      <xdr:rowOff>23811</xdr:rowOff>
    </xdr:from>
    <xdr:to>
      <xdr:col>12</xdr:col>
      <xdr:colOff>19050</xdr:colOff>
      <xdr:row>15</xdr:row>
      <xdr:rowOff>161925</xdr:rowOff>
    </xdr:to>
    <xdr:graphicFrame macro="">
      <xdr:nvGraphicFramePr>
        <xdr:cNvPr id="2" name="Chart 1">
          <a:extLst>
            <a:ext uri="{FF2B5EF4-FFF2-40B4-BE49-F238E27FC236}">
              <a16:creationId xmlns:a16="http://schemas.microsoft.com/office/drawing/2014/main" id="{CEA311E5-EB83-2169-A096-EC40822A2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466725</xdr:colOff>
      <xdr:row>1</xdr:row>
      <xdr:rowOff>133350</xdr:rowOff>
    </xdr:from>
    <xdr:to>
      <xdr:col>6</xdr:col>
      <xdr:colOff>247650</xdr:colOff>
      <xdr:row>3</xdr:row>
      <xdr:rowOff>28575</xdr:rowOff>
    </xdr:to>
    <xdr:sp macro="" textlink="">
      <xdr:nvSpPr>
        <xdr:cNvPr id="3" name="TextBox 2">
          <a:extLst>
            <a:ext uri="{FF2B5EF4-FFF2-40B4-BE49-F238E27FC236}">
              <a16:creationId xmlns:a16="http://schemas.microsoft.com/office/drawing/2014/main" id="{2662AD53-0657-5B80-37E7-2EB40B2C5687}"/>
            </a:ext>
          </a:extLst>
        </xdr:cNvPr>
        <xdr:cNvSpPr txBox="1"/>
      </xdr:nvSpPr>
      <xdr:spPr>
        <a:xfrm>
          <a:off x="2305050" y="323850"/>
          <a:ext cx="23050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By Employess</a:t>
          </a:r>
          <a:endParaRPr lang="en-US" sz="1100" b="1">
            <a:solidFill>
              <a:schemeClr val="bg1"/>
            </a:solidFill>
          </a:endParaRPr>
        </a:p>
      </xdr:txBody>
    </xdr:sp>
    <xdr:clientData/>
  </xdr:twoCellAnchor>
  <xdr:twoCellAnchor>
    <xdr:from>
      <xdr:col>16</xdr:col>
      <xdr:colOff>66675</xdr:colOff>
      <xdr:row>0</xdr:row>
      <xdr:rowOff>185737</xdr:rowOff>
    </xdr:from>
    <xdr:to>
      <xdr:col>23</xdr:col>
      <xdr:colOff>304800</xdr:colOff>
      <xdr:row>15</xdr:row>
      <xdr:rowOff>123825</xdr:rowOff>
    </xdr:to>
    <xdr:graphicFrame macro="">
      <xdr:nvGraphicFramePr>
        <xdr:cNvPr id="4" name="Chart 3">
          <a:extLst>
            <a:ext uri="{FF2B5EF4-FFF2-40B4-BE49-F238E27FC236}">
              <a16:creationId xmlns:a16="http://schemas.microsoft.com/office/drawing/2014/main" id="{C11B4D70-8F54-E349-151E-70673C6D4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0.06677</cdr:x>
      <cdr:y>0.05246</cdr:y>
    </cdr:from>
    <cdr:to>
      <cdr:x>0.38279</cdr:x>
      <cdr:y>0.13196</cdr:y>
    </cdr:to>
    <cdr:sp macro="" textlink="">
      <cdr:nvSpPr>
        <cdr:cNvPr id="2" name="TextBox 1">
          <a:extLst xmlns:a="http://schemas.openxmlformats.org/drawingml/2006/main">
            <a:ext uri="{FF2B5EF4-FFF2-40B4-BE49-F238E27FC236}">
              <a16:creationId xmlns:a16="http://schemas.microsoft.com/office/drawing/2014/main" id="{8D484092-FB38-7977-C7E1-9F612BD15F32}"/>
            </a:ext>
          </a:extLst>
        </cdr:cNvPr>
        <cdr:cNvSpPr txBox="1"/>
      </cdr:nvSpPr>
      <cdr:spPr>
        <a:xfrm xmlns:a="http://schemas.openxmlformats.org/drawingml/2006/main">
          <a:off x="428625" y="157164"/>
          <a:ext cx="2028825" cy="2381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0.06677</cdr:x>
      <cdr:y>0.00477</cdr:y>
    </cdr:from>
    <cdr:to>
      <cdr:x>0.41543</cdr:x>
      <cdr:y>0.12242</cdr:y>
    </cdr:to>
    <cdr:sp macro="" textlink="">
      <cdr:nvSpPr>
        <cdr:cNvPr id="3" name="TextBox 2">
          <a:extLst xmlns:a="http://schemas.openxmlformats.org/drawingml/2006/main">
            <a:ext uri="{FF2B5EF4-FFF2-40B4-BE49-F238E27FC236}">
              <a16:creationId xmlns:a16="http://schemas.microsoft.com/office/drawing/2014/main" id="{2899B6C1-6959-25F4-0FF0-A4D4A23E7F38}"/>
            </a:ext>
          </a:extLst>
        </cdr:cNvPr>
        <cdr:cNvSpPr txBox="1"/>
      </cdr:nvSpPr>
      <cdr:spPr>
        <a:xfrm xmlns:a="http://schemas.openxmlformats.org/drawingml/2006/main">
          <a:off x="428625" y="14288"/>
          <a:ext cx="2238375"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Company</a:t>
          </a:r>
          <a:r>
            <a:rPr lang="en-US" sz="1800" b="1" baseline="0">
              <a:solidFill>
                <a:schemeClr val="bg1"/>
              </a:solidFill>
            </a:rPr>
            <a:t> Growth</a:t>
          </a:r>
          <a:endParaRPr lang="en-US" sz="1100" b="1">
            <a:solidFill>
              <a:schemeClr val="bg1"/>
            </a:solidFill>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53605208335" backgroundQuery="1" createdVersion="8" refreshedVersion="8" minRefreshableVersion="3" recordCount="0" supportSubquery="1" supportAdvancedDrill="1" xr:uid="{B83B27EB-C569-4762-98D7-5769B468E615}">
  <cacheSource type="external" connectionId="5"/>
  <cacheFields count="6">
    <cacheField name="[Employees 1].[Gender].[Gender]" caption="Gender" numFmtId="0" hierarchy="9" level="1">
      <sharedItems count="2">
        <s v="Female"/>
        <s v="Male"/>
      </sharedItems>
    </cacheField>
    <cacheField name="[Measures].[Average of Age]" caption="Average of Age" numFmtId="0" hierarchy="29" level="32767"/>
    <cacheField name="[Measures].[Average of Salary]" caption="Average of Salary" numFmtId="0" hierarchy="30" level="32767"/>
    <cacheField name="[Measures].[Average of Tenure]" caption="Average of Tenure" numFmtId="0" hierarchy="31" level="32767"/>
    <cacheField name="[Measures].[Count of Name]" caption="Count of Name" numFmtId="0" hierarchy="32" level="32767"/>
    <cacheField name="[Employees 1].[Country].[Country]" caption="Country" numFmtId="0" hierarchy="15" level="1">
      <sharedItems containsSemiMixedTypes="0" containsNonDate="0" containsString="0"/>
    </cacheField>
  </cacheFields>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2" memberValueDatatype="130" unbalanced="0">
      <fieldsUsage count="2">
        <fieldUsage x="-1"/>
        <fieldUsage x="0"/>
      </fieldsUsage>
    </cacheHierarchy>
    <cacheHierarchy uniqueName="[Employees 1].[Department]" caption="Department" attribute="1" defaultMemberUniqueName="[Employees 1].[Department].[All]" allUniqueName="[Employees 1].[Department].[All]" dimensionUniqueName="[Employees 1]" displayFolder="" count="0"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2" memberValueDatatype="130" unbalanced="0">
      <fieldsUsage count="2">
        <fieldUsage x="-1"/>
        <fieldUsage x="5"/>
      </fieldsUsage>
    </cacheHierarchy>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oneField="1" hidden="1">
      <fieldsUsage count="1">
        <fieldUsage x="1"/>
      </fieldsUsage>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oneField="1" hidden="1">
      <fieldsUsage count="1">
        <fieldUsage x="2"/>
      </fieldsUsage>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61865740741" backgroundQuery="1" createdVersion="8" refreshedVersion="8" minRefreshableVersion="3" recordCount="0" supportSubquery="1" supportAdvancedDrill="1" xr:uid="{ADB6FBF9-751F-40FD-B2AB-D2F9A9C1FF83}">
  <cacheSource type="external" connectionId="5"/>
  <cacheFields count="3">
    <cacheField name="[Employees 1].[Date Joined (Month)].[Date Joined (Month)]" caption="Date Joined (Month)" numFmtId="0" hierarchy="21" level="1">
      <sharedItems count="12">
        <s v="May"/>
        <s v="Jun"/>
        <s v="Jul"/>
        <s v="Aug"/>
        <s v="Sep"/>
        <s v="Oct"/>
        <s v="Nov"/>
        <s v="Dec"/>
        <s v="Jan"/>
        <s v="Feb"/>
        <s v="Mar"/>
        <s v="Apr"/>
      </sharedItems>
    </cacheField>
    <cacheField name="[Employees 1].[Date Joined (Year)].[Date Joined (Year)]" caption="Date Joined (Year)" numFmtId="0" hierarchy="19" level="1">
      <sharedItems count="4">
        <s v="2020"/>
        <s v="2021"/>
        <s v="2022"/>
        <s v="2023"/>
      </sharedItems>
    </cacheField>
    <cacheField name="[Measures].[Count of Name]" caption="Count of Name" numFmtId="0" hierarchy="32" level="32767"/>
  </cacheFields>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2"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2"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0"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2" memberValueDatatype="130" unbalanced="0">
      <fieldsUsage count="2">
        <fieldUsage x="-1"/>
        <fieldUsage x="1"/>
      </fieldsUsage>
    </cacheHierarchy>
    <cacheHierarchy uniqueName="[Employees 1].[Date Joined (Quarter)]" caption="Date Joined (Quarter)" attribute="1" defaultMemberUniqueName="[Employees 1].[Date Joined (Quarter)].[All]" allUniqueName="[Employees 1].[Date Joined (Quarter)].[All]" dimensionUniqueName="[Employees 1]" displayFolder="" count="2" memberValueDatatype="130" unbalanced="0"/>
    <cacheHierarchy uniqueName="[Employees 1].[Date Joined (Month)]" caption="Date Joined (Month)" attribute="1" defaultMemberUniqueName="[Employees 1].[Date Joined (Month)].[All]" allUniqueName="[Employees 1].[Date Joined (Month)].[All]" dimensionUniqueName="[Employees 1]" displayFolder="" count="2" memberValueDatatype="130" unbalanced="0">
      <fieldsUsage count="2">
        <fieldUsage x="-1"/>
        <fieldUsage x="0"/>
      </fieldsUsage>
    </cacheHierarchy>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oneField="1" hidden="1">
      <fieldsUsage count="1">
        <fieldUsage x="2"/>
      </fieldsUsage>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7797349537" backgroundQuery="1" createdVersion="8" refreshedVersion="8" minRefreshableVersion="3" recordCount="0" supportSubquery="1" supportAdvancedDrill="1" xr:uid="{016A4188-4004-45DC-8F62-0DE09E86DA31}">
  <cacheSource type="external" connectionId="5"/>
  <cacheFields count="3">
    <cacheField name="[Employees 1].[Rating].[Rating]" caption="Rating" numFmtId="0" hierarchy="14" level="1">
      <sharedItems count="5">
        <s v="Above average"/>
        <s v="Average"/>
        <s v="Exceptional"/>
        <s v="Poor"/>
        <s v="Very poor"/>
      </sharedItems>
    </cacheField>
    <cacheField name="[Measures].[Average of Salary]" caption="Average of Salary" numFmtId="0" hierarchy="30" level="32767"/>
    <cacheField name="[Employees 1].[Gender].[Gender]" caption="Gender" numFmtId="0" hierarchy="9" level="1">
      <sharedItems containsSemiMixedTypes="0" containsNonDate="0" containsString="0"/>
    </cacheField>
  </cacheFields>
  <cacheHierarchies count="33">
    <cacheHierarchy uniqueName="[Employees].[Name]" caption="Name" attribute="1" defaultMemberUniqueName="[Employees].[Name].[All]" allUniqueName="[Employees].[Name].[All]" dimensionUniqueName="[Employees]" displayFolder="" count="2" memberValueDatatype="130" unbalanced="0"/>
    <cacheHierarchy uniqueName="[Employees].[Gender]" caption="Gender" attribute="1" defaultMemberUniqueName="[Employees].[Gender].[All]" allUniqueName="[Employees].[Gender].[All]" dimensionUniqueName="[Employees]" displayFolder="" count="2" memberValueDatatype="130" unbalanced="0"/>
    <cacheHierarchy uniqueName="[Employees].[Department]" caption="Department" attribute="1" defaultMemberUniqueName="[Employees].[Department].[All]" allUniqueName="[Employees].[Department].[All]" dimensionUniqueName="[Employees]" displayFolder="" count="2" memberValueDatatype="130" unbalanced="0"/>
    <cacheHierarchy uniqueName="[Employees].[Age]" caption="Age" attribute="1" defaultMemberUniqueName="[Employees].[Age].[All]" allUniqueName="[Employees].[Age].[All]" dimensionUniqueName="[Employees]" displayFolder="" count="2" memberValueDatatype="20" unbalanced="0"/>
    <cacheHierarchy uniqueName="[Employees].[Date Joined]" caption="Date Joined" attribute="1" time="1" defaultMemberUniqueName="[Employees].[Date Joined].[All]" allUniqueName="[Employees].[Date Joined].[All]" dimensionUniqueName="[Employees]" displayFolder="" count="2" memberValueDatatype="7" unbalanced="0"/>
    <cacheHierarchy uniqueName="[Employees].[Salary]" caption="Salary" attribute="1" defaultMemberUniqueName="[Employees].[Salary].[All]" allUniqueName="[Employees].[Salary].[All]" dimensionUniqueName="[Employees]" displayFolder="" count="2" memberValueDatatype="5" unbalanced="0"/>
    <cacheHierarchy uniqueName="[Employees].[Rating]" caption="Rating" attribute="1" defaultMemberUniqueName="[Employees].[Rating].[All]" allUniqueName="[Employees].[Rating].[All]" dimensionUniqueName="[Employees]" displayFolder="" count="2" memberValueDatatype="130" unbalanced="0"/>
    <cacheHierarchy uniqueName="[Employees].[Country]" caption="Country" attribute="1" defaultMemberUniqueName="[Employees].[Country].[All]" allUniqueName="[Employees].[Country].[All]" dimensionUniqueName="[Employees]" displayFolder="" count="2" memberValueDatatype="130" unbalanced="0"/>
    <cacheHierarchy uniqueName="[Employees 1].[Name]" caption="Name" attribute="1" defaultMemberUniqueName="[Employees 1].[Name].[All]" allUniqueName="[Employees 1].[Name].[All]" dimensionUniqueName="[Employees 1]" displayFolder="" count="2" memberValueDatatype="130" unbalanced="0"/>
    <cacheHierarchy uniqueName="[Employees 1].[Gender]" caption="Gender" attribute="1" defaultMemberUniqueName="[Employees 1].[Gender].[All]" allUniqueName="[Employees 1].[Gender].[All]" dimensionUniqueName="[Employees 1]" displayFolder="" count="2" memberValueDatatype="130" unbalanced="0">
      <fieldsUsage count="2">
        <fieldUsage x="-1"/>
        <fieldUsage x="2"/>
      </fieldsUsage>
    </cacheHierarchy>
    <cacheHierarchy uniqueName="[Employees 1].[Department]" caption="Department" attribute="1" defaultMemberUniqueName="[Employees 1].[Department].[All]" allUniqueName="[Employees 1].[Department].[All]" dimensionUniqueName="[Employees 1]" displayFolder="" count="2" memberValueDatatype="130" unbalanced="0"/>
    <cacheHierarchy uniqueName="[Employees 1].[Age]" caption="Age" attribute="1" defaultMemberUniqueName="[Employees 1].[Age].[All]" allUniqueName="[Employees 1].[Age].[All]" dimensionUniqueName="[Employees 1]" displayFolder="" count="2"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2" memberValueDatatype="20" unbalanced="0"/>
    <cacheHierarchy uniqueName="[Employees 1].[Rating]" caption="Rating" attribute="1" defaultMemberUniqueName="[Employees 1].[Rating].[All]" allUniqueName="[Employees 1].[Rating].[All]" dimensionUniqueName="[Employees 1]" displayFolder="" count="2" memberValueDatatype="130" unbalanced="0">
      <fieldsUsage count="2">
        <fieldUsage x="-1"/>
        <fieldUsage x="0"/>
      </fieldsUsage>
    </cacheHierarchy>
    <cacheHierarchy uniqueName="[Employees 1].[Country]" caption="Country" attribute="1" defaultMemberUniqueName="[Employees 1].[Country].[All]" allUniqueName="[Employees 1].[Country].[All]" dimensionUniqueName="[Employees 1]" displayFolder="" count="2" memberValueDatatype="130" unbalanced="0"/>
    <cacheHierarchy uniqueName="[Employees 1].[Tenure]" caption="Tenure" attribute="1" defaultMemberUniqueName="[Employees 1].[Tenure].[All]" allUniqueName="[Employees 1].[Tenure].[All]" dimensionUniqueName="[Employees 1]" displayFolder="" count="2" memberValueDatatype="5" unbalanced="0"/>
    <cacheHierarchy uniqueName="[Employees 1].[Bonus]" caption="Bonus" attribute="1" defaultMemberUniqueName="[Employees 1].[Bonus].[All]" allUniqueName="[Employees 1].[Bonus].[All]" dimensionUniqueName="[Employees 1]" displayFolder="" count="2" memberValueDatatype="5" unbalanced="0"/>
    <cacheHierarchy uniqueName="[Employees 1].[Rating Expression]" caption="Rating Expression" attribute="1" defaultMemberUniqueName="[Employees 1].[Rating Expression].[All]" allUniqueName="[Employees 1].[Rating Expression].[All]" dimensionUniqueName="[Employees 1]" displayFolder="" count="2" memberValueDatatype="20" unbalanced="0"/>
    <cacheHierarchy uniqueName="[Employees 1].[Date Joined (Year)]" caption="Date Joined (Year)" attribute="1" defaultMemberUniqueName="[Employees 1].[Date Joined (Year)].[All]" allUniqueName="[Employees 1].[Date Joined (Year)].[All]" dimensionUniqueName="[Employees 1]" displayFolder="" count="2"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2" memberValueDatatype="130" unbalanced="0"/>
    <cacheHierarchy uniqueName="[Employees 1].[Date Joined (Month)]" caption="Date Joined (Month)" attribute="1" defaultMemberUniqueName="[Employees 1].[Date Joined (Month)].[All]" allUniqueName="[Employees 1].[Date Joined (Month)].[All]" dimensionUniqueName="[Employees 1]" displayFolder="" count="2"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2"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oneField="1" hidden="1">
      <fieldsUsage count="1">
        <fieldUsage x="1"/>
      </fieldsUsage>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hidden="1">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77974652778" backgroundQuery="1" createdVersion="8" refreshedVersion="8" minRefreshableVersion="3" recordCount="0" supportSubquery="1" supportAdvancedDrill="1" xr:uid="{0AF419A8-55BD-47B8-8F86-7E93DC86AE47}">
  <cacheSource type="external" connectionId="5"/>
  <cacheFields count="3">
    <cacheField name="[Employees 1].[Rating].[Rating]" caption="Rating" numFmtId="0" hierarchy="14" level="1">
      <sharedItems count="5">
        <s v="Above average"/>
        <s v="Average"/>
        <s v="Exceptional"/>
        <s v="Poor"/>
        <s v="Very poor"/>
      </sharedItems>
    </cacheField>
    <cacheField name="[Measures].[Count of Name]" caption="Count of Name" numFmtId="0" hierarchy="32" level="32767"/>
    <cacheField name="[Employees 1].[Gender].[Gender]" caption="Gender" numFmtId="0" hierarchy="9" level="1">
      <sharedItems count="3">
        <s v="Female"/>
        <s v="Male"/>
        <s v="Prefer not to say"/>
      </sharedItems>
    </cacheField>
  </cacheFields>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2" memberValueDatatype="130" unbalanced="0">
      <fieldsUsage count="2">
        <fieldUsage x="-1"/>
        <fieldUsage x="2"/>
      </fieldsUsage>
    </cacheHierarchy>
    <cacheHierarchy uniqueName="[Employees 1].[Department]" caption="Department" attribute="1" defaultMemberUniqueName="[Employees 1].[Department].[All]" allUniqueName="[Employees 1].[Department].[All]" dimensionUniqueName="[Employees 1]" displayFolder="" count="0"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2" memberValueDatatype="130" unbalanced="0">
      <fieldsUsage count="2">
        <fieldUsage x="-1"/>
        <fieldUsage x="0"/>
      </fieldsUsage>
    </cacheHierarchy>
    <cacheHierarchy uniqueName="[Employees 1].[Country]" caption="Country" attribute="1" defaultMemberUniqueName="[Employees 1].[Country].[All]" allUniqueName="[Employees 1].[Country].[All]" dimensionUniqueName="[Employees 1]" displayFolder="" count="2"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77975462964" backgroundQuery="1" createdVersion="8" refreshedVersion="8" minRefreshableVersion="3" recordCount="0" supportSubquery="1" supportAdvancedDrill="1" xr:uid="{8F8CD01C-E577-4074-A018-A8D9E98A6FAD}">
  <cacheSource type="external" connectionId="5"/>
  <cacheFields count="3">
    <cacheField name="[Employees 1].[Rating].[Rating]" caption="Rating" numFmtId="0" hierarchy="14" level="1">
      <sharedItems count="5">
        <s v="Above average"/>
        <s v="Average"/>
        <s v="Exceptional"/>
        <s v="Poor"/>
        <s v="Very poor"/>
      </sharedItems>
    </cacheField>
    <cacheField name="[Employees 1].[Department].[Department]" caption="Department" numFmtId="0" hierarchy="10" level="1">
      <sharedItems count="5">
        <s v="Finance"/>
        <s v="HR"/>
        <s v="Procurement"/>
        <s v="Sales"/>
        <s v="Website"/>
      </sharedItems>
    </cacheField>
    <cacheField name="[Measures].[Count of Name]" caption="Count of Name" numFmtId="0" hierarchy="32" level="32767"/>
  </cacheFields>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2" memberValueDatatype="130" unbalanced="0">
      <fieldsUsage count="2">
        <fieldUsage x="-1"/>
        <fieldUsage x="1"/>
      </fieldsUsage>
    </cacheHierarchy>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2" memberValueDatatype="130" unbalanced="0">
      <fieldsUsage count="2">
        <fieldUsage x="-1"/>
        <fieldUsage x="0"/>
      </fieldsUsage>
    </cacheHierarchy>
    <cacheHierarchy uniqueName="[Employees 1].[Country]" caption="Country" attribute="1" defaultMemberUniqueName="[Employees 1].[Country].[All]" allUniqueName="[Employees 1].[Country].[All]" dimensionUniqueName="[Employees 1]" displayFolder="" count="2"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oneField="1" hidden="1">
      <fieldsUsage count="1">
        <fieldUsage x="2"/>
      </fieldsUsage>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99239467594" backgroundQuery="1" createdVersion="8" refreshedVersion="8" minRefreshableVersion="3" recordCount="0" supportSubquery="1" supportAdvancedDrill="1" xr:uid="{230A47A9-3FA3-4542-B099-4086E1C83503}">
  <cacheSource type="external" connectionId="5"/>
  <cacheFields count="3">
    <cacheField name="[Employees 1].[Department].[Department]" caption="Department" numFmtId="0" hierarchy="10" level="1">
      <sharedItems count="5">
        <s v="Finance"/>
        <s v="HR"/>
        <s v="Procurement"/>
        <s v="Sales"/>
        <s v="Website"/>
      </sharedItems>
    </cacheField>
    <cacheField name="[Measures].[Count of Name]" caption="Count of Name" numFmtId="0" hierarchy="32" level="32767"/>
    <cacheField name="[Employees 1].[Country].[Country]" caption="Country" numFmtId="0" hierarchy="15" level="1">
      <sharedItems containsSemiMixedTypes="0" containsNonDate="0" containsString="0"/>
    </cacheField>
  </cacheFields>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2"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2" memberValueDatatype="130" unbalanced="0">
      <fieldsUsage count="2">
        <fieldUsage x="-1"/>
        <fieldUsage x="0"/>
      </fieldsUsage>
    </cacheHierarchy>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0"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2" memberValueDatatype="130" unbalanced="0">
      <fieldsUsage count="2">
        <fieldUsage x="-1"/>
        <fieldUsage x="2"/>
      </fieldsUsage>
    </cacheHierarchy>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99463541666" backgroundQuery="1" createdVersion="8" refreshedVersion="8" minRefreshableVersion="3" recordCount="0" supportSubquery="1" supportAdvancedDrill="1" xr:uid="{0A5080A0-D4EB-42FE-B981-74F1962D5E46}">
  <cacheSource type="external" connectionId="5"/>
  <cacheFields count="3">
    <cacheField name="[Employees 1].[Department].[Department]" caption="Department" numFmtId="0" hierarchy="10" level="1">
      <sharedItems count="5">
        <s v="Finance"/>
        <s v="HR"/>
        <s v="Procurement"/>
        <s v="Sales"/>
        <s v="Website"/>
      </sharedItems>
    </cacheField>
    <cacheField name="[Measures].[Count of Name]" caption="Count of Name" numFmtId="0" hierarchy="32" level="32767"/>
    <cacheField name="[Employees 1].[Country].[Country]" caption="Country" numFmtId="0" hierarchy="15" level="1">
      <sharedItems containsSemiMixedTypes="0" containsNonDate="0" containsString="0"/>
    </cacheField>
  </cacheFields>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2"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2" memberValueDatatype="130" unbalanced="0">
      <fieldsUsage count="2">
        <fieldUsage x="-1"/>
        <fieldUsage x="0"/>
      </fieldsUsage>
    </cacheHierarchy>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0"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2" memberValueDatatype="130" unbalanced="0">
      <fieldsUsage count="2">
        <fieldUsage x="-1"/>
        <fieldUsage x="2"/>
      </fieldsUsage>
    </cacheHierarchy>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3">
    <dimension name="Employees" uniqueName="[Employees]" caption="Employees"/>
    <dimension name="Employees 1" uniqueName="[Employees 1]" caption="Employees 1"/>
    <dimension measure="1" name="Measures" uniqueName="[Measures]" caption="Measures"/>
  </dimensions>
  <measureGroups count="2">
    <measureGroup name="Employees" caption="Employees"/>
    <measureGroup name="Employees 1" caption="Employees 1"/>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53572685183" backgroundQuery="1" createdVersion="3" refreshedVersion="8" minRefreshableVersion="3" recordCount="0" supportSubquery="1" supportAdvancedDrill="1" xr:uid="{7EE4E441-949E-422A-90B5-FD48CFE0826D}">
  <cacheSource type="external" connectionId="5">
    <extLst>
      <ext xmlns:x14="http://schemas.microsoft.com/office/spreadsheetml/2009/9/main" uri="{F057638F-6D5F-4e77-A914-E7F072B9BCA8}">
        <x14:sourceConnection name="ThisWorkbookDataModel"/>
      </ext>
    </extLst>
  </cacheSource>
  <cacheFields count="0"/>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2" memberValueDatatype="130" unbalanced="0"/>
    <cacheHierarchy uniqueName="[Employees 1].[Department]" caption="Department" attribute="1" defaultMemberUniqueName="[Employees 1].[Department].[All]" allUniqueName="[Employees 1].[Department].[All]" dimensionUniqueName="[Employees 1]" displayFolder="" count="0"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0"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2"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19843236"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53588078701" backgroundQuery="1" createdVersion="3" refreshedVersion="8" minRefreshableVersion="3" recordCount="0" supportSubquery="1" supportAdvancedDrill="1" xr:uid="{AA1D1CC1-C683-4F3D-AEA1-F1BB0F475D83}">
  <cacheSource type="external" connectionId="5">
    <extLst>
      <ext xmlns:x14="http://schemas.microsoft.com/office/spreadsheetml/2009/9/main" uri="{F057638F-6D5F-4e77-A914-E7F072B9BCA8}">
        <x14:sourceConnection name="ThisWorkbookDataModel"/>
      </ext>
    </extLst>
  </cacheSource>
  <cacheFields count="0"/>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0"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0"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2"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562111835"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53591550926" backgroundQuery="1" createdVersion="3" refreshedVersion="8" minRefreshableVersion="3" recordCount="0" supportSubquery="1" supportAdvancedDrill="1" xr:uid="{1D2A7C81-D9EE-4E07-9810-B20DC4941CA7}">
  <cacheSource type="external" connectionId="5">
    <extLst>
      <ext xmlns:x14="http://schemas.microsoft.com/office/spreadsheetml/2009/9/main" uri="{F057638F-6D5F-4e77-A914-E7F072B9BCA8}">
        <x14:sourceConnection name="ThisWorkbookDataModel"/>
      </ext>
    </extLst>
  </cacheSource>
  <cacheFields count="0"/>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0"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0"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pivotCacheId="112225415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3.477520138891" backgroundQuery="1" createdVersion="3" refreshedVersion="8" minRefreshableVersion="3" recordCount="0" supportSubquery="1" supportAdvancedDrill="1" xr:uid="{BC5A4E30-C6FC-40C8-A5B5-9BA456EEBC4B}">
  <cacheSource type="external" connectionId="5">
    <extLst>
      <ext xmlns:x14="http://schemas.microsoft.com/office/spreadsheetml/2009/9/main" uri="{F057638F-6D5F-4e77-A914-E7F072B9BCA8}">
        <x14:sourceConnection name="ThisWorkbookDataModel"/>
      </ext>
    </extLst>
  </cacheSource>
  <cacheFields count="0"/>
  <cacheHierarchies count="33">
    <cacheHierarchy uniqueName="[Employees].[Name]" caption="Name" attribute="1" defaultMemberUniqueName="[Employees].[Name].[All]" allUniqueName="[Employees].[Name].[All]" dimensionUniqueName="[Employees]" displayFolder="" count="0" memberValueDatatype="130" unbalanced="0"/>
    <cacheHierarchy uniqueName="[Employees].[Gender]" caption="Gender" attribute="1" defaultMemberUniqueName="[Employees].[Gender].[All]" allUniqueName="[Employees].[Gender].[All]" dimensionUniqueName="[Employees]" displayFolder="" count="0" memberValueDatatype="130" unbalanced="0"/>
    <cacheHierarchy uniqueName="[Employees].[Department]" caption="Department" attribute="1" defaultMemberUniqueName="[Employees].[Department].[All]" allUniqueName="[Employees].[Department].[All]" dimensionUniqueName="[Employees]" displayFolder="" count="0" memberValueDatatype="130" unbalanced="0"/>
    <cacheHierarchy uniqueName="[Employees].[Age]" caption="Age" attribute="1" defaultMemberUniqueName="[Employees].[Age].[All]" allUniqueName="[Employees].[Age].[All]" dimensionUniqueName="[Employees]" displayFolder="" count="0" memberValueDatatype="20" unbalanced="0"/>
    <cacheHierarchy uniqueName="[Employees].[Date Joined]" caption="Date Joined" attribute="1" time="1" defaultMemberUniqueName="[Employees].[Date Joined].[All]" allUniqueName="[Employees].[Date Joined].[All]" dimensionUniqueName="[Employees]" displayFolder="" count="0" memberValueDatatype="7" unbalanced="0"/>
    <cacheHierarchy uniqueName="[Employees].[Salary]" caption="Salary" attribute="1" defaultMemberUniqueName="[Employees].[Salary].[All]" allUniqueName="[Employees].[Salary].[All]" dimensionUniqueName="[Employees]" displayFolder="" count="0" memberValueDatatype="5" unbalanced="0"/>
    <cacheHierarchy uniqueName="[Employees].[Rating]" caption="Rating" attribute="1" defaultMemberUniqueName="[Employees].[Rating].[All]" allUniqueName="[Employees].[Rating].[All]" dimensionUniqueName="[Employees]" displayFolder="" count="0" memberValueDatatype="130" unbalanced="0"/>
    <cacheHierarchy uniqueName="[Employees].[Country]" caption="Country" attribute="1" defaultMemberUniqueName="[Employees].[Country].[All]" allUniqueName="[Employees].[Country].[All]" dimensionUniqueName="[Employees]" displayFolder="" count="0" memberValueDatatype="130" unbalanced="0"/>
    <cacheHierarchy uniqueName="[Employees 1].[Name]" caption="Name" attribute="1" defaultMemberUniqueName="[Employees 1].[Name].[All]" allUniqueName="[Employees 1].[Name].[All]" dimensionUniqueName="[Employees 1]" displayFolder="" count="0" memberValueDatatype="130" unbalanced="0"/>
    <cacheHierarchy uniqueName="[Employees 1].[Gender]" caption="Gender" attribute="1" defaultMemberUniqueName="[Employees 1].[Gender].[All]" allUniqueName="[Employees 1].[Gender].[All]" dimensionUniqueName="[Employees 1]" displayFolder="" count="0" memberValueDatatype="130" unbalanced="0"/>
    <cacheHierarchy uniqueName="[Employees 1].[Department]" caption="Department" attribute="1" defaultMemberUniqueName="[Employees 1].[Department].[All]" allUniqueName="[Employees 1].[Department].[All]" dimensionUniqueName="[Employees 1]" displayFolder="" count="0" memberValueDatatype="130" unbalanced="0"/>
    <cacheHierarchy uniqueName="[Employees 1].[Age]" caption="Age" attribute="1" defaultMemberUniqueName="[Employees 1].[Age].[All]" allUniqueName="[Employees 1].[Age].[All]" dimensionUniqueName="[Employees 1]" displayFolder="" count="0" memberValueDatatype="20" unbalanced="0"/>
    <cacheHierarchy uniqueName="[Employees 1].[Date Joined]" caption="Date Joined" attribute="1" time="1" defaultMemberUniqueName="[Employees 1].[Date Joined].[All]" allUniqueName="[Employees 1].[Date Joined].[All]" dimensionUniqueName="[Employees 1]" displayFolder="" count="2" memberValueDatatype="7" unbalanced="0"/>
    <cacheHierarchy uniqueName="[Employees 1].[Salary]" caption="Salary" attribute="1" defaultMemberUniqueName="[Employees 1].[Salary].[All]" allUniqueName="[Employees 1].[Salary].[All]" dimensionUniqueName="[Employees 1]" displayFolder="" count="0" memberValueDatatype="20" unbalanced="0"/>
    <cacheHierarchy uniqueName="[Employees 1].[Rating]" caption="Rating" attribute="1" defaultMemberUniqueName="[Employees 1].[Rating].[All]" allUniqueName="[Employees 1].[Rating].[All]" dimensionUniqueName="[Employees 1]" displayFolder="" count="0" memberValueDatatype="130" unbalanced="0"/>
    <cacheHierarchy uniqueName="[Employees 1].[Country]" caption="Country" attribute="1" defaultMemberUniqueName="[Employees 1].[Country].[All]" allUniqueName="[Employees 1].[Country].[All]" dimensionUniqueName="[Employees 1]" displayFolder="" count="0" memberValueDatatype="130" unbalanced="0"/>
    <cacheHierarchy uniqueName="[Employees 1].[Tenure]" caption="Tenure" attribute="1" defaultMemberUniqueName="[Employees 1].[Tenure].[All]" allUniqueName="[Employees 1].[Tenure].[All]" dimensionUniqueName="[Employees 1]" displayFolder="" count="0" memberValueDatatype="5" unbalanced="0"/>
    <cacheHierarchy uniqueName="[Employees 1].[Bonus]" caption="Bonus" attribute="1" defaultMemberUniqueName="[Employees 1].[Bonus].[All]" allUniqueName="[Employees 1].[Bonus].[All]" dimensionUniqueName="[Employees 1]" displayFolder="" count="0" memberValueDatatype="5" unbalanced="0"/>
    <cacheHierarchy uniqueName="[Employees 1].[Rating Expression]" caption="Rating Expression" attribute="1" defaultMemberUniqueName="[Employees 1].[Rating Expression].[All]" allUniqueName="[Employees 1].[Rating Expression].[All]" dimensionUniqueName="[Employees 1]" displayFolder="" count="0" memberValueDatatype="20" unbalanced="0"/>
    <cacheHierarchy uniqueName="[Employees 1].[Date Joined (Year)]" caption="Date Joined (Year)" attribute="1" defaultMemberUniqueName="[Employees 1].[Date Joined (Year)].[All]" allUniqueName="[Employees 1].[Date Joined (Year)].[All]" dimensionUniqueName="[Employees 1]" displayFolder="" count="0" memberValueDatatype="130" unbalanced="0"/>
    <cacheHierarchy uniqueName="[Employees 1].[Date Joined (Quarter)]" caption="Date Joined (Quarter)" attribute="1" defaultMemberUniqueName="[Employees 1].[Date Joined (Quarter)].[All]" allUniqueName="[Employees 1].[Date Joined (Quarter)].[All]" dimensionUniqueName="[Employees 1]" displayFolder="" count="0" memberValueDatatype="130" unbalanced="0"/>
    <cacheHierarchy uniqueName="[Employees 1].[Date Joined (Month)]" caption="Date Joined (Month)" attribute="1" defaultMemberUniqueName="[Employees 1].[Date Joined (Month)].[All]" allUniqueName="[Employees 1].[Date Joined (Month)].[All]" dimensionUniqueName="[Employees 1]" displayFolder="" count="0" memberValueDatatype="130" unbalanced="0"/>
    <cacheHierarchy uniqueName="[Employees 1].[Date Joined (Month Index)]" caption="Date Joined (Month Index)" attribute="1" defaultMemberUniqueName="[Employees 1].[Date Joined (Month Index)].[All]" allUniqueName="[Employees 1].[Date Joined (Month Index)].[All]" dimensionUniqueName="[Employees 1]" displayFolder="" count="0" memberValueDatatype="20" unbalanced="0" hidden="1"/>
    <cacheHierarchy uniqueName="[Measures].[__XL_Count Employees]" caption="__XL_Count Employees" measure="1" displayFolder="" measureGroup="Employees" count="0" hidden="1"/>
    <cacheHierarchy uniqueName="[Measures].[__XL_Count Employees 1]" caption="__XL_Count Employees 1" measure="1" displayFolder="" measureGroup="Employees 1" count="0" hidden="1"/>
    <cacheHierarchy uniqueName="[Measures].[__No measures defined]" caption="__No measures defined" measure="1" displayFolder="" count="0" hidden="1"/>
    <cacheHierarchy uniqueName="[Measures].[Sum of Age]" caption="Sum of Age" measure="1" displayFolder="" measureGroup="Employees 1" count="0" hidden="1">
      <extLst>
        <ext xmlns:x15="http://schemas.microsoft.com/office/spreadsheetml/2010/11/main" uri="{B97F6D7D-B522-45F9-BDA1-12C45D357490}">
          <x15:cacheHierarchy aggregatedColumn="11"/>
        </ext>
      </extLst>
    </cacheHierarchy>
    <cacheHierarchy uniqueName="[Measures].[Sum of Salary]" caption="Sum of Salary" measure="1" displayFolder="" measureGroup="Employees 1" count="0" hidden="1">
      <extLst>
        <ext xmlns:x15="http://schemas.microsoft.com/office/spreadsheetml/2010/11/main" uri="{B97F6D7D-B522-45F9-BDA1-12C45D357490}">
          <x15:cacheHierarchy aggregatedColumn="13"/>
        </ext>
      </extLst>
    </cacheHierarchy>
    <cacheHierarchy uniqueName="[Measures].[Sum of Tenure]" caption="Sum of Tenure" measure="1" displayFolder="" measureGroup="Employees 1" count="0" hidden="1">
      <extLst>
        <ext xmlns:x15="http://schemas.microsoft.com/office/spreadsheetml/2010/11/main" uri="{B97F6D7D-B522-45F9-BDA1-12C45D357490}">
          <x15:cacheHierarchy aggregatedColumn="16"/>
        </ext>
      </extLst>
    </cacheHierarchy>
    <cacheHierarchy uniqueName="[Measures].[Average of Age]" caption="Average of Age" measure="1" displayFolder="" measureGroup="Employees 1"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Employees 1" count="0" hidden="1">
      <extLst>
        <ext xmlns:x15="http://schemas.microsoft.com/office/spreadsheetml/2010/11/main" uri="{B97F6D7D-B522-45F9-BDA1-12C45D357490}">
          <x15:cacheHierarchy aggregatedColumn="13"/>
        </ext>
      </extLst>
    </cacheHierarchy>
    <cacheHierarchy uniqueName="[Measures].[Average of Tenure]" caption="Average of Tenure" measure="1" displayFolder="" measureGroup="Employees 1" count="0" hidden="1">
      <extLst>
        <ext xmlns:x15="http://schemas.microsoft.com/office/spreadsheetml/2010/11/main" uri="{B97F6D7D-B522-45F9-BDA1-12C45D357490}">
          <x15:cacheHierarchy aggregatedColumn="16"/>
        </ext>
      </extLst>
    </cacheHierarchy>
    <cacheHierarchy uniqueName="[Measures].[Count of Name]" caption="Count of Name" measure="1" displayFolder="" measureGroup="Employees 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pivotCacheId="121009032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5A2042-6C5D-4786-BDC2-22D80854264C}" name="PivotTable2" cacheId="0" dataOnRows="1"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location ref="A1:D6"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Count of Name" fld="4" subtotal="count" baseField="0" baseItem="0"/>
    <dataField name="Average of Age" fld="1" subtotal="average" baseField="0" baseItem="0"/>
    <dataField name="Average of Salary" fld="2" subtotal="average" baseField="0" baseItem="0"/>
    <dataField name="Average of Tenure" fld="3" subtotal="average" baseField="0" baseItem="0"/>
  </dataFields>
  <formats count="3">
    <format dxfId="13">
      <pivotArea outline="0" collapsedLevelsAreSubtotals="1" fieldPosition="0"/>
    </format>
    <format dxfId="12">
      <pivotArea collapsedLevelsAreSubtotals="1" fieldPosition="0">
        <references count="1">
          <reference field="4294967294" count="1">
            <x v="2"/>
          </reference>
        </references>
      </pivotArea>
    </format>
    <format dxfId="11">
      <pivotArea collapsedLevelsAreSubtotals="1" fieldPosition="0">
        <references count="1">
          <reference field="4294967294" count="1">
            <x v="0"/>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5E1F2F-F97D-4067-9327-93269D9726D7}" name="PivotTable3" cacheId="4"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location ref="A18:G25" firstHeaderRow="1" firstDataRow="2" firstDataCol="1"/>
  <pivotFields count="3">
    <pivotField axis="axisRow" allDrilled="1" subtotalTop="0" showAll="0" defaultSubtotal="0" defaultAttributeDrillState="1">
      <items count="5">
        <item x="2"/>
        <item x="0"/>
        <item x="1"/>
        <item x="3"/>
        <item x="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Fields count="1">
    <field x="1"/>
  </colFields>
  <colItems count="6">
    <i>
      <x/>
    </i>
    <i>
      <x v="1"/>
    </i>
    <i>
      <x v="2"/>
    </i>
    <i>
      <x v="3"/>
    </i>
    <i>
      <x v="4"/>
    </i>
    <i t="grand">
      <x/>
    </i>
  </colItems>
  <dataFields count="1">
    <dataField name="Count of Name" fld="2" subtotal="count" baseField="0" baseItem="0"/>
  </dataFields>
  <formats count="1">
    <format dxfId="8">
      <pivotArea outline="0" collapsedLevelsAreSubtotals="1"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E67201-ED8D-47D9-920D-EA066A924EBB}" name="PivotTable2"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9:E16" firstHeaderRow="1" firstDataRow="2" firstDataCol="1"/>
  <pivotFields count="3">
    <pivotField axis="axisRow" allDrilled="1" subtotalTop="0" showAll="0" defaultSubtotal="0" defaultAttributeDrillState="1">
      <items count="5">
        <item x="2"/>
        <item x="0"/>
        <item x="1"/>
        <item x="3"/>
        <item x="4"/>
      </items>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6">
    <i>
      <x/>
    </i>
    <i>
      <x v="1"/>
    </i>
    <i>
      <x v="2"/>
    </i>
    <i>
      <x v="3"/>
    </i>
    <i>
      <x v="4"/>
    </i>
    <i t="grand">
      <x/>
    </i>
  </rowItems>
  <colFields count="1">
    <field x="2"/>
  </colFields>
  <colItems count="4">
    <i>
      <x/>
    </i>
    <i>
      <x v="1"/>
    </i>
    <i>
      <x v="2"/>
    </i>
    <i t="grand">
      <x/>
    </i>
  </colItems>
  <dataFields count="1">
    <dataField name="Count of Name" fld="1" subtotal="count" baseField="0" baseItem="0"/>
  </dataFields>
  <formats count="1">
    <format dxfId="9">
      <pivotArea outline="0" collapsedLevelsAreSubtotals="1"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C14431-FB6B-4C9F-9FD0-CB68599C567F}" name="PivotTable1" cacheId="2"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location ref="A1:B7" firstHeaderRow="1" firstDataRow="1" firstDataCol="1"/>
  <pivotFields count="3">
    <pivotField axis="axisRow" allDrilled="1" subtotalTop="0" showAll="0" defaultSubtotal="0" defaultAttributeDrillState="1">
      <items count="5">
        <item x="3"/>
        <item x="2"/>
        <item x="0"/>
        <item x="1"/>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Salary" fld="1" subtotal="average" baseField="0" baseItem="0" numFmtId="44"/>
  </dataFields>
  <formats count="1">
    <format dxfId="10">
      <pivotArea outline="0" collapsedLevelsAreSubtotals="1"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Employees 1].[Gender].&amp;[Female]"/>
      </members>
    </pivotHierarchy>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B10BF4-EF70-45E5-8D9C-C0F07B304C71}"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9"/>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B269CC-DFC2-4162-A67E-A472A0EFA28F}" name="PivotTable1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B19" firstHeaderRow="1" firstDataRow="1" firstDataCol="1" rowPageCount="1" colPageCount="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15" name="[Employees 1].[Country].&amp;[NZ]" cap="NZ"/>
  </pageField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Employees 1].[Country].&amp;[NZ]"/>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35BF3B-E1E3-48FF-BC6E-61963682949B}" name="PivotTable1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rowPageCount="1" colPageCount="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15" name="[Employees 1].[Country].&amp;[IND]" cap="IND"/>
  </pageFields>
  <dataFields count="1">
    <dataField name="Count of Name" fld="1" subtotal="count" baseField="0" baseItem="0"/>
  </dataFields>
  <chartFormats count="3">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0" count="1" selected="0">
            <x v="4"/>
          </reference>
        </references>
      </pivotArea>
    </chartFormat>
    <chartFormat chart="10" format="3"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Employees 1].[Country].&amp;[IND]"/>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s 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91F2563-9D9D-496A-8174-51711AF44ABB}"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extLst>
    <ext xmlns:x15="http://schemas.microsoft.com/office/spreadsheetml/2010/11/main" uri="{883FBD77-0823-4a55-B5E3-86C4891E6966}">
      <x15:queryTable sourceDataName="Query - Employee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CB4DA26-0002-4DF9-867A-9091C45628BB}" sourceName="[Employees 1].[Country]">
  <pivotTables>
    <pivotTable tabId="4" name="PivotTable2"/>
  </pivotTables>
  <data>
    <olap pivotCacheId="562111835">
      <levels count="2">
        <level uniqueName="[Employees 1].[Country].[(All)]" sourceCaption="(All)" count="0"/>
        <level uniqueName="[Employees 1].[Country].[Country]" sourceCaption="Country" count="2">
          <ranges>
            <range startItem="0">
              <i n="[Employees 1].[Country].&amp;[IND]" c="IND"/>
              <i n="[Employees 1].[Country].&amp;[NZ]" c="NZ"/>
            </range>
          </ranges>
        </level>
      </levels>
      <selections count="1">
        <selection n="[Employees 1].[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9F90C384-2A96-44C0-8616-4C7F8B348B22}" sourceName="[Employees 1].[Country]">
  <pivotTables>
    <pivotTable tabId="6" name="PivotTable1"/>
    <pivotTable tabId="6" name="PivotTable2"/>
    <pivotTable tabId="6" name="PivotTable3"/>
  </pivotTables>
  <data>
    <olap pivotCacheId="319843236">
      <levels count="2">
        <level uniqueName="[Employees 1].[Country].[(All)]" sourceCaption="(All)" count="0"/>
        <level uniqueName="[Employees 1].[Country].[Country]" sourceCaption="Country" count="2">
          <ranges>
            <range startItem="0">
              <i n="[Employees 1].[Country].&amp;[IND]" c="IND"/>
              <i n="[Employees 1].[Country].&amp;[NZ]" c="NZ"/>
            </range>
          </ranges>
        </level>
      </levels>
      <selections count="1">
        <selection n="[Employees 1].[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5BFD40-E7D8-48B3-8C76-E99AEDFAAA52}" sourceName="[Employees 1].[Gender]">
  <pivotTables>
    <pivotTable tabId="6" name="PivotTable1"/>
  </pivotTables>
  <data>
    <olap pivotCacheId="319843236">
      <levels count="2">
        <level uniqueName="[Employees 1].[Gender].[(All)]" sourceCaption="(All)" count="0"/>
        <level uniqueName="[Employees 1].[Gender].[Gender]" sourceCaption="Gender" count="3">
          <ranges>
            <range startItem="0">
              <i n="[Employees 1].[Gender].&amp;[Female]" c="Female"/>
              <i n="[Employees 1].[Gender].&amp;[Male]" c="Male"/>
              <i n="[Employees 1].[Gender].&amp;[Prefer not to say]" c="Prefer not to say"/>
            </range>
          </ranges>
        </level>
      </levels>
      <selections count="1">
        <selection n="[Employees 1].[Gender].&amp;[Female]"/>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565D1DF-55FF-4D84-ADA2-671A4A8EC971}" sourceName="Gender">
  <extLst>
    <x:ext xmlns:x15="http://schemas.microsoft.com/office/spreadsheetml/2010/11/main" uri="{2F2917AC-EB37-4324-AD4E-5DD8C200BD13}">
      <x15:tableSlicerCache tableId="2"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5630EEF0-4B1F-458A-A92F-18D826CF0952}" sourceName="Rating">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2E30FF3-80BB-43CF-BC8B-A376D8171D73}" cache="Slicer_Gender1" caption="Gender" rowHeight="241300"/>
  <slicer name="Rating" xr10:uid="{761AD907-BA6A-46C0-81D3-60CE3C1A16BD}" cache="Slicer_Rating" caption="Rating"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BE1B78-268D-4B7F-A735-0E03A1291F1F}" cache="Slicer_Country" caption="Countr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D45D14F7-C513-4F68-BA1D-AC38EFD9BA9B}" cache="Slicer_Country1" caption="Country" level="1" rowHeight="241300"/>
  <slicer name="Gender" xr10:uid="{DF31304C-D7E9-4C9B-A59D-E78F46310EC6}" cache="Slicer_Gender" caption="Gender"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E5EBEC-5AB9-4801-96EA-BB00C381EB25}" name="Employees" displayName="Employees" ref="A1:K214" tableType="queryTable" totalsRowCount="1">
  <autoFilter ref="A1:K213" xr:uid="{46E5EBEC-5AB9-4801-96EA-BB00C381EB25}"/>
  <tableColumns count="11">
    <tableColumn id="1" xr3:uid="{73F159F9-7306-43A9-9C0E-D35D99357AD5}" uniqueName="1" name="Name" totalsRowLabel="Total" queryTableFieldId="1"/>
    <tableColumn id="2" xr3:uid="{BBA2ED00-BD40-42F6-8992-C805F68AEC21}" uniqueName="2" name="Gender" queryTableFieldId="2"/>
    <tableColumn id="3" xr3:uid="{A10AECB8-8489-414A-8CD8-3ED01CE69F42}" uniqueName="3" name="Department" queryTableFieldId="3"/>
    <tableColumn id="4" xr3:uid="{328C6C92-0A38-4BDF-A806-2D2888111369}" uniqueName="4" name="Age" queryTableFieldId="4" dataDxfId="18"/>
    <tableColumn id="5" xr3:uid="{0281CC69-F933-4217-B38C-70DF78735F6A}" uniqueName="5" name="Date Joined" queryTableFieldId="5" dataDxfId="17"/>
    <tableColumn id="6" xr3:uid="{B6653841-F2D6-4223-9A21-57A71F3454D9}" uniqueName="6" name="Salary" queryTableFieldId="6" dataDxfId="4" dataCellStyle="Currency"/>
    <tableColumn id="7" xr3:uid="{E29A5367-ACA2-4693-9401-D565E18F55CC}" uniqueName="7" name="Rating" queryTableFieldId="7" dataDxfId="3"/>
    <tableColumn id="8" xr3:uid="{3A458000-0F52-44FD-8E71-B6941D3D4758}" uniqueName="8" name="Country" queryTableFieldId="8"/>
    <tableColumn id="9" xr3:uid="{DED7F1BA-B8B2-43E0-A9EE-24D3F670FF05}" uniqueName="9" name="Tenure" queryTableFieldId="9" dataDxfId="16">
      <calculatedColumnFormula>(TODAY()-Employees[[#This Row],[Date Joined]])/365</calculatedColumnFormula>
    </tableColumn>
    <tableColumn id="10" xr3:uid="{C0E244C7-4BA8-4F98-8EEF-007ACE62BC68}" uniqueName="10" name="Bonus" queryTableFieldId="10" dataDxfId="15">
      <calculatedColumnFormula>IF(Employees[[#This Row],[Tenure]]&gt;2,0.03,0.02)</calculatedColumnFormula>
    </tableColumn>
    <tableColumn id="11" xr3:uid="{C5D8C1EB-1D21-4F2C-AF0D-A9B8F1371FE3}" uniqueName="11" name="Rating Expression" totalsRowFunction="sum" queryTableFieldId="11" dataDxfId="14">
      <calculatedColumnFormula>_xlfn.XLOOKUP(Employees[[#This Row],[Rating]],A$217:A$221,B$217:B$221)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CB8C6A-1465-4E93-862D-F39735937745}" name="nz" displayName="nz" ref="A1:G101" totalsRowShown="0">
  <autoFilter ref="A1:G101" xr:uid="{8DCB8C6A-1465-4E93-862D-F39735937745}"/>
  <tableColumns count="7">
    <tableColumn id="1" xr3:uid="{703F5CB1-6DDB-43E1-87EE-FF6FDA78159E}" name="Name"/>
    <tableColumn id="2" xr3:uid="{38BF1A97-11FD-4A88-84D0-9A9E58DDDA5A}" name="Gender"/>
    <tableColumn id="3" xr3:uid="{E5198035-79EF-4422-B75D-86F0BCFEF286}" name="Department"/>
    <tableColumn id="4" xr3:uid="{B4BA9D68-62ED-4A31-A42B-6184D71AE550}" name="Age"/>
    <tableColumn id="5" xr3:uid="{295262B2-F604-443B-B3E4-D79F43DC63F7}" name="Date Joined"/>
    <tableColumn id="6" xr3:uid="{653FA259-25E4-4D89-9092-2FF3A640CB5A}" name="Salary" dataDxfId="1" dataCellStyle="Currency"/>
    <tableColumn id="7" xr3:uid="{E69677E0-0A92-49A5-B641-8AF071EA969F}" name="Rating" dataDxfId="0"/>
  </tableColumns>
  <tableStyleInfo name="TableStyleMedium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CCEDA-78BE-4181-8FEE-ECBB8ECCE791}" name="india" displayName="india" ref="A1:G113" totalsRowShown="0">
  <autoFilter ref="A1:G113" xr:uid="{1BECCEDA-78BE-4181-8FEE-ECBB8ECCE791}"/>
  <tableColumns count="7">
    <tableColumn id="1" xr3:uid="{33FD2BD1-6F49-412F-B1F1-0BE0A74BEC36}" name="Name"/>
    <tableColumn id="2" xr3:uid="{02911E31-2368-4D43-BF83-FAE426428478}" name="Gender"/>
    <tableColumn id="3" xr3:uid="{0AE8914E-353A-4C83-9B36-A2D6D73717FC}" name="Age"/>
    <tableColumn id="4" xr3:uid="{C7B4D604-F3DC-4AC0-820C-54F843DE9967}" name="Rating"/>
    <tableColumn id="5" xr3:uid="{E366F5D3-38F7-459E-B284-097CD4A05DC6}" name="Date Joined" dataDxfId="19"/>
    <tableColumn id="6" xr3:uid="{96BBE802-F20B-45B7-B467-0B49D35E81FD}" name="Department"/>
    <tableColumn id="7" xr3:uid="{FF991D9D-0872-4C67-9012-BB6D87F76ABC}" name="Salary" dataDxfId="2" dataCellStyle="Currency"/>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_Joined" xr10:uid="{8AF80E0E-EF5F-46C4-8FA1-7BA0BD6B6F2E}" sourceName="[Employees 1].[Date Joined]">
  <pivotTables>
    <pivotTable tabId="4" name="PivotTable2"/>
  </pivotTables>
  <state minimalRefreshVersion="6" lastRefreshVersion="6" pivotCacheId="1122254153" filterType="unknown">
    <bounds startDate="2020-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_Joined1" xr10:uid="{A2BCCD45-793F-4E70-A766-6CF33894AA8F}" sourceName="[Employees 1].[Date Joined]">
  <pivotTables>
    <pivotTable tabId="6" name="PivotTable1"/>
    <pivotTable tabId="6" name="PivotTable2"/>
    <pivotTable tabId="6" name="PivotTable3"/>
  </pivotTables>
  <state minimalRefreshVersion="6" lastRefreshVersion="6" pivotCacheId="1210090322"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Joined" xr10:uid="{0A8291A6-92DE-4EFE-981B-A271C7520BBE}" cache="Timeline_Date_Joined" caption="Date Joined" level="1" selectionLevel="1" scrollPosition="2020-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Joined 1" xr10:uid="{35D02ED6-B71B-42FD-AAE6-D4B186BDB228}" cache="Timeline_Date_Joined1" caption="Date Joined" level="2" selectionLevel="2" scrollPosition="2022-05-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11/relationships/timeline" Target="../timelines/timeline2.xml"/><Relationship Id="rId5" Type="http://schemas.microsoft.com/office/2007/relationships/slicer" Target="../slicers/slicer3.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87814-2ADD-4B97-B12E-0DC32E1CBFF0}">
  <dimension ref="E3:P29"/>
  <sheetViews>
    <sheetView showGridLines="0" zoomScaleNormal="100" workbookViewId="0">
      <selection activeCell="L3" sqref="L3:P4"/>
    </sheetView>
  </sheetViews>
  <sheetFormatPr defaultRowHeight="15" x14ac:dyDescent="0.25"/>
  <cols>
    <col min="5" max="5" width="16.7109375" customWidth="1"/>
    <col min="6" max="6" width="4.7109375" customWidth="1"/>
    <col min="7" max="7" width="16.7109375" customWidth="1"/>
    <col min="8" max="8" width="4.7109375" customWidth="1"/>
    <col min="9" max="9" width="16.7109375" customWidth="1"/>
    <col min="12" max="12" width="16.7109375" customWidth="1"/>
    <col min="13" max="13" width="4.7109375" customWidth="1"/>
    <col min="14" max="14" width="16.7109375" customWidth="1"/>
    <col min="15" max="15" width="4.7109375" customWidth="1"/>
    <col min="16" max="16" width="16.7109375" customWidth="1"/>
  </cols>
  <sheetData>
    <row r="3" spans="5:16" x14ac:dyDescent="0.25">
      <c r="E3" s="74" t="s">
        <v>255</v>
      </c>
      <c r="F3" s="74"/>
      <c r="G3" s="74"/>
      <c r="H3" s="74"/>
      <c r="I3" s="74"/>
      <c r="L3" s="74" t="s">
        <v>256</v>
      </c>
      <c r="M3" s="74"/>
      <c r="N3" s="74"/>
      <c r="O3" s="74"/>
      <c r="P3" s="74"/>
    </row>
    <row r="4" spans="5:16" x14ac:dyDescent="0.25">
      <c r="E4" s="74"/>
      <c r="F4" s="74"/>
      <c r="G4" s="74"/>
      <c r="H4" s="74"/>
      <c r="I4" s="74"/>
      <c r="L4" s="74"/>
      <c r="M4" s="74"/>
      <c r="N4" s="74"/>
      <c r="O4" s="74"/>
      <c r="P4" s="74"/>
    </row>
    <row r="5" spans="5:16" ht="75.75" customHeight="1" x14ac:dyDescent="0.25">
      <c r="E5" s="45">
        <f>COUNTIFS(Employees[Country],"NZ")</f>
        <v>100</v>
      </c>
      <c r="G5" s="44">
        <f>COUNTIFS(Employees[Country],"NZ",Employees[Gender],"Male")/E5</f>
        <v>0.49</v>
      </c>
      <c r="I5" s="43">
        <f>AVERAGEIFS(Employees[Salary],Employees[Country],"NZ")</f>
        <v>77472.100000000006</v>
      </c>
      <c r="L5" s="48">
        <f>COUNTIFS(Employees[Country],"IND")</f>
        <v>112</v>
      </c>
      <c r="N5" s="47">
        <f>COUNTIFS(Employees[Country],"IND",Employees[Gender],"Male")/L5</f>
        <v>0.5</v>
      </c>
      <c r="P5" s="46">
        <f>AVERAGEIFS(Employees[Salary],Employees[Country],"IND")</f>
        <v>78195.803571428565</v>
      </c>
    </row>
    <row r="7" spans="5:16" x14ac:dyDescent="0.25">
      <c r="E7" s="49" t="s">
        <v>254</v>
      </c>
      <c r="F7" s="49"/>
      <c r="G7" s="49"/>
      <c r="H7" s="49"/>
      <c r="I7" s="49"/>
      <c r="J7" s="49"/>
      <c r="K7" s="49"/>
      <c r="L7" s="49"/>
      <c r="M7" s="49"/>
      <c r="N7" s="49"/>
      <c r="O7" s="49"/>
      <c r="P7" s="49"/>
    </row>
    <row r="8" spans="5:16" ht="15" customHeight="1" x14ac:dyDescent="0.25">
      <c r="E8" s="49"/>
      <c r="F8" s="49"/>
      <c r="G8" s="49"/>
      <c r="H8" s="49"/>
      <c r="I8" s="49"/>
      <c r="J8" s="49"/>
      <c r="K8" s="49"/>
      <c r="L8" s="49"/>
      <c r="M8" s="49"/>
      <c r="N8" s="49"/>
      <c r="O8" s="49"/>
      <c r="P8" s="49"/>
    </row>
    <row r="9" spans="5:16" ht="15" customHeight="1" x14ac:dyDescent="0.25">
      <c r="E9" s="50"/>
      <c r="F9" s="50"/>
      <c r="G9" s="50"/>
      <c r="H9" s="50"/>
      <c r="I9" s="50"/>
      <c r="J9" s="50"/>
      <c r="K9" s="50"/>
      <c r="L9" s="50"/>
      <c r="M9" s="50"/>
      <c r="N9" s="50"/>
      <c r="O9" s="50"/>
      <c r="P9" s="50"/>
    </row>
    <row r="11" spans="5:16" x14ac:dyDescent="0.25">
      <c r="E11" s="13"/>
      <c r="F11" s="41"/>
      <c r="G11" s="41"/>
      <c r="H11" s="41"/>
      <c r="I11" s="14"/>
      <c r="L11" s="13"/>
      <c r="M11" s="41"/>
      <c r="N11" s="41"/>
      <c r="O11" s="41"/>
      <c r="P11" s="14"/>
    </row>
    <row r="12" spans="5:16" x14ac:dyDescent="0.25">
      <c r="E12" s="15"/>
      <c r="I12" s="16"/>
      <c r="L12" s="15"/>
      <c r="P12" s="16"/>
    </row>
    <row r="13" spans="5:16" x14ac:dyDescent="0.25">
      <c r="E13" s="15"/>
      <c r="I13" s="16"/>
      <c r="L13" s="15"/>
      <c r="P13" s="16"/>
    </row>
    <row r="14" spans="5:16" x14ac:dyDescent="0.25">
      <c r="E14" s="15"/>
      <c r="I14" s="16"/>
      <c r="L14" s="15"/>
      <c r="P14" s="16"/>
    </row>
    <row r="15" spans="5:16" x14ac:dyDescent="0.25">
      <c r="E15" s="15"/>
      <c r="I15" s="16"/>
      <c r="L15" s="15"/>
      <c r="P15" s="16"/>
    </row>
    <row r="16" spans="5:16" x14ac:dyDescent="0.25">
      <c r="E16" s="15"/>
      <c r="I16" s="16"/>
      <c r="L16" s="15"/>
      <c r="P16" s="16"/>
    </row>
    <row r="17" spans="5:16" x14ac:dyDescent="0.25">
      <c r="E17" s="15"/>
      <c r="I17" s="16"/>
      <c r="L17" s="15"/>
      <c r="P17" s="16"/>
    </row>
    <row r="18" spans="5:16" x14ac:dyDescent="0.25">
      <c r="E18" s="15"/>
      <c r="I18" s="16"/>
      <c r="L18" s="15"/>
      <c r="P18" s="16"/>
    </row>
    <row r="19" spans="5:16" x14ac:dyDescent="0.25">
      <c r="E19" s="15"/>
      <c r="I19" s="16"/>
      <c r="L19" s="15"/>
      <c r="P19" s="16"/>
    </row>
    <row r="20" spans="5:16" x14ac:dyDescent="0.25">
      <c r="E20" s="15"/>
      <c r="I20" s="16"/>
      <c r="L20" s="15"/>
      <c r="P20" s="16"/>
    </row>
    <row r="21" spans="5:16" x14ac:dyDescent="0.25">
      <c r="E21" s="15"/>
      <c r="I21" s="16"/>
      <c r="L21" s="15"/>
      <c r="P21" s="16"/>
    </row>
    <row r="22" spans="5:16" x14ac:dyDescent="0.25">
      <c r="E22" s="15"/>
      <c r="I22" s="16"/>
      <c r="L22" s="15"/>
      <c r="P22" s="16"/>
    </row>
    <row r="23" spans="5:16" x14ac:dyDescent="0.25">
      <c r="E23" s="15"/>
      <c r="I23" s="16"/>
      <c r="L23" s="15"/>
      <c r="P23" s="16"/>
    </row>
    <row r="24" spans="5:16" x14ac:dyDescent="0.25">
      <c r="E24" s="15"/>
      <c r="I24" s="16"/>
      <c r="L24" s="15"/>
      <c r="P24" s="16"/>
    </row>
    <row r="25" spans="5:16" x14ac:dyDescent="0.25">
      <c r="E25" s="15"/>
      <c r="I25" s="16"/>
      <c r="L25" s="15"/>
      <c r="P25" s="16"/>
    </row>
    <row r="26" spans="5:16" x14ac:dyDescent="0.25">
      <c r="E26" s="15"/>
      <c r="I26" s="16"/>
      <c r="L26" s="15"/>
      <c r="P26" s="16"/>
    </row>
    <row r="27" spans="5:16" x14ac:dyDescent="0.25">
      <c r="E27" s="15"/>
      <c r="I27" s="16"/>
      <c r="L27" s="15"/>
      <c r="P27" s="16"/>
    </row>
    <row r="28" spans="5:16" x14ac:dyDescent="0.25">
      <c r="E28" s="15"/>
      <c r="I28" s="16"/>
      <c r="L28" s="15"/>
      <c r="P28" s="16"/>
    </row>
    <row r="29" spans="5:16" x14ac:dyDescent="0.25">
      <c r="E29" s="17"/>
      <c r="F29" s="42"/>
      <c r="G29" s="42"/>
      <c r="H29" s="42"/>
      <c r="I29" s="18"/>
      <c r="L29" s="17"/>
      <c r="M29" s="42"/>
      <c r="N29" s="42"/>
      <c r="O29" s="42"/>
      <c r="P29" s="18"/>
    </row>
  </sheetData>
  <mergeCells count="3">
    <mergeCell ref="E7:P9"/>
    <mergeCell ref="E3:I4"/>
    <mergeCell ref="L3:P4"/>
  </mergeCells>
  <hyperlinks>
    <hyperlink ref="E3:I4" location="nz!A1" display="New Zealand" xr:uid="{563309BF-1511-4EF9-BC27-7BDB6419C5AA}"/>
    <hyperlink ref="L3:P4" location="india!A1" display="India" xr:uid="{E5AEEEEF-88F6-4117-B1EE-119545BAE7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B7AB2-C289-4B27-9ED5-61531DF00953}">
  <dimension ref="A1:W221"/>
  <sheetViews>
    <sheetView showGridLines="0" zoomScaleNormal="100" workbookViewId="0">
      <selection activeCell="F4" sqref="F4"/>
    </sheetView>
  </sheetViews>
  <sheetFormatPr defaultRowHeight="15" x14ac:dyDescent="0.25"/>
  <cols>
    <col min="1" max="1" width="30" bestFit="1" customWidth="1"/>
    <col min="2" max="2" width="15.7109375" bestFit="1" customWidth="1"/>
    <col min="3" max="3" width="14" bestFit="1" customWidth="1"/>
    <col min="4" max="4" width="6.7109375" bestFit="1" customWidth="1"/>
    <col min="5" max="5" width="13.7109375" bestFit="1" customWidth="1"/>
    <col min="6" max="6" width="14" customWidth="1"/>
    <col min="7" max="7" width="14.28515625" bestFit="1" customWidth="1"/>
    <col min="8" max="8" width="10.28515625" bestFit="1" customWidth="1"/>
    <col min="9" max="9" width="9.5703125" bestFit="1" customWidth="1"/>
    <col min="10" max="10" width="8.7109375" bestFit="1" customWidth="1"/>
    <col min="11" max="11" width="7.140625" customWidth="1"/>
    <col min="13" max="13" width="18.140625" bestFit="1" customWidth="1"/>
    <col min="14" max="14" width="7.5703125" bestFit="1" customWidth="1"/>
    <col min="15" max="15" width="23.140625" customWidth="1"/>
    <col min="16" max="16" width="18.140625" bestFit="1" customWidth="1"/>
    <col min="17" max="17" width="12.5703125" bestFit="1" customWidth="1"/>
    <col min="18" max="18" width="14.28515625" bestFit="1" customWidth="1"/>
    <col min="19" max="19" width="18.140625" bestFit="1" customWidth="1"/>
    <col min="20" max="20" width="8.28515625" bestFit="1" customWidth="1"/>
  </cols>
  <sheetData>
    <row r="1" spans="1:20" ht="15" customHeight="1" x14ac:dyDescent="0.25">
      <c r="A1" t="s">
        <v>0</v>
      </c>
      <c r="B1" t="s">
        <v>1</v>
      </c>
      <c r="C1" t="s">
        <v>2</v>
      </c>
      <c r="D1" t="s">
        <v>3</v>
      </c>
      <c r="E1" t="s">
        <v>4</v>
      </c>
      <c r="F1" s="2" t="s">
        <v>5</v>
      </c>
      <c r="G1" t="s">
        <v>6</v>
      </c>
      <c r="H1" t="s">
        <v>202</v>
      </c>
      <c r="I1" t="s">
        <v>206</v>
      </c>
      <c r="J1" t="s">
        <v>207</v>
      </c>
      <c r="K1" t="s">
        <v>208</v>
      </c>
      <c r="L1" t="s">
        <v>225</v>
      </c>
      <c r="M1" s="54" t="s">
        <v>226</v>
      </c>
      <c r="N1" s="54"/>
      <c r="O1" s="54"/>
      <c r="P1" s="54"/>
      <c r="Q1" s="54"/>
      <c r="R1" s="54"/>
      <c r="S1" s="54"/>
      <c r="T1" s="54"/>
    </row>
    <row r="2" spans="1:20" ht="15.75" customHeight="1" thickBot="1" x14ac:dyDescent="0.3">
      <c r="A2" t="s">
        <v>11</v>
      </c>
      <c r="B2" t="s">
        <v>8</v>
      </c>
      <c r="C2" t="s">
        <v>12</v>
      </c>
      <c r="D2" s="19">
        <v>46</v>
      </c>
      <c r="E2" s="4">
        <v>44758</v>
      </c>
      <c r="F2" s="73">
        <v>70610</v>
      </c>
      <c r="G2" s="72" t="s">
        <v>13</v>
      </c>
      <c r="H2" t="s">
        <v>203</v>
      </c>
      <c r="I2" s="11">
        <f ca="1">(TODAY()-Employees[[#This Row],[Date Joined]])/365</f>
        <v>1.4219178082191781</v>
      </c>
      <c r="J2" s="12">
        <f ca="1">IF(Employees[[#This Row],[Tenure]]&gt;2,0.03,0.02)</f>
        <v>0.02</v>
      </c>
      <c r="K2">
        <f>_xlfn.XLOOKUP(Employees[[#This Row],[Rating]],A$217:A$221,B$217:B$221)</f>
        <v>3</v>
      </c>
      <c r="M2" s="54"/>
      <c r="N2" s="54"/>
      <c r="O2" s="54"/>
      <c r="P2" s="54"/>
      <c r="Q2" s="54"/>
      <c r="R2" s="54"/>
      <c r="S2" s="54"/>
      <c r="T2" s="54"/>
    </row>
    <row r="3" spans="1:20" x14ac:dyDescent="0.25">
      <c r="A3" t="s">
        <v>19</v>
      </c>
      <c r="B3" t="s">
        <v>8</v>
      </c>
      <c r="C3" t="s">
        <v>9</v>
      </c>
      <c r="D3" s="19">
        <v>32</v>
      </c>
      <c r="E3" s="4">
        <v>44465</v>
      </c>
      <c r="F3" s="73">
        <v>53540</v>
      </c>
      <c r="G3" s="72" t="s">
        <v>13</v>
      </c>
      <c r="H3" t="s">
        <v>203</v>
      </c>
      <c r="I3" s="11">
        <f ca="1">(TODAY()-Employees[[#This Row],[Date Joined]])/365</f>
        <v>2.2246575342465755</v>
      </c>
      <c r="J3" s="12">
        <f ca="1">IF(Employees[[#This Row],[Tenure]]&gt;2,0.03,0.02)</f>
        <v>0.03</v>
      </c>
      <c r="K3">
        <f>_xlfn.XLOOKUP(Employees[[#This Row],[Rating]],A$217:A$221,B$217:B$221)</f>
        <v>3</v>
      </c>
      <c r="M3" s="53" t="s">
        <v>3</v>
      </c>
      <c r="N3" s="53"/>
      <c r="P3" s="53" t="s">
        <v>5</v>
      </c>
      <c r="Q3" s="53"/>
      <c r="S3" s="53" t="s">
        <v>206</v>
      </c>
      <c r="T3" s="53"/>
    </row>
    <row r="4" spans="1:20" x14ac:dyDescent="0.25">
      <c r="A4" t="s">
        <v>24</v>
      </c>
      <c r="B4" t="s">
        <v>8</v>
      </c>
      <c r="C4" t="s">
        <v>23</v>
      </c>
      <c r="D4" s="19">
        <v>33</v>
      </c>
      <c r="E4" s="4">
        <v>44509</v>
      </c>
      <c r="F4" s="73">
        <v>53870</v>
      </c>
      <c r="G4" s="72" t="s">
        <v>13</v>
      </c>
      <c r="H4" t="s">
        <v>203</v>
      </c>
      <c r="I4" s="11">
        <f ca="1">(TODAY()-Employees[[#This Row],[Date Joined]])/365</f>
        <v>2.1041095890410957</v>
      </c>
      <c r="J4" s="12">
        <f ca="1">IF(Employees[[#This Row],[Tenure]]&gt;2,0.03,0.02)</f>
        <v>0.03</v>
      </c>
      <c r="K4">
        <f>_xlfn.XLOOKUP(Employees[[#This Row],[Rating]],A$217:A$221,B$217:B$221)</f>
        <v>3</v>
      </c>
    </row>
    <row r="5" spans="1:20" x14ac:dyDescent="0.25">
      <c r="A5" t="s">
        <v>28</v>
      </c>
      <c r="B5" t="s">
        <v>8</v>
      </c>
      <c r="C5" t="s">
        <v>9</v>
      </c>
      <c r="D5" s="19">
        <v>25</v>
      </c>
      <c r="E5" s="4">
        <v>44383</v>
      </c>
      <c r="F5" s="73">
        <v>65700</v>
      </c>
      <c r="G5" s="72" t="s">
        <v>13</v>
      </c>
      <c r="H5" t="s">
        <v>203</v>
      </c>
      <c r="I5" s="11">
        <f ca="1">(TODAY()-Employees[[#This Row],[Date Joined]])/365</f>
        <v>2.4493150684931506</v>
      </c>
      <c r="J5" s="12">
        <f ca="1">IF(Employees[[#This Row],[Tenure]]&gt;2,0.03,0.02)</f>
        <v>0.03</v>
      </c>
      <c r="K5">
        <f>_xlfn.XLOOKUP(Employees[[#This Row],[Rating]],A$217:A$221,B$217:B$221)</f>
        <v>3</v>
      </c>
      <c r="M5" s="11" t="s">
        <v>211</v>
      </c>
      <c r="N5" s="11">
        <v>30.4433962264151</v>
      </c>
      <c r="O5" s="11"/>
      <c r="P5" s="11" t="s">
        <v>211</v>
      </c>
      <c r="Q5" s="11">
        <v>77854.433962264156</v>
      </c>
      <c r="R5" s="11"/>
      <c r="S5" s="11" t="s">
        <v>211</v>
      </c>
      <c r="T5" s="11">
        <v>2.1934866890669409</v>
      </c>
    </row>
    <row r="6" spans="1:20" x14ac:dyDescent="0.25">
      <c r="A6" t="s">
        <v>29</v>
      </c>
      <c r="B6" t="s">
        <v>8</v>
      </c>
      <c r="C6" t="s">
        <v>23</v>
      </c>
      <c r="D6" s="19">
        <v>37</v>
      </c>
      <c r="E6" s="4">
        <v>44701</v>
      </c>
      <c r="F6" s="73">
        <v>69070</v>
      </c>
      <c r="G6" s="72" t="s">
        <v>13</v>
      </c>
      <c r="H6" t="s">
        <v>203</v>
      </c>
      <c r="I6" s="11">
        <f ca="1">(TODAY()-Employees[[#This Row],[Date Joined]])/365</f>
        <v>1.5780821917808219</v>
      </c>
      <c r="J6" s="12">
        <f ca="1">IF(Employees[[#This Row],[Tenure]]&gt;2,0.03,0.02)</f>
        <v>0.02</v>
      </c>
      <c r="K6">
        <f>_xlfn.XLOOKUP(Employees[[#This Row],[Rating]],A$217:A$221,B$217:B$221)</f>
        <v>3</v>
      </c>
      <c r="M6" s="11" t="s">
        <v>212</v>
      </c>
      <c r="N6" s="11">
        <v>0.41838934710742937</v>
      </c>
      <c r="O6" s="11"/>
      <c r="P6" s="11" t="s">
        <v>212</v>
      </c>
      <c r="Q6" s="11">
        <v>1733.43617962243</v>
      </c>
      <c r="R6" s="11"/>
      <c r="S6" s="11" t="s">
        <v>212</v>
      </c>
      <c r="T6" s="11">
        <v>4.5627610422203646E-2</v>
      </c>
    </row>
    <row r="7" spans="1:20" x14ac:dyDescent="0.25">
      <c r="A7" t="s">
        <v>30</v>
      </c>
      <c r="B7" t="s">
        <v>8</v>
      </c>
      <c r="C7" t="s">
        <v>23</v>
      </c>
      <c r="D7" s="19">
        <v>20</v>
      </c>
      <c r="E7" s="4">
        <v>44459</v>
      </c>
      <c r="F7" s="73">
        <v>107700</v>
      </c>
      <c r="G7" s="72" t="s">
        <v>13</v>
      </c>
      <c r="H7" t="s">
        <v>203</v>
      </c>
      <c r="I7" s="11">
        <f ca="1">(TODAY()-Employees[[#This Row],[Date Joined]])/365</f>
        <v>2.2410958904109588</v>
      </c>
      <c r="J7" s="12">
        <f ca="1">IF(Employees[[#This Row],[Tenure]]&gt;2,0.03,0.02)</f>
        <v>0.03</v>
      </c>
      <c r="K7">
        <f>_xlfn.XLOOKUP(Employees[[#This Row],[Rating]],A$217:A$221,B$217:B$221)</f>
        <v>3</v>
      </c>
      <c r="M7" s="11" t="s">
        <v>213</v>
      </c>
      <c r="N7" s="11">
        <v>30</v>
      </c>
      <c r="O7" s="11"/>
      <c r="P7" s="11" t="s">
        <v>213</v>
      </c>
      <c r="Q7" s="11">
        <v>75280</v>
      </c>
      <c r="R7" s="11"/>
      <c r="S7" s="11" t="s">
        <v>213</v>
      </c>
      <c r="T7" s="11">
        <v>2.2301369863013702</v>
      </c>
    </row>
    <row r="8" spans="1:20" x14ac:dyDescent="0.25">
      <c r="A8" t="s">
        <v>32</v>
      </c>
      <c r="B8" t="s">
        <v>8</v>
      </c>
      <c r="C8" t="s">
        <v>12</v>
      </c>
      <c r="D8" s="19">
        <v>40</v>
      </c>
      <c r="E8" s="4">
        <v>44263</v>
      </c>
      <c r="F8" s="73">
        <v>99750</v>
      </c>
      <c r="G8" s="72" t="s">
        <v>13</v>
      </c>
      <c r="H8" t="s">
        <v>203</v>
      </c>
      <c r="I8" s="11">
        <f ca="1">(TODAY()-Employees[[#This Row],[Date Joined]])/365</f>
        <v>2.7780821917808218</v>
      </c>
      <c r="J8" s="12">
        <f ca="1">IF(Employees[[#This Row],[Tenure]]&gt;2,0.03,0.02)</f>
        <v>0.03</v>
      </c>
      <c r="K8">
        <f>_xlfn.XLOOKUP(Employees[[#This Row],[Rating]],A$217:A$221,B$217:B$221)</f>
        <v>3</v>
      </c>
      <c r="M8" s="11" t="s">
        <v>214</v>
      </c>
      <c r="N8" s="11">
        <v>33</v>
      </c>
      <c r="O8" s="11"/>
      <c r="P8" s="11" t="s">
        <v>214</v>
      </c>
      <c r="Q8" s="11">
        <v>112650</v>
      </c>
      <c r="R8" s="11"/>
      <c r="S8" s="11" t="s">
        <v>214</v>
      </c>
      <c r="T8" s="11">
        <v>1.4547945205479451</v>
      </c>
    </row>
    <row r="9" spans="1:20" x14ac:dyDescent="0.25">
      <c r="A9" t="s">
        <v>33</v>
      </c>
      <c r="B9" t="s">
        <v>8</v>
      </c>
      <c r="C9" t="s">
        <v>12</v>
      </c>
      <c r="D9" s="19">
        <v>21</v>
      </c>
      <c r="E9" s="4">
        <v>44104</v>
      </c>
      <c r="F9" s="73">
        <v>37920</v>
      </c>
      <c r="G9" s="72" t="s">
        <v>13</v>
      </c>
      <c r="H9" t="s">
        <v>203</v>
      </c>
      <c r="I9" s="11">
        <f ca="1">(TODAY()-Employees[[#This Row],[Date Joined]])/365</f>
        <v>3.2136986301369861</v>
      </c>
      <c r="J9" s="12">
        <f ca="1">IF(Employees[[#This Row],[Tenure]]&gt;2,0.03,0.02)</f>
        <v>0.03</v>
      </c>
      <c r="K9">
        <f>_xlfn.XLOOKUP(Employees[[#This Row],[Rating]],A$217:A$221,B$217:B$221)</f>
        <v>3</v>
      </c>
      <c r="M9" s="11" t="s">
        <v>215</v>
      </c>
      <c r="N9" s="11">
        <v>6.0918408468928318</v>
      </c>
      <c r="O9" s="11"/>
      <c r="P9" s="11" t="s">
        <v>215</v>
      </c>
      <c r="Q9" s="11">
        <v>25239.211747411788</v>
      </c>
      <c r="R9" s="11"/>
      <c r="S9" s="11" t="s">
        <v>215</v>
      </c>
      <c r="T9" s="11">
        <v>0.66434803571784717</v>
      </c>
    </row>
    <row r="10" spans="1:20" x14ac:dyDescent="0.25">
      <c r="A10" t="s">
        <v>34</v>
      </c>
      <c r="B10" t="s">
        <v>8</v>
      </c>
      <c r="C10" t="s">
        <v>12</v>
      </c>
      <c r="D10" s="19">
        <v>21</v>
      </c>
      <c r="E10" s="4">
        <v>44762</v>
      </c>
      <c r="F10" s="73">
        <v>57090</v>
      </c>
      <c r="G10" s="72" t="s">
        <v>13</v>
      </c>
      <c r="H10" t="s">
        <v>203</v>
      </c>
      <c r="I10" s="11">
        <f ca="1">(TODAY()-Employees[[#This Row],[Date Joined]])/365</f>
        <v>1.4109589041095891</v>
      </c>
      <c r="J10" s="12">
        <f ca="1">IF(Employees[[#This Row],[Tenure]]&gt;2,0.03,0.02)</f>
        <v>0.02</v>
      </c>
      <c r="K10">
        <f>_xlfn.XLOOKUP(Employees[[#This Row],[Rating]],A$217:A$221,B$217:B$221)</f>
        <v>3</v>
      </c>
      <c r="M10" s="11" t="s">
        <v>216</v>
      </c>
      <c r="N10" s="11">
        <v>37.110524903871976</v>
      </c>
      <c r="O10" s="11"/>
      <c r="P10" s="11" t="s">
        <v>216</v>
      </c>
      <c r="Q10" s="11">
        <v>637017809.63068926</v>
      </c>
      <c r="R10" s="11"/>
      <c r="S10" s="11" t="s">
        <v>216</v>
      </c>
      <c r="T10" s="11">
        <v>0.44135831256216201</v>
      </c>
    </row>
    <row r="11" spans="1:20" x14ac:dyDescent="0.25">
      <c r="A11" t="s">
        <v>36</v>
      </c>
      <c r="B11" t="s">
        <v>8</v>
      </c>
      <c r="C11" t="s">
        <v>26</v>
      </c>
      <c r="D11" s="19">
        <v>21</v>
      </c>
      <c r="E11" s="4">
        <v>44242</v>
      </c>
      <c r="F11" s="73">
        <v>75880</v>
      </c>
      <c r="G11" s="72" t="s">
        <v>13</v>
      </c>
      <c r="H11" t="s">
        <v>203</v>
      </c>
      <c r="I11" s="11">
        <f ca="1">(TODAY()-Employees[[#This Row],[Date Joined]])/365</f>
        <v>2.8356164383561642</v>
      </c>
      <c r="J11" s="12">
        <f ca="1">IF(Employees[[#This Row],[Tenure]]&gt;2,0.03,0.02)</f>
        <v>0.03</v>
      </c>
      <c r="K11">
        <f>_xlfn.XLOOKUP(Employees[[#This Row],[Rating]],A$217:A$221,B$217:B$221)</f>
        <v>3</v>
      </c>
      <c r="M11" s="11" t="s">
        <v>217</v>
      </c>
      <c r="N11" s="11">
        <v>-0.33191073787308012</v>
      </c>
      <c r="O11" s="11"/>
      <c r="P11" s="11" t="s">
        <v>217</v>
      </c>
      <c r="Q11" s="11">
        <v>-1.2554970430713623</v>
      </c>
      <c r="R11" s="11"/>
      <c r="S11" s="11" t="s">
        <v>217</v>
      </c>
      <c r="T11" s="11">
        <v>-0.93844840845519517</v>
      </c>
    </row>
    <row r="12" spans="1:20" x14ac:dyDescent="0.25">
      <c r="A12" t="s">
        <v>40</v>
      </c>
      <c r="B12" t="s">
        <v>8</v>
      </c>
      <c r="C12" t="s">
        <v>17</v>
      </c>
      <c r="D12" s="19">
        <v>27</v>
      </c>
      <c r="E12" s="4">
        <v>44567</v>
      </c>
      <c r="F12" s="73">
        <v>48980</v>
      </c>
      <c r="G12" s="72" t="s">
        <v>13</v>
      </c>
      <c r="H12" t="s">
        <v>203</v>
      </c>
      <c r="I12" s="11">
        <f ca="1">(TODAY()-Employees[[#This Row],[Date Joined]])/365</f>
        <v>1.9452054794520548</v>
      </c>
      <c r="J12" s="12">
        <f ca="1">IF(Employees[[#This Row],[Tenure]]&gt;2,0.03,0.02)</f>
        <v>0.02</v>
      </c>
      <c r="K12">
        <f>_xlfn.XLOOKUP(Employees[[#This Row],[Rating]],A$217:A$221,B$217:B$221)</f>
        <v>3</v>
      </c>
      <c r="M12" s="11" t="s">
        <v>218</v>
      </c>
      <c r="N12" s="11">
        <v>0.15499580129614435</v>
      </c>
      <c r="O12" s="11"/>
      <c r="P12" s="11" t="s">
        <v>218</v>
      </c>
      <c r="Q12" s="11">
        <v>0.10527103696521288</v>
      </c>
      <c r="R12" s="11"/>
      <c r="S12" s="11" t="s">
        <v>218</v>
      </c>
      <c r="T12" s="11">
        <v>1.110797071533908E-2</v>
      </c>
    </row>
    <row r="13" spans="1:20" x14ac:dyDescent="0.25">
      <c r="A13" t="s">
        <v>50</v>
      </c>
      <c r="B13" t="s">
        <v>8</v>
      </c>
      <c r="C13" t="s">
        <v>12</v>
      </c>
      <c r="D13" s="19">
        <v>33</v>
      </c>
      <c r="E13" s="4">
        <v>44164</v>
      </c>
      <c r="F13" s="73">
        <v>115920</v>
      </c>
      <c r="G13" s="72" t="s">
        <v>13</v>
      </c>
      <c r="H13" t="s">
        <v>203</v>
      </c>
      <c r="I13" s="11">
        <f ca="1">(TODAY()-Employees[[#This Row],[Date Joined]])/365</f>
        <v>3.0493150684931507</v>
      </c>
      <c r="J13" s="12">
        <f ca="1">IF(Employees[[#This Row],[Tenure]]&gt;2,0.03,0.02)</f>
        <v>0.03</v>
      </c>
      <c r="K13">
        <f>_xlfn.XLOOKUP(Employees[[#This Row],[Rating]],A$217:A$221,B$217:B$221)</f>
        <v>3</v>
      </c>
      <c r="M13" s="11" t="s">
        <v>219</v>
      </c>
      <c r="N13" s="11">
        <v>27</v>
      </c>
      <c r="O13" s="11"/>
      <c r="P13" s="11" t="s">
        <v>219</v>
      </c>
      <c r="Q13" s="11">
        <v>85190</v>
      </c>
      <c r="R13" s="11"/>
      <c r="S13" s="11" t="s">
        <v>219</v>
      </c>
      <c r="T13" s="11">
        <v>2.978082191780822</v>
      </c>
    </row>
    <row r="14" spans="1:20" x14ac:dyDescent="0.25">
      <c r="A14" t="s">
        <v>56</v>
      </c>
      <c r="B14" t="s">
        <v>8</v>
      </c>
      <c r="C14" t="s">
        <v>12</v>
      </c>
      <c r="D14" s="19">
        <v>31</v>
      </c>
      <c r="E14" s="4">
        <v>44724</v>
      </c>
      <c r="F14" s="73">
        <v>103550</v>
      </c>
      <c r="G14" s="72" t="s">
        <v>13</v>
      </c>
      <c r="H14" t="s">
        <v>203</v>
      </c>
      <c r="I14" s="11">
        <f ca="1">(TODAY()-Employees[[#This Row],[Date Joined]])/365</f>
        <v>1.515068493150685</v>
      </c>
      <c r="J14" s="12">
        <f ca="1">IF(Employees[[#This Row],[Tenure]]&gt;2,0.03,0.02)</f>
        <v>0.02</v>
      </c>
      <c r="K14">
        <f>_xlfn.XLOOKUP(Employees[[#This Row],[Rating]],A$217:A$221,B$217:B$221)</f>
        <v>3</v>
      </c>
      <c r="M14" s="11" t="s">
        <v>220</v>
      </c>
      <c r="N14" s="11">
        <v>19</v>
      </c>
      <c r="O14" s="11"/>
      <c r="P14" s="11" t="s">
        <v>220</v>
      </c>
      <c r="Q14" s="11">
        <v>33920</v>
      </c>
      <c r="R14" s="11"/>
      <c r="S14" s="11" t="s">
        <v>220</v>
      </c>
      <c r="T14" s="11">
        <v>0.51232876712328768</v>
      </c>
    </row>
    <row r="15" spans="1:20" x14ac:dyDescent="0.25">
      <c r="A15" t="s">
        <v>57</v>
      </c>
      <c r="B15" t="s">
        <v>8</v>
      </c>
      <c r="C15" t="s">
        <v>23</v>
      </c>
      <c r="D15" s="19">
        <v>31</v>
      </c>
      <c r="E15" s="4">
        <v>44511</v>
      </c>
      <c r="F15" s="73">
        <v>48950</v>
      </c>
      <c r="G15" s="72" t="s">
        <v>13</v>
      </c>
      <c r="H15" t="s">
        <v>203</v>
      </c>
      <c r="I15" s="11">
        <f ca="1">(TODAY()-Employees[[#This Row],[Date Joined]])/365</f>
        <v>2.0986301369863014</v>
      </c>
      <c r="J15" s="12">
        <f ca="1">IF(Employees[[#This Row],[Tenure]]&gt;2,0.03,0.02)</f>
        <v>0.03</v>
      </c>
      <c r="K15">
        <f>_xlfn.XLOOKUP(Employees[[#This Row],[Rating]],A$217:A$221,B$217:B$221)</f>
        <v>3</v>
      </c>
      <c r="M15" s="11" t="s">
        <v>221</v>
      </c>
      <c r="N15" s="11">
        <v>46</v>
      </c>
      <c r="O15" s="11"/>
      <c r="P15" s="11" t="s">
        <v>221</v>
      </c>
      <c r="Q15" s="11">
        <v>119110</v>
      </c>
      <c r="R15" s="11"/>
      <c r="S15" s="11" t="s">
        <v>221</v>
      </c>
      <c r="T15" s="11">
        <v>3.4904109589041097</v>
      </c>
    </row>
    <row r="16" spans="1:20" x14ac:dyDescent="0.25">
      <c r="A16" t="s">
        <v>63</v>
      </c>
      <c r="B16" t="s">
        <v>8</v>
      </c>
      <c r="C16" t="s">
        <v>23</v>
      </c>
      <c r="D16" s="19">
        <v>20</v>
      </c>
      <c r="E16" s="4">
        <v>44183</v>
      </c>
      <c r="F16" s="73">
        <v>112650</v>
      </c>
      <c r="G16" s="72" t="s">
        <v>13</v>
      </c>
      <c r="H16" t="s">
        <v>203</v>
      </c>
      <c r="I16" s="11">
        <f ca="1">(TODAY()-Employees[[#This Row],[Date Joined]])/365</f>
        <v>2.9972602739726026</v>
      </c>
      <c r="J16" s="12">
        <f ca="1">IF(Employees[[#This Row],[Tenure]]&gt;2,0.03,0.02)</f>
        <v>0.03</v>
      </c>
      <c r="K16">
        <f>_xlfn.XLOOKUP(Employees[[#This Row],[Rating]],A$217:A$221,B$217:B$221)</f>
        <v>3</v>
      </c>
      <c r="M16" s="11" t="s">
        <v>222</v>
      </c>
      <c r="N16" s="11">
        <v>6454</v>
      </c>
      <c r="O16" s="11"/>
      <c r="P16" s="11" t="s">
        <v>222</v>
      </c>
      <c r="Q16" s="11">
        <v>16505140</v>
      </c>
      <c r="R16" s="11"/>
      <c r="S16" s="11" t="s">
        <v>222</v>
      </c>
      <c r="T16" s="11">
        <v>465.01917808219144</v>
      </c>
    </row>
    <row r="17" spans="1:23" ht="15.75" thickBot="1" x14ac:dyDescent="0.3">
      <c r="A17" t="s">
        <v>64</v>
      </c>
      <c r="B17" t="s">
        <v>8</v>
      </c>
      <c r="C17" t="s">
        <v>12</v>
      </c>
      <c r="D17" s="19">
        <v>20</v>
      </c>
      <c r="E17" s="4">
        <v>44744</v>
      </c>
      <c r="F17" s="73">
        <v>79570</v>
      </c>
      <c r="G17" s="72" t="s">
        <v>13</v>
      </c>
      <c r="H17" t="s">
        <v>203</v>
      </c>
      <c r="I17" s="11">
        <f ca="1">(TODAY()-Employees[[#This Row],[Date Joined]])/365</f>
        <v>1.4602739726027398</v>
      </c>
      <c r="J17" s="12">
        <f ca="1">IF(Employees[[#This Row],[Tenure]]&gt;2,0.03,0.02)</f>
        <v>0.02</v>
      </c>
      <c r="K17">
        <f>_xlfn.XLOOKUP(Employees[[#This Row],[Rating]],A$217:A$221,B$217:B$221)</f>
        <v>3</v>
      </c>
      <c r="M17" s="20" t="s">
        <v>223</v>
      </c>
      <c r="N17" s="20">
        <v>212</v>
      </c>
      <c r="O17" s="11"/>
      <c r="P17" s="20" t="s">
        <v>223</v>
      </c>
      <c r="Q17" s="20">
        <v>212</v>
      </c>
      <c r="R17" s="11"/>
      <c r="S17" s="20" t="s">
        <v>223</v>
      </c>
      <c r="T17" s="20">
        <v>212</v>
      </c>
    </row>
    <row r="18" spans="1:23" x14ac:dyDescent="0.25">
      <c r="A18" t="s">
        <v>67</v>
      </c>
      <c r="B18" t="s">
        <v>8</v>
      </c>
      <c r="C18" t="s">
        <v>12</v>
      </c>
      <c r="D18" s="19">
        <v>19</v>
      </c>
      <c r="E18" s="4">
        <v>44277</v>
      </c>
      <c r="F18" s="73">
        <v>58960</v>
      </c>
      <c r="G18" s="72" t="s">
        <v>13</v>
      </c>
      <c r="H18" t="s">
        <v>203</v>
      </c>
      <c r="I18" s="11">
        <f ca="1">(TODAY()-Employees[[#This Row],[Date Joined]])/365</f>
        <v>2.7397260273972601</v>
      </c>
      <c r="J18" s="12">
        <f ca="1">IF(Employees[[#This Row],[Tenure]]&gt;2,0.03,0.02)</f>
        <v>0.03</v>
      </c>
      <c r="K18">
        <f>_xlfn.XLOOKUP(Employees[[#This Row],[Rating]],A$217:A$221,B$217:B$221)</f>
        <v>3</v>
      </c>
      <c r="M18" s="11"/>
      <c r="N18" s="11">
        <v>1</v>
      </c>
      <c r="O18" s="11"/>
      <c r="P18" s="11"/>
      <c r="Q18" s="11">
        <v>1</v>
      </c>
      <c r="R18" s="11"/>
      <c r="S18" s="11"/>
      <c r="T18" s="11">
        <v>1</v>
      </c>
    </row>
    <row r="19" spans="1:23" x14ac:dyDescent="0.25">
      <c r="A19" t="s">
        <v>68</v>
      </c>
      <c r="B19" t="s">
        <v>8</v>
      </c>
      <c r="C19" t="s">
        <v>23</v>
      </c>
      <c r="D19" s="19">
        <v>36</v>
      </c>
      <c r="E19" s="4">
        <v>44019</v>
      </c>
      <c r="F19" s="73">
        <v>118840</v>
      </c>
      <c r="G19" s="72" t="s">
        <v>13</v>
      </c>
      <c r="H19" t="s">
        <v>203</v>
      </c>
      <c r="I19" s="11">
        <f ca="1">(TODAY()-Employees[[#This Row],[Date Joined]])/365</f>
        <v>3.4465753424657533</v>
      </c>
      <c r="J19" s="12">
        <f ca="1">IF(Employees[[#This Row],[Tenure]]&gt;2,0.03,0.02)</f>
        <v>0.03</v>
      </c>
      <c r="K19">
        <f>_xlfn.XLOOKUP(Employees[[#This Row],[Rating]],A$217:A$221,B$217:B$221)</f>
        <v>3</v>
      </c>
    </row>
    <row r="20" spans="1:23" x14ac:dyDescent="0.25">
      <c r="A20" t="s">
        <v>63</v>
      </c>
      <c r="B20" t="s">
        <v>8</v>
      </c>
      <c r="C20" t="s">
        <v>12</v>
      </c>
      <c r="D20" s="19">
        <v>34</v>
      </c>
      <c r="E20" s="4">
        <v>44703</v>
      </c>
      <c r="F20" s="73">
        <v>112650</v>
      </c>
      <c r="G20" s="72" t="s">
        <v>13</v>
      </c>
      <c r="H20" t="s">
        <v>203</v>
      </c>
      <c r="I20" s="11">
        <f ca="1">(TODAY()-Employees[[#This Row],[Date Joined]])/365</f>
        <v>1.5726027397260274</v>
      </c>
      <c r="J20" s="12">
        <f ca="1">IF(Employees[[#This Row],[Tenure]]&gt;2,0.03,0.02)</f>
        <v>0.02</v>
      </c>
      <c r="K20">
        <f>_xlfn.XLOOKUP(Employees[[#This Row],[Rating]],A$217:A$221,B$217:B$221)</f>
        <v>3</v>
      </c>
      <c r="M20" s="11" t="s">
        <v>227</v>
      </c>
      <c r="N20">
        <f>COUNTA(Employees[Name])</f>
        <v>212</v>
      </c>
    </row>
    <row r="21" spans="1:23" x14ac:dyDescent="0.25">
      <c r="A21" t="s">
        <v>72</v>
      </c>
      <c r="B21" t="s">
        <v>8</v>
      </c>
      <c r="C21" t="s">
        <v>23</v>
      </c>
      <c r="D21" s="19">
        <v>30</v>
      </c>
      <c r="E21" s="4">
        <v>44850</v>
      </c>
      <c r="F21" s="73">
        <v>69710</v>
      </c>
      <c r="G21" s="72" t="s">
        <v>13</v>
      </c>
      <c r="H21" t="s">
        <v>203</v>
      </c>
      <c r="I21" s="11">
        <f ca="1">(TODAY()-Employees[[#This Row],[Date Joined]])/365</f>
        <v>1.1698630136986301</v>
      </c>
      <c r="J21" s="12">
        <f ca="1">IF(Employees[[#This Row],[Tenure]]&gt;2,0.03,0.02)</f>
        <v>0.02</v>
      </c>
      <c r="K21">
        <f>_xlfn.XLOOKUP(Employees[[#This Row],[Rating]],A$217:A$221,B$217:B$221)</f>
        <v>3</v>
      </c>
      <c r="M21" s="11" t="s">
        <v>228</v>
      </c>
      <c r="N21">
        <f>COUNTIF(Employees[Gender],"Male")</f>
        <v>105</v>
      </c>
    </row>
    <row r="22" spans="1:23" x14ac:dyDescent="0.25">
      <c r="A22" t="s">
        <v>73</v>
      </c>
      <c r="B22" t="s">
        <v>8</v>
      </c>
      <c r="C22" t="s">
        <v>17</v>
      </c>
      <c r="D22" s="19">
        <v>36</v>
      </c>
      <c r="E22" s="4">
        <v>44333</v>
      </c>
      <c r="F22" s="73">
        <v>71380</v>
      </c>
      <c r="G22" s="72" t="s">
        <v>13</v>
      </c>
      <c r="H22" t="s">
        <v>203</v>
      </c>
      <c r="I22" s="11">
        <f ca="1">(TODAY()-Employees[[#This Row],[Date Joined]])/365</f>
        <v>2.5863013698630137</v>
      </c>
      <c r="J22" s="12">
        <f ca="1">IF(Employees[[#This Row],[Tenure]]&gt;2,0.03,0.02)</f>
        <v>0.03</v>
      </c>
      <c r="K22">
        <f>_xlfn.XLOOKUP(Employees[[#This Row],[Rating]],A$217:A$221,B$217:B$221)</f>
        <v>3</v>
      </c>
      <c r="M22" s="11" t="s">
        <v>229</v>
      </c>
      <c r="N22" s="21">
        <f>N21/N20</f>
        <v>0.49528301886792453</v>
      </c>
    </row>
    <row r="23" spans="1:23" x14ac:dyDescent="0.25">
      <c r="A23" t="s">
        <v>76</v>
      </c>
      <c r="B23" t="s">
        <v>8</v>
      </c>
      <c r="C23" t="s">
        <v>23</v>
      </c>
      <c r="D23" s="19">
        <v>30</v>
      </c>
      <c r="E23" s="4">
        <v>44273</v>
      </c>
      <c r="F23" s="73">
        <v>69120</v>
      </c>
      <c r="G23" s="72" t="s">
        <v>13</v>
      </c>
      <c r="H23" t="s">
        <v>203</v>
      </c>
      <c r="I23" s="11">
        <f ca="1">(TODAY()-Employees[[#This Row],[Date Joined]])/365</f>
        <v>2.7506849315068491</v>
      </c>
      <c r="J23" s="12">
        <f ca="1">IF(Employees[[#This Row],[Tenure]]&gt;2,0.03,0.02)</f>
        <v>0.03</v>
      </c>
      <c r="K23">
        <f>_xlfn.XLOOKUP(Employees[[#This Row],[Rating]],A$217:A$221,B$217:B$221)</f>
        <v>3</v>
      </c>
    </row>
    <row r="24" spans="1:23" ht="15.75" x14ac:dyDescent="0.25">
      <c r="A24" t="s">
        <v>82</v>
      </c>
      <c r="B24" t="s">
        <v>8</v>
      </c>
      <c r="C24" t="s">
        <v>9</v>
      </c>
      <c r="D24" s="19">
        <v>27</v>
      </c>
      <c r="E24" s="4">
        <v>44134</v>
      </c>
      <c r="F24" s="73">
        <v>54970</v>
      </c>
      <c r="G24" s="72" t="s">
        <v>13</v>
      </c>
      <c r="H24" t="s">
        <v>203</v>
      </c>
      <c r="I24" s="11">
        <f ca="1">(TODAY()-Employees[[#This Row],[Date Joined]])/365</f>
        <v>3.1315068493150684</v>
      </c>
      <c r="J24" s="12">
        <f ca="1">IF(Employees[[#This Row],[Tenure]]&gt;2,0.03,0.02)</f>
        <v>0.03</v>
      </c>
      <c r="K24">
        <f>_xlfn.XLOOKUP(Employees[[#This Row],[Rating]],A$217:A$221,B$217:B$221)</f>
        <v>3</v>
      </c>
      <c r="N24" s="22">
        <v>2</v>
      </c>
      <c r="O24" s="51" t="s">
        <v>36</v>
      </c>
      <c r="P24" s="52"/>
    </row>
    <row r="25" spans="1:23" x14ac:dyDescent="0.25">
      <c r="A25" t="s">
        <v>87</v>
      </c>
      <c r="B25" t="s">
        <v>8</v>
      </c>
      <c r="C25" t="s">
        <v>12</v>
      </c>
      <c r="D25" s="19">
        <v>26</v>
      </c>
      <c r="E25" s="4">
        <v>44225</v>
      </c>
      <c r="F25" s="73">
        <v>47360</v>
      </c>
      <c r="G25" s="72" t="s">
        <v>13</v>
      </c>
      <c r="H25" t="s">
        <v>203</v>
      </c>
      <c r="I25" s="11">
        <f ca="1">(TODAY()-Employees[[#This Row],[Date Joined]])/365</f>
        <v>2.882191780821918</v>
      </c>
      <c r="J25" s="12">
        <f ca="1">IF(Employees[[#This Row],[Tenure]]&gt;2,0.03,0.02)</f>
        <v>0.03</v>
      </c>
      <c r="K25">
        <f>_xlfn.XLOOKUP(Employees[[#This Row],[Rating]],A$217:A$221,B$217:B$221)</f>
        <v>3</v>
      </c>
    </row>
    <row r="26" spans="1:23" x14ac:dyDescent="0.25">
      <c r="A26" t="s">
        <v>88</v>
      </c>
      <c r="B26" t="s">
        <v>8</v>
      </c>
      <c r="C26" t="s">
        <v>12</v>
      </c>
      <c r="D26" s="19">
        <v>30</v>
      </c>
      <c r="E26" s="4">
        <v>44666</v>
      </c>
      <c r="F26" s="73">
        <v>60570</v>
      </c>
      <c r="G26" s="72" t="s">
        <v>13</v>
      </c>
      <c r="H26" t="s">
        <v>203</v>
      </c>
      <c r="I26" s="11">
        <f ca="1">(TODAY()-Employees[[#This Row],[Date Joined]])/365</f>
        <v>1.6739726027397259</v>
      </c>
      <c r="J26" s="12">
        <f ca="1">IF(Employees[[#This Row],[Tenure]]&gt;2,0.03,0.02)</f>
        <v>0.02</v>
      </c>
      <c r="K26">
        <f>_xlfn.XLOOKUP(Employees[[#This Row],[Rating]],A$217:A$221,B$217:B$221)</f>
        <v>3</v>
      </c>
      <c r="O26" s="23" t="s">
        <v>1</v>
      </c>
      <c r="P26" s="23" t="s">
        <v>2</v>
      </c>
      <c r="Q26" s="23" t="s">
        <v>3</v>
      </c>
      <c r="R26" s="23" t="s">
        <v>230</v>
      </c>
      <c r="S26" s="23" t="s">
        <v>5</v>
      </c>
      <c r="T26" s="23" t="s">
        <v>6</v>
      </c>
      <c r="U26" s="23" t="s">
        <v>202</v>
      </c>
      <c r="V26" s="23" t="s">
        <v>206</v>
      </c>
      <c r="W26" s="23" t="s">
        <v>207</v>
      </c>
    </row>
    <row r="27" spans="1:23" x14ac:dyDescent="0.25">
      <c r="A27" t="s">
        <v>91</v>
      </c>
      <c r="B27" t="s">
        <v>8</v>
      </c>
      <c r="C27" t="s">
        <v>23</v>
      </c>
      <c r="D27" s="19">
        <v>24</v>
      </c>
      <c r="E27" s="4">
        <v>44686</v>
      </c>
      <c r="F27" s="73">
        <v>100420</v>
      </c>
      <c r="G27" s="72" t="s">
        <v>13</v>
      </c>
      <c r="H27" t="s">
        <v>203</v>
      </c>
      <c r="I27" s="11">
        <f ca="1">(TODAY()-Employees[[#This Row],[Date Joined]])/365</f>
        <v>1.6191780821917807</v>
      </c>
      <c r="J27" s="12">
        <f ca="1">IF(Employees[[#This Row],[Tenure]]&gt;2,0.03,0.02)</f>
        <v>0.02</v>
      </c>
      <c r="K27">
        <f>_xlfn.XLOOKUP(Employees[[#This Row],[Rating]],A$217:A$221,B$217:B$221)</f>
        <v>3</v>
      </c>
      <c r="O27" s="56" t="str" cm="1">
        <f t="array" aca="1" ref="O27:W27" ca="1">_xlfn.XLOOKUP(O24,Employees[Name],Employees[[Gender]:[Bonus]],"Error 404")</f>
        <v>Male</v>
      </c>
      <c r="P27" s="57" t="str">
        <f ca="1"/>
        <v>HR</v>
      </c>
      <c r="Q27" s="57">
        <f ca="1"/>
        <v>21</v>
      </c>
      <c r="R27" s="58">
        <f ca="1"/>
        <v>44242</v>
      </c>
      <c r="S27" s="59">
        <f ca="1"/>
        <v>75880</v>
      </c>
      <c r="T27" s="56" t="str">
        <f ca="1"/>
        <v>Average</v>
      </c>
      <c r="U27" s="57" t="str">
        <f ca="1"/>
        <v>NZ</v>
      </c>
      <c r="V27" s="60">
        <f ca="1"/>
        <v>2.8356164383561642</v>
      </c>
      <c r="W27" s="61">
        <f ca="1"/>
        <v>0.03</v>
      </c>
    </row>
    <row r="28" spans="1:23" x14ac:dyDescent="0.25">
      <c r="A28" t="s">
        <v>94</v>
      </c>
      <c r="B28" t="s">
        <v>8</v>
      </c>
      <c r="C28" t="s">
        <v>12</v>
      </c>
      <c r="D28" s="19">
        <v>23</v>
      </c>
      <c r="E28" s="4">
        <v>44440</v>
      </c>
      <c r="F28" s="73">
        <v>106460</v>
      </c>
      <c r="G28" s="72" t="s">
        <v>13</v>
      </c>
      <c r="H28" t="s">
        <v>203</v>
      </c>
      <c r="I28" s="11">
        <f ca="1">(TODAY()-Employees[[#This Row],[Date Joined]])/365</f>
        <v>2.2931506849315069</v>
      </c>
      <c r="J28" s="12">
        <f ca="1">IF(Employees[[#This Row],[Tenure]]&gt;2,0.03,0.02)</f>
        <v>0.03</v>
      </c>
      <c r="K28">
        <f>_xlfn.XLOOKUP(Employees[[#This Row],[Rating]],A$217:A$221,B$217:B$221)</f>
        <v>3</v>
      </c>
      <c r="O28" s="56"/>
      <c r="P28" s="57"/>
      <c r="Q28" s="57"/>
      <c r="R28" s="58"/>
      <c r="S28" s="59"/>
      <c r="T28" s="56"/>
      <c r="U28" s="57"/>
      <c r="V28" s="60"/>
      <c r="W28" s="61"/>
    </row>
    <row r="29" spans="1:23" x14ac:dyDescent="0.25">
      <c r="A29" t="s">
        <v>95</v>
      </c>
      <c r="B29" t="s">
        <v>8</v>
      </c>
      <c r="C29" t="s">
        <v>12</v>
      </c>
      <c r="D29" s="19">
        <v>35</v>
      </c>
      <c r="E29" s="4">
        <v>44727</v>
      </c>
      <c r="F29" s="73">
        <v>40400</v>
      </c>
      <c r="G29" s="72" t="s">
        <v>13</v>
      </c>
      <c r="H29" t="s">
        <v>203</v>
      </c>
      <c r="I29" s="11">
        <f ca="1">(TODAY()-Employees[[#This Row],[Date Joined]])/365</f>
        <v>1.5068493150684932</v>
      </c>
      <c r="J29" s="12">
        <f ca="1">IF(Employees[[#This Row],[Tenure]]&gt;2,0.03,0.02)</f>
        <v>0.02</v>
      </c>
      <c r="K29">
        <f>_xlfn.XLOOKUP(Employees[[#This Row],[Rating]],A$217:A$221,B$217:B$221)</f>
        <v>3</v>
      </c>
      <c r="O29" s="62" t="str" cm="1">
        <f t="array" aca="1" ref="O29:W29" ca="1">_xlfn.CHOOSECOLS(_xlfn._xlws.FILTER(Employees[[Name]:[Bonus]],Employees[Name]=O24,"Error 404"),2,3,4,5,6,7,8,9,10)</f>
        <v>Male</v>
      </c>
      <c r="P29" s="63" t="str">
        <f ca="1"/>
        <v>HR</v>
      </c>
      <c r="Q29" s="63">
        <f ca="1"/>
        <v>21</v>
      </c>
      <c r="R29" s="64">
        <f ca="1"/>
        <v>44242</v>
      </c>
      <c r="S29" s="65">
        <f ca="1"/>
        <v>75880</v>
      </c>
      <c r="T29" s="62" t="str">
        <f ca="1"/>
        <v>Average</v>
      </c>
      <c r="U29" s="63" t="str">
        <f ca="1"/>
        <v>NZ</v>
      </c>
      <c r="V29" s="66">
        <f ca="1"/>
        <v>2.8356164383561642</v>
      </c>
      <c r="W29" s="67">
        <f ca="1"/>
        <v>0.03</v>
      </c>
    </row>
    <row r="30" spans="1:23" x14ac:dyDescent="0.25">
      <c r="A30" t="s">
        <v>97</v>
      </c>
      <c r="B30" t="s">
        <v>8</v>
      </c>
      <c r="C30" t="s">
        <v>9</v>
      </c>
      <c r="D30" s="19">
        <v>43</v>
      </c>
      <c r="E30" s="4">
        <v>44620</v>
      </c>
      <c r="F30" s="73">
        <v>36040</v>
      </c>
      <c r="G30" s="72" t="s">
        <v>13</v>
      </c>
      <c r="H30" t="s">
        <v>203</v>
      </c>
      <c r="I30" s="11">
        <f ca="1">(TODAY()-Employees[[#This Row],[Date Joined]])/365</f>
        <v>1.8</v>
      </c>
      <c r="J30" s="12">
        <f ca="1">IF(Employees[[#This Row],[Tenure]]&gt;2,0.03,0.02)</f>
        <v>0.02</v>
      </c>
      <c r="K30">
        <f>_xlfn.XLOOKUP(Employees[[#This Row],[Rating]],A$217:A$221,B$217:B$221)</f>
        <v>3</v>
      </c>
    </row>
    <row r="31" spans="1:23" x14ac:dyDescent="0.25">
      <c r="A31" t="s">
        <v>99</v>
      </c>
      <c r="B31" t="s">
        <v>8</v>
      </c>
      <c r="C31" t="s">
        <v>17</v>
      </c>
      <c r="D31" s="19">
        <v>30</v>
      </c>
      <c r="E31" s="4">
        <v>44606</v>
      </c>
      <c r="F31" s="73">
        <v>96800</v>
      </c>
      <c r="G31" s="72" t="s">
        <v>13</v>
      </c>
      <c r="H31" t="s">
        <v>203</v>
      </c>
      <c r="I31" s="11">
        <f ca="1">(TODAY()-Employees[[#This Row],[Date Joined]])/365</f>
        <v>1.8383561643835618</v>
      </c>
      <c r="J31" s="12">
        <f ca="1">IF(Employees[[#This Row],[Tenure]]&gt;2,0.03,0.02)</f>
        <v>0.02</v>
      </c>
      <c r="K31">
        <f>_xlfn.XLOOKUP(Employees[[#This Row],[Rating]],A$217:A$221,B$217:B$221)</f>
        <v>3</v>
      </c>
    </row>
    <row r="32" spans="1:23" x14ac:dyDescent="0.25">
      <c r="A32" t="s">
        <v>102</v>
      </c>
      <c r="B32" t="s">
        <v>8</v>
      </c>
      <c r="C32" t="s">
        <v>17</v>
      </c>
      <c r="D32" s="19">
        <v>33</v>
      </c>
      <c r="E32" s="4">
        <v>44243</v>
      </c>
      <c r="F32" s="73">
        <v>59430</v>
      </c>
      <c r="G32" s="72" t="s">
        <v>13</v>
      </c>
      <c r="H32" t="s">
        <v>203</v>
      </c>
      <c r="I32" s="11">
        <f ca="1">(TODAY()-Employees[[#This Row],[Date Joined]])/365</f>
        <v>2.8328767123287673</v>
      </c>
      <c r="J32" s="12">
        <f ca="1">IF(Employees[[#This Row],[Tenure]]&gt;2,0.03,0.02)</f>
        <v>0.03</v>
      </c>
      <c r="K32">
        <f>_xlfn.XLOOKUP(Employees[[#This Row],[Rating]],A$217:A$221,B$217:B$221)</f>
        <v>3</v>
      </c>
    </row>
    <row r="33" spans="1:19" ht="15.75" x14ac:dyDescent="0.25">
      <c r="A33" t="s">
        <v>106</v>
      </c>
      <c r="B33" t="s">
        <v>8</v>
      </c>
      <c r="C33" t="s">
        <v>9</v>
      </c>
      <c r="D33" s="19">
        <v>33</v>
      </c>
      <c r="E33" s="4">
        <v>44385</v>
      </c>
      <c r="F33" s="73">
        <v>74550</v>
      </c>
      <c r="G33" s="72" t="s">
        <v>13</v>
      </c>
      <c r="H33" t="s">
        <v>203</v>
      </c>
      <c r="I33" s="11">
        <f ca="1">(TODAY()-Employees[[#This Row],[Date Joined]])/365</f>
        <v>2.4438356164383563</v>
      </c>
      <c r="J33" s="12">
        <f ca="1">IF(Employees[[#This Row],[Tenure]]&gt;2,0.03,0.02)</f>
        <v>0.03</v>
      </c>
      <c r="K33">
        <f>_xlfn.XLOOKUP(Employees[[#This Row],[Rating]],A$217:A$221,B$217:B$221)</f>
        <v>3</v>
      </c>
      <c r="N33" s="22">
        <v>3</v>
      </c>
      <c r="O33" s="51" t="s">
        <v>9</v>
      </c>
      <c r="P33" s="52"/>
    </row>
    <row r="34" spans="1:19" x14ac:dyDescent="0.25">
      <c r="A34" t="s">
        <v>107</v>
      </c>
      <c r="B34" t="s">
        <v>8</v>
      </c>
      <c r="C34" t="s">
        <v>12</v>
      </c>
      <c r="D34" s="19">
        <v>30</v>
      </c>
      <c r="E34" s="4">
        <v>44701</v>
      </c>
      <c r="F34" s="73">
        <v>67950</v>
      </c>
      <c r="G34" s="72" t="s">
        <v>13</v>
      </c>
      <c r="H34" t="s">
        <v>203</v>
      </c>
      <c r="I34" s="11">
        <f ca="1">(TODAY()-Employees[[#This Row],[Date Joined]])/365</f>
        <v>1.5780821917808219</v>
      </c>
      <c r="J34" s="12">
        <f ca="1">IF(Employees[[#This Row],[Tenure]]&gt;2,0.03,0.02)</f>
        <v>0.02</v>
      </c>
      <c r="K34">
        <f>_xlfn.XLOOKUP(Employees[[#This Row],[Rating]],A$217:A$221,B$217:B$221)</f>
        <v>3</v>
      </c>
    </row>
    <row r="35" spans="1:19" x14ac:dyDescent="0.25">
      <c r="A35" t="s">
        <v>109</v>
      </c>
      <c r="B35" t="s">
        <v>8</v>
      </c>
      <c r="C35" t="s">
        <v>12</v>
      </c>
      <c r="D35" s="19">
        <v>26</v>
      </c>
      <c r="E35" s="4">
        <v>44411</v>
      </c>
      <c r="F35" s="73">
        <v>53540</v>
      </c>
      <c r="G35" s="72" t="s">
        <v>13</v>
      </c>
      <c r="H35" t="s">
        <v>203</v>
      </c>
      <c r="I35" s="11">
        <f ca="1">(TODAY()-Employees[[#This Row],[Date Joined]])/365</f>
        <v>2.3726027397260272</v>
      </c>
      <c r="J35" s="12">
        <f ca="1">IF(Employees[[#This Row],[Tenure]]&gt;2,0.03,0.02)</f>
        <v>0.03</v>
      </c>
      <c r="K35">
        <f>_xlfn.XLOOKUP(Employees[[#This Row],[Rating]],A$217:A$221,B$217:B$221)</f>
        <v>3</v>
      </c>
      <c r="O35" s="25" t="s">
        <v>0</v>
      </c>
      <c r="P35" s="23" t="s">
        <v>3</v>
      </c>
      <c r="Q35" s="23" t="s">
        <v>5</v>
      </c>
      <c r="R35" s="23" t="s">
        <v>6</v>
      </c>
      <c r="S35" s="25" t="s">
        <v>202</v>
      </c>
    </row>
    <row r="36" spans="1:19" x14ac:dyDescent="0.25">
      <c r="A36" t="s">
        <v>11</v>
      </c>
      <c r="B36" t="s">
        <v>8</v>
      </c>
      <c r="C36" t="s">
        <v>12</v>
      </c>
      <c r="D36" s="19">
        <v>46</v>
      </c>
      <c r="E36" s="4">
        <v>44758</v>
      </c>
      <c r="F36" s="73">
        <v>70610</v>
      </c>
      <c r="G36" s="72" t="s">
        <v>13</v>
      </c>
      <c r="H36" t="s">
        <v>203</v>
      </c>
      <c r="I36" s="11">
        <f ca="1">(TODAY()-Employees[[#This Row],[Date Joined]])/365</f>
        <v>1.4219178082191781</v>
      </c>
      <c r="J36" s="12">
        <f ca="1">IF(Employees[[#This Row],[Tenure]]&gt;2,0.03,0.02)</f>
        <v>0.02</v>
      </c>
      <c r="K36">
        <f>_xlfn.XLOOKUP(Employees[[#This Row],[Rating]],A$217:A$221,B$217:B$221)</f>
        <v>3</v>
      </c>
      <c r="O36" s="56" t="str" cm="1">
        <f t="array" aca="1" ref="O36:S70" ca="1">_xlfn.CHOOSECOLS(_xlfn._xlws.FILTER(Employees[],Employees[Department]=O33,"Error 404"),1,4,6,7,8)</f>
        <v>Hoyt D'Alesco</v>
      </c>
      <c r="P36" s="57">
        <f ca="1"/>
        <v>32</v>
      </c>
      <c r="Q36" s="68">
        <f ca="1"/>
        <v>53540</v>
      </c>
      <c r="R36" s="69" t="str">
        <f ca="1"/>
        <v>Average</v>
      </c>
      <c r="S36" s="57" t="str">
        <f ca="1"/>
        <v>NZ</v>
      </c>
    </row>
    <row r="37" spans="1:19" x14ac:dyDescent="0.25">
      <c r="A37" t="s">
        <v>19</v>
      </c>
      <c r="B37" t="s">
        <v>8</v>
      </c>
      <c r="C37" t="s">
        <v>9</v>
      </c>
      <c r="D37" s="19">
        <v>32</v>
      </c>
      <c r="E37" s="4">
        <v>44465</v>
      </c>
      <c r="F37" s="73">
        <v>53540</v>
      </c>
      <c r="G37" s="72" t="s">
        <v>13</v>
      </c>
      <c r="H37" t="s">
        <v>203</v>
      </c>
      <c r="I37" s="11">
        <f ca="1">(TODAY()-Employees[[#This Row],[Date Joined]])/365</f>
        <v>2.2246575342465755</v>
      </c>
      <c r="J37" s="12">
        <f ca="1">IF(Employees[[#This Row],[Tenure]]&gt;2,0.03,0.02)</f>
        <v>0.03</v>
      </c>
      <c r="K37">
        <f>_xlfn.XLOOKUP(Employees[[#This Row],[Rating]],A$217:A$221,B$217:B$221)</f>
        <v>3</v>
      </c>
      <c r="O37" s="56" t="str">
        <f ca="1"/>
        <v>Kath Bletsoe</v>
      </c>
      <c r="P37" s="57">
        <f ca="1"/>
        <v>25</v>
      </c>
      <c r="Q37" s="68">
        <f ca="1"/>
        <v>65700</v>
      </c>
      <c r="R37" s="69" t="str">
        <f ca="1"/>
        <v>Average</v>
      </c>
      <c r="S37" s="57" t="str">
        <f ca="1"/>
        <v>NZ</v>
      </c>
    </row>
    <row r="38" spans="1:19" x14ac:dyDescent="0.25">
      <c r="A38" t="s">
        <v>110</v>
      </c>
      <c r="B38" t="s">
        <v>8</v>
      </c>
      <c r="C38" t="s">
        <v>23</v>
      </c>
      <c r="D38" s="19">
        <v>20</v>
      </c>
      <c r="E38" s="4">
        <v>44122</v>
      </c>
      <c r="F38" s="73">
        <v>112650</v>
      </c>
      <c r="G38" s="72" t="s">
        <v>13</v>
      </c>
      <c r="H38" t="s">
        <v>204</v>
      </c>
      <c r="I38" s="11">
        <f ca="1">(TODAY()-Employees[[#This Row],[Date Joined]])/365</f>
        <v>3.1643835616438358</v>
      </c>
      <c r="J38" s="12">
        <f ca="1">IF(Employees[[#This Row],[Tenure]]&gt;2,0.03,0.02)</f>
        <v>0.03</v>
      </c>
      <c r="K38">
        <f>_xlfn.XLOOKUP(Employees[[#This Row],[Rating]],A$217:A$221,B$217:B$221)</f>
        <v>3</v>
      </c>
      <c r="O38" s="56" t="str">
        <f ca="1"/>
        <v>Alta Kaszper</v>
      </c>
      <c r="P38" s="57">
        <f ca="1"/>
        <v>27</v>
      </c>
      <c r="Q38" s="68">
        <f ca="1"/>
        <v>54970</v>
      </c>
      <c r="R38" s="69" t="str">
        <f ca="1"/>
        <v>Average</v>
      </c>
      <c r="S38" s="57" t="str">
        <f ca="1"/>
        <v>NZ</v>
      </c>
    </row>
    <row r="39" spans="1:19" x14ac:dyDescent="0.25">
      <c r="A39" t="s">
        <v>112</v>
      </c>
      <c r="B39" t="s">
        <v>8</v>
      </c>
      <c r="C39" t="s">
        <v>12</v>
      </c>
      <c r="D39" s="19">
        <v>31</v>
      </c>
      <c r="E39" s="4">
        <v>44663</v>
      </c>
      <c r="F39" s="73">
        <v>103550</v>
      </c>
      <c r="G39" s="72" t="s">
        <v>13</v>
      </c>
      <c r="H39" t="s">
        <v>204</v>
      </c>
      <c r="I39" s="11">
        <f ca="1">(TODAY()-Employees[[#This Row],[Date Joined]])/365</f>
        <v>1.6821917808219178</v>
      </c>
      <c r="J39" s="12">
        <f ca="1">IF(Employees[[#This Row],[Tenure]]&gt;2,0.03,0.02)</f>
        <v>0.02</v>
      </c>
      <c r="K39">
        <f>_xlfn.XLOOKUP(Employees[[#This Row],[Rating]],A$217:A$221,B$217:B$221)</f>
        <v>3</v>
      </c>
      <c r="O39" s="56" t="str">
        <f ca="1"/>
        <v>Bili Sizey</v>
      </c>
      <c r="P39" s="57">
        <f ca="1"/>
        <v>43</v>
      </c>
      <c r="Q39" s="68">
        <f ca="1"/>
        <v>36040</v>
      </c>
      <c r="R39" s="69" t="str">
        <f ca="1"/>
        <v>Average</v>
      </c>
      <c r="S39" s="57" t="str">
        <f ca="1"/>
        <v>NZ</v>
      </c>
    </row>
    <row r="40" spans="1:19" x14ac:dyDescent="0.25">
      <c r="A40" t="s">
        <v>118</v>
      </c>
      <c r="B40" t="s">
        <v>8</v>
      </c>
      <c r="C40" t="s">
        <v>9</v>
      </c>
      <c r="D40" s="19">
        <v>33</v>
      </c>
      <c r="E40" s="4">
        <v>44324</v>
      </c>
      <c r="F40" s="73">
        <v>74550</v>
      </c>
      <c r="G40" s="72" t="s">
        <v>13</v>
      </c>
      <c r="H40" t="s">
        <v>204</v>
      </c>
      <c r="I40" s="11">
        <f ca="1">(TODAY()-Employees[[#This Row],[Date Joined]])/365</f>
        <v>2.6109589041095891</v>
      </c>
      <c r="J40" s="12">
        <f ca="1">IF(Employees[[#This Row],[Tenure]]&gt;2,0.03,0.02)</f>
        <v>0.03</v>
      </c>
      <c r="K40">
        <f>_xlfn.XLOOKUP(Employees[[#This Row],[Rating]],A$217:A$221,B$217:B$221)</f>
        <v>3</v>
      </c>
      <c r="O40" s="56" t="str">
        <f ca="1"/>
        <v>Gigi Bohling</v>
      </c>
      <c r="P40" s="57">
        <f ca="1"/>
        <v>33</v>
      </c>
      <c r="Q40" s="68">
        <f ca="1"/>
        <v>74550</v>
      </c>
      <c r="R40" s="69" t="str">
        <f ca="1"/>
        <v>Average</v>
      </c>
      <c r="S40" s="57" t="str">
        <f ca="1"/>
        <v>NZ</v>
      </c>
    </row>
    <row r="41" spans="1:19" x14ac:dyDescent="0.25">
      <c r="A41" t="s">
        <v>121</v>
      </c>
      <c r="B41" t="s">
        <v>8</v>
      </c>
      <c r="C41" t="s">
        <v>17</v>
      </c>
      <c r="D41" s="19">
        <v>30</v>
      </c>
      <c r="E41" s="4">
        <v>44544</v>
      </c>
      <c r="F41" s="73">
        <v>96800</v>
      </c>
      <c r="G41" s="72" t="s">
        <v>13</v>
      </c>
      <c r="H41" t="s">
        <v>204</v>
      </c>
      <c r="I41" s="11">
        <f ca="1">(TODAY()-Employees[[#This Row],[Date Joined]])/365</f>
        <v>2.0082191780821916</v>
      </c>
      <c r="J41" s="12">
        <f ca="1">IF(Employees[[#This Row],[Tenure]]&gt;2,0.03,0.02)</f>
        <v>0.03</v>
      </c>
      <c r="K41">
        <f>_xlfn.XLOOKUP(Employees[[#This Row],[Rating]],A$217:A$221,B$217:B$221)</f>
        <v>3</v>
      </c>
      <c r="O41" s="56" t="str">
        <f ca="1"/>
        <v>Hoyt D'Alesco</v>
      </c>
      <c r="P41" s="57">
        <f ca="1"/>
        <v>32</v>
      </c>
      <c r="Q41" s="68">
        <f ca="1"/>
        <v>53540</v>
      </c>
      <c r="R41" s="69" t="str">
        <f ca="1"/>
        <v>Average</v>
      </c>
      <c r="S41" s="57" t="str">
        <f ca="1"/>
        <v>NZ</v>
      </c>
    </row>
    <row r="42" spans="1:19" x14ac:dyDescent="0.25">
      <c r="A42" t="s">
        <v>123</v>
      </c>
      <c r="B42" t="s">
        <v>8</v>
      </c>
      <c r="C42" t="s">
        <v>12</v>
      </c>
      <c r="D42" s="19">
        <v>21</v>
      </c>
      <c r="E42" s="4">
        <v>44042</v>
      </c>
      <c r="F42" s="73">
        <v>37920</v>
      </c>
      <c r="G42" s="72" t="s">
        <v>13</v>
      </c>
      <c r="H42" t="s">
        <v>204</v>
      </c>
      <c r="I42" s="11">
        <f ca="1">(TODAY()-Employees[[#This Row],[Date Joined]])/365</f>
        <v>3.3835616438356166</v>
      </c>
      <c r="J42" s="12">
        <f ca="1">IF(Employees[[#This Row],[Tenure]]&gt;2,0.03,0.02)</f>
        <v>0.03</v>
      </c>
      <c r="K42">
        <f>_xlfn.XLOOKUP(Employees[[#This Row],[Rating]],A$217:A$221,B$217:B$221)</f>
        <v>3</v>
      </c>
      <c r="O42" s="56" t="str">
        <f ca="1"/>
        <v>Yauvani Tarpa</v>
      </c>
      <c r="P42" s="57">
        <f ca="1"/>
        <v>33</v>
      </c>
      <c r="Q42" s="68">
        <f ca="1"/>
        <v>74550</v>
      </c>
      <c r="R42" s="69" t="str">
        <f ca="1"/>
        <v>Average</v>
      </c>
      <c r="S42" s="57" t="str">
        <f ca="1"/>
        <v>IND</v>
      </c>
    </row>
    <row r="43" spans="1:19" x14ac:dyDescent="0.25">
      <c r="A43" t="s">
        <v>124</v>
      </c>
      <c r="B43" t="s">
        <v>8</v>
      </c>
      <c r="C43" t="s">
        <v>12</v>
      </c>
      <c r="D43" s="19">
        <v>34</v>
      </c>
      <c r="E43" s="4">
        <v>44642</v>
      </c>
      <c r="F43" s="73">
        <v>112650</v>
      </c>
      <c r="G43" s="72" t="s">
        <v>13</v>
      </c>
      <c r="H43" t="s">
        <v>204</v>
      </c>
      <c r="I43" s="11">
        <f ca="1">(TODAY()-Employees[[#This Row],[Date Joined]])/365</f>
        <v>1.7397260273972603</v>
      </c>
      <c r="J43" s="12">
        <f ca="1">IF(Employees[[#This Row],[Tenure]]&gt;2,0.03,0.02)</f>
        <v>0.02</v>
      </c>
      <c r="K43">
        <f>_xlfn.XLOOKUP(Employees[[#This Row],[Rating]],A$217:A$221,B$217:B$221)</f>
        <v>3</v>
      </c>
      <c r="O43" s="56" t="str">
        <f ca="1"/>
        <v>Sanchali Shirish</v>
      </c>
      <c r="P43" s="57">
        <f ca="1"/>
        <v>27</v>
      </c>
      <c r="Q43" s="68">
        <f ca="1"/>
        <v>54970</v>
      </c>
      <c r="R43" s="69" t="str">
        <f ca="1"/>
        <v>Average</v>
      </c>
      <c r="S43" s="57" t="str">
        <f ca="1"/>
        <v>IND</v>
      </c>
    </row>
    <row r="44" spans="1:19" x14ac:dyDescent="0.25">
      <c r="A44" t="s">
        <v>126</v>
      </c>
      <c r="B44" t="s">
        <v>8</v>
      </c>
      <c r="C44" t="s">
        <v>23</v>
      </c>
      <c r="D44" s="19">
        <v>36</v>
      </c>
      <c r="E44" s="4">
        <v>43958</v>
      </c>
      <c r="F44" s="73">
        <v>118840</v>
      </c>
      <c r="G44" s="72" t="s">
        <v>13</v>
      </c>
      <c r="H44" t="s">
        <v>204</v>
      </c>
      <c r="I44" s="11">
        <f ca="1">(TODAY()-Employees[[#This Row],[Date Joined]])/365</f>
        <v>3.6136986301369864</v>
      </c>
      <c r="J44" s="12">
        <f ca="1">IF(Employees[[#This Row],[Tenure]]&gt;2,0.03,0.02)</f>
        <v>0.03</v>
      </c>
      <c r="K44">
        <f>_xlfn.XLOOKUP(Employees[[#This Row],[Rating]],A$217:A$221,B$217:B$221)</f>
        <v>3</v>
      </c>
      <c r="O44" s="56" t="str">
        <f ca="1"/>
        <v>Waheeda Vasuman</v>
      </c>
      <c r="P44" s="57">
        <f ca="1"/>
        <v>43</v>
      </c>
      <c r="Q44" s="68">
        <f ca="1"/>
        <v>36040</v>
      </c>
      <c r="R44" s="69" t="str">
        <f ca="1"/>
        <v>Average</v>
      </c>
      <c r="S44" s="57" t="str">
        <f ca="1"/>
        <v>IND</v>
      </c>
    </row>
    <row r="45" spans="1:19" x14ac:dyDescent="0.25">
      <c r="A45" t="s">
        <v>127</v>
      </c>
      <c r="B45" t="s">
        <v>8</v>
      </c>
      <c r="C45" t="s">
        <v>23</v>
      </c>
      <c r="D45" s="19">
        <v>30</v>
      </c>
      <c r="E45" s="4">
        <v>44789</v>
      </c>
      <c r="F45" s="73">
        <v>69710</v>
      </c>
      <c r="G45" s="72" t="s">
        <v>13</v>
      </c>
      <c r="H45" t="s">
        <v>204</v>
      </c>
      <c r="I45" s="11">
        <f ca="1">(TODAY()-Employees[[#This Row],[Date Joined]])/365</f>
        <v>1.3369863013698631</v>
      </c>
      <c r="J45" s="12">
        <f ca="1">IF(Employees[[#This Row],[Tenure]]&gt;2,0.03,0.02)</f>
        <v>0.02</v>
      </c>
      <c r="K45">
        <f>_xlfn.XLOOKUP(Employees[[#This Row],[Rating]],A$217:A$221,B$217:B$221)</f>
        <v>3</v>
      </c>
      <c r="O45" s="56" t="str">
        <f ca="1"/>
        <v>Geena Raghavanpillai</v>
      </c>
      <c r="P45" s="57">
        <f ca="1"/>
        <v>32</v>
      </c>
      <c r="Q45" s="68">
        <f ca="1"/>
        <v>53540</v>
      </c>
      <c r="R45" s="69" t="str">
        <f ca="1"/>
        <v>Average</v>
      </c>
      <c r="S45" s="57" t="str">
        <f ca="1"/>
        <v>IND</v>
      </c>
    </row>
    <row r="46" spans="1:19" x14ac:dyDescent="0.25">
      <c r="A46" t="s">
        <v>128</v>
      </c>
      <c r="B46" t="s">
        <v>8</v>
      </c>
      <c r="C46" t="s">
        <v>12</v>
      </c>
      <c r="D46" s="19">
        <v>20</v>
      </c>
      <c r="E46" s="4">
        <v>44683</v>
      </c>
      <c r="F46" s="73">
        <v>79570</v>
      </c>
      <c r="G46" s="72" t="s">
        <v>13</v>
      </c>
      <c r="H46" t="s">
        <v>204</v>
      </c>
      <c r="I46" s="11">
        <f ca="1">(TODAY()-Employees[[#This Row],[Date Joined]])/365</f>
        <v>1.6273972602739726</v>
      </c>
      <c r="J46" s="12">
        <f ca="1">IF(Employees[[#This Row],[Tenure]]&gt;2,0.03,0.02)</f>
        <v>0.02</v>
      </c>
      <c r="K46">
        <f>_xlfn.XLOOKUP(Employees[[#This Row],[Rating]],A$217:A$221,B$217:B$221)</f>
        <v>3</v>
      </c>
      <c r="O46" s="56" t="str">
        <f ca="1"/>
        <v>Abhaya Priyavardhan</v>
      </c>
      <c r="P46" s="57">
        <f ca="1"/>
        <v>25</v>
      </c>
      <c r="Q46" s="68">
        <f ca="1"/>
        <v>65700</v>
      </c>
      <c r="R46" s="69" t="str">
        <f ca="1"/>
        <v>Average</v>
      </c>
      <c r="S46" s="57" t="str">
        <f ca="1"/>
        <v>IND</v>
      </c>
    </row>
    <row r="47" spans="1:19" x14ac:dyDescent="0.25">
      <c r="A47" t="s">
        <v>130</v>
      </c>
      <c r="B47" t="s">
        <v>8</v>
      </c>
      <c r="C47" t="s">
        <v>9</v>
      </c>
      <c r="D47" s="19">
        <v>27</v>
      </c>
      <c r="E47" s="4">
        <v>44073</v>
      </c>
      <c r="F47" s="73">
        <v>54970</v>
      </c>
      <c r="G47" s="72" t="s">
        <v>13</v>
      </c>
      <c r="H47" t="s">
        <v>204</v>
      </c>
      <c r="I47" s="11">
        <f ca="1">(TODAY()-Employees[[#This Row],[Date Joined]])/365</f>
        <v>3.2986301369863016</v>
      </c>
      <c r="J47" s="12">
        <f ca="1">IF(Employees[[#This Row],[Tenure]]&gt;2,0.03,0.02)</f>
        <v>0.03</v>
      </c>
      <c r="K47">
        <f>_xlfn.XLOOKUP(Employees[[#This Row],[Rating]],A$217:A$221,B$217:B$221)</f>
        <v>3</v>
      </c>
      <c r="O47" s="56" t="str">
        <f ca="1"/>
        <v>Yauvani Tarpa</v>
      </c>
      <c r="P47" s="57">
        <f ca="1"/>
        <v>33</v>
      </c>
      <c r="Q47" s="68">
        <f ca="1"/>
        <v>74550</v>
      </c>
      <c r="R47" s="69" t="str">
        <f ca="1"/>
        <v>Average</v>
      </c>
      <c r="S47" s="57" t="str">
        <f ca="1"/>
        <v>IND</v>
      </c>
    </row>
    <row r="48" spans="1:19" x14ac:dyDescent="0.25">
      <c r="A48" t="s">
        <v>132</v>
      </c>
      <c r="B48" t="s">
        <v>8</v>
      </c>
      <c r="C48" t="s">
        <v>9</v>
      </c>
      <c r="D48" s="19">
        <v>43</v>
      </c>
      <c r="E48" s="4">
        <v>44558</v>
      </c>
      <c r="F48" s="73">
        <v>36040</v>
      </c>
      <c r="G48" s="72" t="s">
        <v>13</v>
      </c>
      <c r="H48" t="s">
        <v>204</v>
      </c>
      <c r="I48" s="11">
        <f ca="1">(TODAY()-Employees[[#This Row],[Date Joined]])/365</f>
        <v>1.9698630136986301</v>
      </c>
      <c r="J48" s="12">
        <f ca="1">IF(Employees[[#This Row],[Tenure]]&gt;2,0.03,0.02)</f>
        <v>0.02</v>
      </c>
      <c r="K48">
        <f>_xlfn.XLOOKUP(Employees[[#This Row],[Rating]],A$217:A$221,B$217:B$221)</f>
        <v>3</v>
      </c>
      <c r="O48" s="56" t="str">
        <f ca="1"/>
        <v>Tatum Hush</v>
      </c>
      <c r="P48" s="57">
        <f ca="1"/>
        <v>28</v>
      </c>
      <c r="Q48" s="68">
        <f ca="1"/>
        <v>53240</v>
      </c>
      <c r="R48" s="69" t="str">
        <f ca="1"/>
        <v>Average</v>
      </c>
      <c r="S48" s="57" t="str">
        <f ca="1"/>
        <v>NZ</v>
      </c>
    </row>
    <row r="49" spans="1:19" x14ac:dyDescent="0.25">
      <c r="A49" t="s">
        <v>134</v>
      </c>
      <c r="B49" t="s">
        <v>8</v>
      </c>
      <c r="C49" t="s">
        <v>12</v>
      </c>
      <c r="D49" s="19">
        <v>35</v>
      </c>
      <c r="E49" s="4">
        <v>44666</v>
      </c>
      <c r="F49" s="73">
        <v>40400</v>
      </c>
      <c r="G49" s="72" t="s">
        <v>13</v>
      </c>
      <c r="H49" t="s">
        <v>204</v>
      </c>
      <c r="I49" s="11">
        <f ca="1">(TODAY()-Employees[[#This Row],[Date Joined]])/365</f>
        <v>1.6739726027397259</v>
      </c>
      <c r="J49" s="12">
        <f ca="1">IF(Employees[[#This Row],[Tenure]]&gt;2,0.03,0.02)</f>
        <v>0.02</v>
      </c>
      <c r="K49">
        <f>_xlfn.XLOOKUP(Employees[[#This Row],[Rating]],A$217:A$221,B$217:B$221)</f>
        <v>3</v>
      </c>
      <c r="O49" s="56" t="str">
        <f ca="1"/>
        <v>Gray Seamon</v>
      </c>
      <c r="P49" s="57">
        <f ca="1"/>
        <v>36</v>
      </c>
      <c r="Q49" s="68">
        <f ca="1"/>
        <v>78540</v>
      </c>
      <c r="R49" s="69" t="str">
        <f ca="1"/>
        <v>Average</v>
      </c>
      <c r="S49" s="57" t="str">
        <f ca="1"/>
        <v>NZ</v>
      </c>
    </row>
    <row r="50" spans="1:19" x14ac:dyDescent="0.25">
      <c r="A50" t="s">
        <v>135</v>
      </c>
      <c r="B50" t="s">
        <v>8</v>
      </c>
      <c r="C50" t="s">
        <v>23</v>
      </c>
      <c r="D50" s="19">
        <v>24</v>
      </c>
      <c r="E50" s="4">
        <v>44625</v>
      </c>
      <c r="F50" s="73">
        <v>100420</v>
      </c>
      <c r="G50" s="72" t="s">
        <v>13</v>
      </c>
      <c r="H50" t="s">
        <v>204</v>
      </c>
      <c r="I50" s="11">
        <f ca="1">(TODAY()-Employees[[#This Row],[Date Joined]])/365</f>
        <v>1.7863013698630137</v>
      </c>
      <c r="J50" s="12">
        <f ca="1">IF(Employees[[#This Row],[Tenure]]&gt;2,0.03,0.02)</f>
        <v>0.02</v>
      </c>
      <c r="K50">
        <f>_xlfn.XLOOKUP(Employees[[#This Row],[Rating]],A$217:A$221,B$217:B$221)</f>
        <v>3</v>
      </c>
      <c r="O50" s="56" t="str">
        <f ca="1"/>
        <v>Hinda Label</v>
      </c>
      <c r="P50" s="57">
        <f ca="1"/>
        <v>25</v>
      </c>
      <c r="Q50" s="68">
        <f ca="1"/>
        <v>92700</v>
      </c>
      <c r="R50" s="69" t="str">
        <f ca="1"/>
        <v>Average</v>
      </c>
      <c r="S50" s="57" t="str">
        <f ca="1"/>
        <v>NZ</v>
      </c>
    </row>
    <row r="51" spans="1:19" x14ac:dyDescent="0.25">
      <c r="A51" t="s">
        <v>140</v>
      </c>
      <c r="B51" t="s">
        <v>8</v>
      </c>
      <c r="C51" t="s">
        <v>12</v>
      </c>
      <c r="D51" s="19">
        <v>26</v>
      </c>
      <c r="E51" s="4">
        <v>44164</v>
      </c>
      <c r="F51" s="73">
        <v>47360</v>
      </c>
      <c r="G51" s="72" t="s">
        <v>13</v>
      </c>
      <c r="H51" t="s">
        <v>204</v>
      </c>
      <c r="I51" s="11">
        <f ca="1">(TODAY()-Employees[[#This Row],[Date Joined]])/365</f>
        <v>3.0493150684931507</v>
      </c>
      <c r="J51" s="12">
        <f ca="1">IF(Employees[[#This Row],[Tenure]]&gt;2,0.03,0.02)</f>
        <v>0.03</v>
      </c>
      <c r="K51">
        <f>_xlfn.XLOOKUP(Employees[[#This Row],[Rating]],A$217:A$221,B$217:B$221)</f>
        <v>3</v>
      </c>
      <c r="O51" s="56" t="str">
        <f ca="1"/>
        <v>Tatum Hush</v>
      </c>
      <c r="P51" s="57">
        <f ca="1"/>
        <v>28</v>
      </c>
      <c r="Q51" s="68">
        <f ca="1"/>
        <v>53240</v>
      </c>
      <c r="R51" s="69" t="str">
        <f ca="1"/>
        <v>Average</v>
      </c>
      <c r="S51" s="57" t="str">
        <f ca="1"/>
        <v>NZ</v>
      </c>
    </row>
    <row r="52" spans="1:19" x14ac:dyDescent="0.25">
      <c r="A52" t="s">
        <v>149</v>
      </c>
      <c r="B52" t="s">
        <v>8</v>
      </c>
      <c r="C52" t="s">
        <v>17</v>
      </c>
      <c r="D52" s="19">
        <v>27</v>
      </c>
      <c r="E52" s="4">
        <v>44506</v>
      </c>
      <c r="F52" s="73">
        <v>48980</v>
      </c>
      <c r="G52" s="72" t="s">
        <v>13</v>
      </c>
      <c r="H52" t="s">
        <v>204</v>
      </c>
      <c r="I52" s="11">
        <f ca="1">(TODAY()-Employees[[#This Row],[Date Joined]])/365</f>
        <v>2.1123287671232878</v>
      </c>
      <c r="J52" s="12">
        <f ca="1">IF(Employees[[#This Row],[Tenure]]&gt;2,0.03,0.02)</f>
        <v>0.03</v>
      </c>
      <c r="K52">
        <f>_xlfn.XLOOKUP(Employees[[#This Row],[Rating]],A$217:A$221,B$217:B$221)</f>
        <v>3</v>
      </c>
      <c r="O52" s="56" t="str">
        <f ca="1"/>
        <v>Purnendu Vijayarangan</v>
      </c>
      <c r="P52" s="57">
        <f ca="1"/>
        <v>25</v>
      </c>
      <c r="Q52" s="68">
        <f ca="1"/>
        <v>92700</v>
      </c>
      <c r="R52" s="69" t="str">
        <f ca="1"/>
        <v>Average</v>
      </c>
      <c r="S52" s="57" t="str">
        <f ca="1"/>
        <v>IND</v>
      </c>
    </row>
    <row r="53" spans="1:19" x14ac:dyDescent="0.25">
      <c r="A53" t="s">
        <v>150</v>
      </c>
      <c r="B53" t="s">
        <v>8</v>
      </c>
      <c r="C53" t="s">
        <v>26</v>
      </c>
      <c r="D53" s="19">
        <v>21</v>
      </c>
      <c r="E53" s="4">
        <v>44180</v>
      </c>
      <c r="F53" s="73">
        <v>75880</v>
      </c>
      <c r="G53" s="72" t="s">
        <v>13</v>
      </c>
      <c r="H53" t="s">
        <v>204</v>
      </c>
      <c r="I53" s="11">
        <f ca="1">(TODAY()-Employees[[#This Row],[Date Joined]])/365</f>
        <v>3.0054794520547947</v>
      </c>
      <c r="J53" s="12">
        <f ca="1">IF(Employees[[#This Row],[Tenure]]&gt;2,0.03,0.02)</f>
        <v>0.03</v>
      </c>
      <c r="K53">
        <f>_xlfn.XLOOKUP(Employees[[#This Row],[Rating]],A$217:A$221,B$217:B$221)</f>
        <v>3</v>
      </c>
      <c r="O53" s="56" t="str">
        <f ca="1"/>
        <v>Anumati Shyamari Meherhomji</v>
      </c>
      <c r="P53" s="57">
        <f ca="1"/>
        <v>28</v>
      </c>
      <c r="Q53" s="68">
        <f ca="1"/>
        <v>53240</v>
      </c>
      <c r="R53" s="69" t="str">
        <f ca="1"/>
        <v>Average</v>
      </c>
      <c r="S53" s="57" t="str">
        <f ca="1"/>
        <v>IND</v>
      </c>
    </row>
    <row r="54" spans="1:19" x14ac:dyDescent="0.25">
      <c r="A54" t="s">
        <v>157</v>
      </c>
      <c r="B54" t="s">
        <v>8</v>
      </c>
      <c r="C54" t="s">
        <v>12</v>
      </c>
      <c r="D54" s="19">
        <v>21</v>
      </c>
      <c r="E54" s="4">
        <v>44701</v>
      </c>
      <c r="F54" s="73">
        <v>57090</v>
      </c>
      <c r="G54" s="72" t="s">
        <v>13</v>
      </c>
      <c r="H54" t="s">
        <v>204</v>
      </c>
      <c r="I54" s="11">
        <f ca="1">(TODAY()-Employees[[#This Row],[Date Joined]])/365</f>
        <v>1.5780821917808219</v>
      </c>
      <c r="J54" s="12">
        <f ca="1">IF(Employees[[#This Row],[Tenure]]&gt;2,0.03,0.02)</f>
        <v>0.02</v>
      </c>
      <c r="K54">
        <f>_xlfn.XLOOKUP(Employees[[#This Row],[Rating]],A$217:A$221,B$217:B$221)</f>
        <v>3</v>
      </c>
      <c r="O54" s="56" t="str">
        <f ca="1"/>
        <v>Shulabh Qutub Sundaramoorthy</v>
      </c>
      <c r="P54" s="57">
        <f ca="1"/>
        <v>36</v>
      </c>
      <c r="Q54" s="68">
        <f ca="1"/>
        <v>78540</v>
      </c>
      <c r="R54" s="69" t="str">
        <f ca="1"/>
        <v>Average</v>
      </c>
      <c r="S54" s="57" t="str">
        <f ca="1"/>
        <v>IND</v>
      </c>
    </row>
    <row r="55" spans="1:19" x14ac:dyDescent="0.25">
      <c r="A55" t="s">
        <v>162</v>
      </c>
      <c r="B55" t="s">
        <v>8</v>
      </c>
      <c r="C55" t="s">
        <v>12</v>
      </c>
      <c r="D55" s="19">
        <v>30</v>
      </c>
      <c r="E55" s="4">
        <v>44607</v>
      </c>
      <c r="F55" s="73">
        <v>60570</v>
      </c>
      <c r="G55" s="72" t="s">
        <v>13</v>
      </c>
      <c r="H55" t="s">
        <v>204</v>
      </c>
      <c r="I55" s="11">
        <f ca="1">(TODAY()-Employees[[#This Row],[Date Joined]])/365</f>
        <v>1.8356164383561644</v>
      </c>
      <c r="J55" s="12">
        <f ca="1">IF(Employees[[#This Row],[Tenure]]&gt;2,0.03,0.02)</f>
        <v>0.02</v>
      </c>
      <c r="K55">
        <f>_xlfn.XLOOKUP(Employees[[#This Row],[Rating]],A$217:A$221,B$217:B$221)</f>
        <v>3</v>
      </c>
      <c r="O55" s="56" t="str">
        <f ca="1"/>
        <v>Purnendu Vijayarangan</v>
      </c>
      <c r="P55" s="57">
        <f ca="1"/>
        <v>25</v>
      </c>
      <c r="Q55" s="68">
        <f ca="1"/>
        <v>92700</v>
      </c>
      <c r="R55" s="69" t="str">
        <f ca="1"/>
        <v>Average</v>
      </c>
      <c r="S55" s="57" t="str">
        <f ca="1"/>
        <v>IND</v>
      </c>
    </row>
    <row r="56" spans="1:19" x14ac:dyDescent="0.25">
      <c r="A56" t="s">
        <v>163</v>
      </c>
      <c r="B56" t="s">
        <v>8</v>
      </c>
      <c r="C56" t="s">
        <v>12</v>
      </c>
      <c r="D56" s="19">
        <v>33</v>
      </c>
      <c r="E56" s="4">
        <v>44103</v>
      </c>
      <c r="F56" s="73">
        <v>115920</v>
      </c>
      <c r="G56" s="72" t="s">
        <v>13</v>
      </c>
      <c r="H56" t="s">
        <v>204</v>
      </c>
      <c r="I56" s="11">
        <f ca="1">(TODAY()-Employees[[#This Row],[Date Joined]])/365</f>
        <v>3.2164383561643834</v>
      </c>
      <c r="J56" s="12">
        <f ca="1">IF(Employees[[#This Row],[Tenure]]&gt;2,0.03,0.02)</f>
        <v>0.03</v>
      </c>
      <c r="K56">
        <f>_xlfn.XLOOKUP(Employees[[#This Row],[Rating]],A$217:A$221,B$217:B$221)</f>
        <v>3</v>
      </c>
      <c r="O56" s="56" t="str">
        <f ca="1"/>
        <v>Lindy Guillet</v>
      </c>
      <c r="P56" s="57">
        <f ca="1"/>
        <v>22</v>
      </c>
      <c r="Q56" s="68">
        <f ca="1"/>
        <v>112780</v>
      </c>
      <c r="R56" s="69" t="str">
        <f ca="1"/>
        <v>Above average</v>
      </c>
      <c r="S56" s="57" t="str">
        <f ca="1"/>
        <v>NZ</v>
      </c>
    </row>
    <row r="57" spans="1:19" x14ac:dyDescent="0.25">
      <c r="A57" t="s">
        <v>167</v>
      </c>
      <c r="B57" t="s">
        <v>8</v>
      </c>
      <c r="C57" t="s">
        <v>23</v>
      </c>
      <c r="D57" s="19">
        <v>31</v>
      </c>
      <c r="E57" s="4">
        <v>44450</v>
      </c>
      <c r="F57" s="73">
        <v>48950</v>
      </c>
      <c r="G57" s="72" t="s">
        <v>13</v>
      </c>
      <c r="H57" t="s">
        <v>204</v>
      </c>
      <c r="I57" s="11">
        <f ca="1">(TODAY()-Employees[[#This Row],[Date Joined]])/365</f>
        <v>2.2657534246575342</v>
      </c>
      <c r="J57" s="12">
        <f ca="1">IF(Employees[[#This Row],[Tenure]]&gt;2,0.03,0.02)</f>
        <v>0.03</v>
      </c>
      <c r="K57">
        <f>_xlfn.XLOOKUP(Employees[[#This Row],[Rating]],A$217:A$221,B$217:B$221)</f>
        <v>3</v>
      </c>
      <c r="O57" s="56" t="str">
        <f ca="1"/>
        <v>Violante Courtonne</v>
      </c>
      <c r="P57" s="57">
        <f ca="1"/>
        <v>34</v>
      </c>
      <c r="Q57" s="68">
        <f ca="1"/>
        <v>49630</v>
      </c>
      <c r="R57" s="69" t="str">
        <f ca="1"/>
        <v>Poor</v>
      </c>
      <c r="S57" s="57" t="str">
        <f ca="1"/>
        <v>NZ</v>
      </c>
    </row>
    <row r="58" spans="1:19" x14ac:dyDescent="0.25">
      <c r="A58" t="s">
        <v>171</v>
      </c>
      <c r="B58" t="s">
        <v>8</v>
      </c>
      <c r="C58" t="s">
        <v>9</v>
      </c>
      <c r="D58" s="19">
        <v>32</v>
      </c>
      <c r="E58" s="4">
        <v>44403</v>
      </c>
      <c r="F58" s="73">
        <v>53540</v>
      </c>
      <c r="G58" s="72" t="s">
        <v>13</v>
      </c>
      <c r="H58" t="s">
        <v>204</v>
      </c>
      <c r="I58" s="11">
        <f ca="1">(TODAY()-Employees[[#This Row],[Date Joined]])/365</f>
        <v>2.3945205479452056</v>
      </c>
      <c r="J58" s="12">
        <f ca="1">IF(Employees[[#This Row],[Tenure]]&gt;2,0.03,0.02)</f>
        <v>0.03</v>
      </c>
      <c r="K58">
        <f>_xlfn.XLOOKUP(Employees[[#This Row],[Rating]],A$217:A$221,B$217:B$221)</f>
        <v>3</v>
      </c>
      <c r="O58" s="56" t="str">
        <f ca="1"/>
        <v>Hyacinthie Braybrooke</v>
      </c>
      <c r="P58" s="57">
        <f ca="1"/>
        <v>20</v>
      </c>
      <c r="Q58" s="68">
        <f ca="1"/>
        <v>68900</v>
      </c>
      <c r="R58" s="69" t="str">
        <f ca="1"/>
        <v>Poor</v>
      </c>
      <c r="S58" s="57" t="str">
        <f ca="1"/>
        <v>NZ</v>
      </c>
    </row>
    <row r="59" spans="1:19" x14ac:dyDescent="0.25">
      <c r="A59" t="s">
        <v>174</v>
      </c>
      <c r="B59" t="s">
        <v>8</v>
      </c>
      <c r="C59" t="s">
        <v>12</v>
      </c>
      <c r="D59" s="19">
        <v>40</v>
      </c>
      <c r="E59" s="4">
        <v>44204</v>
      </c>
      <c r="F59" s="73">
        <v>99750</v>
      </c>
      <c r="G59" s="72" t="s">
        <v>13</v>
      </c>
      <c r="H59" t="s">
        <v>204</v>
      </c>
      <c r="I59" s="11">
        <f ca="1">(TODAY()-Employees[[#This Row],[Date Joined]])/365</f>
        <v>2.9397260273972603</v>
      </c>
      <c r="J59" s="12">
        <f ca="1">IF(Employees[[#This Row],[Tenure]]&gt;2,0.03,0.02)</f>
        <v>0.03</v>
      </c>
      <c r="K59">
        <f>_xlfn.XLOOKUP(Employees[[#This Row],[Rating]],A$217:A$221,B$217:B$221)</f>
        <v>3</v>
      </c>
      <c r="O59" s="56" t="str">
        <f ca="1"/>
        <v>Rafaelita Blaksland</v>
      </c>
      <c r="P59" s="57">
        <f ca="1"/>
        <v>38</v>
      </c>
      <c r="Q59" s="68">
        <f ca="1"/>
        <v>109160</v>
      </c>
      <c r="R59" s="69" t="str">
        <f ca="1"/>
        <v>Exceptional</v>
      </c>
      <c r="S59" s="57" t="str">
        <f ca="1"/>
        <v>NZ</v>
      </c>
    </row>
    <row r="60" spans="1:19" x14ac:dyDescent="0.25">
      <c r="A60" t="s">
        <v>176</v>
      </c>
      <c r="B60" t="s">
        <v>8</v>
      </c>
      <c r="C60" t="s">
        <v>17</v>
      </c>
      <c r="D60" s="19">
        <v>36</v>
      </c>
      <c r="E60" s="4">
        <v>44272</v>
      </c>
      <c r="F60" s="73">
        <v>71380</v>
      </c>
      <c r="G60" s="72" t="s">
        <v>13</v>
      </c>
      <c r="H60" t="s">
        <v>204</v>
      </c>
      <c r="I60" s="11">
        <f ca="1">(TODAY()-Employees[[#This Row],[Date Joined]])/365</f>
        <v>2.7534246575342465</v>
      </c>
      <c r="J60" s="12">
        <f ca="1">IF(Employees[[#This Row],[Tenure]]&gt;2,0.03,0.02)</f>
        <v>0.03</v>
      </c>
      <c r="K60">
        <f>_xlfn.XLOOKUP(Employees[[#This Row],[Rating]],A$217:A$221,B$217:B$221)</f>
        <v>3</v>
      </c>
      <c r="O60" s="56" t="str">
        <f ca="1"/>
        <v>Oran Buxcy</v>
      </c>
      <c r="P60" s="57">
        <f ca="1"/>
        <v>38</v>
      </c>
      <c r="Q60" s="68">
        <f ca="1"/>
        <v>56870</v>
      </c>
      <c r="R60" s="69" t="str">
        <f ca="1"/>
        <v>Above average</v>
      </c>
      <c r="S60" s="57" t="str">
        <f ca="1"/>
        <v>NZ</v>
      </c>
    </row>
    <row r="61" spans="1:19" x14ac:dyDescent="0.25">
      <c r="A61" t="s">
        <v>179</v>
      </c>
      <c r="B61" t="s">
        <v>8</v>
      </c>
      <c r="C61" t="s">
        <v>12</v>
      </c>
      <c r="D61" s="19">
        <v>26</v>
      </c>
      <c r="E61" s="4">
        <v>44350</v>
      </c>
      <c r="F61" s="73">
        <v>53540</v>
      </c>
      <c r="G61" s="72" t="s">
        <v>13</v>
      </c>
      <c r="H61" t="s">
        <v>204</v>
      </c>
      <c r="I61" s="11">
        <f ca="1">(TODAY()-Employees[[#This Row],[Date Joined]])/365</f>
        <v>2.5397260273972604</v>
      </c>
      <c r="J61" s="12">
        <f ca="1">IF(Employees[[#This Row],[Tenure]]&gt;2,0.03,0.02)</f>
        <v>0.03</v>
      </c>
      <c r="K61">
        <f>_xlfn.XLOOKUP(Employees[[#This Row],[Rating]],A$217:A$221,B$217:B$221)</f>
        <v>3</v>
      </c>
      <c r="O61" s="56" t="str">
        <f ca="1"/>
        <v>Drusy MacCombe</v>
      </c>
      <c r="P61" s="57">
        <f ca="1"/>
        <v>28</v>
      </c>
      <c r="Q61" s="68">
        <f ca="1"/>
        <v>43510</v>
      </c>
      <c r="R61" s="69" t="str">
        <f ca="1"/>
        <v>Very poor</v>
      </c>
      <c r="S61" s="57" t="str">
        <f ca="1"/>
        <v>NZ</v>
      </c>
    </row>
    <row r="62" spans="1:19" x14ac:dyDescent="0.25">
      <c r="A62" t="s">
        <v>180</v>
      </c>
      <c r="B62" t="s">
        <v>8</v>
      </c>
      <c r="C62" t="s">
        <v>23</v>
      </c>
      <c r="D62" s="19">
        <v>37</v>
      </c>
      <c r="E62" s="4">
        <v>44640</v>
      </c>
      <c r="F62" s="73">
        <v>69070</v>
      </c>
      <c r="G62" s="72" t="s">
        <v>13</v>
      </c>
      <c r="H62" t="s">
        <v>204</v>
      </c>
      <c r="I62" s="11">
        <f ca="1">(TODAY()-Employees[[#This Row],[Date Joined]])/365</f>
        <v>1.7452054794520548</v>
      </c>
      <c r="J62" s="12">
        <f ca="1">IF(Employees[[#This Row],[Tenure]]&gt;2,0.03,0.02)</f>
        <v>0.02</v>
      </c>
      <c r="K62">
        <f>_xlfn.XLOOKUP(Employees[[#This Row],[Rating]],A$217:A$221,B$217:B$221)</f>
        <v>3</v>
      </c>
      <c r="O62" s="56" t="str">
        <f ca="1"/>
        <v>Lindy Guillet</v>
      </c>
      <c r="P62" s="57">
        <f ca="1"/>
        <v>22</v>
      </c>
      <c r="Q62" s="68">
        <f ca="1"/>
        <v>112780</v>
      </c>
      <c r="R62" s="69" t="str">
        <f ca="1"/>
        <v>Above average</v>
      </c>
      <c r="S62" s="57" t="str">
        <f ca="1"/>
        <v>NZ</v>
      </c>
    </row>
    <row r="63" spans="1:19" x14ac:dyDescent="0.25">
      <c r="A63" t="s">
        <v>182</v>
      </c>
      <c r="B63" t="s">
        <v>8</v>
      </c>
      <c r="C63" t="s">
        <v>23</v>
      </c>
      <c r="D63" s="19">
        <v>30</v>
      </c>
      <c r="E63" s="4">
        <v>44214</v>
      </c>
      <c r="F63" s="73">
        <v>69120</v>
      </c>
      <c r="G63" s="72" t="s">
        <v>13</v>
      </c>
      <c r="H63" t="s">
        <v>204</v>
      </c>
      <c r="I63" s="11">
        <f ca="1">(TODAY()-Employees[[#This Row],[Date Joined]])/365</f>
        <v>2.9123287671232876</v>
      </c>
      <c r="J63" s="12">
        <f ca="1">IF(Employees[[#This Row],[Tenure]]&gt;2,0.03,0.02)</f>
        <v>0.03</v>
      </c>
      <c r="K63">
        <f>_xlfn.XLOOKUP(Employees[[#This Row],[Rating]],A$217:A$221,B$217:B$221)</f>
        <v>3</v>
      </c>
      <c r="O63" s="56" t="str">
        <f ca="1"/>
        <v>Mirium Seemantini Shivakumar</v>
      </c>
      <c r="P63" s="57">
        <f ca="1"/>
        <v>38</v>
      </c>
      <c r="Q63" s="68">
        <f ca="1"/>
        <v>56870</v>
      </c>
      <c r="R63" s="69" t="str">
        <f ca="1"/>
        <v>Above average</v>
      </c>
      <c r="S63" s="57" t="str">
        <f ca="1"/>
        <v>IND</v>
      </c>
    </row>
    <row r="64" spans="1:19" x14ac:dyDescent="0.25">
      <c r="A64" t="s">
        <v>184</v>
      </c>
      <c r="B64" t="s">
        <v>8</v>
      </c>
      <c r="C64" t="s">
        <v>12</v>
      </c>
      <c r="D64" s="19">
        <v>23</v>
      </c>
      <c r="E64" s="4">
        <v>44378</v>
      </c>
      <c r="F64" s="73">
        <v>106460</v>
      </c>
      <c r="G64" s="72" t="s">
        <v>13</v>
      </c>
      <c r="H64" t="s">
        <v>204</v>
      </c>
      <c r="I64" s="11">
        <f ca="1">(TODAY()-Employees[[#This Row],[Date Joined]])/365</f>
        <v>2.463013698630137</v>
      </c>
      <c r="J64" s="12">
        <f ca="1">IF(Employees[[#This Row],[Tenure]]&gt;2,0.03,0.02)</f>
        <v>0.03</v>
      </c>
      <c r="K64">
        <f>_xlfn.XLOOKUP(Employees[[#This Row],[Rating]],A$217:A$221,B$217:B$221)</f>
        <v>3</v>
      </c>
      <c r="O64" s="56" t="str">
        <f ca="1"/>
        <v>Daruka Ghazali</v>
      </c>
      <c r="P64" s="57">
        <f ca="1"/>
        <v>34</v>
      </c>
      <c r="Q64" s="68">
        <f ca="1"/>
        <v>49630</v>
      </c>
      <c r="R64" s="69" t="str">
        <f ca="1"/>
        <v>Poor</v>
      </c>
      <c r="S64" s="57" t="str">
        <f ca="1"/>
        <v>IND</v>
      </c>
    </row>
    <row r="65" spans="1:19" x14ac:dyDescent="0.25">
      <c r="A65" t="s">
        <v>189</v>
      </c>
      <c r="B65" t="s">
        <v>8</v>
      </c>
      <c r="C65" t="s">
        <v>12</v>
      </c>
      <c r="D65" s="19">
        <v>30</v>
      </c>
      <c r="E65" s="4">
        <v>44640</v>
      </c>
      <c r="F65" s="73">
        <v>67950</v>
      </c>
      <c r="G65" s="72" t="s">
        <v>13</v>
      </c>
      <c r="H65" t="s">
        <v>204</v>
      </c>
      <c r="I65" s="11">
        <f ca="1">(TODAY()-Employees[[#This Row],[Date Joined]])/365</f>
        <v>1.7452054794520548</v>
      </c>
      <c r="J65" s="12">
        <f ca="1">IF(Employees[[#This Row],[Tenure]]&gt;2,0.03,0.02)</f>
        <v>0.02</v>
      </c>
      <c r="K65">
        <f>_xlfn.XLOOKUP(Employees[[#This Row],[Rating]],A$217:A$221,B$217:B$221)</f>
        <v>3</v>
      </c>
      <c r="O65" s="56" t="str">
        <f ca="1"/>
        <v>Krishnakanta Vellanki</v>
      </c>
      <c r="P65" s="57">
        <f ca="1"/>
        <v>22</v>
      </c>
      <c r="Q65" s="68">
        <f ca="1"/>
        <v>112780</v>
      </c>
      <c r="R65" s="69" t="str">
        <f ca="1"/>
        <v>Above average</v>
      </c>
      <c r="S65" s="57" t="str">
        <f ca="1"/>
        <v>IND</v>
      </c>
    </row>
    <row r="66" spans="1:19" x14ac:dyDescent="0.25">
      <c r="A66" t="s">
        <v>192</v>
      </c>
      <c r="B66" t="s">
        <v>8</v>
      </c>
      <c r="C66" t="s">
        <v>23</v>
      </c>
      <c r="D66" s="19">
        <v>20</v>
      </c>
      <c r="E66" s="4">
        <v>44397</v>
      </c>
      <c r="F66" s="73">
        <v>107700</v>
      </c>
      <c r="G66" s="72" t="s">
        <v>13</v>
      </c>
      <c r="H66" t="s">
        <v>204</v>
      </c>
      <c r="I66" s="11">
        <f ca="1">(TODAY()-Employees[[#This Row],[Date Joined]])/365</f>
        <v>2.4109589041095889</v>
      </c>
      <c r="J66" s="12">
        <f ca="1">IF(Employees[[#This Row],[Tenure]]&gt;2,0.03,0.02)</f>
        <v>0.03</v>
      </c>
      <c r="K66">
        <f>_xlfn.XLOOKUP(Employees[[#This Row],[Rating]],A$217:A$221,B$217:B$221)</f>
        <v>3</v>
      </c>
      <c r="O66" s="56" t="str">
        <f ca="1"/>
        <v>Devasree Fullara Saurin</v>
      </c>
      <c r="P66" s="57">
        <f ca="1"/>
        <v>20</v>
      </c>
      <c r="Q66" s="68">
        <f ca="1"/>
        <v>68900</v>
      </c>
      <c r="R66" s="69" t="str">
        <f ca="1"/>
        <v>Poor</v>
      </c>
      <c r="S66" s="57" t="str">
        <f ca="1"/>
        <v>IND</v>
      </c>
    </row>
    <row r="67" spans="1:19" x14ac:dyDescent="0.25">
      <c r="A67" t="s">
        <v>193</v>
      </c>
      <c r="B67" t="s">
        <v>8</v>
      </c>
      <c r="C67" t="s">
        <v>9</v>
      </c>
      <c r="D67" s="19">
        <v>25</v>
      </c>
      <c r="E67" s="4">
        <v>44322</v>
      </c>
      <c r="F67" s="73">
        <v>65700</v>
      </c>
      <c r="G67" s="72" t="s">
        <v>13</v>
      </c>
      <c r="H67" t="s">
        <v>204</v>
      </c>
      <c r="I67" s="11">
        <f ca="1">(TODAY()-Employees[[#This Row],[Date Joined]])/365</f>
        <v>2.6164383561643834</v>
      </c>
      <c r="J67" s="12">
        <f ca="1">IF(Employees[[#This Row],[Tenure]]&gt;2,0.03,0.02)</f>
        <v>0.03</v>
      </c>
      <c r="K67">
        <f>_xlfn.XLOOKUP(Employees[[#This Row],[Rating]],A$217:A$221,B$217:B$221)</f>
        <v>3</v>
      </c>
      <c r="O67" s="56" t="str">
        <f ca="1"/>
        <v>Rupak Mehra</v>
      </c>
      <c r="P67" s="57">
        <f ca="1"/>
        <v>28</v>
      </c>
      <c r="Q67" s="68">
        <f ca="1"/>
        <v>43510</v>
      </c>
      <c r="R67" s="69" t="str">
        <f ca="1"/>
        <v>Very poor</v>
      </c>
      <c r="S67" s="57" t="str">
        <f ca="1"/>
        <v>IND</v>
      </c>
    </row>
    <row r="68" spans="1:19" x14ac:dyDescent="0.25">
      <c r="A68" t="s">
        <v>195</v>
      </c>
      <c r="B68" t="s">
        <v>8</v>
      </c>
      <c r="C68" t="s">
        <v>23</v>
      </c>
      <c r="D68" s="19">
        <v>33</v>
      </c>
      <c r="E68" s="4">
        <v>44448</v>
      </c>
      <c r="F68" s="73">
        <v>53870</v>
      </c>
      <c r="G68" s="72" t="s">
        <v>13</v>
      </c>
      <c r="H68" t="s">
        <v>204</v>
      </c>
      <c r="I68" s="11">
        <f ca="1">(TODAY()-Employees[[#This Row],[Date Joined]])/365</f>
        <v>2.2712328767123289</v>
      </c>
      <c r="J68" s="12">
        <f ca="1">IF(Employees[[#This Row],[Tenure]]&gt;2,0.03,0.02)</f>
        <v>0.03</v>
      </c>
      <c r="K68">
        <f>_xlfn.XLOOKUP(Employees[[#This Row],[Rating]],A$217:A$221,B$217:B$221)</f>
        <v>3</v>
      </c>
      <c r="O68" s="56" t="str">
        <f ca="1"/>
        <v>Sawini Chandan</v>
      </c>
      <c r="P68" s="57">
        <f ca="1"/>
        <v>38</v>
      </c>
      <c r="Q68" s="68">
        <f ca="1"/>
        <v>109160</v>
      </c>
      <c r="R68" s="69" t="str">
        <f ca="1"/>
        <v>Exceptional</v>
      </c>
      <c r="S68" s="57" t="str">
        <f ca="1"/>
        <v>IND</v>
      </c>
    </row>
    <row r="69" spans="1:19" x14ac:dyDescent="0.25">
      <c r="A69" t="s">
        <v>197</v>
      </c>
      <c r="B69" t="s">
        <v>8</v>
      </c>
      <c r="C69" t="s">
        <v>12</v>
      </c>
      <c r="D69" s="19">
        <v>19</v>
      </c>
      <c r="E69" s="4">
        <v>44218</v>
      </c>
      <c r="F69" s="73">
        <v>58960</v>
      </c>
      <c r="G69" s="72" t="s">
        <v>13</v>
      </c>
      <c r="H69" t="s">
        <v>204</v>
      </c>
      <c r="I69" s="11">
        <f ca="1">(TODAY()-Employees[[#This Row],[Date Joined]])/365</f>
        <v>2.9013698630136986</v>
      </c>
      <c r="J69" s="12">
        <f ca="1">IF(Employees[[#This Row],[Tenure]]&gt;2,0.03,0.02)</f>
        <v>0.03</v>
      </c>
      <c r="K69">
        <f>_xlfn.XLOOKUP(Employees[[#This Row],[Rating]],A$217:A$221,B$217:B$221)</f>
        <v>3</v>
      </c>
      <c r="O69" s="56" t="str">
        <f ca="1"/>
        <v>Mirium Seemantini Shivakumar</v>
      </c>
      <c r="P69" s="57">
        <f ca="1"/>
        <v>38</v>
      </c>
      <c r="Q69" s="68">
        <f ca="1"/>
        <v>56870</v>
      </c>
      <c r="R69" s="69" t="str">
        <f ca="1"/>
        <v>Above average</v>
      </c>
      <c r="S69" s="57" t="str">
        <f ca="1"/>
        <v>IND</v>
      </c>
    </row>
    <row r="70" spans="1:19" x14ac:dyDescent="0.25">
      <c r="A70" t="s">
        <v>198</v>
      </c>
      <c r="B70" t="s">
        <v>8</v>
      </c>
      <c r="C70" t="s">
        <v>12</v>
      </c>
      <c r="D70" s="19">
        <v>46</v>
      </c>
      <c r="E70" s="4">
        <v>44697</v>
      </c>
      <c r="F70" s="73">
        <v>70610</v>
      </c>
      <c r="G70" s="72" t="s">
        <v>13</v>
      </c>
      <c r="H70" t="s">
        <v>204</v>
      </c>
      <c r="I70" s="11">
        <f ca="1">(TODAY()-Employees[[#This Row],[Date Joined]])/365</f>
        <v>1.5890410958904109</v>
      </c>
      <c r="J70" s="12">
        <f ca="1">IF(Employees[[#This Row],[Tenure]]&gt;2,0.03,0.02)</f>
        <v>0.02</v>
      </c>
      <c r="K70">
        <f>_xlfn.XLOOKUP(Employees[[#This Row],[Rating]],A$217:A$221,B$217:B$221)</f>
        <v>3</v>
      </c>
      <c r="O70" s="62" t="str">
        <f ca="1"/>
        <v>Daruka Ghazali</v>
      </c>
      <c r="P70" s="63">
        <f ca="1"/>
        <v>34</v>
      </c>
      <c r="Q70" s="70">
        <f ca="1"/>
        <v>49630</v>
      </c>
      <c r="R70" s="71" t="str">
        <f ca="1"/>
        <v>Poor</v>
      </c>
      <c r="S70" s="63" t="str">
        <f ca="1"/>
        <v>IND</v>
      </c>
    </row>
    <row r="71" spans="1:19" x14ac:dyDescent="0.25">
      <c r="A71" t="s">
        <v>199</v>
      </c>
      <c r="B71" t="s">
        <v>8</v>
      </c>
      <c r="C71" t="s">
        <v>17</v>
      </c>
      <c r="D71" s="19">
        <v>33</v>
      </c>
      <c r="E71" s="4">
        <v>44181</v>
      </c>
      <c r="F71" s="73">
        <v>59430</v>
      </c>
      <c r="G71" s="72" t="s">
        <v>13</v>
      </c>
      <c r="H71" t="s">
        <v>204</v>
      </c>
      <c r="I71" s="11">
        <f ca="1">(TODAY()-Employees[[#This Row],[Date Joined]])/365</f>
        <v>3.0027397260273974</v>
      </c>
      <c r="J71" s="12">
        <f ca="1">IF(Employees[[#This Row],[Tenure]]&gt;2,0.03,0.02)</f>
        <v>0.03</v>
      </c>
      <c r="K71">
        <f>_xlfn.XLOOKUP(Employees[[#This Row],[Rating]],A$217:A$221,B$217:B$221)</f>
        <v>3</v>
      </c>
    </row>
    <row r="72" spans="1:19" x14ac:dyDescent="0.25">
      <c r="A72" t="s">
        <v>110</v>
      </c>
      <c r="B72" t="s">
        <v>8</v>
      </c>
      <c r="C72" t="s">
        <v>23</v>
      </c>
      <c r="D72" s="19">
        <v>20</v>
      </c>
      <c r="E72" s="4">
        <v>44122</v>
      </c>
      <c r="F72" s="73">
        <v>112650</v>
      </c>
      <c r="G72" s="72" t="s">
        <v>13</v>
      </c>
      <c r="H72" t="s">
        <v>204</v>
      </c>
      <c r="I72" s="11">
        <f ca="1">(TODAY()-Employees[[#This Row],[Date Joined]])/365</f>
        <v>3.1643835616438358</v>
      </c>
      <c r="J72" s="12">
        <f ca="1">IF(Employees[[#This Row],[Tenure]]&gt;2,0.03,0.02)</f>
        <v>0.03</v>
      </c>
      <c r="K72">
        <f>_xlfn.XLOOKUP(Employees[[#This Row],[Rating]],A$217:A$221,B$217:B$221)</f>
        <v>3</v>
      </c>
    </row>
    <row r="73" spans="1:19" x14ac:dyDescent="0.25">
      <c r="A73" t="s">
        <v>112</v>
      </c>
      <c r="B73" t="s">
        <v>8</v>
      </c>
      <c r="C73" t="s">
        <v>12</v>
      </c>
      <c r="D73" s="19">
        <v>31</v>
      </c>
      <c r="E73" s="4">
        <v>44663</v>
      </c>
      <c r="F73" s="73">
        <v>103550</v>
      </c>
      <c r="G73" s="72" t="s">
        <v>13</v>
      </c>
      <c r="H73" t="s">
        <v>204</v>
      </c>
      <c r="I73" s="11">
        <f ca="1">(TODAY()-Employees[[#This Row],[Date Joined]])/365</f>
        <v>1.6821917808219178</v>
      </c>
      <c r="J73" s="12">
        <f ca="1">IF(Employees[[#This Row],[Tenure]]&gt;2,0.03,0.02)</f>
        <v>0.02</v>
      </c>
      <c r="K73">
        <f>_xlfn.XLOOKUP(Employees[[#This Row],[Rating]],A$217:A$221,B$217:B$221)</f>
        <v>3</v>
      </c>
    </row>
    <row r="74" spans="1:19" x14ac:dyDescent="0.25">
      <c r="A74" t="s">
        <v>118</v>
      </c>
      <c r="B74" t="s">
        <v>8</v>
      </c>
      <c r="C74" t="s">
        <v>9</v>
      </c>
      <c r="D74" s="19">
        <v>33</v>
      </c>
      <c r="E74" s="4">
        <v>44324</v>
      </c>
      <c r="F74" s="73">
        <v>74550</v>
      </c>
      <c r="G74" s="72" t="s">
        <v>13</v>
      </c>
      <c r="H74" t="s">
        <v>204</v>
      </c>
      <c r="I74" s="11">
        <f ca="1">(TODAY()-Employees[[#This Row],[Date Joined]])/365</f>
        <v>2.6109589041095891</v>
      </c>
      <c r="J74" s="12">
        <f ca="1">IF(Employees[[#This Row],[Tenure]]&gt;2,0.03,0.02)</f>
        <v>0.03</v>
      </c>
      <c r="K74">
        <f>_xlfn.XLOOKUP(Employees[[#This Row],[Rating]],A$217:A$221,B$217:B$221)</f>
        <v>3</v>
      </c>
    </row>
    <row r="75" spans="1:19" x14ac:dyDescent="0.25">
      <c r="A75" t="s">
        <v>121</v>
      </c>
      <c r="B75" t="s">
        <v>8</v>
      </c>
      <c r="C75" t="s">
        <v>17</v>
      </c>
      <c r="D75" s="19">
        <v>30</v>
      </c>
      <c r="E75" s="4">
        <v>44544</v>
      </c>
      <c r="F75" s="73">
        <v>96800</v>
      </c>
      <c r="G75" s="72" t="s">
        <v>13</v>
      </c>
      <c r="H75" t="s">
        <v>204</v>
      </c>
      <c r="I75" s="11">
        <f ca="1">(TODAY()-Employees[[#This Row],[Date Joined]])/365</f>
        <v>2.0082191780821916</v>
      </c>
      <c r="J75" s="12">
        <f ca="1">IF(Employees[[#This Row],[Tenure]]&gt;2,0.03,0.02)</f>
        <v>0.03</v>
      </c>
      <c r="K75">
        <f>_xlfn.XLOOKUP(Employees[[#This Row],[Rating]],A$217:A$221,B$217:B$221)</f>
        <v>3</v>
      </c>
    </row>
    <row r="76" spans="1:19" x14ac:dyDescent="0.25">
      <c r="A76" t="s">
        <v>123</v>
      </c>
      <c r="B76" t="s">
        <v>8</v>
      </c>
      <c r="C76" t="s">
        <v>12</v>
      </c>
      <c r="D76" s="19">
        <v>21</v>
      </c>
      <c r="E76" s="4">
        <v>44042</v>
      </c>
      <c r="F76" s="73">
        <v>37920</v>
      </c>
      <c r="G76" s="72" t="s">
        <v>13</v>
      </c>
      <c r="H76" t="s">
        <v>204</v>
      </c>
      <c r="I76" s="11">
        <f ca="1">(TODAY()-Employees[[#This Row],[Date Joined]])/365</f>
        <v>3.3835616438356166</v>
      </c>
      <c r="J76" s="12">
        <f ca="1">IF(Employees[[#This Row],[Tenure]]&gt;2,0.03,0.02)</f>
        <v>0.03</v>
      </c>
      <c r="K76">
        <f>_xlfn.XLOOKUP(Employees[[#This Row],[Rating]],A$217:A$221,B$217:B$221)</f>
        <v>3</v>
      </c>
    </row>
    <row r="77" spans="1:19" x14ac:dyDescent="0.25">
      <c r="A77" t="s">
        <v>124</v>
      </c>
      <c r="B77" t="s">
        <v>8</v>
      </c>
      <c r="C77" t="s">
        <v>12</v>
      </c>
      <c r="D77" s="19">
        <v>34</v>
      </c>
      <c r="E77" s="4">
        <v>44642</v>
      </c>
      <c r="F77" s="73">
        <v>112650</v>
      </c>
      <c r="G77" s="72" t="s">
        <v>13</v>
      </c>
      <c r="H77" t="s">
        <v>204</v>
      </c>
      <c r="I77" s="11">
        <f ca="1">(TODAY()-Employees[[#This Row],[Date Joined]])/365</f>
        <v>1.7397260273972603</v>
      </c>
      <c r="J77" s="12">
        <f ca="1">IF(Employees[[#This Row],[Tenure]]&gt;2,0.03,0.02)</f>
        <v>0.02</v>
      </c>
      <c r="K77">
        <f>_xlfn.XLOOKUP(Employees[[#This Row],[Rating]],A$217:A$221,B$217:B$221)</f>
        <v>3</v>
      </c>
    </row>
    <row r="78" spans="1:19" x14ac:dyDescent="0.25">
      <c r="A78" t="s">
        <v>126</v>
      </c>
      <c r="B78" t="s">
        <v>8</v>
      </c>
      <c r="C78" t="s">
        <v>23</v>
      </c>
      <c r="D78" s="19">
        <v>36</v>
      </c>
      <c r="E78" s="4">
        <v>43958</v>
      </c>
      <c r="F78" s="73">
        <v>118840</v>
      </c>
      <c r="G78" s="72" t="s">
        <v>13</v>
      </c>
      <c r="H78" t="s">
        <v>204</v>
      </c>
      <c r="I78" s="11">
        <f ca="1">(TODAY()-Employees[[#This Row],[Date Joined]])/365</f>
        <v>3.6136986301369864</v>
      </c>
      <c r="J78" s="12">
        <f ca="1">IF(Employees[[#This Row],[Tenure]]&gt;2,0.03,0.02)</f>
        <v>0.03</v>
      </c>
      <c r="K78">
        <f>_xlfn.XLOOKUP(Employees[[#This Row],[Rating]],A$217:A$221,B$217:B$221)</f>
        <v>3</v>
      </c>
    </row>
    <row r="79" spans="1:19" x14ac:dyDescent="0.25">
      <c r="A79" t="s">
        <v>127</v>
      </c>
      <c r="B79" t="s">
        <v>8</v>
      </c>
      <c r="C79" t="s">
        <v>23</v>
      </c>
      <c r="D79" s="19">
        <v>30</v>
      </c>
      <c r="E79" s="4">
        <v>44789</v>
      </c>
      <c r="F79" s="73">
        <v>69710</v>
      </c>
      <c r="G79" s="72" t="s">
        <v>13</v>
      </c>
      <c r="H79" t="s">
        <v>204</v>
      </c>
      <c r="I79" s="11">
        <f ca="1">(TODAY()-Employees[[#This Row],[Date Joined]])/365</f>
        <v>1.3369863013698631</v>
      </c>
      <c r="J79" s="12">
        <f ca="1">IF(Employees[[#This Row],[Tenure]]&gt;2,0.03,0.02)</f>
        <v>0.02</v>
      </c>
      <c r="K79">
        <f>_xlfn.XLOOKUP(Employees[[#This Row],[Rating]],A$217:A$221,B$217:B$221)</f>
        <v>3</v>
      </c>
    </row>
    <row r="80" spans="1:19" x14ac:dyDescent="0.25">
      <c r="A80" t="s">
        <v>128</v>
      </c>
      <c r="B80" t="s">
        <v>8</v>
      </c>
      <c r="C80" t="s">
        <v>12</v>
      </c>
      <c r="D80" s="19">
        <v>20</v>
      </c>
      <c r="E80" s="4">
        <v>44683</v>
      </c>
      <c r="F80" s="73">
        <v>79570</v>
      </c>
      <c r="G80" s="72" t="s">
        <v>13</v>
      </c>
      <c r="H80" t="s">
        <v>204</v>
      </c>
      <c r="I80" s="11">
        <f ca="1">(TODAY()-Employees[[#This Row],[Date Joined]])/365</f>
        <v>1.6273972602739726</v>
      </c>
      <c r="J80" s="12">
        <f ca="1">IF(Employees[[#This Row],[Tenure]]&gt;2,0.03,0.02)</f>
        <v>0.02</v>
      </c>
      <c r="K80">
        <f>_xlfn.XLOOKUP(Employees[[#This Row],[Rating]],A$217:A$221,B$217:B$221)</f>
        <v>3</v>
      </c>
    </row>
    <row r="81" spans="1:11" x14ac:dyDescent="0.25">
      <c r="A81" t="s">
        <v>14</v>
      </c>
      <c r="B81" t="s">
        <v>15</v>
      </c>
      <c r="C81" t="s">
        <v>9</v>
      </c>
      <c r="D81" s="19">
        <v>28</v>
      </c>
      <c r="E81" s="4">
        <v>44357</v>
      </c>
      <c r="F81" s="73">
        <v>53240</v>
      </c>
      <c r="G81" s="72" t="s">
        <v>13</v>
      </c>
      <c r="H81" t="s">
        <v>203</v>
      </c>
      <c r="I81" s="11">
        <f ca="1">(TODAY()-Employees[[#This Row],[Date Joined]])/365</f>
        <v>2.5205479452054793</v>
      </c>
      <c r="J81" s="12">
        <f ca="1">IF(Employees[[#This Row],[Tenure]]&gt;2,0.03,0.02)</f>
        <v>0.03</v>
      </c>
      <c r="K81">
        <f>_xlfn.XLOOKUP(Employees[[#This Row],[Rating]],A$217:A$221,B$217:B$221)</f>
        <v>3</v>
      </c>
    </row>
    <row r="82" spans="1:11" x14ac:dyDescent="0.25">
      <c r="A82" t="s">
        <v>20</v>
      </c>
      <c r="B82" t="s">
        <v>15</v>
      </c>
      <c r="C82" t="s">
        <v>12</v>
      </c>
      <c r="D82" s="19">
        <v>30</v>
      </c>
      <c r="E82" s="4">
        <v>44861</v>
      </c>
      <c r="F82" s="73">
        <v>112570</v>
      </c>
      <c r="G82" s="72" t="s">
        <v>13</v>
      </c>
      <c r="H82" t="s">
        <v>203</v>
      </c>
      <c r="I82" s="11">
        <f ca="1">(TODAY()-Employees[[#This Row],[Date Joined]])/365</f>
        <v>1.1397260273972603</v>
      </c>
      <c r="J82" s="12">
        <f ca="1">IF(Employees[[#This Row],[Tenure]]&gt;2,0.03,0.02)</f>
        <v>0.02</v>
      </c>
      <c r="K82">
        <f>_xlfn.XLOOKUP(Employees[[#This Row],[Rating]],A$217:A$221,B$217:B$221)</f>
        <v>3</v>
      </c>
    </row>
    <row r="83" spans="1:11" x14ac:dyDescent="0.25">
      <c r="A83" t="s">
        <v>22</v>
      </c>
      <c r="B83" t="s">
        <v>15</v>
      </c>
      <c r="C83" t="s">
        <v>23</v>
      </c>
      <c r="D83" s="19">
        <v>24</v>
      </c>
      <c r="E83" s="4">
        <v>44148</v>
      </c>
      <c r="F83" s="73">
        <v>62780</v>
      </c>
      <c r="G83" s="72" t="s">
        <v>13</v>
      </c>
      <c r="H83" t="s">
        <v>203</v>
      </c>
      <c r="I83" s="11">
        <f ca="1">(TODAY()-Employees[[#This Row],[Date Joined]])/365</f>
        <v>3.0931506849315067</v>
      </c>
      <c r="J83" s="12">
        <f ca="1">IF(Employees[[#This Row],[Tenure]]&gt;2,0.03,0.02)</f>
        <v>0.03</v>
      </c>
      <c r="K83">
        <f>_xlfn.XLOOKUP(Employees[[#This Row],[Rating]],A$217:A$221,B$217:B$221)</f>
        <v>3</v>
      </c>
    </row>
    <row r="84" spans="1:11" x14ac:dyDescent="0.25">
      <c r="A84" t="s">
        <v>25</v>
      </c>
      <c r="B84" t="s">
        <v>15</v>
      </c>
      <c r="C84" t="s">
        <v>26</v>
      </c>
      <c r="D84" s="19">
        <v>27</v>
      </c>
      <c r="E84" s="4">
        <v>44122</v>
      </c>
      <c r="F84" s="73">
        <v>119110</v>
      </c>
      <c r="G84" s="72" t="s">
        <v>13</v>
      </c>
      <c r="H84" t="s">
        <v>203</v>
      </c>
      <c r="I84" s="11">
        <f ca="1">(TODAY()-Employees[[#This Row],[Date Joined]])/365</f>
        <v>3.1643835616438358</v>
      </c>
      <c r="J84" s="12">
        <f ca="1">IF(Employees[[#This Row],[Tenure]]&gt;2,0.03,0.02)</f>
        <v>0.03</v>
      </c>
      <c r="K84">
        <f>_xlfn.XLOOKUP(Employees[[#This Row],[Rating]],A$217:A$221,B$217:B$221)</f>
        <v>3</v>
      </c>
    </row>
    <row r="85" spans="1:11" x14ac:dyDescent="0.25">
      <c r="A85" t="s">
        <v>35</v>
      </c>
      <c r="B85" t="s">
        <v>15</v>
      </c>
      <c r="C85" t="s">
        <v>23</v>
      </c>
      <c r="D85" s="19">
        <v>31</v>
      </c>
      <c r="E85" s="4">
        <v>44145</v>
      </c>
      <c r="F85" s="73">
        <v>41980</v>
      </c>
      <c r="G85" s="72" t="s">
        <v>13</v>
      </c>
      <c r="H85" t="s">
        <v>203</v>
      </c>
      <c r="I85" s="11">
        <f ca="1">(TODAY()-Employees[[#This Row],[Date Joined]])/365</f>
        <v>3.1013698630136988</v>
      </c>
      <c r="J85" s="12">
        <f ca="1">IF(Employees[[#This Row],[Tenure]]&gt;2,0.03,0.02)</f>
        <v>0.03</v>
      </c>
      <c r="K85">
        <f>_xlfn.XLOOKUP(Employees[[#This Row],[Rating]],A$217:A$221,B$217:B$221)</f>
        <v>3</v>
      </c>
    </row>
    <row r="86" spans="1:11" x14ac:dyDescent="0.25">
      <c r="A86" t="s">
        <v>37</v>
      </c>
      <c r="B86" t="s">
        <v>15</v>
      </c>
      <c r="C86" t="s">
        <v>17</v>
      </c>
      <c r="D86" s="19">
        <v>34</v>
      </c>
      <c r="E86" s="4">
        <v>44653</v>
      </c>
      <c r="F86" s="73">
        <v>58940</v>
      </c>
      <c r="G86" s="72" t="s">
        <v>13</v>
      </c>
      <c r="H86" t="s">
        <v>203</v>
      </c>
      <c r="I86" s="11">
        <f ca="1">(TODAY()-Employees[[#This Row],[Date Joined]])/365</f>
        <v>1.7095890410958905</v>
      </c>
      <c r="J86" s="12">
        <f ca="1">IF(Employees[[#This Row],[Tenure]]&gt;2,0.03,0.02)</f>
        <v>0.02</v>
      </c>
      <c r="K86">
        <f>_xlfn.XLOOKUP(Employees[[#This Row],[Rating]],A$217:A$221,B$217:B$221)</f>
        <v>3</v>
      </c>
    </row>
    <row r="87" spans="1:11" x14ac:dyDescent="0.25">
      <c r="A87" t="s">
        <v>39</v>
      </c>
      <c r="B87" t="s">
        <v>15</v>
      </c>
      <c r="C87" t="s">
        <v>23</v>
      </c>
      <c r="D87" s="19">
        <v>31</v>
      </c>
      <c r="E87" s="4">
        <v>44663</v>
      </c>
      <c r="F87" s="73">
        <v>58100</v>
      </c>
      <c r="G87" s="72" t="s">
        <v>13</v>
      </c>
      <c r="H87" t="s">
        <v>203</v>
      </c>
      <c r="I87" s="11">
        <f ca="1">(TODAY()-Employees[[#This Row],[Date Joined]])/365</f>
        <v>1.6821917808219178</v>
      </c>
      <c r="J87" s="12">
        <f ca="1">IF(Employees[[#This Row],[Tenure]]&gt;2,0.03,0.02)</f>
        <v>0.02</v>
      </c>
      <c r="K87">
        <f>_xlfn.XLOOKUP(Employees[[#This Row],[Rating]],A$217:A$221,B$217:B$221)</f>
        <v>3</v>
      </c>
    </row>
    <row r="88" spans="1:11" x14ac:dyDescent="0.25">
      <c r="A88" t="s">
        <v>44</v>
      </c>
      <c r="B88" t="s">
        <v>15</v>
      </c>
      <c r="C88" t="s">
        <v>23</v>
      </c>
      <c r="D88" s="19">
        <v>40</v>
      </c>
      <c r="E88" s="4">
        <v>44337</v>
      </c>
      <c r="F88" s="73">
        <v>87620</v>
      </c>
      <c r="G88" s="72" t="s">
        <v>13</v>
      </c>
      <c r="H88" t="s">
        <v>203</v>
      </c>
      <c r="I88" s="11">
        <f ca="1">(TODAY()-Employees[[#This Row],[Date Joined]])/365</f>
        <v>2.5753424657534247</v>
      </c>
      <c r="J88" s="12">
        <f ca="1">IF(Employees[[#This Row],[Tenure]]&gt;2,0.03,0.02)</f>
        <v>0.03</v>
      </c>
      <c r="K88">
        <f>_xlfn.XLOOKUP(Employees[[#This Row],[Rating]],A$217:A$221,B$217:B$221)</f>
        <v>3</v>
      </c>
    </row>
    <row r="89" spans="1:11" x14ac:dyDescent="0.25">
      <c r="A89" t="s">
        <v>45</v>
      </c>
      <c r="B89" t="s">
        <v>15</v>
      </c>
      <c r="C89" t="s">
        <v>23</v>
      </c>
      <c r="D89" s="19">
        <v>29</v>
      </c>
      <c r="E89" s="4">
        <v>44023</v>
      </c>
      <c r="F89" s="73">
        <v>34980</v>
      </c>
      <c r="G89" s="72" t="s">
        <v>13</v>
      </c>
      <c r="H89" t="s">
        <v>203</v>
      </c>
      <c r="I89" s="11">
        <f ca="1">(TODAY()-Employees[[#This Row],[Date Joined]])/365</f>
        <v>3.4356164383561643</v>
      </c>
      <c r="J89" s="12">
        <f ca="1">IF(Employees[[#This Row],[Tenure]]&gt;2,0.03,0.02)</f>
        <v>0.03</v>
      </c>
      <c r="K89">
        <f>_xlfn.XLOOKUP(Employees[[#This Row],[Rating]],A$217:A$221,B$217:B$221)</f>
        <v>3</v>
      </c>
    </row>
    <row r="90" spans="1:11" x14ac:dyDescent="0.25">
      <c r="A90" t="s">
        <v>46</v>
      </c>
      <c r="B90" t="s">
        <v>15</v>
      </c>
      <c r="C90" t="s">
        <v>17</v>
      </c>
      <c r="D90" s="19">
        <v>28</v>
      </c>
      <c r="E90" s="4">
        <v>44185</v>
      </c>
      <c r="F90" s="73">
        <v>75970</v>
      </c>
      <c r="G90" s="72" t="s">
        <v>13</v>
      </c>
      <c r="H90" t="s">
        <v>203</v>
      </c>
      <c r="I90" s="11">
        <f ca="1">(TODAY()-Employees[[#This Row],[Date Joined]])/365</f>
        <v>2.9917808219178084</v>
      </c>
      <c r="J90" s="12">
        <f ca="1">IF(Employees[[#This Row],[Tenure]]&gt;2,0.03,0.02)</f>
        <v>0.03</v>
      </c>
      <c r="K90">
        <f>_xlfn.XLOOKUP(Employees[[#This Row],[Rating]],A$217:A$221,B$217:B$221)</f>
        <v>3</v>
      </c>
    </row>
    <row r="91" spans="1:11" x14ac:dyDescent="0.25">
      <c r="A91" t="s">
        <v>47</v>
      </c>
      <c r="B91" t="s">
        <v>15</v>
      </c>
      <c r="C91" t="s">
        <v>17</v>
      </c>
      <c r="D91" s="19">
        <v>34</v>
      </c>
      <c r="E91" s="4">
        <v>44612</v>
      </c>
      <c r="F91" s="73">
        <v>60130</v>
      </c>
      <c r="G91" s="72" t="s">
        <v>13</v>
      </c>
      <c r="H91" t="s">
        <v>203</v>
      </c>
      <c r="I91" s="11">
        <f ca="1">(TODAY()-Employees[[#This Row],[Date Joined]])/365</f>
        <v>1.821917808219178</v>
      </c>
      <c r="J91" s="12">
        <f ca="1">IF(Employees[[#This Row],[Tenure]]&gt;2,0.03,0.02)</f>
        <v>0.02</v>
      </c>
      <c r="K91">
        <f>_xlfn.XLOOKUP(Employees[[#This Row],[Rating]],A$217:A$221,B$217:B$221)</f>
        <v>3</v>
      </c>
    </row>
    <row r="92" spans="1:11" x14ac:dyDescent="0.25">
      <c r="A92" t="s">
        <v>51</v>
      </c>
      <c r="B92" t="s">
        <v>15</v>
      </c>
      <c r="C92" t="s">
        <v>9</v>
      </c>
      <c r="D92" s="19">
        <v>36</v>
      </c>
      <c r="E92" s="4">
        <v>44494</v>
      </c>
      <c r="F92" s="73">
        <v>78540</v>
      </c>
      <c r="G92" s="72" t="s">
        <v>13</v>
      </c>
      <c r="H92" t="s">
        <v>203</v>
      </c>
      <c r="I92" s="11">
        <f ca="1">(TODAY()-Employees[[#This Row],[Date Joined]])/365</f>
        <v>2.1452054794520548</v>
      </c>
      <c r="J92" s="12">
        <f ca="1">IF(Employees[[#This Row],[Tenure]]&gt;2,0.03,0.02)</f>
        <v>0.03</v>
      </c>
      <c r="K92">
        <f>_xlfn.XLOOKUP(Employees[[#This Row],[Rating]],A$217:A$221,B$217:B$221)</f>
        <v>3</v>
      </c>
    </row>
    <row r="93" spans="1:11" x14ac:dyDescent="0.25">
      <c r="A93" t="s">
        <v>54</v>
      </c>
      <c r="B93" t="s">
        <v>15</v>
      </c>
      <c r="C93" t="s">
        <v>12</v>
      </c>
      <c r="D93" s="19">
        <v>28</v>
      </c>
      <c r="E93" s="4">
        <v>44630</v>
      </c>
      <c r="F93" s="73">
        <v>99970</v>
      </c>
      <c r="G93" s="72" t="s">
        <v>13</v>
      </c>
      <c r="H93" t="s">
        <v>203</v>
      </c>
      <c r="I93" s="11">
        <f ca="1">(TODAY()-Employees[[#This Row],[Date Joined]])/365</f>
        <v>1.7726027397260273</v>
      </c>
      <c r="J93" s="12">
        <f ca="1">IF(Employees[[#This Row],[Tenure]]&gt;2,0.03,0.02)</f>
        <v>0.02</v>
      </c>
      <c r="K93">
        <f>_xlfn.XLOOKUP(Employees[[#This Row],[Rating]],A$217:A$221,B$217:B$221)</f>
        <v>3</v>
      </c>
    </row>
    <row r="94" spans="1:11" x14ac:dyDescent="0.25">
      <c r="A94" t="s">
        <v>55</v>
      </c>
      <c r="B94" t="s">
        <v>15</v>
      </c>
      <c r="C94" t="s">
        <v>23</v>
      </c>
      <c r="D94" s="19">
        <v>33</v>
      </c>
      <c r="E94" s="4">
        <v>44190</v>
      </c>
      <c r="F94" s="73">
        <v>96140</v>
      </c>
      <c r="G94" s="72" t="s">
        <v>13</v>
      </c>
      <c r="H94" t="s">
        <v>203</v>
      </c>
      <c r="I94" s="11">
        <f ca="1">(TODAY()-Employees[[#This Row],[Date Joined]])/365</f>
        <v>2.978082191780822</v>
      </c>
      <c r="J94" s="12">
        <f ca="1">IF(Employees[[#This Row],[Tenure]]&gt;2,0.03,0.02)</f>
        <v>0.03</v>
      </c>
      <c r="K94">
        <f>_xlfn.XLOOKUP(Employees[[#This Row],[Rating]],A$217:A$221,B$217:B$221)</f>
        <v>3</v>
      </c>
    </row>
    <row r="95" spans="1:11" x14ac:dyDescent="0.25">
      <c r="A95" t="s">
        <v>59</v>
      </c>
      <c r="B95" t="s">
        <v>15</v>
      </c>
      <c r="C95" t="s">
        <v>12</v>
      </c>
      <c r="D95" s="19">
        <v>36</v>
      </c>
      <c r="E95" s="4">
        <v>44529</v>
      </c>
      <c r="F95" s="73">
        <v>78390</v>
      </c>
      <c r="G95" s="72" t="s">
        <v>13</v>
      </c>
      <c r="H95" t="s">
        <v>203</v>
      </c>
      <c r="I95" s="11">
        <f ca="1">(TODAY()-Employees[[#This Row],[Date Joined]])/365</f>
        <v>2.0493150684931507</v>
      </c>
      <c r="J95" s="12">
        <f ca="1">IF(Employees[[#This Row],[Tenure]]&gt;2,0.03,0.02)</f>
        <v>0.03</v>
      </c>
      <c r="K95">
        <f>_xlfn.XLOOKUP(Employees[[#This Row],[Rating]],A$217:A$221,B$217:B$221)</f>
        <v>3</v>
      </c>
    </row>
    <row r="96" spans="1:11" x14ac:dyDescent="0.25">
      <c r="A96" t="s">
        <v>60</v>
      </c>
      <c r="B96" t="s">
        <v>15</v>
      </c>
      <c r="C96" t="s">
        <v>17</v>
      </c>
      <c r="D96" s="19">
        <v>33</v>
      </c>
      <c r="E96" s="4">
        <v>44809</v>
      </c>
      <c r="F96" s="73">
        <v>86570</v>
      </c>
      <c r="G96" s="72" t="s">
        <v>13</v>
      </c>
      <c r="H96" t="s">
        <v>203</v>
      </c>
      <c r="I96" s="11">
        <f ca="1">(TODAY()-Employees[[#This Row],[Date Joined]])/365</f>
        <v>1.2821917808219179</v>
      </c>
      <c r="J96" s="12">
        <f ca="1">IF(Employees[[#This Row],[Tenure]]&gt;2,0.03,0.02)</f>
        <v>0.02</v>
      </c>
      <c r="K96">
        <f>_xlfn.XLOOKUP(Employees[[#This Row],[Rating]],A$217:A$221,B$217:B$221)</f>
        <v>3</v>
      </c>
    </row>
    <row r="97" spans="1:11" x14ac:dyDescent="0.25">
      <c r="A97" t="s">
        <v>61</v>
      </c>
      <c r="B97" t="s">
        <v>15</v>
      </c>
      <c r="C97" t="s">
        <v>23</v>
      </c>
      <c r="D97" s="19">
        <v>27</v>
      </c>
      <c r="E97" s="4">
        <v>44686</v>
      </c>
      <c r="F97" s="73">
        <v>83750</v>
      </c>
      <c r="G97" s="72" t="s">
        <v>13</v>
      </c>
      <c r="H97" t="s">
        <v>203</v>
      </c>
      <c r="I97" s="11">
        <f ca="1">(TODAY()-Employees[[#This Row],[Date Joined]])/365</f>
        <v>1.6191780821917807</v>
      </c>
      <c r="J97" s="12">
        <f ca="1">IF(Employees[[#This Row],[Tenure]]&gt;2,0.03,0.02)</f>
        <v>0.02</v>
      </c>
      <c r="K97">
        <f>_xlfn.XLOOKUP(Employees[[#This Row],[Rating]],A$217:A$221,B$217:B$221)</f>
        <v>3</v>
      </c>
    </row>
    <row r="98" spans="1:11" x14ac:dyDescent="0.25">
      <c r="A98" t="s">
        <v>62</v>
      </c>
      <c r="B98" t="s">
        <v>15</v>
      </c>
      <c r="C98" t="s">
        <v>17</v>
      </c>
      <c r="D98" s="19">
        <v>34</v>
      </c>
      <c r="E98" s="4">
        <v>44445</v>
      </c>
      <c r="F98" s="73">
        <v>92450</v>
      </c>
      <c r="G98" s="72" t="s">
        <v>13</v>
      </c>
      <c r="H98" t="s">
        <v>203</v>
      </c>
      <c r="I98" s="11">
        <f ca="1">(TODAY()-Employees[[#This Row],[Date Joined]])/365</f>
        <v>2.2794520547945205</v>
      </c>
      <c r="J98" s="12">
        <f ca="1">IF(Employees[[#This Row],[Tenure]]&gt;2,0.03,0.02)</f>
        <v>0.03</v>
      </c>
      <c r="K98">
        <f>_xlfn.XLOOKUP(Employees[[#This Row],[Rating]],A$217:A$221,B$217:B$221)</f>
        <v>3</v>
      </c>
    </row>
    <row r="99" spans="1:11" x14ac:dyDescent="0.25">
      <c r="A99" t="s">
        <v>70</v>
      </c>
      <c r="B99" t="s">
        <v>15</v>
      </c>
      <c r="C99" t="s">
        <v>26</v>
      </c>
      <c r="D99" s="19">
        <v>32</v>
      </c>
      <c r="E99" s="4">
        <v>44400</v>
      </c>
      <c r="F99" s="73">
        <v>45510</v>
      </c>
      <c r="G99" s="72" t="s">
        <v>13</v>
      </c>
      <c r="H99" t="s">
        <v>203</v>
      </c>
      <c r="I99" s="11">
        <f ca="1">(TODAY()-Employees[[#This Row],[Date Joined]])/365</f>
        <v>2.4027397260273973</v>
      </c>
      <c r="J99" s="12">
        <f ca="1">IF(Employees[[#This Row],[Tenure]]&gt;2,0.03,0.02)</f>
        <v>0.03</v>
      </c>
      <c r="K99">
        <f>_xlfn.XLOOKUP(Employees[[#This Row],[Rating]],A$217:A$221,B$217:B$221)</f>
        <v>3</v>
      </c>
    </row>
    <row r="100" spans="1:11" x14ac:dyDescent="0.25">
      <c r="A100" t="s">
        <v>71</v>
      </c>
      <c r="B100" t="s">
        <v>15</v>
      </c>
      <c r="C100" t="s">
        <v>12</v>
      </c>
      <c r="D100" s="19">
        <v>36</v>
      </c>
      <c r="E100" s="4">
        <v>44085</v>
      </c>
      <c r="F100" s="73">
        <v>114890</v>
      </c>
      <c r="G100" s="72" t="s">
        <v>13</v>
      </c>
      <c r="H100" t="s">
        <v>203</v>
      </c>
      <c r="I100" s="11">
        <f ca="1">(TODAY()-Employees[[#This Row],[Date Joined]])/365</f>
        <v>3.2657534246575342</v>
      </c>
      <c r="J100" s="12">
        <f ca="1">IF(Employees[[#This Row],[Tenure]]&gt;2,0.03,0.02)</f>
        <v>0.03</v>
      </c>
      <c r="K100">
        <f>_xlfn.XLOOKUP(Employees[[#This Row],[Rating]],A$217:A$221,B$217:B$221)</f>
        <v>3</v>
      </c>
    </row>
    <row r="101" spans="1:11" x14ac:dyDescent="0.25">
      <c r="A101" t="s">
        <v>77</v>
      </c>
      <c r="B101" t="s">
        <v>15</v>
      </c>
      <c r="C101" t="s">
        <v>26</v>
      </c>
      <c r="D101" s="19">
        <v>37</v>
      </c>
      <c r="E101" s="4">
        <v>44451</v>
      </c>
      <c r="F101" s="73">
        <v>118100</v>
      </c>
      <c r="G101" s="72" t="s">
        <v>13</v>
      </c>
      <c r="H101" t="s">
        <v>203</v>
      </c>
      <c r="I101" s="11">
        <f ca="1">(TODAY()-Employees[[#This Row],[Date Joined]])/365</f>
        <v>2.2630136986301368</v>
      </c>
      <c r="J101" s="12">
        <f ca="1">IF(Employees[[#This Row],[Tenure]]&gt;2,0.03,0.02)</f>
        <v>0.03</v>
      </c>
      <c r="K101">
        <f>_xlfn.XLOOKUP(Employees[[#This Row],[Rating]],A$217:A$221,B$217:B$221)</f>
        <v>3</v>
      </c>
    </row>
    <row r="102" spans="1:11" x14ac:dyDescent="0.25">
      <c r="A102" t="s">
        <v>79</v>
      </c>
      <c r="B102" t="s">
        <v>15</v>
      </c>
      <c r="C102" t="s">
        <v>23</v>
      </c>
      <c r="D102" s="19">
        <v>43</v>
      </c>
      <c r="E102" s="4">
        <v>45045</v>
      </c>
      <c r="F102" s="73">
        <v>114870</v>
      </c>
      <c r="G102" s="72" t="s">
        <v>13</v>
      </c>
      <c r="H102" t="s">
        <v>203</v>
      </c>
      <c r="I102" s="11">
        <f ca="1">(TODAY()-Employees[[#This Row],[Date Joined]])/365</f>
        <v>0.63561643835616444</v>
      </c>
      <c r="J102" s="12">
        <f ca="1">IF(Employees[[#This Row],[Tenure]]&gt;2,0.03,0.02)</f>
        <v>0.02</v>
      </c>
      <c r="K102">
        <f>_xlfn.XLOOKUP(Employees[[#This Row],[Rating]],A$217:A$221,B$217:B$221)</f>
        <v>3</v>
      </c>
    </row>
    <row r="103" spans="1:11" x14ac:dyDescent="0.25">
      <c r="A103" t="s">
        <v>81</v>
      </c>
      <c r="B103" t="s">
        <v>15</v>
      </c>
      <c r="C103" t="s">
        <v>12</v>
      </c>
      <c r="D103" s="19">
        <v>28</v>
      </c>
      <c r="E103" s="4">
        <v>44486</v>
      </c>
      <c r="F103" s="73">
        <v>104770</v>
      </c>
      <c r="G103" s="72" t="s">
        <v>13</v>
      </c>
      <c r="H103" t="s">
        <v>203</v>
      </c>
      <c r="I103" s="11">
        <f ca="1">(TODAY()-Employees[[#This Row],[Date Joined]])/365</f>
        <v>2.1671232876712327</v>
      </c>
      <c r="J103" s="12">
        <f ca="1">IF(Employees[[#This Row],[Tenure]]&gt;2,0.03,0.02)</f>
        <v>0.03</v>
      </c>
      <c r="K103">
        <f>_xlfn.XLOOKUP(Employees[[#This Row],[Rating]],A$217:A$221,B$217:B$221)</f>
        <v>3</v>
      </c>
    </row>
    <row r="104" spans="1:11" x14ac:dyDescent="0.25">
      <c r="A104" t="s">
        <v>85</v>
      </c>
      <c r="B104" t="s">
        <v>15</v>
      </c>
      <c r="C104" t="s">
        <v>9</v>
      </c>
      <c r="D104" s="19">
        <v>25</v>
      </c>
      <c r="E104" s="4">
        <v>44205</v>
      </c>
      <c r="F104" s="73">
        <v>92700</v>
      </c>
      <c r="G104" s="72" t="s">
        <v>13</v>
      </c>
      <c r="H104" t="s">
        <v>203</v>
      </c>
      <c r="I104" s="11">
        <f ca="1">(TODAY()-Employees[[#This Row],[Date Joined]])/365</f>
        <v>2.9369863013698629</v>
      </c>
      <c r="J104" s="12">
        <f ca="1">IF(Employees[[#This Row],[Tenure]]&gt;2,0.03,0.02)</f>
        <v>0.03</v>
      </c>
      <c r="K104">
        <f>_xlfn.XLOOKUP(Employees[[#This Row],[Rating]],A$217:A$221,B$217:B$221)</f>
        <v>3</v>
      </c>
    </row>
    <row r="105" spans="1:11" x14ac:dyDescent="0.25">
      <c r="A105" t="s">
        <v>86</v>
      </c>
      <c r="B105" t="s">
        <v>15</v>
      </c>
      <c r="C105" t="s">
        <v>17</v>
      </c>
      <c r="D105" s="19">
        <v>21</v>
      </c>
      <c r="E105" s="4">
        <v>44317</v>
      </c>
      <c r="F105" s="73">
        <v>65920</v>
      </c>
      <c r="G105" s="72" t="s">
        <v>13</v>
      </c>
      <c r="H105" t="s">
        <v>203</v>
      </c>
      <c r="I105" s="11">
        <f ca="1">(TODAY()-Employees[[#This Row],[Date Joined]])/365</f>
        <v>2.6301369863013697</v>
      </c>
      <c r="J105" s="12">
        <f ca="1">IF(Employees[[#This Row],[Tenure]]&gt;2,0.03,0.02)</f>
        <v>0.03</v>
      </c>
      <c r="K105">
        <f>_xlfn.XLOOKUP(Employees[[#This Row],[Rating]],A$217:A$221,B$217:B$221)</f>
        <v>3</v>
      </c>
    </row>
    <row r="106" spans="1:11" x14ac:dyDescent="0.25">
      <c r="A106" t="s">
        <v>89</v>
      </c>
      <c r="B106" t="s">
        <v>15</v>
      </c>
      <c r="C106" t="s">
        <v>12</v>
      </c>
      <c r="D106" s="19">
        <v>28</v>
      </c>
      <c r="E106" s="4">
        <v>44649</v>
      </c>
      <c r="F106" s="73">
        <v>104120</v>
      </c>
      <c r="G106" s="72" t="s">
        <v>13</v>
      </c>
      <c r="H106" t="s">
        <v>203</v>
      </c>
      <c r="I106" s="11">
        <f ca="1">(TODAY()-Employees[[#This Row],[Date Joined]])/365</f>
        <v>1.7205479452054795</v>
      </c>
      <c r="J106" s="12">
        <f ca="1">IF(Employees[[#This Row],[Tenure]]&gt;2,0.03,0.02)</f>
        <v>0.02</v>
      </c>
      <c r="K106">
        <f>_xlfn.XLOOKUP(Employees[[#This Row],[Rating]],A$217:A$221,B$217:B$221)</f>
        <v>3</v>
      </c>
    </row>
    <row r="107" spans="1:11" x14ac:dyDescent="0.25">
      <c r="A107" t="s">
        <v>92</v>
      </c>
      <c r="B107" t="s">
        <v>15</v>
      </c>
      <c r="C107" t="s">
        <v>12</v>
      </c>
      <c r="D107" s="19">
        <v>30</v>
      </c>
      <c r="E107" s="4">
        <v>44850</v>
      </c>
      <c r="F107" s="73">
        <v>114180</v>
      </c>
      <c r="G107" s="72" t="s">
        <v>13</v>
      </c>
      <c r="H107" t="s">
        <v>203</v>
      </c>
      <c r="I107" s="11">
        <f ca="1">(TODAY()-Employees[[#This Row],[Date Joined]])/365</f>
        <v>1.1698630136986301</v>
      </c>
      <c r="J107" s="12">
        <f ca="1">IF(Employees[[#This Row],[Tenure]]&gt;2,0.03,0.02)</f>
        <v>0.02</v>
      </c>
      <c r="K107">
        <f>_xlfn.XLOOKUP(Employees[[#This Row],[Rating]],A$217:A$221,B$217:B$221)</f>
        <v>3</v>
      </c>
    </row>
    <row r="108" spans="1:11" x14ac:dyDescent="0.25">
      <c r="A108" t="s">
        <v>93</v>
      </c>
      <c r="B108" t="s">
        <v>15</v>
      </c>
      <c r="C108" t="s">
        <v>23</v>
      </c>
      <c r="D108" s="19">
        <v>21</v>
      </c>
      <c r="E108" s="4">
        <v>44678</v>
      </c>
      <c r="F108" s="73">
        <v>33920</v>
      </c>
      <c r="G108" s="72" t="s">
        <v>13</v>
      </c>
      <c r="H108" t="s">
        <v>203</v>
      </c>
      <c r="I108" s="11">
        <f ca="1">(TODAY()-Employees[[#This Row],[Date Joined]])/365</f>
        <v>1.6410958904109589</v>
      </c>
      <c r="J108" s="12">
        <f ca="1">IF(Employees[[#This Row],[Tenure]]&gt;2,0.03,0.02)</f>
        <v>0.02</v>
      </c>
      <c r="K108">
        <f>_xlfn.XLOOKUP(Employees[[#This Row],[Rating]],A$217:A$221,B$217:B$221)</f>
        <v>3</v>
      </c>
    </row>
    <row r="109" spans="1:11" x14ac:dyDescent="0.25">
      <c r="A109" t="s">
        <v>98</v>
      </c>
      <c r="B109" t="s">
        <v>15</v>
      </c>
      <c r="C109" t="s">
        <v>23</v>
      </c>
      <c r="D109" s="19">
        <v>40</v>
      </c>
      <c r="E109" s="4">
        <v>44381</v>
      </c>
      <c r="F109" s="73">
        <v>104410</v>
      </c>
      <c r="G109" s="72" t="s">
        <v>13</v>
      </c>
      <c r="H109" t="s">
        <v>203</v>
      </c>
      <c r="I109" s="11">
        <f ca="1">(TODAY()-Employees[[#This Row],[Date Joined]])/365</f>
        <v>2.4547945205479453</v>
      </c>
      <c r="J109" s="12">
        <f ca="1">IF(Employees[[#This Row],[Tenure]]&gt;2,0.03,0.02)</f>
        <v>0.03</v>
      </c>
      <c r="K109">
        <f>_xlfn.XLOOKUP(Employees[[#This Row],[Rating]],A$217:A$221,B$217:B$221)</f>
        <v>3</v>
      </c>
    </row>
    <row r="110" spans="1:11" x14ac:dyDescent="0.25">
      <c r="A110" t="s">
        <v>100</v>
      </c>
      <c r="B110" t="s">
        <v>15</v>
      </c>
      <c r="C110" t="s">
        <v>17</v>
      </c>
      <c r="D110" s="19">
        <v>34</v>
      </c>
      <c r="E110" s="4">
        <v>44459</v>
      </c>
      <c r="F110" s="73">
        <v>85000</v>
      </c>
      <c r="G110" s="72" t="s">
        <v>13</v>
      </c>
      <c r="H110" t="s">
        <v>203</v>
      </c>
      <c r="I110" s="11">
        <f ca="1">(TODAY()-Employees[[#This Row],[Date Joined]])/365</f>
        <v>2.2410958904109588</v>
      </c>
      <c r="J110" s="12">
        <f ca="1">IF(Employees[[#This Row],[Tenure]]&gt;2,0.03,0.02)</f>
        <v>0.03</v>
      </c>
      <c r="K110">
        <f>_xlfn.XLOOKUP(Employees[[#This Row],[Rating]],A$217:A$221,B$217:B$221)</f>
        <v>3</v>
      </c>
    </row>
    <row r="111" spans="1:11" x14ac:dyDescent="0.25">
      <c r="A111" t="s">
        <v>103</v>
      </c>
      <c r="B111" t="s">
        <v>15</v>
      </c>
      <c r="C111" t="s">
        <v>17</v>
      </c>
      <c r="D111" s="19">
        <v>33</v>
      </c>
      <c r="E111" s="4">
        <v>44067</v>
      </c>
      <c r="F111" s="73">
        <v>65360</v>
      </c>
      <c r="G111" s="72" t="s">
        <v>13</v>
      </c>
      <c r="H111" t="s">
        <v>203</v>
      </c>
      <c r="I111" s="11">
        <f ca="1">(TODAY()-Employees[[#This Row],[Date Joined]])/365</f>
        <v>3.3150684931506849</v>
      </c>
      <c r="J111" s="12">
        <f ca="1">IF(Employees[[#This Row],[Tenure]]&gt;2,0.03,0.02)</f>
        <v>0.03</v>
      </c>
      <c r="K111">
        <f>_xlfn.XLOOKUP(Employees[[#This Row],[Rating]],A$217:A$221,B$217:B$221)</f>
        <v>3</v>
      </c>
    </row>
    <row r="112" spans="1:11" x14ac:dyDescent="0.25">
      <c r="A112" t="s">
        <v>104</v>
      </c>
      <c r="B112" t="s">
        <v>15</v>
      </c>
      <c r="C112" t="s">
        <v>12</v>
      </c>
      <c r="D112" s="19">
        <v>32</v>
      </c>
      <c r="E112" s="4">
        <v>44611</v>
      </c>
      <c r="F112" s="73">
        <v>41570</v>
      </c>
      <c r="G112" s="72" t="s">
        <v>13</v>
      </c>
      <c r="H112" t="s">
        <v>203</v>
      </c>
      <c r="I112" s="11">
        <f ca="1">(TODAY()-Employees[[#This Row],[Date Joined]])/365</f>
        <v>1.8246575342465754</v>
      </c>
      <c r="J112" s="12">
        <f ca="1">IF(Employees[[#This Row],[Tenure]]&gt;2,0.03,0.02)</f>
        <v>0.02</v>
      </c>
      <c r="K112">
        <f>_xlfn.XLOOKUP(Employees[[#This Row],[Rating]],A$217:A$221,B$217:B$221)</f>
        <v>3</v>
      </c>
    </row>
    <row r="113" spans="1:11" x14ac:dyDescent="0.25">
      <c r="A113" t="s">
        <v>105</v>
      </c>
      <c r="B113" t="s">
        <v>15</v>
      </c>
      <c r="C113" t="s">
        <v>23</v>
      </c>
      <c r="D113" s="19">
        <v>33</v>
      </c>
      <c r="E113" s="4">
        <v>44312</v>
      </c>
      <c r="F113" s="73">
        <v>75280</v>
      </c>
      <c r="G113" s="72" t="s">
        <v>13</v>
      </c>
      <c r="H113" t="s">
        <v>203</v>
      </c>
      <c r="I113" s="11">
        <f ca="1">(TODAY()-Employees[[#This Row],[Date Joined]])/365</f>
        <v>2.6438356164383561</v>
      </c>
      <c r="J113" s="12">
        <f ca="1">IF(Employees[[#This Row],[Tenure]]&gt;2,0.03,0.02)</f>
        <v>0.03</v>
      </c>
      <c r="K113">
        <f>_xlfn.XLOOKUP(Employees[[#This Row],[Rating]],A$217:A$221,B$217:B$221)</f>
        <v>3</v>
      </c>
    </row>
    <row r="114" spans="1:11" x14ac:dyDescent="0.25">
      <c r="A114" t="s">
        <v>14</v>
      </c>
      <c r="B114" t="s">
        <v>15</v>
      </c>
      <c r="C114" t="s">
        <v>9</v>
      </c>
      <c r="D114" s="19">
        <v>28</v>
      </c>
      <c r="E114" s="4">
        <v>44357</v>
      </c>
      <c r="F114" s="73">
        <v>53240</v>
      </c>
      <c r="G114" s="72" t="s">
        <v>13</v>
      </c>
      <c r="H114" t="s">
        <v>203</v>
      </c>
      <c r="I114" s="11">
        <f ca="1">(TODAY()-Employees[[#This Row],[Date Joined]])/365</f>
        <v>2.5205479452054793</v>
      </c>
      <c r="J114" s="12">
        <f ca="1">IF(Employees[[#This Row],[Tenure]]&gt;2,0.03,0.02)</f>
        <v>0.03</v>
      </c>
      <c r="K114">
        <f>_xlfn.XLOOKUP(Employees[[#This Row],[Rating]],A$217:A$221,B$217:B$221)</f>
        <v>3</v>
      </c>
    </row>
    <row r="115" spans="1:11" x14ac:dyDescent="0.25">
      <c r="A115" t="s">
        <v>20</v>
      </c>
      <c r="B115" t="s">
        <v>15</v>
      </c>
      <c r="C115" t="s">
        <v>12</v>
      </c>
      <c r="D115" s="19">
        <v>30</v>
      </c>
      <c r="E115" s="4">
        <v>44861</v>
      </c>
      <c r="F115" s="73">
        <v>112570</v>
      </c>
      <c r="G115" s="72" t="s">
        <v>13</v>
      </c>
      <c r="H115" t="s">
        <v>203</v>
      </c>
      <c r="I115" s="11">
        <f ca="1">(TODAY()-Employees[[#This Row],[Date Joined]])/365</f>
        <v>1.1397260273972603</v>
      </c>
      <c r="J115" s="12">
        <f ca="1">IF(Employees[[#This Row],[Tenure]]&gt;2,0.03,0.02)</f>
        <v>0.02</v>
      </c>
      <c r="K115">
        <f>_xlfn.XLOOKUP(Employees[[#This Row],[Rating]],A$217:A$221,B$217:B$221)</f>
        <v>3</v>
      </c>
    </row>
    <row r="116" spans="1:11" x14ac:dyDescent="0.25">
      <c r="A116" t="s">
        <v>22</v>
      </c>
      <c r="B116" t="s">
        <v>15</v>
      </c>
      <c r="C116" t="s">
        <v>23</v>
      </c>
      <c r="D116" s="19">
        <v>24</v>
      </c>
      <c r="E116" s="4">
        <v>44148</v>
      </c>
      <c r="F116" s="73">
        <v>62780</v>
      </c>
      <c r="G116" s="72" t="s">
        <v>13</v>
      </c>
      <c r="H116" t="s">
        <v>203</v>
      </c>
      <c r="I116" s="11">
        <f ca="1">(TODAY()-Employees[[#This Row],[Date Joined]])/365</f>
        <v>3.0931506849315067</v>
      </c>
      <c r="J116" s="12">
        <f ca="1">IF(Employees[[#This Row],[Tenure]]&gt;2,0.03,0.02)</f>
        <v>0.03</v>
      </c>
      <c r="K116">
        <f>_xlfn.XLOOKUP(Employees[[#This Row],[Rating]],A$217:A$221,B$217:B$221)</f>
        <v>3</v>
      </c>
    </row>
    <row r="117" spans="1:11" x14ac:dyDescent="0.25">
      <c r="A117" t="s">
        <v>113</v>
      </c>
      <c r="B117" t="s">
        <v>15</v>
      </c>
      <c r="C117" t="s">
        <v>26</v>
      </c>
      <c r="D117" s="19">
        <v>32</v>
      </c>
      <c r="E117" s="4">
        <v>44339</v>
      </c>
      <c r="F117" s="73">
        <v>45510</v>
      </c>
      <c r="G117" s="72" t="s">
        <v>13</v>
      </c>
      <c r="H117" t="s">
        <v>204</v>
      </c>
      <c r="I117" s="11">
        <f ca="1">(TODAY()-Employees[[#This Row],[Date Joined]])/365</f>
        <v>2.56986301369863</v>
      </c>
      <c r="J117" s="12">
        <f ca="1">IF(Employees[[#This Row],[Tenure]]&gt;2,0.03,0.02)</f>
        <v>0.03</v>
      </c>
      <c r="K117">
        <f>_xlfn.XLOOKUP(Employees[[#This Row],[Rating]],A$217:A$221,B$217:B$221)</f>
        <v>3</v>
      </c>
    </row>
    <row r="118" spans="1:11" x14ac:dyDescent="0.25">
      <c r="A118" t="s">
        <v>116</v>
      </c>
      <c r="B118" t="s">
        <v>15</v>
      </c>
      <c r="C118" t="s">
        <v>9</v>
      </c>
      <c r="D118" s="19">
        <v>25</v>
      </c>
      <c r="E118" s="4">
        <v>44144</v>
      </c>
      <c r="F118" s="73">
        <v>92700</v>
      </c>
      <c r="G118" s="72" t="s">
        <v>13</v>
      </c>
      <c r="H118" t="s">
        <v>204</v>
      </c>
      <c r="I118" s="11">
        <f ca="1">(TODAY()-Employees[[#This Row],[Date Joined]])/365</f>
        <v>3.1041095890410957</v>
      </c>
      <c r="J118" s="12">
        <f ca="1">IF(Employees[[#This Row],[Tenure]]&gt;2,0.03,0.02)</f>
        <v>0.03</v>
      </c>
      <c r="K118">
        <f>_xlfn.XLOOKUP(Employees[[#This Row],[Rating]],A$217:A$221,B$217:B$221)</f>
        <v>3</v>
      </c>
    </row>
    <row r="119" spans="1:11" x14ac:dyDescent="0.25">
      <c r="A119" t="s">
        <v>120</v>
      </c>
      <c r="B119" t="s">
        <v>15</v>
      </c>
      <c r="C119" t="s">
        <v>23</v>
      </c>
      <c r="D119" s="19">
        <v>40</v>
      </c>
      <c r="E119" s="4">
        <v>44320</v>
      </c>
      <c r="F119" s="73">
        <v>104410</v>
      </c>
      <c r="G119" s="72" t="s">
        <v>13</v>
      </c>
      <c r="H119" t="s">
        <v>204</v>
      </c>
      <c r="I119" s="11">
        <f ca="1">(TODAY()-Employees[[#This Row],[Date Joined]])/365</f>
        <v>2.6219178082191781</v>
      </c>
      <c r="J119" s="12">
        <f ca="1">IF(Employees[[#This Row],[Tenure]]&gt;2,0.03,0.02)</f>
        <v>0.03</v>
      </c>
      <c r="K119">
        <f>_xlfn.XLOOKUP(Employees[[#This Row],[Rating]],A$217:A$221,B$217:B$221)</f>
        <v>3</v>
      </c>
    </row>
    <row r="120" spans="1:11" x14ac:dyDescent="0.25">
      <c r="A120" t="s">
        <v>136</v>
      </c>
      <c r="B120" t="s">
        <v>15</v>
      </c>
      <c r="C120" t="s">
        <v>23</v>
      </c>
      <c r="D120" s="19">
        <v>31</v>
      </c>
      <c r="E120" s="4">
        <v>44604</v>
      </c>
      <c r="F120" s="73">
        <v>58100</v>
      </c>
      <c r="G120" s="72" t="s">
        <v>13</v>
      </c>
      <c r="H120" t="s">
        <v>204</v>
      </c>
      <c r="I120" s="11">
        <f ca="1">(TODAY()-Employees[[#This Row],[Date Joined]])/365</f>
        <v>1.8438356164383563</v>
      </c>
      <c r="J120" s="12">
        <f ca="1">IF(Employees[[#This Row],[Tenure]]&gt;2,0.03,0.02)</f>
        <v>0.02</v>
      </c>
      <c r="K120">
        <f>_xlfn.XLOOKUP(Employees[[#This Row],[Rating]],A$217:A$221,B$217:B$221)</f>
        <v>3</v>
      </c>
    </row>
    <row r="121" spans="1:11" x14ac:dyDescent="0.25">
      <c r="A121" t="s">
        <v>137</v>
      </c>
      <c r="B121" t="s">
        <v>15</v>
      </c>
      <c r="C121" t="s">
        <v>23</v>
      </c>
      <c r="D121" s="19">
        <v>44</v>
      </c>
      <c r="E121" s="4">
        <v>44985</v>
      </c>
      <c r="F121" s="73">
        <v>114870</v>
      </c>
      <c r="G121" s="72" t="s">
        <v>13</v>
      </c>
      <c r="H121" t="s">
        <v>204</v>
      </c>
      <c r="I121" s="11">
        <f ca="1">(TODAY()-Employees[[#This Row],[Date Joined]])/365</f>
        <v>0.8</v>
      </c>
      <c r="J121" s="12">
        <f ca="1">IF(Employees[[#This Row],[Tenure]]&gt;2,0.03,0.02)</f>
        <v>0.02</v>
      </c>
      <c r="K121">
        <f>_xlfn.XLOOKUP(Employees[[#This Row],[Rating]],A$217:A$221,B$217:B$221)</f>
        <v>3</v>
      </c>
    </row>
    <row r="122" spans="1:11" x14ac:dyDescent="0.25">
      <c r="A122" t="s">
        <v>138</v>
      </c>
      <c r="B122" t="s">
        <v>15</v>
      </c>
      <c r="C122" t="s">
        <v>12</v>
      </c>
      <c r="D122" s="19">
        <v>32</v>
      </c>
      <c r="E122" s="4">
        <v>44549</v>
      </c>
      <c r="F122" s="73">
        <v>41570</v>
      </c>
      <c r="G122" s="72" t="s">
        <v>13</v>
      </c>
      <c r="H122" t="s">
        <v>204</v>
      </c>
      <c r="I122" s="11">
        <f ca="1">(TODAY()-Employees[[#This Row],[Date Joined]])/365</f>
        <v>1.9945205479452055</v>
      </c>
      <c r="J122" s="12">
        <f ca="1">IF(Employees[[#This Row],[Tenure]]&gt;2,0.03,0.02)</f>
        <v>0.02</v>
      </c>
      <c r="K122">
        <f>_xlfn.XLOOKUP(Employees[[#This Row],[Rating]],A$217:A$221,B$217:B$221)</f>
        <v>3</v>
      </c>
    </row>
    <row r="123" spans="1:11" x14ac:dyDescent="0.25">
      <c r="A123" t="s">
        <v>139</v>
      </c>
      <c r="B123" t="s">
        <v>15</v>
      </c>
      <c r="C123" t="s">
        <v>12</v>
      </c>
      <c r="D123" s="19">
        <v>30</v>
      </c>
      <c r="E123" s="4">
        <v>44800</v>
      </c>
      <c r="F123" s="73">
        <v>112570</v>
      </c>
      <c r="G123" s="72" t="s">
        <v>13</v>
      </c>
      <c r="H123" t="s">
        <v>204</v>
      </c>
      <c r="I123" s="11">
        <f ca="1">(TODAY()-Employees[[#This Row],[Date Joined]])/365</f>
        <v>1.3068493150684932</v>
      </c>
      <c r="J123" s="12">
        <f ca="1">IF(Employees[[#This Row],[Tenure]]&gt;2,0.03,0.02)</f>
        <v>0.02</v>
      </c>
      <c r="K123">
        <f>_xlfn.XLOOKUP(Employees[[#This Row],[Rating]],A$217:A$221,B$217:B$221)</f>
        <v>3</v>
      </c>
    </row>
    <row r="124" spans="1:11" x14ac:dyDescent="0.25">
      <c r="A124" t="s">
        <v>141</v>
      </c>
      <c r="B124" t="s">
        <v>15</v>
      </c>
      <c r="C124" t="s">
        <v>17</v>
      </c>
      <c r="D124" s="19">
        <v>21</v>
      </c>
      <c r="E124" s="4">
        <v>44256</v>
      </c>
      <c r="F124" s="73">
        <v>65920</v>
      </c>
      <c r="G124" s="72" t="s">
        <v>13</v>
      </c>
      <c r="H124" t="s">
        <v>204</v>
      </c>
      <c r="I124" s="11">
        <f ca="1">(TODAY()-Employees[[#This Row],[Date Joined]])/365</f>
        <v>2.7972602739726029</v>
      </c>
      <c r="J124" s="12">
        <f ca="1">IF(Employees[[#This Row],[Tenure]]&gt;2,0.03,0.02)</f>
        <v>0.03</v>
      </c>
      <c r="K124">
        <f>_xlfn.XLOOKUP(Employees[[#This Row],[Rating]],A$217:A$221,B$217:B$221)</f>
        <v>3</v>
      </c>
    </row>
    <row r="125" spans="1:11" x14ac:dyDescent="0.25">
      <c r="A125" t="s">
        <v>142</v>
      </c>
      <c r="B125" t="s">
        <v>15</v>
      </c>
      <c r="C125" t="s">
        <v>12</v>
      </c>
      <c r="D125" s="19">
        <v>28</v>
      </c>
      <c r="E125" s="4">
        <v>44571</v>
      </c>
      <c r="F125" s="73">
        <v>99970</v>
      </c>
      <c r="G125" s="72" t="s">
        <v>13</v>
      </c>
      <c r="H125" t="s">
        <v>204</v>
      </c>
      <c r="I125" s="11">
        <f ca="1">(TODAY()-Employees[[#This Row],[Date Joined]])/365</f>
        <v>1.9342465753424658</v>
      </c>
      <c r="J125" s="12">
        <f ca="1">IF(Employees[[#This Row],[Tenure]]&gt;2,0.03,0.02)</f>
        <v>0.02</v>
      </c>
      <c r="K125">
        <f>_xlfn.XLOOKUP(Employees[[#This Row],[Rating]],A$217:A$221,B$217:B$221)</f>
        <v>3</v>
      </c>
    </row>
    <row r="126" spans="1:11" x14ac:dyDescent="0.25">
      <c r="A126" t="s">
        <v>146</v>
      </c>
      <c r="B126" t="s">
        <v>15</v>
      </c>
      <c r="C126" t="s">
        <v>26</v>
      </c>
      <c r="D126" s="19">
        <v>27</v>
      </c>
      <c r="E126" s="4">
        <v>44061</v>
      </c>
      <c r="F126" s="73">
        <v>119110</v>
      </c>
      <c r="G126" s="72" t="s">
        <v>13</v>
      </c>
      <c r="H126" t="s">
        <v>204</v>
      </c>
      <c r="I126" s="11">
        <f ca="1">(TODAY()-Employees[[#This Row],[Date Joined]])/365</f>
        <v>3.3315068493150686</v>
      </c>
      <c r="J126" s="12">
        <f ca="1">IF(Employees[[#This Row],[Tenure]]&gt;2,0.03,0.02)</f>
        <v>0.03</v>
      </c>
      <c r="K126">
        <f>_xlfn.XLOOKUP(Employees[[#This Row],[Rating]],A$217:A$221,B$217:B$221)</f>
        <v>3</v>
      </c>
    </row>
    <row r="127" spans="1:11" x14ac:dyDescent="0.25">
      <c r="A127" t="s">
        <v>148</v>
      </c>
      <c r="B127" t="s">
        <v>15</v>
      </c>
      <c r="C127" t="s">
        <v>12</v>
      </c>
      <c r="D127" s="19">
        <v>36</v>
      </c>
      <c r="E127" s="4">
        <v>44023</v>
      </c>
      <c r="F127" s="73">
        <v>114890</v>
      </c>
      <c r="G127" s="72" t="s">
        <v>13</v>
      </c>
      <c r="H127" t="s">
        <v>204</v>
      </c>
      <c r="I127" s="11">
        <f ca="1">(TODAY()-Employees[[#This Row],[Date Joined]])/365</f>
        <v>3.4356164383561643</v>
      </c>
      <c r="J127" s="12">
        <f ca="1">IF(Employees[[#This Row],[Tenure]]&gt;2,0.03,0.02)</f>
        <v>0.03</v>
      </c>
      <c r="K127">
        <f>_xlfn.XLOOKUP(Employees[[#This Row],[Rating]],A$217:A$221,B$217:B$221)</f>
        <v>3</v>
      </c>
    </row>
    <row r="128" spans="1:11" x14ac:dyDescent="0.25">
      <c r="A128" t="s">
        <v>151</v>
      </c>
      <c r="B128" t="s">
        <v>15</v>
      </c>
      <c r="C128" t="s">
        <v>9</v>
      </c>
      <c r="D128" s="19">
        <v>28</v>
      </c>
      <c r="E128" s="4">
        <v>44296</v>
      </c>
      <c r="F128" s="73">
        <v>53240</v>
      </c>
      <c r="G128" s="72" t="s">
        <v>13</v>
      </c>
      <c r="H128" t="s">
        <v>204</v>
      </c>
      <c r="I128" s="11">
        <f ca="1">(TODAY()-Employees[[#This Row],[Date Joined]])/365</f>
        <v>2.6876712328767125</v>
      </c>
      <c r="J128" s="12">
        <f ca="1">IF(Employees[[#This Row],[Tenure]]&gt;2,0.03,0.02)</f>
        <v>0.03</v>
      </c>
      <c r="K128">
        <f>_xlfn.XLOOKUP(Employees[[#This Row],[Rating]],A$217:A$221,B$217:B$221)</f>
        <v>3</v>
      </c>
    </row>
    <row r="129" spans="1:11" x14ac:dyDescent="0.25">
      <c r="A129" t="s">
        <v>152</v>
      </c>
      <c r="B129" t="s">
        <v>15</v>
      </c>
      <c r="C129" t="s">
        <v>17</v>
      </c>
      <c r="D129" s="19">
        <v>34</v>
      </c>
      <c r="E129" s="4">
        <v>44397</v>
      </c>
      <c r="F129" s="73">
        <v>85000</v>
      </c>
      <c r="G129" s="72" t="s">
        <v>13</v>
      </c>
      <c r="H129" t="s">
        <v>204</v>
      </c>
      <c r="I129" s="11">
        <f ca="1">(TODAY()-Employees[[#This Row],[Date Joined]])/365</f>
        <v>2.4109589041095889</v>
      </c>
      <c r="J129" s="12">
        <f ca="1">IF(Employees[[#This Row],[Tenure]]&gt;2,0.03,0.02)</f>
        <v>0.03</v>
      </c>
      <c r="K129">
        <f>_xlfn.XLOOKUP(Employees[[#This Row],[Rating]],A$217:A$221,B$217:B$221)</f>
        <v>3</v>
      </c>
    </row>
    <row r="130" spans="1:11" x14ac:dyDescent="0.25">
      <c r="A130" t="s">
        <v>153</v>
      </c>
      <c r="B130" t="s">
        <v>15</v>
      </c>
      <c r="C130" t="s">
        <v>23</v>
      </c>
      <c r="D130" s="19">
        <v>21</v>
      </c>
      <c r="E130" s="4">
        <v>44619</v>
      </c>
      <c r="F130" s="73">
        <v>33920</v>
      </c>
      <c r="G130" s="72" t="s">
        <v>13</v>
      </c>
      <c r="H130" t="s">
        <v>204</v>
      </c>
      <c r="I130" s="11">
        <f ca="1">(TODAY()-Employees[[#This Row],[Date Joined]])/365</f>
        <v>1.8027397260273972</v>
      </c>
      <c r="J130" s="12">
        <f ca="1">IF(Employees[[#This Row],[Tenure]]&gt;2,0.03,0.02)</f>
        <v>0.02</v>
      </c>
      <c r="K130">
        <f>_xlfn.XLOOKUP(Employees[[#This Row],[Rating]],A$217:A$221,B$217:B$221)</f>
        <v>3</v>
      </c>
    </row>
    <row r="131" spans="1:11" x14ac:dyDescent="0.25">
      <c r="A131" t="s">
        <v>154</v>
      </c>
      <c r="B131" t="s">
        <v>15</v>
      </c>
      <c r="C131" t="s">
        <v>23</v>
      </c>
      <c r="D131" s="19">
        <v>33</v>
      </c>
      <c r="E131" s="4">
        <v>44253</v>
      </c>
      <c r="F131" s="73">
        <v>75280</v>
      </c>
      <c r="G131" s="72" t="s">
        <v>13</v>
      </c>
      <c r="H131" t="s">
        <v>204</v>
      </c>
      <c r="I131" s="11">
        <f ca="1">(TODAY()-Employees[[#This Row],[Date Joined]])/365</f>
        <v>2.8054794520547945</v>
      </c>
      <c r="J131" s="12">
        <f ca="1">IF(Employees[[#This Row],[Tenure]]&gt;2,0.03,0.02)</f>
        <v>0.03</v>
      </c>
      <c r="K131">
        <f>_xlfn.XLOOKUP(Employees[[#This Row],[Rating]],A$217:A$221,B$217:B$221)</f>
        <v>3</v>
      </c>
    </row>
    <row r="132" spans="1:11" x14ac:dyDescent="0.25">
      <c r="A132" t="s">
        <v>155</v>
      </c>
      <c r="B132" t="s">
        <v>15</v>
      </c>
      <c r="C132" t="s">
        <v>17</v>
      </c>
      <c r="D132" s="19">
        <v>34</v>
      </c>
      <c r="E132" s="4">
        <v>44594</v>
      </c>
      <c r="F132" s="73">
        <v>58940</v>
      </c>
      <c r="G132" s="72" t="s">
        <v>13</v>
      </c>
      <c r="H132" t="s">
        <v>204</v>
      </c>
      <c r="I132" s="11">
        <f ca="1">(TODAY()-Employees[[#This Row],[Date Joined]])/365</f>
        <v>1.8712328767123287</v>
      </c>
      <c r="J132" s="12">
        <f ca="1">IF(Employees[[#This Row],[Tenure]]&gt;2,0.03,0.02)</f>
        <v>0.02</v>
      </c>
      <c r="K132">
        <f>_xlfn.XLOOKUP(Employees[[#This Row],[Rating]],A$217:A$221,B$217:B$221)</f>
        <v>3</v>
      </c>
    </row>
    <row r="133" spans="1:11" x14ac:dyDescent="0.25">
      <c r="A133" t="s">
        <v>156</v>
      </c>
      <c r="B133" t="s">
        <v>15</v>
      </c>
      <c r="C133" t="s">
        <v>12</v>
      </c>
      <c r="D133" s="19">
        <v>28</v>
      </c>
      <c r="E133" s="4">
        <v>44425</v>
      </c>
      <c r="F133" s="73">
        <v>104770</v>
      </c>
      <c r="G133" s="72" t="s">
        <v>13</v>
      </c>
      <c r="H133" t="s">
        <v>204</v>
      </c>
      <c r="I133" s="11">
        <f ca="1">(TODAY()-Employees[[#This Row],[Date Joined]])/365</f>
        <v>2.3342465753424659</v>
      </c>
      <c r="J133" s="12">
        <f ca="1">IF(Employees[[#This Row],[Tenure]]&gt;2,0.03,0.02)</f>
        <v>0.03</v>
      </c>
      <c r="K133">
        <f>_xlfn.XLOOKUP(Employees[[#This Row],[Rating]],A$217:A$221,B$217:B$221)</f>
        <v>3</v>
      </c>
    </row>
    <row r="134" spans="1:11" x14ac:dyDescent="0.25">
      <c r="A134" t="s">
        <v>160</v>
      </c>
      <c r="B134" t="s">
        <v>15</v>
      </c>
      <c r="C134" t="s">
        <v>17</v>
      </c>
      <c r="D134" s="19">
        <v>28</v>
      </c>
      <c r="E134" s="4">
        <v>44124</v>
      </c>
      <c r="F134" s="73">
        <v>75970</v>
      </c>
      <c r="G134" s="72" t="s">
        <v>13</v>
      </c>
      <c r="H134" t="s">
        <v>204</v>
      </c>
      <c r="I134" s="11">
        <f ca="1">(TODAY()-Employees[[#This Row],[Date Joined]])/365</f>
        <v>3.1589041095890411</v>
      </c>
      <c r="J134" s="12">
        <f ca="1">IF(Employees[[#This Row],[Tenure]]&gt;2,0.03,0.02)</f>
        <v>0.03</v>
      </c>
      <c r="K134">
        <f>_xlfn.XLOOKUP(Employees[[#This Row],[Rating]],A$217:A$221,B$217:B$221)</f>
        <v>3</v>
      </c>
    </row>
    <row r="135" spans="1:11" x14ac:dyDescent="0.25">
      <c r="A135" t="s">
        <v>164</v>
      </c>
      <c r="B135" t="s">
        <v>15</v>
      </c>
      <c r="C135" t="s">
        <v>17</v>
      </c>
      <c r="D135" s="19">
        <v>33</v>
      </c>
      <c r="E135" s="4">
        <v>44006</v>
      </c>
      <c r="F135" s="73">
        <v>65360</v>
      </c>
      <c r="G135" s="72" t="s">
        <v>13</v>
      </c>
      <c r="H135" t="s">
        <v>204</v>
      </c>
      <c r="I135" s="11">
        <f ca="1">(TODAY()-Employees[[#This Row],[Date Joined]])/365</f>
        <v>3.4821917808219176</v>
      </c>
      <c r="J135" s="12">
        <f ca="1">IF(Employees[[#This Row],[Tenure]]&gt;2,0.03,0.02)</f>
        <v>0.03</v>
      </c>
      <c r="K135">
        <f>_xlfn.XLOOKUP(Employees[[#This Row],[Rating]],A$217:A$221,B$217:B$221)</f>
        <v>3</v>
      </c>
    </row>
    <row r="136" spans="1:11" x14ac:dyDescent="0.25">
      <c r="A136" t="s">
        <v>166</v>
      </c>
      <c r="B136" t="s">
        <v>15</v>
      </c>
      <c r="C136" t="s">
        <v>17</v>
      </c>
      <c r="D136" s="19">
        <v>34</v>
      </c>
      <c r="E136" s="4">
        <v>44383</v>
      </c>
      <c r="F136" s="73">
        <v>92450</v>
      </c>
      <c r="G136" s="72" t="s">
        <v>13</v>
      </c>
      <c r="H136" t="s">
        <v>204</v>
      </c>
      <c r="I136" s="11">
        <f ca="1">(TODAY()-Employees[[#This Row],[Date Joined]])/365</f>
        <v>2.4493150684931506</v>
      </c>
      <c r="J136" s="12">
        <f ca="1">IF(Employees[[#This Row],[Tenure]]&gt;2,0.03,0.02)</f>
        <v>0.03</v>
      </c>
      <c r="K136">
        <f>_xlfn.XLOOKUP(Employees[[#This Row],[Rating]],A$217:A$221,B$217:B$221)</f>
        <v>3</v>
      </c>
    </row>
    <row r="137" spans="1:11" x14ac:dyDescent="0.25">
      <c r="A137" t="s">
        <v>168</v>
      </c>
      <c r="B137" t="s">
        <v>15</v>
      </c>
      <c r="C137" t="s">
        <v>23</v>
      </c>
      <c r="D137" s="19">
        <v>27</v>
      </c>
      <c r="E137" s="4">
        <v>44625</v>
      </c>
      <c r="F137" s="73">
        <v>83750</v>
      </c>
      <c r="G137" s="72" t="s">
        <v>13</v>
      </c>
      <c r="H137" t="s">
        <v>204</v>
      </c>
      <c r="I137" s="11">
        <f ca="1">(TODAY()-Employees[[#This Row],[Date Joined]])/365</f>
        <v>1.7863013698630137</v>
      </c>
      <c r="J137" s="12">
        <f ca="1">IF(Employees[[#This Row],[Tenure]]&gt;2,0.03,0.02)</f>
        <v>0.02</v>
      </c>
      <c r="K137">
        <f>_xlfn.XLOOKUP(Employees[[#This Row],[Rating]],A$217:A$221,B$217:B$221)</f>
        <v>3</v>
      </c>
    </row>
    <row r="138" spans="1:11" x14ac:dyDescent="0.25">
      <c r="A138" t="s">
        <v>169</v>
      </c>
      <c r="B138" t="s">
        <v>15</v>
      </c>
      <c r="C138" t="s">
        <v>23</v>
      </c>
      <c r="D138" s="19">
        <v>40</v>
      </c>
      <c r="E138" s="4">
        <v>44276</v>
      </c>
      <c r="F138" s="73">
        <v>87620</v>
      </c>
      <c r="G138" s="72" t="s">
        <v>13</v>
      </c>
      <c r="H138" t="s">
        <v>204</v>
      </c>
      <c r="I138" s="11">
        <f ca="1">(TODAY()-Employees[[#This Row],[Date Joined]])/365</f>
        <v>2.7424657534246575</v>
      </c>
      <c r="J138" s="12">
        <f ca="1">IF(Employees[[#This Row],[Tenure]]&gt;2,0.03,0.02)</f>
        <v>0.03</v>
      </c>
      <c r="K138">
        <f>_xlfn.XLOOKUP(Employees[[#This Row],[Rating]],A$217:A$221,B$217:B$221)</f>
        <v>3</v>
      </c>
    </row>
    <row r="139" spans="1:11" x14ac:dyDescent="0.25">
      <c r="A139" t="s">
        <v>175</v>
      </c>
      <c r="B139" t="s">
        <v>15</v>
      </c>
      <c r="C139" t="s">
        <v>23</v>
      </c>
      <c r="D139" s="19">
        <v>31</v>
      </c>
      <c r="E139" s="4">
        <v>44084</v>
      </c>
      <c r="F139" s="73">
        <v>41980</v>
      </c>
      <c r="G139" s="72" t="s">
        <v>13</v>
      </c>
      <c r="H139" t="s">
        <v>204</v>
      </c>
      <c r="I139" s="11">
        <f ca="1">(TODAY()-Employees[[#This Row],[Date Joined]])/365</f>
        <v>3.2684931506849315</v>
      </c>
      <c r="J139" s="12">
        <f ca="1">IF(Employees[[#This Row],[Tenure]]&gt;2,0.03,0.02)</f>
        <v>0.03</v>
      </c>
      <c r="K139">
        <f>_xlfn.XLOOKUP(Employees[[#This Row],[Rating]],A$217:A$221,B$217:B$221)</f>
        <v>3</v>
      </c>
    </row>
    <row r="140" spans="1:11" x14ac:dyDescent="0.25">
      <c r="A140" t="s">
        <v>178</v>
      </c>
      <c r="B140" t="s">
        <v>15</v>
      </c>
      <c r="C140" t="s">
        <v>17</v>
      </c>
      <c r="D140" s="19">
        <v>33</v>
      </c>
      <c r="E140" s="4">
        <v>44747</v>
      </c>
      <c r="F140" s="73">
        <v>86570</v>
      </c>
      <c r="G140" s="72" t="s">
        <v>13</v>
      </c>
      <c r="H140" t="s">
        <v>204</v>
      </c>
      <c r="I140" s="11">
        <f ca="1">(TODAY()-Employees[[#This Row],[Date Joined]])/365</f>
        <v>1.452054794520548</v>
      </c>
      <c r="J140" s="12">
        <f ca="1">IF(Employees[[#This Row],[Tenure]]&gt;2,0.03,0.02)</f>
        <v>0.02</v>
      </c>
      <c r="K140">
        <f>_xlfn.XLOOKUP(Employees[[#This Row],[Rating]],A$217:A$221,B$217:B$221)</f>
        <v>3</v>
      </c>
    </row>
    <row r="141" spans="1:11" x14ac:dyDescent="0.25">
      <c r="A141" t="s">
        <v>183</v>
      </c>
      <c r="B141" t="s">
        <v>15</v>
      </c>
      <c r="C141" t="s">
        <v>17</v>
      </c>
      <c r="D141" s="19">
        <v>34</v>
      </c>
      <c r="E141" s="4">
        <v>44550</v>
      </c>
      <c r="F141" s="73">
        <v>60130</v>
      </c>
      <c r="G141" s="72" t="s">
        <v>13</v>
      </c>
      <c r="H141" t="s">
        <v>204</v>
      </c>
      <c r="I141" s="11">
        <f ca="1">(TODAY()-Employees[[#This Row],[Date Joined]])/365</f>
        <v>1.9917808219178081</v>
      </c>
      <c r="J141" s="12">
        <f ca="1">IF(Employees[[#This Row],[Tenure]]&gt;2,0.03,0.02)</f>
        <v>0.02</v>
      </c>
      <c r="K141">
        <f>_xlfn.XLOOKUP(Employees[[#This Row],[Rating]],A$217:A$221,B$217:B$221)</f>
        <v>3</v>
      </c>
    </row>
    <row r="142" spans="1:11" x14ac:dyDescent="0.25">
      <c r="A142" t="s">
        <v>185</v>
      </c>
      <c r="B142" t="s">
        <v>15</v>
      </c>
      <c r="C142" t="s">
        <v>26</v>
      </c>
      <c r="D142" s="19">
        <v>37</v>
      </c>
      <c r="E142" s="4">
        <v>44389</v>
      </c>
      <c r="F142" s="73">
        <v>118100</v>
      </c>
      <c r="G142" s="72" t="s">
        <v>13</v>
      </c>
      <c r="H142" t="s">
        <v>204</v>
      </c>
      <c r="I142" s="11">
        <f ca="1">(TODAY()-Employees[[#This Row],[Date Joined]])/365</f>
        <v>2.4328767123287673</v>
      </c>
      <c r="J142" s="12">
        <f ca="1">IF(Employees[[#This Row],[Tenure]]&gt;2,0.03,0.02)</f>
        <v>0.03</v>
      </c>
      <c r="K142">
        <f>_xlfn.XLOOKUP(Employees[[#This Row],[Rating]],A$217:A$221,B$217:B$221)</f>
        <v>3</v>
      </c>
    </row>
    <row r="143" spans="1:11" x14ac:dyDescent="0.25">
      <c r="A143" t="s">
        <v>186</v>
      </c>
      <c r="B143" t="s">
        <v>15</v>
      </c>
      <c r="C143" t="s">
        <v>12</v>
      </c>
      <c r="D143" s="19">
        <v>36</v>
      </c>
      <c r="E143" s="4">
        <v>44468</v>
      </c>
      <c r="F143" s="73">
        <v>78390</v>
      </c>
      <c r="G143" s="72" t="s">
        <v>13</v>
      </c>
      <c r="H143" t="s">
        <v>204</v>
      </c>
      <c r="I143" s="11">
        <f ca="1">(TODAY()-Employees[[#This Row],[Date Joined]])/365</f>
        <v>2.2164383561643834</v>
      </c>
      <c r="J143" s="12">
        <f ca="1">IF(Employees[[#This Row],[Tenure]]&gt;2,0.03,0.02)</f>
        <v>0.03</v>
      </c>
      <c r="K143">
        <f>_xlfn.XLOOKUP(Employees[[#This Row],[Rating]],A$217:A$221,B$217:B$221)</f>
        <v>3</v>
      </c>
    </row>
    <row r="144" spans="1:11" x14ac:dyDescent="0.25">
      <c r="A144" t="s">
        <v>187</v>
      </c>
      <c r="B144" t="s">
        <v>15</v>
      </c>
      <c r="C144" t="s">
        <v>12</v>
      </c>
      <c r="D144" s="19">
        <v>30</v>
      </c>
      <c r="E144" s="4">
        <v>44789</v>
      </c>
      <c r="F144" s="73">
        <v>114180</v>
      </c>
      <c r="G144" s="72" t="s">
        <v>13</v>
      </c>
      <c r="H144" t="s">
        <v>204</v>
      </c>
      <c r="I144" s="11">
        <f ca="1">(TODAY()-Employees[[#This Row],[Date Joined]])/365</f>
        <v>1.3369863013698631</v>
      </c>
      <c r="J144" s="12">
        <f ca="1">IF(Employees[[#This Row],[Tenure]]&gt;2,0.03,0.02)</f>
        <v>0.02</v>
      </c>
      <c r="K144">
        <f>_xlfn.XLOOKUP(Employees[[#This Row],[Rating]],A$217:A$221,B$217:B$221)</f>
        <v>3</v>
      </c>
    </row>
    <row r="145" spans="1:11" x14ac:dyDescent="0.25">
      <c r="A145" t="s">
        <v>188</v>
      </c>
      <c r="B145" t="s">
        <v>15</v>
      </c>
      <c r="C145" t="s">
        <v>12</v>
      </c>
      <c r="D145" s="19">
        <v>28</v>
      </c>
      <c r="E145" s="4">
        <v>44590</v>
      </c>
      <c r="F145" s="73">
        <v>104120</v>
      </c>
      <c r="G145" s="72" t="s">
        <v>13</v>
      </c>
      <c r="H145" t="s">
        <v>204</v>
      </c>
      <c r="I145" s="11">
        <f ca="1">(TODAY()-Employees[[#This Row],[Date Joined]])/365</f>
        <v>1.8821917808219177</v>
      </c>
      <c r="J145" s="12">
        <f ca="1">IF(Employees[[#This Row],[Tenure]]&gt;2,0.03,0.02)</f>
        <v>0.02</v>
      </c>
      <c r="K145">
        <f>_xlfn.XLOOKUP(Employees[[#This Row],[Rating]],A$217:A$221,B$217:B$221)</f>
        <v>3</v>
      </c>
    </row>
    <row r="146" spans="1:11" x14ac:dyDescent="0.25">
      <c r="A146" t="s">
        <v>190</v>
      </c>
      <c r="B146" t="s">
        <v>15</v>
      </c>
      <c r="C146" t="s">
        <v>23</v>
      </c>
      <c r="D146" s="19">
        <v>29</v>
      </c>
      <c r="E146" s="4">
        <v>43962</v>
      </c>
      <c r="F146" s="73">
        <v>34980</v>
      </c>
      <c r="G146" s="72" t="s">
        <v>13</v>
      </c>
      <c r="H146" t="s">
        <v>204</v>
      </c>
      <c r="I146" s="11">
        <f ca="1">(TODAY()-Employees[[#This Row],[Date Joined]])/365</f>
        <v>3.6027397260273974</v>
      </c>
      <c r="J146" s="12">
        <f ca="1">IF(Employees[[#This Row],[Tenure]]&gt;2,0.03,0.02)</f>
        <v>0.03</v>
      </c>
      <c r="K146">
        <f>_xlfn.XLOOKUP(Employees[[#This Row],[Rating]],A$217:A$221,B$217:B$221)</f>
        <v>3</v>
      </c>
    </row>
    <row r="147" spans="1:11" x14ac:dyDescent="0.25">
      <c r="A147" t="s">
        <v>191</v>
      </c>
      <c r="B147" t="s">
        <v>15</v>
      </c>
      <c r="C147" t="s">
        <v>23</v>
      </c>
      <c r="D147" s="19">
        <v>24</v>
      </c>
      <c r="E147" s="4">
        <v>44087</v>
      </c>
      <c r="F147" s="73">
        <v>62780</v>
      </c>
      <c r="G147" s="72" t="s">
        <v>13</v>
      </c>
      <c r="H147" t="s">
        <v>204</v>
      </c>
      <c r="I147" s="11">
        <f ca="1">(TODAY()-Employees[[#This Row],[Date Joined]])/365</f>
        <v>3.2602739726027399</v>
      </c>
      <c r="J147" s="12">
        <f ca="1">IF(Employees[[#This Row],[Tenure]]&gt;2,0.03,0.02)</f>
        <v>0.03</v>
      </c>
      <c r="K147">
        <f>_xlfn.XLOOKUP(Employees[[#This Row],[Rating]],A$217:A$221,B$217:B$221)</f>
        <v>3</v>
      </c>
    </row>
    <row r="148" spans="1:11" x14ac:dyDescent="0.25">
      <c r="A148" t="s">
        <v>196</v>
      </c>
      <c r="B148" t="s">
        <v>15</v>
      </c>
      <c r="C148" t="s">
        <v>9</v>
      </c>
      <c r="D148" s="19">
        <v>36</v>
      </c>
      <c r="E148" s="4">
        <v>44433</v>
      </c>
      <c r="F148" s="73">
        <v>78540</v>
      </c>
      <c r="G148" s="72" t="s">
        <v>13</v>
      </c>
      <c r="H148" t="s">
        <v>204</v>
      </c>
      <c r="I148" s="11">
        <f ca="1">(TODAY()-Employees[[#This Row],[Date Joined]])/365</f>
        <v>2.3123287671232875</v>
      </c>
      <c r="J148" s="12">
        <f ca="1">IF(Employees[[#This Row],[Tenure]]&gt;2,0.03,0.02)</f>
        <v>0.03</v>
      </c>
      <c r="K148">
        <f>_xlfn.XLOOKUP(Employees[[#This Row],[Rating]],A$217:A$221,B$217:B$221)</f>
        <v>3</v>
      </c>
    </row>
    <row r="149" spans="1:11" x14ac:dyDescent="0.25">
      <c r="A149" t="s">
        <v>201</v>
      </c>
      <c r="B149" t="s">
        <v>15</v>
      </c>
      <c r="C149" t="s">
        <v>23</v>
      </c>
      <c r="D149" s="19">
        <v>33</v>
      </c>
      <c r="E149" s="4">
        <v>44129</v>
      </c>
      <c r="F149" s="73">
        <v>96140</v>
      </c>
      <c r="G149" s="72" t="s">
        <v>13</v>
      </c>
      <c r="H149" t="s">
        <v>204</v>
      </c>
      <c r="I149" s="11">
        <f ca="1">(TODAY()-Employees[[#This Row],[Date Joined]])/365</f>
        <v>3.1452054794520548</v>
      </c>
      <c r="J149" s="12">
        <f ca="1">IF(Employees[[#This Row],[Tenure]]&gt;2,0.03,0.02)</f>
        <v>0.03</v>
      </c>
      <c r="K149">
        <f>_xlfn.XLOOKUP(Employees[[#This Row],[Rating]],A$217:A$221,B$217:B$221)</f>
        <v>3</v>
      </c>
    </row>
    <row r="150" spans="1:11" x14ac:dyDescent="0.25">
      <c r="A150" t="s">
        <v>113</v>
      </c>
      <c r="B150" t="s">
        <v>15</v>
      </c>
      <c r="C150" t="s">
        <v>26</v>
      </c>
      <c r="D150" s="19">
        <v>32</v>
      </c>
      <c r="E150" s="4">
        <v>44339</v>
      </c>
      <c r="F150" s="73">
        <v>45510</v>
      </c>
      <c r="G150" s="72" t="s">
        <v>13</v>
      </c>
      <c r="H150" t="s">
        <v>204</v>
      </c>
      <c r="I150" s="11">
        <f ca="1">(TODAY()-Employees[[#This Row],[Date Joined]])/365</f>
        <v>2.56986301369863</v>
      </c>
      <c r="J150" s="12">
        <f ca="1">IF(Employees[[#This Row],[Tenure]]&gt;2,0.03,0.02)</f>
        <v>0.03</v>
      </c>
      <c r="K150">
        <f>_xlfn.XLOOKUP(Employees[[#This Row],[Rating]],A$217:A$221,B$217:B$221)</f>
        <v>3</v>
      </c>
    </row>
    <row r="151" spans="1:11" x14ac:dyDescent="0.25">
      <c r="A151" t="s">
        <v>116</v>
      </c>
      <c r="B151" t="s">
        <v>15</v>
      </c>
      <c r="C151" t="s">
        <v>9</v>
      </c>
      <c r="D151" s="19">
        <v>25</v>
      </c>
      <c r="E151" s="4">
        <v>44144</v>
      </c>
      <c r="F151" s="73">
        <v>92700</v>
      </c>
      <c r="G151" s="72" t="s">
        <v>13</v>
      </c>
      <c r="H151" t="s">
        <v>204</v>
      </c>
      <c r="I151" s="11">
        <f ca="1">(TODAY()-Employees[[#This Row],[Date Joined]])/365</f>
        <v>3.1041095890410957</v>
      </c>
      <c r="J151" s="12">
        <f ca="1">IF(Employees[[#This Row],[Tenure]]&gt;2,0.03,0.02)</f>
        <v>0.03</v>
      </c>
      <c r="K151">
        <f>_xlfn.XLOOKUP(Employees[[#This Row],[Rating]],A$217:A$221,B$217:B$221)</f>
        <v>3</v>
      </c>
    </row>
    <row r="152" spans="1:11" x14ac:dyDescent="0.25">
      <c r="A152" t="s">
        <v>120</v>
      </c>
      <c r="B152" t="s">
        <v>15</v>
      </c>
      <c r="C152" t="s">
        <v>23</v>
      </c>
      <c r="D152" s="19">
        <v>40</v>
      </c>
      <c r="E152" s="4">
        <v>44320</v>
      </c>
      <c r="F152" s="73">
        <v>104410</v>
      </c>
      <c r="G152" s="72" t="s">
        <v>13</v>
      </c>
      <c r="H152" t="s">
        <v>204</v>
      </c>
      <c r="I152" s="11">
        <f ca="1">(TODAY()-Employees[[#This Row],[Date Joined]])/365</f>
        <v>2.6219178082191781</v>
      </c>
      <c r="J152" s="12">
        <f ca="1">IF(Employees[[#This Row],[Tenure]]&gt;2,0.03,0.02)</f>
        <v>0.03</v>
      </c>
      <c r="K152">
        <f>_xlfn.XLOOKUP(Employees[[#This Row],[Rating]],A$217:A$221,B$217:B$221)</f>
        <v>3</v>
      </c>
    </row>
    <row r="153" spans="1:11" x14ac:dyDescent="0.25">
      <c r="A153" t="s">
        <v>41</v>
      </c>
      <c r="B153" t="s">
        <v>205</v>
      </c>
      <c r="C153" t="s">
        <v>17</v>
      </c>
      <c r="D153" s="19">
        <v>30</v>
      </c>
      <c r="E153" s="4">
        <v>44597</v>
      </c>
      <c r="F153" s="73">
        <v>64000</v>
      </c>
      <c r="G153" s="72" t="s">
        <v>13</v>
      </c>
      <c r="H153" t="s">
        <v>203</v>
      </c>
      <c r="I153" s="11">
        <f ca="1">(TODAY()-Employees[[#This Row],[Date Joined]])/365</f>
        <v>1.8630136986301369</v>
      </c>
      <c r="J153" s="12">
        <f ca="1">IF(Employees[[#This Row],[Tenure]]&gt;2,0.03,0.02)</f>
        <v>0.02</v>
      </c>
      <c r="K153">
        <f>_xlfn.XLOOKUP(Employees[[#This Row],[Rating]],A$217:A$221,B$217:B$221)</f>
        <v>3</v>
      </c>
    </row>
    <row r="154" spans="1:11" x14ac:dyDescent="0.25">
      <c r="A154" t="s">
        <v>80</v>
      </c>
      <c r="B154" t="s">
        <v>205</v>
      </c>
      <c r="C154" t="s">
        <v>23</v>
      </c>
      <c r="D154" s="19">
        <v>32</v>
      </c>
      <c r="E154" s="4">
        <v>44774</v>
      </c>
      <c r="F154" s="73">
        <v>91310</v>
      </c>
      <c r="G154" s="72" t="s">
        <v>13</v>
      </c>
      <c r="H154" t="s">
        <v>203</v>
      </c>
      <c r="I154" s="11">
        <f ca="1">(TODAY()-Employees[[#This Row],[Date Joined]])/365</f>
        <v>1.3780821917808219</v>
      </c>
      <c r="J154" s="12">
        <f ca="1">IF(Employees[[#This Row],[Tenure]]&gt;2,0.03,0.02)</f>
        <v>0.02</v>
      </c>
      <c r="K154">
        <f>_xlfn.XLOOKUP(Employees[[#This Row],[Rating]],A$217:A$221,B$217:B$221)</f>
        <v>3</v>
      </c>
    </row>
    <row r="155" spans="1:11" x14ac:dyDescent="0.25">
      <c r="A155" t="s">
        <v>117</v>
      </c>
      <c r="B155" t="s">
        <v>205</v>
      </c>
      <c r="C155" t="s">
        <v>23</v>
      </c>
      <c r="D155" s="19">
        <v>32</v>
      </c>
      <c r="E155" s="4">
        <v>44713</v>
      </c>
      <c r="F155" s="73">
        <v>91310</v>
      </c>
      <c r="G155" s="72" t="s">
        <v>13</v>
      </c>
      <c r="H155" t="s">
        <v>204</v>
      </c>
      <c r="I155" s="11">
        <f ca="1">(TODAY()-Employees[[#This Row],[Date Joined]])/365</f>
        <v>1.5452054794520549</v>
      </c>
      <c r="J155" s="12">
        <f ca="1">IF(Employees[[#This Row],[Tenure]]&gt;2,0.03,0.02)</f>
        <v>0.02</v>
      </c>
      <c r="K155">
        <f>_xlfn.XLOOKUP(Employees[[#This Row],[Rating]],A$217:A$221,B$217:B$221)</f>
        <v>3</v>
      </c>
    </row>
    <row r="156" spans="1:11" x14ac:dyDescent="0.25">
      <c r="A156" t="s">
        <v>165</v>
      </c>
      <c r="B156" t="s">
        <v>205</v>
      </c>
      <c r="C156" t="s">
        <v>17</v>
      </c>
      <c r="D156" s="19">
        <v>30</v>
      </c>
      <c r="E156" s="4">
        <v>44535</v>
      </c>
      <c r="F156" s="73">
        <v>64000</v>
      </c>
      <c r="G156" s="72" t="s">
        <v>13</v>
      </c>
      <c r="H156" t="s">
        <v>204</v>
      </c>
      <c r="I156" s="11">
        <f ca="1">(TODAY()-Employees[[#This Row],[Date Joined]])/365</f>
        <v>2.032876712328767</v>
      </c>
      <c r="J156" s="12">
        <f ca="1">IF(Employees[[#This Row],[Tenure]]&gt;2,0.03,0.02)</f>
        <v>0.03</v>
      </c>
      <c r="K156">
        <f>_xlfn.XLOOKUP(Employees[[#This Row],[Rating]],A$217:A$221,B$217:B$221)</f>
        <v>3</v>
      </c>
    </row>
    <row r="157" spans="1:11" x14ac:dyDescent="0.25">
      <c r="A157" t="s">
        <v>117</v>
      </c>
      <c r="B157" t="s">
        <v>205</v>
      </c>
      <c r="C157" t="s">
        <v>23</v>
      </c>
      <c r="D157" s="19">
        <v>32</v>
      </c>
      <c r="E157" s="4">
        <v>44713</v>
      </c>
      <c r="F157" s="73">
        <v>91310</v>
      </c>
      <c r="G157" s="72" t="s">
        <v>13</v>
      </c>
      <c r="H157" t="s">
        <v>204</v>
      </c>
      <c r="I157" s="11">
        <f ca="1">(TODAY()-Employees[[#This Row],[Date Joined]])/365</f>
        <v>1.5452054794520549</v>
      </c>
      <c r="J157" s="12">
        <f ca="1">IF(Employees[[#This Row],[Tenure]]&gt;2,0.03,0.02)</f>
        <v>0.02</v>
      </c>
      <c r="K157">
        <f>_xlfn.XLOOKUP(Employees[[#This Row],[Rating]],A$217:A$221,B$217:B$221)</f>
        <v>3</v>
      </c>
    </row>
    <row r="158" spans="1:11" x14ac:dyDescent="0.25">
      <c r="A158" t="s">
        <v>7</v>
      </c>
      <c r="B158" t="s">
        <v>8</v>
      </c>
      <c r="C158" t="s">
        <v>9</v>
      </c>
      <c r="D158" s="19">
        <v>22</v>
      </c>
      <c r="E158" s="4">
        <v>44446</v>
      </c>
      <c r="F158" s="73">
        <v>112780</v>
      </c>
      <c r="G158" s="72" t="s">
        <v>10</v>
      </c>
      <c r="H158" t="s">
        <v>203</v>
      </c>
      <c r="I158" s="11">
        <f ca="1">(TODAY()-Employees[[#This Row],[Date Joined]])/365</f>
        <v>2.2767123287671232</v>
      </c>
      <c r="J158" s="12">
        <f ca="1">IF(Employees[[#This Row],[Tenure]]&gt;2,0.03,0.02)</f>
        <v>0.03</v>
      </c>
      <c r="K158">
        <f>_xlfn.XLOOKUP(Employees[[#This Row],[Rating]],A$217:A$221,B$217:B$221)</f>
        <v>4</v>
      </c>
    </row>
    <row r="159" spans="1:11" x14ac:dyDescent="0.25">
      <c r="A159" t="s">
        <v>16</v>
      </c>
      <c r="B159" t="s">
        <v>205</v>
      </c>
      <c r="C159" t="s">
        <v>17</v>
      </c>
      <c r="D159" s="19">
        <v>37</v>
      </c>
      <c r="E159" s="4">
        <v>44146</v>
      </c>
      <c r="F159" s="73">
        <v>115440</v>
      </c>
      <c r="G159" s="72" t="s">
        <v>18</v>
      </c>
      <c r="H159" t="s">
        <v>203</v>
      </c>
      <c r="I159" s="11">
        <f ca="1">(TODAY()-Employees[[#This Row],[Date Joined]])/365</f>
        <v>3.0986301369863014</v>
      </c>
      <c r="J159" s="12">
        <f ca="1">IF(Employees[[#This Row],[Tenure]]&gt;2,0.03,0.02)</f>
        <v>0.03</v>
      </c>
      <c r="K159">
        <f>_xlfn.XLOOKUP(Employees[[#This Row],[Rating]],A$217:A$221,B$217:B$221)</f>
        <v>2</v>
      </c>
    </row>
    <row r="160" spans="1:11" x14ac:dyDescent="0.25">
      <c r="A160" t="s">
        <v>21</v>
      </c>
      <c r="B160" t="s">
        <v>8</v>
      </c>
      <c r="C160" t="s">
        <v>12</v>
      </c>
      <c r="D160" s="19">
        <v>33</v>
      </c>
      <c r="E160" s="4">
        <v>44701</v>
      </c>
      <c r="F160" s="73">
        <v>48530</v>
      </c>
      <c r="G160" s="72" t="s">
        <v>10</v>
      </c>
      <c r="H160" t="s">
        <v>203</v>
      </c>
      <c r="I160" s="11">
        <f ca="1">(TODAY()-Employees[[#This Row],[Date Joined]])/365</f>
        <v>1.5780821917808219</v>
      </c>
      <c r="J160" s="12">
        <f ca="1">IF(Employees[[#This Row],[Tenure]]&gt;2,0.03,0.02)</f>
        <v>0.02</v>
      </c>
      <c r="K160">
        <f>_xlfn.XLOOKUP(Employees[[#This Row],[Rating]],A$217:A$221,B$217:B$221)</f>
        <v>4</v>
      </c>
    </row>
    <row r="161" spans="1:11" x14ac:dyDescent="0.25">
      <c r="A161" t="s">
        <v>27</v>
      </c>
      <c r="B161" t="s">
        <v>8</v>
      </c>
      <c r="C161" t="s">
        <v>23</v>
      </c>
      <c r="D161" s="19">
        <v>29</v>
      </c>
      <c r="E161" s="4">
        <v>44180</v>
      </c>
      <c r="F161" s="73">
        <v>112110</v>
      </c>
      <c r="G161" s="72" t="s">
        <v>18</v>
      </c>
      <c r="H161" t="s">
        <v>203</v>
      </c>
      <c r="I161" s="11">
        <f ca="1">(TODAY()-Employees[[#This Row],[Date Joined]])/365</f>
        <v>3.0054794520547947</v>
      </c>
      <c r="J161" s="12">
        <f ca="1">IF(Employees[[#This Row],[Tenure]]&gt;2,0.03,0.02)</f>
        <v>0.03</v>
      </c>
      <c r="K161">
        <f>_xlfn.XLOOKUP(Employees[[#This Row],[Rating]],A$217:A$221,B$217:B$221)</f>
        <v>2</v>
      </c>
    </row>
    <row r="162" spans="1:11" x14ac:dyDescent="0.25">
      <c r="A162" t="s">
        <v>31</v>
      </c>
      <c r="B162" t="s">
        <v>15</v>
      </c>
      <c r="C162" t="s">
        <v>23</v>
      </c>
      <c r="D162" s="19">
        <v>32</v>
      </c>
      <c r="E162" s="4">
        <v>44354</v>
      </c>
      <c r="F162" s="73">
        <v>43840</v>
      </c>
      <c r="G162" s="72" t="s">
        <v>10</v>
      </c>
      <c r="H162" t="s">
        <v>203</v>
      </c>
      <c r="I162" s="11">
        <f ca="1">(TODAY()-Employees[[#This Row],[Date Joined]])/365</f>
        <v>2.5287671232876714</v>
      </c>
      <c r="J162" s="12">
        <f ca="1">IF(Employees[[#This Row],[Tenure]]&gt;2,0.03,0.02)</f>
        <v>0.03</v>
      </c>
      <c r="K162">
        <f>_xlfn.XLOOKUP(Employees[[#This Row],[Rating]],A$217:A$221,B$217:B$221)</f>
        <v>4</v>
      </c>
    </row>
    <row r="163" spans="1:11" x14ac:dyDescent="0.25">
      <c r="A163" t="s">
        <v>38</v>
      </c>
      <c r="B163" t="s">
        <v>15</v>
      </c>
      <c r="C163" t="s">
        <v>17</v>
      </c>
      <c r="D163" s="19">
        <v>30</v>
      </c>
      <c r="E163" s="4">
        <v>44389</v>
      </c>
      <c r="F163" s="73">
        <v>67910</v>
      </c>
      <c r="G163" s="72" t="s">
        <v>18</v>
      </c>
      <c r="H163" t="s">
        <v>203</v>
      </c>
      <c r="I163" s="11">
        <f ca="1">(TODAY()-Employees[[#This Row],[Date Joined]])/365</f>
        <v>2.4328767123287673</v>
      </c>
      <c r="J163" s="12">
        <f ca="1">IF(Employees[[#This Row],[Tenure]]&gt;2,0.03,0.02)</f>
        <v>0.03</v>
      </c>
      <c r="K163">
        <f>_xlfn.XLOOKUP(Employees[[#This Row],[Rating]],A$217:A$221,B$217:B$221)</f>
        <v>2</v>
      </c>
    </row>
    <row r="164" spans="1:11" x14ac:dyDescent="0.25">
      <c r="A164" t="s">
        <v>42</v>
      </c>
      <c r="B164" t="s">
        <v>15</v>
      </c>
      <c r="C164" t="s">
        <v>12</v>
      </c>
      <c r="D164" s="19">
        <v>42</v>
      </c>
      <c r="E164" s="4">
        <v>44779</v>
      </c>
      <c r="F164" s="73">
        <v>75000</v>
      </c>
      <c r="G164" s="72" t="s">
        <v>43</v>
      </c>
      <c r="H164" t="s">
        <v>203</v>
      </c>
      <c r="I164" s="11">
        <f ca="1">(TODAY()-Employees[[#This Row],[Date Joined]])/365</f>
        <v>1.3643835616438356</v>
      </c>
      <c r="J164" s="12">
        <f ca="1">IF(Employees[[#This Row],[Tenure]]&gt;2,0.03,0.02)</f>
        <v>0.02</v>
      </c>
      <c r="K164">
        <f>_xlfn.XLOOKUP(Employees[[#This Row],[Rating]],A$217:A$221,B$217:B$221)</f>
        <v>5</v>
      </c>
    </row>
    <row r="165" spans="1:11" x14ac:dyDescent="0.25">
      <c r="A165" t="s">
        <v>48</v>
      </c>
      <c r="B165" t="s">
        <v>15</v>
      </c>
      <c r="C165" t="s">
        <v>23</v>
      </c>
      <c r="D165" s="19">
        <v>33</v>
      </c>
      <c r="E165" s="4">
        <v>44374</v>
      </c>
      <c r="F165" s="73">
        <v>75480</v>
      </c>
      <c r="G165" s="72" t="s">
        <v>49</v>
      </c>
      <c r="H165" t="s">
        <v>203</v>
      </c>
      <c r="I165" s="11">
        <f ca="1">(TODAY()-Employees[[#This Row],[Date Joined]])/365</f>
        <v>2.473972602739726</v>
      </c>
      <c r="J165" s="12">
        <f ca="1">IF(Employees[[#This Row],[Tenure]]&gt;2,0.03,0.02)</f>
        <v>0.03</v>
      </c>
      <c r="K165">
        <f>_xlfn.XLOOKUP(Employees[[#This Row],[Rating]],A$217:A$221,B$217:B$221)</f>
        <v>1</v>
      </c>
    </row>
    <row r="166" spans="1:11" x14ac:dyDescent="0.25">
      <c r="A166" t="s">
        <v>52</v>
      </c>
      <c r="B166" t="s">
        <v>8</v>
      </c>
      <c r="C166" t="s">
        <v>12</v>
      </c>
      <c r="D166" s="19">
        <v>25</v>
      </c>
      <c r="E166" s="4">
        <v>44726</v>
      </c>
      <c r="F166" s="73">
        <v>109190</v>
      </c>
      <c r="G166" s="72" t="s">
        <v>10</v>
      </c>
      <c r="H166" t="s">
        <v>203</v>
      </c>
      <c r="I166" s="11">
        <f ca="1">(TODAY()-Employees[[#This Row],[Date Joined]])/365</f>
        <v>1.5095890410958903</v>
      </c>
      <c r="J166" s="12">
        <f ca="1">IF(Employees[[#This Row],[Tenure]]&gt;2,0.03,0.02)</f>
        <v>0.02</v>
      </c>
      <c r="K166">
        <f>_xlfn.XLOOKUP(Employees[[#This Row],[Rating]],A$217:A$221,B$217:B$221)</f>
        <v>4</v>
      </c>
    </row>
    <row r="167" spans="1:11" x14ac:dyDescent="0.25">
      <c r="A167" t="s">
        <v>53</v>
      </c>
      <c r="B167" t="s">
        <v>15</v>
      </c>
      <c r="C167" t="s">
        <v>9</v>
      </c>
      <c r="D167" s="19">
        <v>34</v>
      </c>
      <c r="E167" s="4">
        <v>44721</v>
      </c>
      <c r="F167" s="73">
        <v>49630</v>
      </c>
      <c r="G167" s="72" t="s">
        <v>18</v>
      </c>
      <c r="H167" t="s">
        <v>203</v>
      </c>
      <c r="I167" s="11">
        <f ca="1">(TODAY()-Employees[[#This Row],[Date Joined]])/365</f>
        <v>1.5232876712328767</v>
      </c>
      <c r="J167" s="12">
        <f ca="1">IF(Employees[[#This Row],[Tenure]]&gt;2,0.03,0.02)</f>
        <v>0.02</v>
      </c>
      <c r="K167">
        <f>_xlfn.XLOOKUP(Employees[[#This Row],[Rating]],A$217:A$221,B$217:B$221)</f>
        <v>2</v>
      </c>
    </row>
    <row r="168" spans="1:11" x14ac:dyDescent="0.25">
      <c r="A168" t="s">
        <v>58</v>
      </c>
      <c r="B168" t="s">
        <v>8</v>
      </c>
      <c r="C168" t="s">
        <v>17</v>
      </c>
      <c r="D168" s="19">
        <v>24</v>
      </c>
      <c r="E168" s="4">
        <v>44436</v>
      </c>
      <c r="F168" s="73">
        <v>52610</v>
      </c>
      <c r="G168" s="72" t="s">
        <v>18</v>
      </c>
      <c r="H168" t="s">
        <v>203</v>
      </c>
      <c r="I168" s="11">
        <f ca="1">(TODAY()-Employees[[#This Row],[Date Joined]])/365</f>
        <v>2.3041095890410959</v>
      </c>
      <c r="J168" s="12">
        <f ca="1">IF(Employees[[#This Row],[Tenure]]&gt;2,0.03,0.02)</f>
        <v>0.03</v>
      </c>
      <c r="K168">
        <f>_xlfn.XLOOKUP(Employees[[#This Row],[Rating]],A$217:A$221,B$217:B$221)</f>
        <v>2</v>
      </c>
    </row>
    <row r="169" spans="1:11" x14ac:dyDescent="0.25">
      <c r="A169" t="s">
        <v>65</v>
      </c>
      <c r="B169" t="s">
        <v>15</v>
      </c>
      <c r="C169" t="s">
        <v>9</v>
      </c>
      <c r="D169" s="19">
        <v>20</v>
      </c>
      <c r="E169" s="4">
        <v>44537</v>
      </c>
      <c r="F169" s="73">
        <v>68900</v>
      </c>
      <c r="G169" s="72" t="s">
        <v>18</v>
      </c>
      <c r="H169" t="s">
        <v>203</v>
      </c>
      <c r="I169" s="11">
        <f ca="1">(TODAY()-Employees[[#This Row],[Date Joined]])/365</f>
        <v>2.0273972602739727</v>
      </c>
      <c r="J169" s="12">
        <f ca="1">IF(Employees[[#This Row],[Tenure]]&gt;2,0.03,0.02)</f>
        <v>0.03</v>
      </c>
      <c r="K169">
        <f>_xlfn.XLOOKUP(Employees[[#This Row],[Rating]],A$217:A$221,B$217:B$221)</f>
        <v>2</v>
      </c>
    </row>
    <row r="170" spans="1:11" x14ac:dyDescent="0.25">
      <c r="A170" t="s">
        <v>66</v>
      </c>
      <c r="B170" t="s">
        <v>15</v>
      </c>
      <c r="C170" t="s">
        <v>23</v>
      </c>
      <c r="D170" s="19">
        <v>25</v>
      </c>
      <c r="E170" s="4">
        <v>44694</v>
      </c>
      <c r="F170" s="73">
        <v>80700</v>
      </c>
      <c r="G170" s="72" t="s">
        <v>10</v>
      </c>
      <c r="H170" t="s">
        <v>203</v>
      </c>
      <c r="I170" s="11">
        <f ca="1">(TODAY()-Employees[[#This Row],[Date Joined]])/365</f>
        <v>1.5972602739726027</v>
      </c>
      <c r="J170" s="12">
        <f ca="1">IF(Employees[[#This Row],[Tenure]]&gt;2,0.03,0.02)</f>
        <v>0.02</v>
      </c>
      <c r="K170">
        <f>_xlfn.XLOOKUP(Employees[[#This Row],[Rating]],A$217:A$221,B$217:B$221)</f>
        <v>4</v>
      </c>
    </row>
    <row r="171" spans="1:11" x14ac:dyDescent="0.25">
      <c r="A171" t="s">
        <v>69</v>
      </c>
      <c r="B171" t="s">
        <v>8</v>
      </c>
      <c r="C171" t="s">
        <v>17</v>
      </c>
      <c r="D171" s="19">
        <v>28</v>
      </c>
      <c r="E171" s="4">
        <v>44041</v>
      </c>
      <c r="F171" s="73">
        <v>48170</v>
      </c>
      <c r="G171" s="72" t="s">
        <v>10</v>
      </c>
      <c r="H171" t="s">
        <v>203</v>
      </c>
      <c r="I171" s="11">
        <f ca="1">(TODAY()-Employees[[#This Row],[Date Joined]])/365</f>
        <v>3.3863013698630136</v>
      </c>
      <c r="J171" s="12">
        <f ca="1">IF(Employees[[#This Row],[Tenure]]&gt;2,0.03,0.02)</f>
        <v>0.03</v>
      </c>
      <c r="K171">
        <f>_xlfn.XLOOKUP(Employees[[#This Row],[Rating]],A$217:A$221,B$217:B$221)</f>
        <v>4</v>
      </c>
    </row>
    <row r="172" spans="1:11" x14ac:dyDescent="0.25">
      <c r="A172" t="s">
        <v>74</v>
      </c>
      <c r="B172" t="s">
        <v>15</v>
      </c>
      <c r="C172" t="s">
        <v>9</v>
      </c>
      <c r="D172" s="19">
        <v>38</v>
      </c>
      <c r="E172" s="4">
        <v>44377</v>
      </c>
      <c r="F172" s="73">
        <v>109160</v>
      </c>
      <c r="G172" s="72" t="s">
        <v>43</v>
      </c>
      <c r="H172" t="s">
        <v>203</v>
      </c>
      <c r="I172" s="11">
        <f ca="1">(TODAY()-Employees[[#This Row],[Date Joined]])/365</f>
        <v>2.4657534246575343</v>
      </c>
      <c r="J172" s="12">
        <f ca="1">IF(Employees[[#This Row],[Tenure]]&gt;2,0.03,0.02)</f>
        <v>0.03</v>
      </c>
      <c r="K172">
        <f>_xlfn.XLOOKUP(Employees[[#This Row],[Rating]],A$217:A$221,B$217:B$221)</f>
        <v>5</v>
      </c>
    </row>
    <row r="173" spans="1:11" x14ac:dyDescent="0.25">
      <c r="A173" t="s">
        <v>75</v>
      </c>
      <c r="B173" t="s">
        <v>8</v>
      </c>
      <c r="C173" t="s">
        <v>12</v>
      </c>
      <c r="D173" s="19">
        <v>27</v>
      </c>
      <c r="E173" s="4">
        <v>44609</v>
      </c>
      <c r="F173" s="73">
        <v>113280</v>
      </c>
      <c r="G173" s="72" t="s">
        <v>49</v>
      </c>
      <c r="H173" t="s">
        <v>203</v>
      </c>
      <c r="I173" s="11">
        <f ca="1">(TODAY()-Employees[[#This Row],[Date Joined]])/365</f>
        <v>1.8301369863013699</v>
      </c>
      <c r="J173" s="12">
        <f ca="1">IF(Employees[[#This Row],[Tenure]]&gt;2,0.03,0.02)</f>
        <v>0.02</v>
      </c>
      <c r="K173">
        <f>_xlfn.XLOOKUP(Employees[[#This Row],[Rating]],A$217:A$221,B$217:B$221)</f>
        <v>1</v>
      </c>
    </row>
    <row r="174" spans="1:11" x14ac:dyDescent="0.25">
      <c r="A174" t="s">
        <v>78</v>
      </c>
      <c r="B174" t="s">
        <v>15</v>
      </c>
      <c r="C174" t="s">
        <v>12</v>
      </c>
      <c r="D174" s="19">
        <v>22</v>
      </c>
      <c r="E174" s="4">
        <v>44450</v>
      </c>
      <c r="F174" s="73">
        <v>76900</v>
      </c>
      <c r="G174" s="72" t="s">
        <v>10</v>
      </c>
      <c r="H174" t="s">
        <v>203</v>
      </c>
      <c r="I174" s="11">
        <f ca="1">(TODAY()-Employees[[#This Row],[Date Joined]])/365</f>
        <v>2.2657534246575342</v>
      </c>
      <c r="J174" s="12">
        <f ca="1">IF(Employees[[#This Row],[Tenure]]&gt;2,0.03,0.02)</f>
        <v>0.03</v>
      </c>
      <c r="K174">
        <f>_xlfn.XLOOKUP(Employees[[#This Row],[Rating]],A$217:A$221,B$217:B$221)</f>
        <v>4</v>
      </c>
    </row>
    <row r="175" spans="1:11" x14ac:dyDescent="0.25">
      <c r="A175" t="s">
        <v>83</v>
      </c>
      <c r="B175" t="s">
        <v>205</v>
      </c>
      <c r="C175" t="s">
        <v>23</v>
      </c>
      <c r="D175" s="19">
        <v>26</v>
      </c>
      <c r="E175" s="4">
        <v>44271</v>
      </c>
      <c r="F175" s="73">
        <v>90700</v>
      </c>
      <c r="G175" s="72" t="s">
        <v>10</v>
      </c>
      <c r="H175" t="s">
        <v>203</v>
      </c>
      <c r="I175" s="11">
        <f ca="1">(TODAY()-Employees[[#This Row],[Date Joined]])/365</f>
        <v>2.7561643835616438</v>
      </c>
      <c r="J175" s="12">
        <f ca="1">IF(Employees[[#This Row],[Tenure]]&gt;2,0.03,0.02)</f>
        <v>0.03</v>
      </c>
      <c r="K175">
        <f>_xlfn.XLOOKUP(Employees[[#This Row],[Rating]],A$217:A$221,B$217:B$221)</f>
        <v>4</v>
      </c>
    </row>
    <row r="176" spans="1:11" x14ac:dyDescent="0.25">
      <c r="A176" t="s">
        <v>84</v>
      </c>
      <c r="B176" t="s">
        <v>15</v>
      </c>
      <c r="C176" t="s">
        <v>9</v>
      </c>
      <c r="D176" s="19">
        <v>38</v>
      </c>
      <c r="E176" s="4">
        <v>44329</v>
      </c>
      <c r="F176" s="73">
        <v>56870</v>
      </c>
      <c r="G176" s="72" t="s">
        <v>10</v>
      </c>
      <c r="H176" t="s">
        <v>203</v>
      </c>
      <c r="I176" s="11">
        <f ca="1">(TODAY()-Employees[[#This Row],[Date Joined]])/365</f>
        <v>2.5972602739726027</v>
      </c>
      <c r="J176" s="12">
        <f ca="1">IF(Employees[[#This Row],[Tenure]]&gt;2,0.03,0.02)</f>
        <v>0.03</v>
      </c>
      <c r="K176">
        <f>_xlfn.XLOOKUP(Employees[[#This Row],[Rating]],A$217:A$221,B$217:B$221)</f>
        <v>4</v>
      </c>
    </row>
    <row r="177" spans="1:11" x14ac:dyDescent="0.25">
      <c r="A177" t="s">
        <v>90</v>
      </c>
      <c r="B177" t="s">
        <v>8</v>
      </c>
      <c r="C177" t="s">
        <v>23</v>
      </c>
      <c r="D177" s="19">
        <v>37</v>
      </c>
      <c r="E177" s="4">
        <v>44338</v>
      </c>
      <c r="F177" s="73">
        <v>88050</v>
      </c>
      <c r="G177" s="72" t="s">
        <v>18</v>
      </c>
      <c r="H177" t="s">
        <v>203</v>
      </c>
      <c r="I177" s="11">
        <f ca="1">(TODAY()-Employees[[#This Row],[Date Joined]])/365</f>
        <v>2.5726027397260274</v>
      </c>
      <c r="J177" s="12">
        <f ca="1">IF(Employees[[#This Row],[Tenure]]&gt;2,0.03,0.02)</f>
        <v>0.03</v>
      </c>
      <c r="K177">
        <f>_xlfn.XLOOKUP(Employees[[#This Row],[Rating]],A$217:A$221,B$217:B$221)</f>
        <v>2</v>
      </c>
    </row>
    <row r="178" spans="1:11" x14ac:dyDescent="0.25">
      <c r="A178" t="s">
        <v>96</v>
      </c>
      <c r="B178" t="s">
        <v>8</v>
      </c>
      <c r="C178" t="s">
        <v>17</v>
      </c>
      <c r="D178" s="19">
        <v>27</v>
      </c>
      <c r="E178" s="4">
        <v>44236</v>
      </c>
      <c r="F178" s="73">
        <v>91650</v>
      </c>
      <c r="G178" s="72" t="s">
        <v>10</v>
      </c>
      <c r="H178" t="s">
        <v>203</v>
      </c>
      <c r="I178" s="11">
        <f ca="1">(TODAY()-Employees[[#This Row],[Date Joined]])/365</f>
        <v>2.8520547945205479</v>
      </c>
      <c r="J178" s="12">
        <f ca="1">IF(Employees[[#This Row],[Tenure]]&gt;2,0.03,0.02)</f>
        <v>0.03</v>
      </c>
      <c r="K178">
        <f>_xlfn.XLOOKUP(Employees[[#This Row],[Rating]],A$217:A$221,B$217:B$221)</f>
        <v>4</v>
      </c>
    </row>
    <row r="179" spans="1:11" x14ac:dyDescent="0.25">
      <c r="A179" t="s">
        <v>101</v>
      </c>
      <c r="B179" t="s">
        <v>8</v>
      </c>
      <c r="C179" t="s">
        <v>9</v>
      </c>
      <c r="D179" s="19">
        <v>28</v>
      </c>
      <c r="E179" s="4">
        <v>44820</v>
      </c>
      <c r="F179" s="73">
        <v>43510</v>
      </c>
      <c r="G179" s="72" t="s">
        <v>49</v>
      </c>
      <c r="H179" t="s">
        <v>203</v>
      </c>
      <c r="I179" s="11">
        <f ca="1">(TODAY()-Employees[[#This Row],[Date Joined]])/365</f>
        <v>1.252054794520548</v>
      </c>
      <c r="J179" s="12">
        <f ca="1">IF(Employees[[#This Row],[Tenure]]&gt;2,0.03,0.02)</f>
        <v>0.02</v>
      </c>
      <c r="K179">
        <f>_xlfn.XLOOKUP(Employees[[#This Row],[Rating]],A$217:A$221,B$217:B$221)</f>
        <v>1</v>
      </c>
    </row>
    <row r="180" spans="1:11" x14ac:dyDescent="0.25">
      <c r="A180" t="s">
        <v>108</v>
      </c>
      <c r="B180" t="s">
        <v>8</v>
      </c>
      <c r="C180" t="s">
        <v>17</v>
      </c>
      <c r="D180" s="19">
        <v>42</v>
      </c>
      <c r="E180" s="4">
        <v>44731</v>
      </c>
      <c r="F180" s="73">
        <v>70270</v>
      </c>
      <c r="G180" s="72" t="s">
        <v>18</v>
      </c>
      <c r="H180" t="s">
        <v>203</v>
      </c>
      <c r="I180" s="11">
        <f ca="1">(TODAY()-Employees[[#This Row],[Date Joined]])/365</f>
        <v>1.4958904109589042</v>
      </c>
      <c r="J180" s="12">
        <f ca="1">IF(Employees[[#This Row],[Tenure]]&gt;2,0.03,0.02)</f>
        <v>0.02</v>
      </c>
      <c r="K180">
        <f>_xlfn.XLOOKUP(Employees[[#This Row],[Rating]],A$217:A$221,B$217:B$221)</f>
        <v>2</v>
      </c>
    </row>
    <row r="181" spans="1:11" x14ac:dyDescent="0.25">
      <c r="A181" t="s">
        <v>7</v>
      </c>
      <c r="B181" t="s">
        <v>8</v>
      </c>
      <c r="C181" t="s">
        <v>9</v>
      </c>
      <c r="D181" s="19">
        <v>22</v>
      </c>
      <c r="E181" s="4">
        <v>44446</v>
      </c>
      <c r="F181" s="73">
        <v>112780</v>
      </c>
      <c r="G181" s="72" t="s">
        <v>10</v>
      </c>
      <c r="H181" t="s">
        <v>203</v>
      </c>
      <c r="I181" s="11">
        <f ca="1">(TODAY()-Employees[[#This Row],[Date Joined]])/365</f>
        <v>2.2767123287671232</v>
      </c>
      <c r="J181" s="12">
        <f ca="1">IF(Employees[[#This Row],[Tenure]]&gt;2,0.03,0.02)</f>
        <v>0.03</v>
      </c>
      <c r="K181">
        <f>_xlfn.XLOOKUP(Employees[[#This Row],[Rating]],A$217:A$221,B$217:B$221)</f>
        <v>4</v>
      </c>
    </row>
    <row r="182" spans="1:11" x14ac:dyDescent="0.25">
      <c r="A182" t="s">
        <v>16</v>
      </c>
      <c r="B182" t="s">
        <v>205</v>
      </c>
      <c r="C182" t="s">
        <v>17</v>
      </c>
      <c r="D182" s="19">
        <v>37</v>
      </c>
      <c r="E182" s="4">
        <v>44146</v>
      </c>
      <c r="F182" s="73">
        <v>115440</v>
      </c>
      <c r="G182" s="72" t="s">
        <v>18</v>
      </c>
      <c r="H182" t="s">
        <v>203</v>
      </c>
      <c r="I182" s="11">
        <f ca="1">(TODAY()-Employees[[#This Row],[Date Joined]])/365</f>
        <v>3.0986301369863014</v>
      </c>
      <c r="J182" s="12">
        <f ca="1">IF(Employees[[#This Row],[Tenure]]&gt;2,0.03,0.02)</f>
        <v>0.03</v>
      </c>
      <c r="K182">
        <f>_xlfn.XLOOKUP(Employees[[#This Row],[Rating]],A$217:A$221,B$217:B$221)</f>
        <v>2</v>
      </c>
    </row>
    <row r="183" spans="1:11" x14ac:dyDescent="0.25">
      <c r="A183" t="s">
        <v>21</v>
      </c>
      <c r="B183" t="s">
        <v>8</v>
      </c>
      <c r="C183" t="s">
        <v>12</v>
      </c>
      <c r="D183" s="19">
        <v>33</v>
      </c>
      <c r="E183" s="4">
        <v>44701</v>
      </c>
      <c r="F183" s="73">
        <v>48530</v>
      </c>
      <c r="G183" s="72" t="s">
        <v>10</v>
      </c>
      <c r="H183" t="s">
        <v>203</v>
      </c>
      <c r="I183" s="11">
        <f ca="1">(TODAY()-Employees[[#This Row],[Date Joined]])/365</f>
        <v>1.5780821917808219</v>
      </c>
      <c r="J183" s="12">
        <f ca="1">IF(Employees[[#This Row],[Tenure]]&gt;2,0.03,0.02)</f>
        <v>0.02</v>
      </c>
      <c r="K183">
        <f>_xlfn.XLOOKUP(Employees[[#This Row],[Rating]],A$217:A$221,B$217:B$221)</f>
        <v>4</v>
      </c>
    </row>
    <row r="184" spans="1:11" x14ac:dyDescent="0.25">
      <c r="A184" t="s">
        <v>111</v>
      </c>
      <c r="B184" t="s">
        <v>15</v>
      </c>
      <c r="C184" t="s">
        <v>23</v>
      </c>
      <c r="D184" s="19">
        <v>32</v>
      </c>
      <c r="E184" s="4">
        <v>44293</v>
      </c>
      <c r="F184" s="73">
        <v>43840</v>
      </c>
      <c r="G184" s="72" t="s">
        <v>10</v>
      </c>
      <c r="H184" t="s">
        <v>204</v>
      </c>
      <c r="I184" s="11">
        <f ca="1">(TODAY()-Employees[[#This Row],[Date Joined]])/365</f>
        <v>2.6958904109589041</v>
      </c>
      <c r="J184" s="12">
        <f ca="1">IF(Employees[[#This Row],[Tenure]]&gt;2,0.03,0.02)</f>
        <v>0.03</v>
      </c>
      <c r="K184">
        <f>_xlfn.XLOOKUP(Employees[[#This Row],[Rating]],A$217:A$221,B$217:B$221)</f>
        <v>4</v>
      </c>
    </row>
    <row r="185" spans="1:11" x14ac:dyDescent="0.25">
      <c r="A185" t="s">
        <v>114</v>
      </c>
      <c r="B185" t="s">
        <v>205</v>
      </c>
      <c r="C185" t="s">
        <v>17</v>
      </c>
      <c r="D185" s="19">
        <v>37</v>
      </c>
      <c r="E185" s="4">
        <v>44085</v>
      </c>
      <c r="F185" s="73">
        <v>115440</v>
      </c>
      <c r="G185" s="72" t="s">
        <v>18</v>
      </c>
      <c r="H185" t="s">
        <v>204</v>
      </c>
      <c r="I185" s="11">
        <f ca="1">(TODAY()-Employees[[#This Row],[Date Joined]])/365</f>
        <v>3.2657534246575342</v>
      </c>
      <c r="J185" s="12">
        <f ca="1">IF(Employees[[#This Row],[Tenure]]&gt;2,0.03,0.02)</f>
        <v>0.03</v>
      </c>
      <c r="K185">
        <f>_xlfn.XLOOKUP(Employees[[#This Row],[Rating]],A$217:A$221,B$217:B$221)</f>
        <v>2</v>
      </c>
    </row>
    <row r="186" spans="1:11" x14ac:dyDescent="0.25">
      <c r="A186" t="s">
        <v>115</v>
      </c>
      <c r="B186" t="s">
        <v>15</v>
      </c>
      <c r="C186" t="s">
        <v>9</v>
      </c>
      <c r="D186" s="19">
        <v>38</v>
      </c>
      <c r="E186" s="4">
        <v>44268</v>
      </c>
      <c r="F186" s="73">
        <v>56870</v>
      </c>
      <c r="G186" s="72" t="s">
        <v>10</v>
      </c>
      <c r="H186" t="s">
        <v>204</v>
      </c>
      <c r="I186" s="11">
        <f ca="1">(TODAY()-Employees[[#This Row],[Date Joined]])/365</f>
        <v>2.7643835616438355</v>
      </c>
      <c r="J186" s="12">
        <f ca="1">IF(Employees[[#This Row],[Tenure]]&gt;2,0.03,0.02)</f>
        <v>0.03</v>
      </c>
      <c r="K186">
        <f>_xlfn.XLOOKUP(Employees[[#This Row],[Rating]],A$217:A$221,B$217:B$221)</f>
        <v>4</v>
      </c>
    </row>
    <row r="187" spans="1:11" x14ac:dyDescent="0.25">
      <c r="A187" t="s">
        <v>119</v>
      </c>
      <c r="B187" t="s">
        <v>8</v>
      </c>
      <c r="C187" t="s">
        <v>12</v>
      </c>
      <c r="D187" s="19">
        <v>25</v>
      </c>
      <c r="E187" s="4">
        <v>44665</v>
      </c>
      <c r="F187" s="73">
        <v>109190</v>
      </c>
      <c r="G187" s="72" t="s">
        <v>10</v>
      </c>
      <c r="H187" t="s">
        <v>204</v>
      </c>
      <c r="I187" s="11">
        <f ca="1">(TODAY()-Employees[[#This Row],[Date Joined]])/365</f>
        <v>1.6767123287671233</v>
      </c>
      <c r="J187" s="12">
        <f ca="1">IF(Employees[[#This Row],[Tenure]]&gt;2,0.03,0.02)</f>
        <v>0.02</v>
      </c>
      <c r="K187">
        <f>_xlfn.XLOOKUP(Employees[[#This Row],[Rating]],A$217:A$221,B$217:B$221)</f>
        <v>4</v>
      </c>
    </row>
    <row r="188" spans="1:11" x14ac:dyDescent="0.25">
      <c r="A188" t="s">
        <v>122</v>
      </c>
      <c r="B188" t="s">
        <v>8</v>
      </c>
      <c r="C188" t="s">
        <v>17</v>
      </c>
      <c r="D188" s="19">
        <v>28</v>
      </c>
      <c r="E188" s="4">
        <v>43980</v>
      </c>
      <c r="F188" s="73">
        <v>48170</v>
      </c>
      <c r="G188" s="72" t="s">
        <v>10</v>
      </c>
      <c r="H188" t="s">
        <v>204</v>
      </c>
      <c r="I188" s="11">
        <f ca="1">(TODAY()-Employees[[#This Row],[Date Joined]])/365</f>
        <v>3.5534246575342467</v>
      </c>
      <c r="J188" s="12">
        <f ca="1">IF(Employees[[#This Row],[Tenure]]&gt;2,0.03,0.02)</f>
        <v>0.03</v>
      </c>
      <c r="K188">
        <f>_xlfn.XLOOKUP(Employees[[#This Row],[Rating]],A$217:A$221,B$217:B$221)</f>
        <v>4</v>
      </c>
    </row>
    <row r="189" spans="1:11" x14ac:dyDescent="0.25">
      <c r="A189" t="s">
        <v>125</v>
      </c>
      <c r="B189" t="s">
        <v>15</v>
      </c>
      <c r="C189" t="s">
        <v>9</v>
      </c>
      <c r="D189" s="19">
        <v>34</v>
      </c>
      <c r="E189" s="4">
        <v>44660</v>
      </c>
      <c r="F189" s="73">
        <v>49630</v>
      </c>
      <c r="G189" s="72" t="s">
        <v>18</v>
      </c>
      <c r="H189" t="s">
        <v>204</v>
      </c>
      <c r="I189" s="11">
        <f ca="1">(TODAY()-Employees[[#This Row],[Date Joined]])/365</f>
        <v>1.6904109589041096</v>
      </c>
      <c r="J189" s="12">
        <f ca="1">IF(Employees[[#This Row],[Tenure]]&gt;2,0.03,0.02)</f>
        <v>0.02</v>
      </c>
      <c r="K189">
        <f>_xlfn.XLOOKUP(Employees[[#This Row],[Rating]],A$217:A$221,B$217:B$221)</f>
        <v>2</v>
      </c>
    </row>
    <row r="190" spans="1:11" x14ac:dyDescent="0.25">
      <c r="A190" t="s">
        <v>129</v>
      </c>
      <c r="B190" t="s">
        <v>15</v>
      </c>
      <c r="C190" t="s">
        <v>12</v>
      </c>
      <c r="D190" s="19">
        <v>22</v>
      </c>
      <c r="E190" s="4">
        <v>44388</v>
      </c>
      <c r="F190" s="73">
        <v>76900</v>
      </c>
      <c r="G190" s="72" t="s">
        <v>10</v>
      </c>
      <c r="H190" t="s">
        <v>204</v>
      </c>
      <c r="I190" s="11">
        <f ca="1">(TODAY()-Employees[[#This Row],[Date Joined]])/365</f>
        <v>2.4356164383561643</v>
      </c>
      <c r="J190" s="12">
        <f ca="1">IF(Employees[[#This Row],[Tenure]]&gt;2,0.03,0.02)</f>
        <v>0.03</v>
      </c>
      <c r="K190">
        <f>_xlfn.XLOOKUP(Employees[[#This Row],[Rating]],A$217:A$221,B$217:B$221)</f>
        <v>4</v>
      </c>
    </row>
    <row r="191" spans="1:11" x14ac:dyDescent="0.25">
      <c r="A191" t="s">
        <v>131</v>
      </c>
      <c r="B191" t="s">
        <v>8</v>
      </c>
      <c r="C191" t="s">
        <v>23</v>
      </c>
      <c r="D191" s="19">
        <v>37</v>
      </c>
      <c r="E191" s="4">
        <v>44277</v>
      </c>
      <c r="F191" s="73">
        <v>88050</v>
      </c>
      <c r="G191" s="72" t="s">
        <v>18</v>
      </c>
      <c r="H191" t="s">
        <v>204</v>
      </c>
      <c r="I191" s="11">
        <f ca="1">(TODAY()-Employees[[#This Row],[Date Joined]])/365</f>
        <v>2.7397260273972601</v>
      </c>
      <c r="J191" s="12">
        <f ca="1">IF(Employees[[#This Row],[Tenure]]&gt;2,0.03,0.02)</f>
        <v>0.03</v>
      </c>
      <c r="K191">
        <f>_xlfn.XLOOKUP(Employees[[#This Row],[Rating]],A$217:A$221,B$217:B$221)</f>
        <v>2</v>
      </c>
    </row>
    <row r="192" spans="1:11" x14ac:dyDescent="0.25">
      <c r="A192" t="s">
        <v>133</v>
      </c>
      <c r="B192" t="s">
        <v>15</v>
      </c>
      <c r="C192" t="s">
        <v>12</v>
      </c>
      <c r="D192" s="19">
        <v>42</v>
      </c>
      <c r="E192" s="4">
        <v>44718</v>
      </c>
      <c r="F192" s="73">
        <v>75000</v>
      </c>
      <c r="G192" s="72" t="s">
        <v>43</v>
      </c>
      <c r="H192" t="s">
        <v>204</v>
      </c>
      <c r="I192" s="11">
        <f ca="1">(TODAY()-Employees[[#This Row],[Date Joined]])/365</f>
        <v>1.5315068493150685</v>
      </c>
      <c r="J192" s="12">
        <f ca="1">IF(Employees[[#This Row],[Tenure]]&gt;2,0.03,0.02)</f>
        <v>0.02</v>
      </c>
      <c r="K192">
        <f>_xlfn.XLOOKUP(Employees[[#This Row],[Rating]],A$217:A$221,B$217:B$221)</f>
        <v>5</v>
      </c>
    </row>
    <row r="193" spans="1:11" x14ac:dyDescent="0.25">
      <c r="A193" t="s">
        <v>143</v>
      </c>
      <c r="B193" t="s">
        <v>15</v>
      </c>
      <c r="C193" t="s">
        <v>23</v>
      </c>
      <c r="D193" s="19">
        <v>25</v>
      </c>
      <c r="E193" s="4">
        <v>44633</v>
      </c>
      <c r="F193" s="73">
        <v>80700</v>
      </c>
      <c r="G193" s="72" t="s">
        <v>10</v>
      </c>
      <c r="H193" t="s">
        <v>204</v>
      </c>
      <c r="I193" s="11">
        <f ca="1">(TODAY()-Employees[[#This Row],[Date Joined]])/365</f>
        <v>1.7643835616438357</v>
      </c>
      <c r="J193" s="12">
        <f ca="1">IF(Employees[[#This Row],[Tenure]]&gt;2,0.03,0.02)</f>
        <v>0.02</v>
      </c>
      <c r="K193">
        <f>_xlfn.XLOOKUP(Employees[[#This Row],[Rating]],A$217:A$221,B$217:B$221)</f>
        <v>4</v>
      </c>
    </row>
    <row r="194" spans="1:11" x14ac:dyDescent="0.25">
      <c r="A194" t="s">
        <v>144</v>
      </c>
      <c r="B194" t="s">
        <v>8</v>
      </c>
      <c r="C194" t="s">
        <v>17</v>
      </c>
      <c r="D194" s="19">
        <v>24</v>
      </c>
      <c r="E194" s="4">
        <v>44375</v>
      </c>
      <c r="F194" s="73">
        <v>52610</v>
      </c>
      <c r="G194" s="72" t="s">
        <v>18</v>
      </c>
      <c r="H194" t="s">
        <v>204</v>
      </c>
      <c r="I194" s="11">
        <f ca="1">(TODAY()-Employees[[#This Row],[Date Joined]])/365</f>
        <v>2.4712328767123286</v>
      </c>
      <c r="J194" s="12">
        <f ca="1">IF(Employees[[#This Row],[Tenure]]&gt;2,0.03,0.02)</f>
        <v>0.03</v>
      </c>
      <c r="K194">
        <f>_xlfn.XLOOKUP(Employees[[#This Row],[Rating]],A$217:A$221,B$217:B$221)</f>
        <v>2</v>
      </c>
    </row>
    <row r="195" spans="1:11" x14ac:dyDescent="0.25">
      <c r="A195" t="s">
        <v>145</v>
      </c>
      <c r="B195" t="s">
        <v>8</v>
      </c>
      <c r="C195" t="s">
        <v>23</v>
      </c>
      <c r="D195" s="19">
        <v>29</v>
      </c>
      <c r="E195" s="4">
        <v>44119</v>
      </c>
      <c r="F195" s="73">
        <v>112110</v>
      </c>
      <c r="G195" s="72" t="s">
        <v>18</v>
      </c>
      <c r="H195" t="s">
        <v>204</v>
      </c>
      <c r="I195" s="11">
        <f ca="1">(TODAY()-Employees[[#This Row],[Date Joined]])/365</f>
        <v>3.1726027397260275</v>
      </c>
      <c r="J195" s="12">
        <f ca="1">IF(Employees[[#This Row],[Tenure]]&gt;2,0.03,0.02)</f>
        <v>0.03</v>
      </c>
      <c r="K195">
        <f>_xlfn.XLOOKUP(Employees[[#This Row],[Rating]],A$217:A$221,B$217:B$221)</f>
        <v>2</v>
      </c>
    </row>
    <row r="196" spans="1:11" x14ac:dyDescent="0.25">
      <c r="A196" t="s">
        <v>147</v>
      </c>
      <c r="B196" t="s">
        <v>8</v>
      </c>
      <c r="C196" t="s">
        <v>9</v>
      </c>
      <c r="D196" s="19">
        <v>22</v>
      </c>
      <c r="E196" s="4">
        <v>44384</v>
      </c>
      <c r="F196" s="73">
        <v>112780</v>
      </c>
      <c r="G196" s="72" t="s">
        <v>10</v>
      </c>
      <c r="H196" t="s">
        <v>204</v>
      </c>
      <c r="I196" s="11">
        <f ca="1">(TODAY()-Employees[[#This Row],[Date Joined]])/365</f>
        <v>2.4465753424657533</v>
      </c>
      <c r="J196" s="12">
        <f ca="1">IF(Employees[[#This Row],[Tenure]]&gt;2,0.03,0.02)</f>
        <v>0.03</v>
      </c>
      <c r="K196">
        <f>_xlfn.XLOOKUP(Employees[[#This Row],[Rating]],A$217:A$221,B$217:B$221)</f>
        <v>4</v>
      </c>
    </row>
    <row r="197" spans="1:11" x14ac:dyDescent="0.25">
      <c r="A197" t="s">
        <v>158</v>
      </c>
      <c r="B197" t="s">
        <v>8</v>
      </c>
      <c r="C197" t="s">
        <v>17</v>
      </c>
      <c r="D197" s="19">
        <v>27</v>
      </c>
      <c r="E197" s="4">
        <v>44174</v>
      </c>
      <c r="F197" s="73">
        <v>91650</v>
      </c>
      <c r="G197" s="72" t="s">
        <v>10</v>
      </c>
      <c r="H197" t="s">
        <v>204</v>
      </c>
      <c r="I197" s="11">
        <f ca="1">(TODAY()-Employees[[#This Row],[Date Joined]])/365</f>
        <v>3.021917808219178</v>
      </c>
      <c r="J197" s="12">
        <f ca="1">IF(Employees[[#This Row],[Tenure]]&gt;2,0.03,0.02)</f>
        <v>0.03</v>
      </c>
      <c r="K197">
        <f>_xlfn.XLOOKUP(Employees[[#This Row],[Rating]],A$217:A$221,B$217:B$221)</f>
        <v>4</v>
      </c>
    </row>
    <row r="198" spans="1:11" x14ac:dyDescent="0.25">
      <c r="A198" t="s">
        <v>159</v>
      </c>
      <c r="B198" t="s">
        <v>8</v>
      </c>
      <c r="C198" t="s">
        <v>17</v>
      </c>
      <c r="D198" s="19">
        <v>42</v>
      </c>
      <c r="E198" s="4">
        <v>44670</v>
      </c>
      <c r="F198" s="73">
        <v>70270</v>
      </c>
      <c r="G198" s="72" t="s">
        <v>18</v>
      </c>
      <c r="H198" t="s">
        <v>204</v>
      </c>
      <c r="I198" s="11">
        <f ca="1">(TODAY()-Employees[[#This Row],[Date Joined]])/365</f>
        <v>1.6630136986301369</v>
      </c>
      <c r="J198" s="12">
        <f ca="1">IF(Employees[[#This Row],[Tenure]]&gt;2,0.03,0.02)</f>
        <v>0.02</v>
      </c>
      <c r="K198">
        <f>_xlfn.XLOOKUP(Employees[[#This Row],[Rating]],A$217:A$221,B$217:B$221)</f>
        <v>2</v>
      </c>
    </row>
    <row r="199" spans="1:11" x14ac:dyDescent="0.25">
      <c r="A199" t="s">
        <v>161</v>
      </c>
      <c r="B199" t="s">
        <v>205</v>
      </c>
      <c r="C199" t="s">
        <v>23</v>
      </c>
      <c r="D199" s="19">
        <v>27</v>
      </c>
      <c r="E199" s="4">
        <v>44212</v>
      </c>
      <c r="F199" s="73">
        <v>90700</v>
      </c>
      <c r="G199" s="72" t="s">
        <v>10</v>
      </c>
      <c r="H199" t="s">
        <v>204</v>
      </c>
      <c r="I199" s="11">
        <f ca="1">(TODAY()-Employees[[#This Row],[Date Joined]])/365</f>
        <v>2.9178082191780823</v>
      </c>
      <c r="J199" s="12">
        <f ca="1">IF(Employees[[#This Row],[Tenure]]&gt;2,0.03,0.02)</f>
        <v>0.03</v>
      </c>
      <c r="K199">
        <f>_xlfn.XLOOKUP(Employees[[#This Row],[Rating]],A$217:A$221,B$217:B$221)</f>
        <v>4</v>
      </c>
    </row>
    <row r="200" spans="1:11" x14ac:dyDescent="0.25">
      <c r="A200" t="s">
        <v>170</v>
      </c>
      <c r="B200" t="s">
        <v>15</v>
      </c>
      <c r="C200" t="s">
        <v>9</v>
      </c>
      <c r="D200" s="19">
        <v>20</v>
      </c>
      <c r="E200" s="4">
        <v>44476</v>
      </c>
      <c r="F200" s="73">
        <v>68900</v>
      </c>
      <c r="G200" s="72" t="s">
        <v>18</v>
      </c>
      <c r="H200" t="s">
        <v>204</v>
      </c>
      <c r="I200" s="11">
        <f ca="1">(TODAY()-Employees[[#This Row],[Date Joined]])/365</f>
        <v>2.1945205479452055</v>
      </c>
      <c r="J200" s="12">
        <f ca="1">IF(Employees[[#This Row],[Tenure]]&gt;2,0.03,0.02)</f>
        <v>0.03</v>
      </c>
      <c r="K200">
        <f>_xlfn.XLOOKUP(Employees[[#This Row],[Rating]],A$217:A$221,B$217:B$221)</f>
        <v>2</v>
      </c>
    </row>
    <row r="201" spans="1:11" x14ac:dyDescent="0.25">
      <c r="A201" t="s">
        <v>172</v>
      </c>
      <c r="B201" t="s">
        <v>8</v>
      </c>
      <c r="C201" t="s">
        <v>9</v>
      </c>
      <c r="D201" s="19">
        <v>28</v>
      </c>
      <c r="E201" s="4">
        <v>44758</v>
      </c>
      <c r="F201" s="73">
        <v>43510</v>
      </c>
      <c r="G201" s="72" t="s">
        <v>49</v>
      </c>
      <c r="H201" t="s">
        <v>204</v>
      </c>
      <c r="I201" s="11">
        <f ca="1">(TODAY()-Employees[[#This Row],[Date Joined]])/365</f>
        <v>1.4219178082191781</v>
      </c>
      <c r="J201" s="12">
        <f ca="1">IF(Employees[[#This Row],[Tenure]]&gt;2,0.03,0.02)</f>
        <v>0.02</v>
      </c>
      <c r="K201">
        <f>_xlfn.XLOOKUP(Employees[[#This Row],[Rating]],A$217:A$221,B$217:B$221)</f>
        <v>1</v>
      </c>
    </row>
    <row r="202" spans="1:11" x14ac:dyDescent="0.25">
      <c r="A202" t="s">
        <v>173</v>
      </c>
      <c r="B202" t="s">
        <v>15</v>
      </c>
      <c r="C202" t="s">
        <v>9</v>
      </c>
      <c r="D202" s="19">
        <v>38</v>
      </c>
      <c r="E202" s="4">
        <v>44316</v>
      </c>
      <c r="F202" s="73">
        <v>109160</v>
      </c>
      <c r="G202" s="72" t="s">
        <v>43</v>
      </c>
      <c r="H202" t="s">
        <v>204</v>
      </c>
      <c r="I202" s="11">
        <f ca="1">(TODAY()-Employees[[#This Row],[Date Joined]])/365</f>
        <v>2.6328767123287671</v>
      </c>
      <c r="J202" s="12">
        <f ca="1">IF(Employees[[#This Row],[Tenure]]&gt;2,0.03,0.02)</f>
        <v>0.03</v>
      </c>
      <c r="K202">
        <f>_xlfn.XLOOKUP(Employees[[#This Row],[Rating]],A$217:A$221,B$217:B$221)</f>
        <v>5</v>
      </c>
    </row>
    <row r="203" spans="1:11" x14ac:dyDescent="0.25">
      <c r="A203" t="s">
        <v>177</v>
      </c>
      <c r="B203" t="s">
        <v>8</v>
      </c>
      <c r="C203" t="s">
        <v>12</v>
      </c>
      <c r="D203" s="19">
        <v>27</v>
      </c>
      <c r="E203" s="4">
        <v>44547</v>
      </c>
      <c r="F203" s="73">
        <v>113280</v>
      </c>
      <c r="G203" s="72" t="s">
        <v>49</v>
      </c>
      <c r="H203" t="s">
        <v>204</v>
      </c>
      <c r="I203" s="11">
        <f ca="1">(TODAY()-Employees[[#This Row],[Date Joined]])/365</f>
        <v>2</v>
      </c>
      <c r="J203" s="12">
        <f ca="1">IF(Employees[[#This Row],[Tenure]]&gt;2,0.03,0.02)</f>
        <v>0.02</v>
      </c>
      <c r="K203">
        <f>_xlfn.XLOOKUP(Employees[[#This Row],[Rating]],A$217:A$221,B$217:B$221)</f>
        <v>1</v>
      </c>
    </row>
    <row r="204" spans="1:11" x14ac:dyDescent="0.25">
      <c r="A204" t="s">
        <v>181</v>
      </c>
      <c r="B204" t="s">
        <v>15</v>
      </c>
      <c r="C204" t="s">
        <v>17</v>
      </c>
      <c r="D204" s="19">
        <v>30</v>
      </c>
      <c r="E204" s="4">
        <v>44328</v>
      </c>
      <c r="F204" s="73">
        <v>67910</v>
      </c>
      <c r="G204" s="72" t="s">
        <v>18</v>
      </c>
      <c r="H204" t="s">
        <v>204</v>
      </c>
      <c r="I204" s="11">
        <f ca="1">(TODAY()-Employees[[#This Row],[Date Joined]])/365</f>
        <v>2.6</v>
      </c>
      <c r="J204" s="12">
        <f ca="1">IF(Employees[[#This Row],[Tenure]]&gt;2,0.03,0.02)</f>
        <v>0.03</v>
      </c>
      <c r="K204">
        <f>_xlfn.XLOOKUP(Employees[[#This Row],[Rating]],A$217:A$221,B$217:B$221)</f>
        <v>2</v>
      </c>
    </row>
    <row r="205" spans="1:11" x14ac:dyDescent="0.25">
      <c r="A205" t="s">
        <v>194</v>
      </c>
      <c r="B205" t="s">
        <v>15</v>
      </c>
      <c r="C205" t="s">
        <v>23</v>
      </c>
      <c r="D205" s="19">
        <v>33</v>
      </c>
      <c r="E205" s="4">
        <v>44313</v>
      </c>
      <c r="F205" s="73">
        <v>75480</v>
      </c>
      <c r="G205" s="72" t="s">
        <v>49</v>
      </c>
      <c r="H205" t="s">
        <v>204</v>
      </c>
      <c r="I205" s="11">
        <f ca="1">(TODAY()-Employees[[#This Row],[Date Joined]])/365</f>
        <v>2.6410958904109587</v>
      </c>
      <c r="J205" s="12">
        <f ca="1">IF(Employees[[#This Row],[Tenure]]&gt;2,0.03,0.02)</f>
        <v>0.03</v>
      </c>
      <c r="K205">
        <f>_xlfn.XLOOKUP(Employees[[#This Row],[Rating]],A$217:A$221,B$217:B$221)</f>
        <v>1</v>
      </c>
    </row>
    <row r="206" spans="1:11" x14ac:dyDescent="0.25">
      <c r="A206" t="s">
        <v>200</v>
      </c>
      <c r="B206" t="s">
        <v>8</v>
      </c>
      <c r="C206" t="s">
        <v>12</v>
      </c>
      <c r="D206" s="19">
        <v>33</v>
      </c>
      <c r="E206" s="4">
        <v>44640</v>
      </c>
      <c r="F206" s="73">
        <v>48530</v>
      </c>
      <c r="G206" s="72" t="s">
        <v>10</v>
      </c>
      <c r="H206" t="s">
        <v>204</v>
      </c>
      <c r="I206" s="11">
        <f ca="1">(TODAY()-Employees[[#This Row],[Date Joined]])/365</f>
        <v>1.7452054794520548</v>
      </c>
      <c r="J206" s="12">
        <f ca="1">IF(Employees[[#This Row],[Tenure]]&gt;2,0.03,0.02)</f>
        <v>0.02</v>
      </c>
      <c r="K206">
        <f>_xlfn.XLOOKUP(Employees[[#This Row],[Rating]],A$217:A$221,B$217:B$221)</f>
        <v>4</v>
      </c>
    </row>
    <row r="207" spans="1:11" x14ac:dyDescent="0.25">
      <c r="A207" t="s">
        <v>111</v>
      </c>
      <c r="B207" t="s">
        <v>15</v>
      </c>
      <c r="C207" t="s">
        <v>23</v>
      </c>
      <c r="D207" s="19">
        <v>32</v>
      </c>
      <c r="E207" s="4">
        <v>44293</v>
      </c>
      <c r="F207" s="73">
        <v>43840</v>
      </c>
      <c r="G207" s="72" t="s">
        <v>10</v>
      </c>
      <c r="H207" t="s">
        <v>204</v>
      </c>
      <c r="I207" s="11">
        <f ca="1">(TODAY()-Employees[[#This Row],[Date Joined]])/365</f>
        <v>2.6958904109589041</v>
      </c>
      <c r="J207" s="12">
        <f ca="1">IF(Employees[[#This Row],[Tenure]]&gt;2,0.03,0.02)</f>
        <v>0.03</v>
      </c>
      <c r="K207">
        <f>_xlfn.XLOOKUP(Employees[[#This Row],[Rating]],A$217:A$221,B$217:B$221)</f>
        <v>4</v>
      </c>
    </row>
    <row r="208" spans="1:11" x14ac:dyDescent="0.25">
      <c r="A208" t="s">
        <v>114</v>
      </c>
      <c r="B208" t="s">
        <v>205</v>
      </c>
      <c r="C208" t="s">
        <v>17</v>
      </c>
      <c r="D208" s="19">
        <v>37</v>
      </c>
      <c r="E208" s="4">
        <v>44085</v>
      </c>
      <c r="F208" s="73">
        <v>115440</v>
      </c>
      <c r="G208" s="72" t="s">
        <v>18</v>
      </c>
      <c r="H208" t="s">
        <v>204</v>
      </c>
      <c r="I208" s="11">
        <f ca="1">(TODAY()-Employees[[#This Row],[Date Joined]])/365</f>
        <v>3.2657534246575342</v>
      </c>
      <c r="J208" s="12">
        <f ca="1">IF(Employees[[#This Row],[Tenure]]&gt;2,0.03,0.02)</f>
        <v>0.03</v>
      </c>
      <c r="K208">
        <f>_xlfn.XLOOKUP(Employees[[#This Row],[Rating]],A$217:A$221,B$217:B$221)</f>
        <v>2</v>
      </c>
    </row>
    <row r="209" spans="1:11" x14ac:dyDescent="0.25">
      <c r="A209" t="s">
        <v>115</v>
      </c>
      <c r="B209" t="s">
        <v>15</v>
      </c>
      <c r="C209" t="s">
        <v>9</v>
      </c>
      <c r="D209" s="19">
        <v>38</v>
      </c>
      <c r="E209" s="4">
        <v>44268</v>
      </c>
      <c r="F209" s="73">
        <v>56870</v>
      </c>
      <c r="G209" s="72" t="s">
        <v>10</v>
      </c>
      <c r="H209" t="s">
        <v>204</v>
      </c>
      <c r="I209" s="11">
        <f ca="1">(TODAY()-Employees[[#This Row],[Date Joined]])/365</f>
        <v>2.7643835616438355</v>
      </c>
      <c r="J209" s="12">
        <f ca="1">IF(Employees[[#This Row],[Tenure]]&gt;2,0.03,0.02)</f>
        <v>0.03</v>
      </c>
      <c r="K209">
        <f>_xlfn.XLOOKUP(Employees[[#This Row],[Rating]],A$217:A$221,B$217:B$221)</f>
        <v>4</v>
      </c>
    </row>
    <row r="210" spans="1:11" x14ac:dyDescent="0.25">
      <c r="A210" t="s">
        <v>119</v>
      </c>
      <c r="B210" t="s">
        <v>8</v>
      </c>
      <c r="C210" t="s">
        <v>12</v>
      </c>
      <c r="D210" s="19">
        <v>25</v>
      </c>
      <c r="E210" s="4">
        <v>44665</v>
      </c>
      <c r="F210" s="73">
        <v>109190</v>
      </c>
      <c r="G210" s="72" t="s">
        <v>10</v>
      </c>
      <c r="H210" t="s">
        <v>204</v>
      </c>
      <c r="I210" s="11">
        <f ca="1">(TODAY()-Employees[[#This Row],[Date Joined]])/365</f>
        <v>1.6767123287671233</v>
      </c>
      <c r="J210" s="12">
        <f ca="1">IF(Employees[[#This Row],[Tenure]]&gt;2,0.03,0.02)</f>
        <v>0.02</v>
      </c>
      <c r="K210">
        <f>_xlfn.XLOOKUP(Employees[[#This Row],[Rating]],A$217:A$221,B$217:B$221)</f>
        <v>4</v>
      </c>
    </row>
    <row r="211" spans="1:11" x14ac:dyDescent="0.25">
      <c r="A211" t="s">
        <v>122</v>
      </c>
      <c r="B211" t="s">
        <v>8</v>
      </c>
      <c r="C211" t="s">
        <v>17</v>
      </c>
      <c r="D211" s="19">
        <v>28</v>
      </c>
      <c r="E211" s="4">
        <v>43980</v>
      </c>
      <c r="F211" s="73">
        <v>48170</v>
      </c>
      <c r="G211" s="72" t="s">
        <v>10</v>
      </c>
      <c r="H211" t="s">
        <v>204</v>
      </c>
      <c r="I211" s="11">
        <f ca="1">(TODAY()-Employees[[#This Row],[Date Joined]])/365</f>
        <v>3.5534246575342467</v>
      </c>
      <c r="J211" s="12">
        <f ca="1">IF(Employees[[#This Row],[Tenure]]&gt;2,0.03,0.02)</f>
        <v>0.03</v>
      </c>
      <c r="K211">
        <f>_xlfn.XLOOKUP(Employees[[#This Row],[Rating]],A$217:A$221,B$217:B$221)</f>
        <v>4</v>
      </c>
    </row>
    <row r="212" spans="1:11" x14ac:dyDescent="0.25">
      <c r="A212" t="s">
        <v>125</v>
      </c>
      <c r="B212" t="s">
        <v>15</v>
      </c>
      <c r="C212" t="s">
        <v>9</v>
      </c>
      <c r="D212" s="19">
        <v>34</v>
      </c>
      <c r="E212" s="4">
        <v>44660</v>
      </c>
      <c r="F212" s="73">
        <v>49630</v>
      </c>
      <c r="G212" s="72" t="s">
        <v>18</v>
      </c>
      <c r="H212" t="s">
        <v>204</v>
      </c>
      <c r="I212" s="11">
        <f ca="1">(TODAY()-Employees[[#This Row],[Date Joined]])/365</f>
        <v>1.6904109589041096</v>
      </c>
      <c r="J212" s="12">
        <f ca="1">IF(Employees[[#This Row],[Tenure]]&gt;2,0.03,0.02)</f>
        <v>0.02</v>
      </c>
      <c r="K212">
        <f>_xlfn.XLOOKUP(Employees[[#This Row],[Rating]],A$217:A$221,B$217:B$221)</f>
        <v>2</v>
      </c>
    </row>
    <row r="213" spans="1:11" x14ac:dyDescent="0.25">
      <c r="A213" t="s">
        <v>129</v>
      </c>
      <c r="B213" t="s">
        <v>15</v>
      </c>
      <c r="C213" t="s">
        <v>12</v>
      </c>
      <c r="D213" s="19">
        <v>22</v>
      </c>
      <c r="E213" s="4">
        <v>44388</v>
      </c>
      <c r="F213" s="73">
        <v>76900</v>
      </c>
      <c r="G213" s="72" t="s">
        <v>10</v>
      </c>
      <c r="H213" t="s">
        <v>204</v>
      </c>
      <c r="I213" s="11">
        <f ca="1">(TODAY()-Employees[[#This Row],[Date Joined]])/365</f>
        <v>2.4356164383561643</v>
      </c>
      <c r="J213" s="12">
        <f ca="1">IF(Employees[[#This Row],[Tenure]]&gt;2,0.03,0.02)</f>
        <v>0.03</v>
      </c>
      <c r="K213">
        <f>_xlfn.XLOOKUP(Employees[[#This Row],[Rating]],A$217:A$221,B$217:B$221)</f>
        <v>4</v>
      </c>
    </row>
    <row r="214" spans="1:11" x14ac:dyDescent="0.25">
      <c r="A214" t="s">
        <v>210</v>
      </c>
      <c r="K214">
        <f>SUBTOTAL(109,Employees[Rating Expression])</f>
        <v>640</v>
      </c>
    </row>
    <row r="217" spans="1:11" x14ac:dyDescent="0.25">
      <c r="A217" s="13" t="s">
        <v>43</v>
      </c>
      <c r="B217" s="14">
        <v>5</v>
      </c>
    </row>
    <row r="218" spans="1:11" x14ac:dyDescent="0.25">
      <c r="A218" s="15" t="s">
        <v>10</v>
      </c>
      <c r="B218" s="16">
        <v>4</v>
      </c>
    </row>
    <row r="219" spans="1:11" x14ac:dyDescent="0.25">
      <c r="A219" s="15" t="s">
        <v>13</v>
      </c>
      <c r="B219" s="16">
        <v>3</v>
      </c>
    </row>
    <row r="220" spans="1:11" x14ac:dyDescent="0.25">
      <c r="A220" s="15" t="s">
        <v>18</v>
      </c>
      <c r="B220" s="16">
        <v>2</v>
      </c>
    </row>
    <row r="221" spans="1:11" x14ac:dyDescent="0.25">
      <c r="A221" s="17" t="s">
        <v>209</v>
      </c>
      <c r="B221" s="18">
        <v>1</v>
      </c>
    </row>
  </sheetData>
  <mergeCells count="6">
    <mergeCell ref="O33:P33"/>
    <mergeCell ref="S3:T3"/>
    <mergeCell ref="P3:Q3"/>
    <mergeCell ref="M3:N3"/>
    <mergeCell ref="M1:T2"/>
    <mergeCell ref="O24:P24"/>
  </mergeCells>
  <conditionalFormatting sqref="A1:A213">
    <cfRule type="duplicateValues" dxfId="6" priority="1"/>
  </conditionalFormatting>
  <dataValidations count="1">
    <dataValidation type="list" allowBlank="1" showInputMessage="1" showErrorMessage="1" sqref="O33:P33" xr:uid="{28AC2B82-4C59-4D6E-868C-41CF5BBF5430}">
      <formula1>"Finance,Sales,Procurement,Website,HR"</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02BCCFC-F160-4BED-A19F-83DB4A7233B2}">
          <x14:formula1>
            <xm:f>india!$XFD$2:$XFD$184</xm:f>
          </x14:formula1>
          <xm:sqref>O24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A330A-ACCE-4984-A5A5-3B6A079356A9}">
  <dimension ref="A1:G101"/>
  <sheetViews>
    <sheetView workbookViewId="0">
      <selection activeCell="G2" sqref="G2:G101"/>
    </sheetView>
  </sheetViews>
  <sheetFormatPr defaultRowHeight="15" x14ac:dyDescent="0.25"/>
  <cols>
    <col min="1" max="1" width="21.42578125" bestFit="1" customWidth="1"/>
    <col min="2" max="2" width="11.85546875" customWidth="1"/>
    <col min="3" max="3" width="13.85546875" customWidth="1"/>
    <col min="4" max="4" width="6.5703125" customWidth="1"/>
    <col min="5" max="5" width="13.5703125" customWidth="1"/>
    <col min="6" max="6" width="13.85546875" customWidth="1"/>
    <col min="7" max="7" width="16.7109375" customWidth="1"/>
  </cols>
  <sheetData>
    <row r="1" spans="1:7" x14ac:dyDescent="0.25">
      <c r="A1" t="s">
        <v>0</v>
      </c>
      <c r="B1" t="s">
        <v>1</v>
      </c>
      <c r="C1" t="s">
        <v>2</v>
      </c>
      <c r="D1" t="s">
        <v>3</v>
      </c>
      <c r="E1" s="1" t="s">
        <v>4</v>
      </c>
      <c r="F1" t="s">
        <v>5</v>
      </c>
      <c r="G1" t="s">
        <v>6</v>
      </c>
    </row>
    <row r="2" spans="1:7" x14ac:dyDescent="0.25">
      <c r="A2" t="s">
        <v>7</v>
      </c>
      <c r="B2" t="s">
        <v>8</v>
      </c>
      <c r="C2" t="s">
        <v>9</v>
      </c>
      <c r="D2">
        <v>22</v>
      </c>
      <c r="E2" s="1">
        <v>44446</v>
      </c>
      <c r="F2" s="76">
        <v>112780</v>
      </c>
      <c r="G2" s="24" t="s">
        <v>10</v>
      </c>
    </row>
    <row r="3" spans="1:7" x14ac:dyDescent="0.25">
      <c r="A3" t="s">
        <v>11</v>
      </c>
      <c r="B3" t="s">
        <v>8</v>
      </c>
      <c r="C3" t="s">
        <v>12</v>
      </c>
      <c r="D3">
        <v>46</v>
      </c>
      <c r="E3" s="1">
        <v>44758</v>
      </c>
      <c r="F3" s="76">
        <v>70610</v>
      </c>
      <c r="G3" s="24" t="s">
        <v>13</v>
      </c>
    </row>
    <row r="4" spans="1:7" x14ac:dyDescent="0.25">
      <c r="A4" t="s">
        <v>14</v>
      </c>
      <c r="B4" t="s">
        <v>15</v>
      </c>
      <c r="C4" t="s">
        <v>9</v>
      </c>
      <c r="D4">
        <v>28</v>
      </c>
      <c r="E4" s="1">
        <v>44357</v>
      </c>
      <c r="F4" s="76">
        <v>53240</v>
      </c>
      <c r="G4" s="24" t="s">
        <v>13</v>
      </c>
    </row>
    <row r="5" spans="1:7" x14ac:dyDescent="0.25">
      <c r="A5" t="s">
        <v>16</v>
      </c>
      <c r="B5" t="s">
        <v>257</v>
      </c>
      <c r="C5" t="s">
        <v>17</v>
      </c>
      <c r="D5">
        <v>37</v>
      </c>
      <c r="E5" s="1">
        <v>44146</v>
      </c>
      <c r="F5" s="76">
        <v>115440</v>
      </c>
      <c r="G5" s="24" t="s">
        <v>18</v>
      </c>
    </row>
    <row r="6" spans="1:7" x14ac:dyDescent="0.25">
      <c r="A6" t="s">
        <v>19</v>
      </c>
      <c r="B6" t="s">
        <v>8</v>
      </c>
      <c r="C6" t="s">
        <v>9</v>
      </c>
      <c r="D6">
        <v>32</v>
      </c>
      <c r="E6" s="1">
        <v>44465</v>
      </c>
      <c r="F6" s="76">
        <v>53540</v>
      </c>
      <c r="G6" s="24" t="s">
        <v>13</v>
      </c>
    </row>
    <row r="7" spans="1:7" x14ac:dyDescent="0.25">
      <c r="A7" t="s">
        <v>20</v>
      </c>
      <c r="B7" t="s">
        <v>15</v>
      </c>
      <c r="C7" t="s">
        <v>12</v>
      </c>
      <c r="D7">
        <v>30</v>
      </c>
      <c r="E7" s="1">
        <v>44861</v>
      </c>
      <c r="F7" s="76">
        <v>112570</v>
      </c>
      <c r="G7" s="24" t="s">
        <v>13</v>
      </c>
    </row>
    <row r="8" spans="1:7" x14ac:dyDescent="0.25">
      <c r="A8" t="s">
        <v>21</v>
      </c>
      <c r="B8" t="s">
        <v>8</v>
      </c>
      <c r="C8" t="s">
        <v>12</v>
      </c>
      <c r="D8">
        <v>33</v>
      </c>
      <c r="E8" s="1">
        <v>44701</v>
      </c>
      <c r="F8" s="76">
        <v>48530</v>
      </c>
      <c r="G8" s="24" t="s">
        <v>10</v>
      </c>
    </row>
    <row r="9" spans="1:7" x14ac:dyDescent="0.25">
      <c r="A9" t="s">
        <v>22</v>
      </c>
      <c r="B9" t="s">
        <v>15</v>
      </c>
      <c r="C9" t="s">
        <v>23</v>
      </c>
      <c r="D9">
        <v>24</v>
      </c>
      <c r="E9" s="1">
        <v>44148</v>
      </c>
      <c r="F9" s="76">
        <v>62780</v>
      </c>
      <c r="G9" s="24" t="s">
        <v>13</v>
      </c>
    </row>
    <row r="10" spans="1:7" x14ac:dyDescent="0.25">
      <c r="A10" t="s">
        <v>24</v>
      </c>
      <c r="B10" t="s">
        <v>8</v>
      </c>
      <c r="C10" t="s">
        <v>23</v>
      </c>
      <c r="D10">
        <v>33</v>
      </c>
      <c r="E10" s="1">
        <v>44509</v>
      </c>
      <c r="F10" s="76">
        <v>53870</v>
      </c>
      <c r="G10" s="24" t="s">
        <v>13</v>
      </c>
    </row>
    <row r="11" spans="1:7" x14ac:dyDescent="0.25">
      <c r="A11" t="s">
        <v>25</v>
      </c>
      <c r="B11" t="s">
        <v>15</v>
      </c>
      <c r="C11" t="s">
        <v>26</v>
      </c>
      <c r="D11">
        <v>27</v>
      </c>
      <c r="E11" s="1">
        <v>44122</v>
      </c>
      <c r="F11" s="76">
        <v>119110</v>
      </c>
      <c r="G11" s="24" t="s">
        <v>13</v>
      </c>
    </row>
    <row r="12" spans="1:7" x14ac:dyDescent="0.25">
      <c r="A12" t="s">
        <v>27</v>
      </c>
      <c r="B12" t="s">
        <v>8</v>
      </c>
      <c r="C12" t="s">
        <v>23</v>
      </c>
      <c r="D12">
        <v>29</v>
      </c>
      <c r="E12" s="1">
        <v>44180</v>
      </c>
      <c r="F12" s="76">
        <v>112110</v>
      </c>
      <c r="G12" s="24" t="s">
        <v>18</v>
      </c>
    </row>
    <row r="13" spans="1:7" x14ac:dyDescent="0.25">
      <c r="A13" t="s">
        <v>28</v>
      </c>
      <c r="B13" t="s">
        <v>8</v>
      </c>
      <c r="C13" t="s">
        <v>9</v>
      </c>
      <c r="D13">
        <v>25</v>
      </c>
      <c r="E13" s="1">
        <v>44383</v>
      </c>
      <c r="F13" s="76">
        <v>65700</v>
      </c>
      <c r="G13" s="24" t="s">
        <v>13</v>
      </c>
    </row>
    <row r="14" spans="1:7" x14ac:dyDescent="0.25">
      <c r="A14" t="s">
        <v>29</v>
      </c>
      <c r="B14" t="s">
        <v>8</v>
      </c>
      <c r="C14" t="s">
        <v>23</v>
      </c>
      <c r="D14">
        <v>37</v>
      </c>
      <c r="E14" s="1">
        <v>44701</v>
      </c>
      <c r="F14" s="76">
        <v>69070</v>
      </c>
      <c r="G14" s="24" t="s">
        <v>13</v>
      </c>
    </row>
    <row r="15" spans="1:7" x14ac:dyDescent="0.25">
      <c r="A15" t="s">
        <v>30</v>
      </c>
      <c r="B15" t="s">
        <v>8</v>
      </c>
      <c r="C15" t="s">
        <v>23</v>
      </c>
      <c r="D15">
        <v>20</v>
      </c>
      <c r="E15" s="1">
        <v>44459</v>
      </c>
      <c r="F15" s="76">
        <v>107700</v>
      </c>
      <c r="G15" s="24" t="s">
        <v>13</v>
      </c>
    </row>
    <row r="16" spans="1:7" x14ac:dyDescent="0.25">
      <c r="A16" t="s">
        <v>31</v>
      </c>
      <c r="B16" t="s">
        <v>15</v>
      </c>
      <c r="C16" t="s">
        <v>23</v>
      </c>
      <c r="D16">
        <v>32</v>
      </c>
      <c r="E16" s="1">
        <v>44354</v>
      </c>
      <c r="F16" s="76">
        <v>43840</v>
      </c>
      <c r="G16" s="24" t="s">
        <v>10</v>
      </c>
    </row>
    <row r="17" spans="1:7" x14ac:dyDescent="0.25">
      <c r="A17" t="s">
        <v>32</v>
      </c>
      <c r="B17" t="s">
        <v>8</v>
      </c>
      <c r="C17" t="s">
        <v>12</v>
      </c>
      <c r="D17">
        <v>40</v>
      </c>
      <c r="E17" s="1">
        <v>44263</v>
      </c>
      <c r="F17" s="76">
        <v>99750</v>
      </c>
      <c r="G17" s="24" t="s">
        <v>13</v>
      </c>
    </row>
    <row r="18" spans="1:7" x14ac:dyDescent="0.25">
      <c r="A18" t="s">
        <v>33</v>
      </c>
      <c r="B18" t="s">
        <v>8</v>
      </c>
      <c r="C18" t="s">
        <v>12</v>
      </c>
      <c r="D18">
        <v>21</v>
      </c>
      <c r="E18" s="1">
        <v>44104</v>
      </c>
      <c r="F18" s="76">
        <v>37920</v>
      </c>
      <c r="G18" s="24" t="s">
        <v>13</v>
      </c>
    </row>
    <row r="19" spans="1:7" x14ac:dyDescent="0.25">
      <c r="A19" t="s">
        <v>34</v>
      </c>
      <c r="B19" t="s">
        <v>8</v>
      </c>
      <c r="C19" t="s">
        <v>12</v>
      </c>
      <c r="D19">
        <v>21</v>
      </c>
      <c r="E19" s="1">
        <v>44762</v>
      </c>
      <c r="F19" s="76">
        <v>57090</v>
      </c>
      <c r="G19" s="24" t="s">
        <v>13</v>
      </c>
    </row>
    <row r="20" spans="1:7" x14ac:dyDescent="0.25">
      <c r="A20" t="s">
        <v>35</v>
      </c>
      <c r="B20" t="s">
        <v>15</v>
      </c>
      <c r="C20" t="s">
        <v>23</v>
      </c>
      <c r="D20">
        <v>31</v>
      </c>
      <c r="E20" s="1">
        <v>44145</v>
      </c>
      <c r="F20" s="76">
        <v>41980</v>
      </c>
      <c r="G20" s="24" t="s">
        <v>13</v>
      </c>
    </row>
    <row r="21" spans="1:7" x14ac:dyDescent="0.25">
      <c r="A21" t="s">
        <v>36</v>
      </c>
      <c r="B21" t="s">
        <v>8</v>
      </c>
      <c r="C21" t="s">
        <v>26</v>
      </c>
      <c r="D21">
        <v>21</v>
      </c>
      <c r="E21" s="1">
        <v>44242</v>
      </c>
      <c r="F21" s="76">
        <v>75880</v>
      </c>
      <c r="G21" s="24" t="s">
        <v>13</v>
      </c>
    </row>
    <row r="22" spans="1:7" x14ac:dyDescent="0.25">
      <c r="A22" t="s">
        <v>37</v>
      </c>
      <c r="B22" t="s">
        <v>15</v>
      </c>
      <c r="C22" t="s">
        <v>17</v>
      </c>
      <c r="D22">
        <v>34</v>
      </c>
      <c r="E22" s="1">
        <v>44653</v>
      </c>
      <c r="F22" s="76">
        <v>58940</v>
      </c>
      <c r="G22" s="24" t="s">
        <v>13</v>
      </c>
    </row>
    <row r="23" spans="1:7" x14ac:dyDescent="0.25">
      <c r="A23" t="s">
        <v>38</v>
      </c>
      <c r="B23" t="s">
        <v>15</v>
      </c>
      <c r="C23" t="s">
        <v>17</v>
      </c>
      <c r="D23">
        <v>30</v>
      </c>
      <c r="E23" s="1">
        <v>44389</v>
      </c>
      <c r="F23" s="76">
        <v>67910</v>
      </c>
      <c r="G23" s="24" t="s">
        <v>18</v>
      </c>
    </row>
    <row r="24" spans="1:7" x14ac:dyDescent="0.25">
      <c r="A24" t="s">
        <v>39</v>
      </c>
      <c r="B24" t="s">
        <v>15</v>
      </c>
      <c r="C24" t="s">
        <v>23</v>
      </c>
      <c r="D24">
        <v>31</v>
      </c>
      <c r="E24" s="1">
        <v>44663</v>
      </c>
      <c r="F24" s="76">
        <v>58100</v>
      </c>
      <c r="G24" s="24" t="s">
        <v>13</v>
      </c>
    </row>
    <row r="25" spans="1:7" x14ac:dyDescent="0.25">
      <c r="A25" t="s">
        <v>40</v>
      </c>
      <c r="B25" t="s">
        <v>8</v>
      </c>
      <c r="C25" t="s">
        <v>17</v>
      </c>
      <c r="D25">
        <v>27</v>
      </c>
      <c r="E25" s="1">
        <v>44567</v>
      </c>
      <c r="F25" s="76">
        <v>48980</v>
      </c>
      <c r="G25" s="24" t="s">
        <v>13</v>
      </c>
    </row>
    <row r="26" spans="1:7" x14ac:dyDescent="0.25">
      <c r="A26" t="s">
        <v>41</v>
      </c>
      <c r="B26" t="s">
        <v>257</v>
      </c>
      <c r="C26" t="s">
        <v>17</v>
      </c>
      <c r="D26">
        <v>30</v>
      </c>
      <c r="E26" s="1">
        <v>44597</v>
      </c>
      <c r="F26" s="76">
        <v>64000</v>
      </c>
      <c r="G26" s="24" t="s">
        <v>13</v>
      </c>
    </row>
    <row r="27" spans="1:7" x14ac:dyDescent="0.25">
      <c r="A27" t="s">
        <v>42</v>
      </c>
      <c r="B27" t="s">
        <v>15</v>
      </c>
      <c r="C27" t="s">
        <v>12</v>
      </c>
      <c r="D27">
        <v>42</v>
      </c>
      <c r="E27" s="1">
        <v>44779</v>
      </c>
      <c r="F27" s="76">
        <v>75000</v>
      </c>
      <c r="G27" s="24" t="s">
        <v>43</v>
      </c>
    </row>
    <row r="28" spans="1:7" x14ac:dyDescent="0.25">
      <c r="A28" t="s">
        <v>44</v>
      </c>
      <c r="B28" t="s">
        <v>15</v>
      </c>
      <c r="C28" t="s">
        <v>23</v>
      </c>
      <c r="D28">
        <v>40</v>
      </c>
      <c r="E28" s="1">
        <v>44337</v>
      </c>
      <c r="F28" s="76">
        <v>87620</v>
      </c>
      <c r="G28" s="24" t="s">
        <v>13</v>
      </c>
    </row>
    <row r="29" spans="1:7" x14ac:dyDescent="0.25">
      <c r="A29" t="s">
        <v>45</v>
      </c>
      <c r="B29" t="s">
        <v>15</v>
      </c>
      <c r="C29" t="s">
        <v>23</v>
      </c>
      <c r="D29">
        <v>29</v>
      </c>
      <c r="E29" s="1">
        <v>44023</v>
      </c>
      <c r="F29" s="76">
        <v>34980</v>
      </c>
      <c r="G29" s="24" t="s">
        <v>13</v>
      </c>
    </row>
    <row r="30" spans="1:7" x14ac:dyDescent="0.25">
      <c r="A30" t="s">
        <v>46</v>
      </c>
      <c r="B30" t="s">
        <v>15</v>
      </c>
      <c r="C30" t="s">
        <v>17</v>
      </c>
      <c r="D30">
        <v>28</v>
      </c>
      <c r="E30" s="1">
        <v>44185</v>
      </c>
      <c r="F30" s="76">
        <v>75970</v>
      </c>
      <c r="G30" s="24" t="s">
        <v>13</v>
      </c>
    </row>
    <row r="31" spans="1:7" x14ac:dyDescent="0.25">
      <c r="A31" t="s">
        <v>47</v>
      </c>
      <c r="B31" t="s">
        <v>15</v>
      </c>
      <c r="C31" t="s">
        <v>17</v>
      </c>
      <c r="D31">
        <v>34</v>
      </c>
      <c r="E31" s="1">
        <v>44612</v>
      </c>
      <c r="F31" s="76">
        <v>60130</v>
      </c>
      <c r="G31" s="24" t="s">
        <v>13</v>
      </c>
    </row>
    <row r="32" spans="1:7" x14ac:dyDescent="0.25">
      <c r="A32" t="s">
        <v>48</v>
      </c>
      <c r="B32" t="s">
        <v>15</v>
      </c>
      <c r="C32" t="s">
        <v>23</v>
      </c>
      <c r="D32">
        <v>33</v>
      </c>
      <c r="E32" s="1">
        <v>44374</v>
      </c>
      <c r="F32" s="76">
        <v>75480</v>
      </c>
      <c r="G32" s="24" t="s">
        <v>49</v>
      </c>
    </row>
    <row r="33" spans="1:7" x14ac:dyDescent="0.25">
      <c r="A33" t="s">
        <v>50</v>
      </c>
      <c r="B33" t="s">
        <v>8</v>
      </c>
      <c r="C33" t="s">
        <v>12</v>
      </c>
      <c r="D33">
        <v>33</v>
      </c>
      <c r="E33" s="1">
        <v>44164</v>
      </c>
      <c r="F33" s="76">
        <v>115920</v>
      </c>
      <c r="G33" s="24" t="s">
        <v>13</v>
      </c>
    </row>
    <row r="34" spans="1:7" x14ac:dyDescent="0.25">
      <c r="A34" t="s">
        <v>51</v>
      </c>
      <c r="B34" t="s">
        <v>15</v>
      </c>
      <c r="C34" t="s">
        <v>9</v>
      </c>
      <c r="D34">
        <v>36</v>
      </c>
      <c r="E34" s="1">
        <v>44494</v>
      </c>
      <c r="F34" s="76">
        <v>78540</v>
      </c>
      <c r="G34" s="24" t="s">
        <v>13</v>
      </c>
    </row>
    <row r="35" spans="1:7" x14ac:dyDescent="0.25">
      <c r="A35" t="s">
        <v>52</v>
      </c>
      <c r="B35" t="s">
        <v>8</v>
      </c>
      <c r="C35" t="s">
        <v>12</v>
      </c>
      <c r="D35">
        <v>25</v>
      </c>
      <c r="E35" s="1">
        <v>44726</v>
      </c>
      <c r="F35" s="76">
        <v>109190</v>
      </c>
      <c r="G35" s="24" t="s">
        <v>10</v>
      </c>
    </row>
    <row r="36" spans="1:7" x14ac:dyDescent="0.25">
      <c r="A36" t="s">
        <v>53</v>
      </c>
      <c r="B36" t="s">
        <v>15</v>
      </c>
      <c r="C36" t="s">
        <v>9</v>
      </c>
      <c r="D36">
        <v>34</v>
      </c>
      <c r="E36" s="1">
        <v>44721</v>
      </c>
      <c r="F36" s="76">
        <v>49630</v>
      </c>
      <c r="G36" s="24" t="s">
        <v>18</v>
      </c>
    </row>
    <row r="37" spans="1:7" x14ac:dyDescent="0.25">
      <c r="A37" t="s">
        <v>54</v>
      </c>
      <c r="B37" t="s">
        <v>15</v>
      </c>
      <c r="C37" t="s">
        <v>12</v>
      </c>
      <c r="D37">
        <v>28</v>
      </c>
      <c r="E37" s="1">
        <v>44630</v>
      </c>
      <c r="F37" s="76">
        <v>99970</v>
      </c>
      <c r="G37" s="24" t="s">
        <v>13</v>
      </c>
    </row>
    <row r="38" spans="1:7" x14ac:dyDescent="0.25">
      <c r="A38" t="s">
        <v>55</v>
      </c>
      <c r="B38" t="s">
        <v>15</v>
      </c>
      <c r="C38" t="s">
        <v>23</v>
      </c>
      <c r="D38">
        <v>33</v>
      </c>
      <c r="E38" s="1">
        <v>44190</v>
      </c>
      <c r="F38" s="76">
        <v>96140</v>
      </c>
      <c r="G38" s="24" t="s">
        <v>13</v>
      </c>
    </row>
    <row r="39" spans="1:7" x14ac:dyDescent="0.25">
      <c r="A39" t="s">
        <v>56</v>
      </c>
      <c r="B39" t="s">
        <v>8</v>
      </c>
      <c r="C39" t="s">
        <v>12</v>
      </c>
      <c r="D39">
        <v>31</v>
      </c>
      <c r="E39" s="1">
        <v>44724</v>
      </c>
      <c r="F39" s="76">
        <v>103550</v>
      </c>
      <c r="G39" s="24" t="s">
        <v>13</v>
      </c>
    </row>
    <row r="40" spans="1:7" x14ac:dyDescent="0.25">
      <c r="A40" t="s">
        <v>57</v>
      </c>
      <c r="B40" t="s">
        <v>8</v>
      </c>
      <c r="C40" t="s">
        <v>23</v>
      </c>
      <c r="D40">
        <v>31</v>
      </c>
      <c r="E40" s="1">
        <v>44511</v>
      </c>
      <c r="F40" s="76">
        <v>48950</v>
      </c>
      <c r="G40" s="24" t="s">
        <v>13</v>
      </c>
    </row>
    <row r="41" spans="1:7" x14ac:dyDescent="0.25">
      <c r="A41" t="s">
        <v>58</v>
      </c>
      <c r="B41" t="s">
        <v>8</v>
      </c>
      <c r="C41" t="s">
        <v>17</v>
      </c>
      <c r="D41">
        <v>24</v>
      </c>
      <c r="E41" s="1">
        <v>44436</v>
      </c>
      <c r="F41" s="76">
        <v>52610</v>
      </c>
      <c r="G41" s="24" t="s">
        <v>18</v>
      </c>
    </row>
    <row r="42" spans="1:7" x14ac:dyDescent="0.25">
      <c r="A42" t="s">
        <v>59</v>
      </c>
      <c r="B42" t="s">
        <v>15</v>
      </c>
      <c r="C42" t="s">
        <v>12</v>
      </c>
      <c r="D42">
        <v>36</v>
      </c>
      <c r="E42" s="1">
        <v>44529</v>
      </c>
      <c r="F42" s="76">
        <v>78390</v>
      </c>
      <c r="G42" s="24" t="s">
        <v>13</v>
      </c>
    </row>
    <row r="43" spans="1:7" x14ac:dyDescent="0.25">
      <c r="A43" t="s">
        <v>60</v>
      </c>
      <c r="B43" t="s">
        <v>15</v>
      </c>
      <c r="C43" t="s">
        <v>17</v>
      </c>
      <c r="D43">
        <v>33</v>
      </c>
      <c r="E43" s="1">
        <v>44809</v>
      </c>
      <c r="F43" s="76">
        <v>86570</v>
      </c>
      <c r="G43" s="24" t="s">
        <v>13</v>
      </c>
    </row>
    <row r="44" spans="1:7" x14ac:dyDescent="0.25">
      <c r="A44" t="s">
        <v>61</v>
      </c>
      <c r="B44" t="s">
        <v>15</v>
      </c>
      <c r="C44" t="s">
        <v>23</v>
      </c>
      <c r="D44">
        <v>27</v>
      </c>
      <c r="E44" s="1">
        <v>44686</v>
      </c>
      <c r="F44" s="76">
        <v>83750</v>
      </c>
      <c r="G44" s="24" t="s">
        <v>13</v>
      </c>
    </row>
    <row r="45" spans="1:7" x14ac:dyDescent="0.25">
      <c r="A45" t="s">
        <v>62</v>
      </c>
      <c r="B45" t="s">
        <v>15</v>
      </c>
      <c r="C45" t="s">
        <v>17</v>
      </c>
      <c r="D45">
        <v>34</v>
      </c>
      <c r="E45" s="1">
        <v>44445</v>
      </c>
      <c r="F45" s="76">
        <v>92450</v>
      </c>
      <c r="G45" s="24" t="s">
        <v>13</v>
      </c>
    </row>
    <row r="46" spans="1:7" x14ac:dyDescent="0.25">
      <c r="A46" t="s">
        <v>63</v>
      </c>
      <c r="B46" t="s">
        <v>8</v>
      </c>
      <c r="C46" t="s">
        <v>23</v>
      </c>
      <c r="D46">
        <v>20</v>
      </c>
      <c r="E46" s="1">
        <v>44183</v>
      </c>
      <c r="F46" s="76">
        <v>112650</v>
      </c>
      <c r="G46" s="24" t="s">
        <v>13</v>
      </c>
    </row>
    <row r="47" spans="1:7" x14ac:dyDescent="0.25">
      <c r="A47" t="s">
        <v>64</v>
      </c>
      <c r="B47" t="s">
        <v>8</v>
      </c>
      <c r="C47" t="s">
        <v>12</v>
      </c>
      <c r="D47">
        <v>20</v>
      </c>
      <c r="E47" s="1">
        <v>44744</v>
      </c>
      <c r="F47" s="76">
        <v>79570</v>
      </c>
      <c r="G47" s="24" t="s">
        <v>13</v>
      </c>
    </row>
    <row r="48" spans="1:7" x14ac:dyDescent="0.25">
      <c r="A48" t="s">
        <v>65</v>
      </c>
      <c r="B48" t="s">
        <v>15</v>
      </c>
      <c r="C48" t="s">
        <v>9</v>
      </c>
      <c r="D48">
        <v>20</v>
      </c>
      <c r="E48" s="1">
        <v>44537</v>
      </c>
      <c r="F48" s="76">
        <v>68900</v>
      </c>
      <c r="G48" s="24" t="s">
        <v>18</v>
      </c>
    </row>
    <row r="49" spans="1:7" x14ac:dyDescent="0.25">
      <c r="A49" t="s">
        <v>66</v>
      </c>
      <c r="B49" t="s">
        <v>15</v>
      </c>
      <c r="C49" t="s">
        <v>23</v>
      </c>
      <c r="D49">
        <v>25</v>
      </c>
      <c r="E49" s="1">
        <v>44694</v>
      </c>
      <c r="F49" s="76">
        <v>80700</v>
      </c>
      <c r="G49" s="24" t="s">
        <v>10</v>
      </c>
    </row>
    <row r="50" spans="1:7" x14ac:dyDescent="0.25">
      <c r="A50" t="s">
        <v>67</v>
      </c>
      <c r="B50" t="s">
        <v>8</v>
      </c>
      <c r="C50" t="s">
        <v>12</v>
      </c>
      <c r="D50">
        <v>19</v>
      </c>
      <c r="E50" s="1">
        <v>44277</v>
      </c>
      <c r="F50" s="76">
        <v>58960</v>
      </c>
      <c r="G50" s="24" t="s">
        <v>13</v>
      </c>
    </row>
    <row r="51" spans="1:7" x14ac:dyDescent="0.25">
      <c r="A51" t="s">
        <v>68</v>
      </c>
      <c r="B51" t="s">
        <v>8</v>
      </c>
      <c r="C51" t="s">
        <v>23</v>
      </c>
      <c r="D51">
        <v>36</v>
      </c>
      <c r="E51" s="1">
        <v>44019</v>
      </c>
      <c r="F51" s="76">
        <v>118840</v>
      </c>
      <c r="G51" s="24" t="s">
        <v>13</v>
      </c>
    </row>
    <row r="52" spans="1:7" x14ac:dyDescent="0.25">
      <c r="A52" t="s">
        <v>69</v>
      </c>
      <c r="B52" t="s">
        <v>8</v>
      </c>
      <c r="C52" t="s">
        <v>17</v>
      </c>
      <c r="D52">
        <v>28</v>
      </c>
      <c r="E52" s="1">
        <v>44041</v>
      </c>
      <c r="F52" s="76">
        <v>48170</v>
      </c>
      <c r="G52" s="24" t="s">
        <v>10</v>
      </c>
    </row>
    <row r="53" spans="1:7" x14ac:dyDescent="0.25">
      <c r="A53" t="s">
        <v>70</v>
      </c>
      <c r="B53" t="s">
        <v>15</v>
      </c>
      <c r="C53" t="s">
        <v>26</v>
      </c>
      <c r="D53">
        <v>32</v>
      </c>
      <c r="E53" s="1">
        <v>44400</v>
      </c>
      <c r="F53" s="76">
        <v>45510</v>
      </c>
      <c r="G53" s="24" t="s">
        <v>13</v>
      </c>
    </row>
    <row r="54" spans="1:7" x14ac:dyDescent="0.25">
      <c r="A54" t="s">
        <v>63</v>
      </c>
      <c r="B54" t="s">
        <v>8</v>
      </c>
      <c r="C54" t="s">
        <v>12</v>
      </c>
      <c r="D54">
        <v>34</v>
      </c>
      <c r="E54" s="1">
        <v>44703</v>
      </c>
      <c r="F54" s="76">
        <v>112650</v>
      </c>
      <c r="G54" s="24" t="s">
        <v>13</v>
      </c>
    </row>
    <row r="55" spans="1:7" x14ac:dyDescent="0.25">
      <c r="A55" t="s">
        <v>71</v>
      </c>
      <c r="B55" t="s">
        <v>15</v>
      </c>
      <c r="C55" t="s">
        <v>12</v>
      </c>
      <c r="D55">
        <v>36</v>
      </c>
      <c r="E55" s="1">
        <v>44085</v>
      </c>
      <c r="F55" s="76">
        <v>114890</v>
      </c>
      <c r="G55" s="24" t="s">
        <v>13</v>
      </c>
    </row>
    <row r="56" spans="1:7" x14ac:dyDescent="0.25">
      <c r="A56" t="s">
        <v>72</v>
      </c>
      <c r="B56" t="s">
        <v>8</v>
      </c>
      <c r="C56" t="s">
        <v>23</v>
      </c>
      <c r="D56">
        <v>30</v>
      </c>
      <c r="E56" s="1">
        <v>44850</v>
      </c>
      <c r="F56" s="76">
        <v>69710</v>
      </c>
      <c r="G56" s="24" t="s">
        <v>13</v>
      </c>
    </row>
    <row r="57" spans="1:7" x14ac:dyDescent="0.25">
      <c r="A57" t="s">
        <v>73</v>
      </c>
      <c r="B57" t="s">
        <v>8</v>
      </c>
      <c r="C57" t="s">
        <v>17</v>
      </c>
      <c r="D57">
        <v>36</v>
      </c>
      <c r="E57" s="1">
        <v>44333</v>
      </c>
      <c r="F57" s="76">
        <v>71380</v>
      </c>
      <c r="G57" s="24" t="s">
        <v>13</v>
      </c>
    </row>
    <row r="58" spans="1:7" x14ac:dyDescent="0.25">
      <c r="A58" t="s">
        <v>74</v>
      </c>
      <c r="B58" t="s">
        <v>15</v>
      </c>
      <c r="C58" t="s">
        <v>9</v>
      </c>
      <c r="D58">
        <v>38</v>
      </c>
      <c r="E58" s="1">
        <v>44377</v>
      </c>
      <c r="F58" s="76">
        <v>109160</v>
      </c>
      <c r="G58" s="24" t="s">
        <v>43</v>
      </c>
    </row>
    <row r="59" spans="1:7" x14ac:dyDescent="0.25">
      <c r="A59" t="s">
        <v>75</v>
      </c>
      <c r="B59" t="s">
        <v>8</v>
      </c>
      <c r="C59" t="s">
        <v>12</v>
      </c>
      <c r="D59">
        <v>27</v>
      </c>
      <c r="E59" s="1">
        <v>44609</v>
      </c>
      <c r="F59" s="76">
        <v>113280</v>
      </c>
      <c r="G59" s="24" t="s">
        <v>49</v>
      </c>
    </row>
    <row r="60" spans="1:7" x14ac:dyDescent="0.25">
      <c r="A60" t="s">
        <v>76</v>
      </c>
      <c r="B60" t="s">
        <v>8</v>
      </c>
      <c r="C60" t="s">
        <v>23</v>
      </c>
      <c r="D60">
        <v>30</v>
      </c>
      <c r="E60" s="1">
        <v>44273</v>
      </c>
      <c r="F60" s="76">
        <v>69120</v>
      </c>
      <c r="G60" s="24" t="s">
        <v>13</v>
      </c>
    </row>
    <row r="61" spans="1:7" x14ac:dyDescent="0.25">
      <c r="A61" t="s">
        <v>77</v>
      </c>
      <c r="B61" t="s">
        <v>15</v>
      </c>
      <c r="C61" t="s">
        <v>26</v>
      </c>
      <c r="D61">
        <v>37</v>
      </c>
      <c r="E61" s="1">
        <v>44451</v>
      </c>
      <c r="F61" s="76">
        <v>118100</v>
      </c>
      <c r="G61" s="24" t="s">
        <v>13</v>
      </c>
    </row>
    <row r="62" spans="1:7" x14ac:dyDescent="0.25">
      <c r="A62" t="s">
        <v>78</v>
      </c>
      <c r="B62" t="s">
        <v>15</v>
      </c>
      <c r="C62" t="s">
        <v>12</v>
      </c>
      <c r="D62">
        <v>22</v>
      </c>
      <c r="E62" s="1">
        <v>44450</v>
      </c>
      <c r="F62" s="76">
        <v>76900</v>
      </c>
      <c r="G62" s="24" t="s">
        <v>10</v>
      </c>
    </row>
    <row r="63" spans="1:7" x14ac:dyDescent="0.25">
      <c r="A63" t="s">
        <v>79</v>
      </c>
      <c r="B63" t="s">
        <v>15</v>
      </c>
      <c r="C63" t="s">
        <v>23</v>
      </c>
      <c r="D63">
        <v>43</v>
      </c>
      <c r="E63" s="1">
        <v>45045</v>
      </c>
      <c r="F63" s="76">
        <v>114870</v>
      </c>
      <c r="G63" s="24" t="s">
        <v>13</v>
      </c>
    </row>
    <row r="64" spans="1:7" x14ac:dyDescent="0.25">
      <c r="A64" t="s">
        <v>80</v>
      </c>
      <c r="B64" t="s">
        <v>257</v>
      </c>
      <c r="C64" t="s">
        <v>23</v>
      </c>
      <c r="D64">
        <v>32</v>
      </c>
      <c r="E64" s="1">
        <v>44774</v>
      </c>
      <c r="F64" s="76">
        <v>91310</v>
      </c>
      <c r="G64" s="24" t="s">
        <v>13</v>
      </c>
    </row>
    <row r="65" spans="1:7" x14ac:dyDescent="0.25">
      <c r="A65" t="s">
        <v>81</v>
      </c>
      <c r="B65" t="s">
        <v>15</v>
      </c>
      <c r="C65" t="s">
        <v>12</v>
      </c>
      <c r="D65">
        <v>28</v>
      </c>
      <c r="E65" s="1">
        <v>44486</v>
      </c>
      <c r="F65" s="76">
        <v>104770</v>
      </c>
      <c r="G65" s="24" t="s">
        <v>13</v>
      </c>
    </row>
    <row r="66" spans="1:7" x14ac:dyDescent="0.25">
      <c r="A66" t="s">
        <v>82</v>
      </c>
      <c r="B66" t="s">
        <v>8</v>
      </c>
      <c r="C66" t="s">
        <v>9</v>
      </c>
      <c r="D66">
        <v>27</v>
      </c>
      <c r="E66" s="1">
        <v>44134</v>
      </c>
      <c r="F66" s="76">
        <v>54970</v>
      </c>
      <c r="G66" s="24" t="s">
        <v>13</v>
      </c>
    </row>
    <row r="67" spans="1:7" x14ac:dyDescent="0.25">
      <c r="A67" t="s">
        <v>83</v>
      </c>
      <c r="B67" t="s">
        <v>257</v>
      </c>
      <c r="C67" t="s">
        <v>23</v>
      </c>
      <c r="D67">
        <v>26</v>
      </c>
      <c r="E67" s="1">
        <v>44271</v>
      </c>
      <c r="F67" s="76">
        <v>90700</v>
      </c>
      <c r="G67" s="24" t="s">
        <v>10</v>
      </c>
    </row>
    <row r="68" spans="1:7" x14ac:dyDescent="0.25">
      <c r="A68" t="s">
        <v>84</v>
      </c>
      <c r="B68" t="s">
        <v>15</v>
      </c>
      <c r="C68" t="s">
        <v>9</v>
      </c>
      <c r="D68">
        <v>38</v>
      </c>
      <c r="E68" s="1">
        <v>44329</v>
      </c>
      <c r="F68" s="76">
        <v>56870</v>
      </c>
      <c r="G68" s="24" t="s">
        <v>10</v>
      </c>
    </row>
    <row r="69" spans="1:7" x14ac:dyDescent="0.25">
      <c r="A69" t="s">
        <v>85</v>
      </c>
      <c r="B69" t="s">
        <v>15</v>
      </c>
      <c r="C69" t="s">
        <v>9</v>
      </c>
      <c r="D69">
        <v>25</v>
      </c>
      <c r="E69" s="1">
        <v>44205</v>
      </c>
      <c r="F69" s="76">
        <v>92700</v>
      </c>
      <c r="G69" s="24" t="s">
        <v>13</v>
      </c>
    </row>
    <row r="70" spans="1:7" x14ac:dyDescent="0.25">
      <c r="A70" t="s">
        <v>86</v>
      </c>
      <c r="B70" t="s">
        <v>15</v>
      </c>
      <c r="C70" t="s">
        <v>17</v>
      </c>
      <c r="D70">
        <v>21</v>
      </c>
      <c r="E70" s="1">
        <v>44317</v>
      </c>
      <c r="F70" s="76">
        <v>65920</v>
      </c>
      <c r="G70" s="24" t="s">
        <v>13</v>
      </c>
    </row>
    <row r="71" spans="1:7" x14ac:dyDescent="0.25">
      <c r="A71" t="s">
        <v>87</v>
      </c>
      <c r="B71" t="s">
        <v>8</v>
      </c>
      <c r="C71" t="s">
        <v>12</v>
      </c>
      <c r="D71">
        <v>26</v>
      </c>
      <c r="E71" s="1">
        <v>44225</v>
      </c>
      <c r="F71" s="76">
        <v>47360</v>
      </c>
      <c r="G71" s="24" t="s">
        <v>13</v>
      </c>
    </row>
    <row r="72" spans="1:7" x14ac:dyDescent="0.25">
      <c r="A72" t="s">
        <v>88</v>
      </c>
      <c r="B72" t="s">
        <v>8</v>
      </c>
      <c r="C72" t="s">
        <v>12</v>
      </c>
      <c r="D72">
        <v>30</v>
      </c>
      <c r="E72" s="1">
        <v>44666</v>
      </c>
      <c r="F72" s="76">
        <v>60570</v>
      </c>
      <c r="G72" s="24" t="s">
        <v>13</v>
      </c>
    </row>
    <row r="73" spans="1:7" x14ac:dyDescent="0.25">
      <c r="A73" t="s">
        <v>89</v>
      </c>
      <c r="B73" t="s">
        <v>15</v>
      </c>
      <c r="C73" t="s">
        <v>12</v>
      </c>
      <c r="D73">
        <v>28</v>
      </c>
      <c r="E73" s="1">
        <v>44649</v>
      </c>
      <c r="F73" s="76">
        <v>104120</v>
      </c>
      <c r="G73" s="24" t="s">
        <v>13</v>
      </c>
    </row>
    <row r="74" spans="1:7" x14ac:dyDescent="0.25">
      <c r="A74" t="s">
        <v>90</v>
      </c>
      <c r="B74" t="s">
        <v>8</v>
      </c>
      <c r="C74" t="s">
        <v>23</v>
      </c>
      <c r="D74">
        <v>37</v>
      </c>
      <c r="E74" s="1">
        <v>44338</v>
      </c>
      <c r="F74" s="76">
        <v>88050</v>
      </c>
      <c r="G74" s="24" t="s">
        <v>18</v>
      </c>
    </row>
    <row r="75" spans="1:7" x14ac:dyDescent="0.25">
      <c r="A75" t="s">
        <v>91</v>
      </c>
      <c r="B75" t="s">
        <v>8</v>
      </c>
      <c r="C75" t="s">
        <v>23</v>
      </c>
      <c r="D75">
        <v>24</v>
      </c>
      <c r="E75" s="1">
        <v>44686</v>
      </c>
      <c r="F75" s="76">
        <v>100420</v>
      </c>
      <c r="G75" s="24" t="s">
        <v>13</v>
      </c>
    </row>
    <row r="76" spans="1:7" x14ac:dyDescent="0.25">
      <c r="A76" t="s">
        <v>92</v>
      </c>
      <c r="B76" t="s">
        <v>15</v>
      </c>
      <c r="C76" t="s">
        <v>12</v>
      </c>
      <c r="D76">
        <v>30</v>
      </c>
      <c r="E76" s="1">
        <v>44850</v>
      </c>
      <c r="F76" s="76">
        <v>114180</v>
      </c>
      <c r="G76" s="24" t="s">
        <v>13</v>
      </c>
    </row>
    <row r="77" spans="1:7" x14ac:dyDescent="0.25">
      <c r="A77" t="s">
        <v>93</v>
      </c>
      <c r="B77" t="s">
        <v>15</v>
      </c>
      <c r="C77" t="s">
        <v>23</v>
      </c>
      <c r="D77">
        <v>21</v>
      </c>
      <c r="E77" s="1">
        <v>44678</v>
      </c>
      <c r="F77" s="76">
        <v>33920</v>
      </c>
      <c r="G77" s="24" t="s">
        <v>13</v>
      </c>
    </row>
    <row r="78" spans="1:7" x14ac:dyDescent="0.25">
      <c r="A78" t="s">
        <v>94</v>
      </c>
      <c r="B78" t="s">
        <v>8</v>
      </c>
      <c r="C78" t="s">
        <v>12</v>
      </c>
      <c r="D78">
        <v>23</v>
      </c>
      <c r="E78" s="1">
        <v>44440</v>
      </c>
      <c r="F78" s="76">
        <v>106460</v>
      </c>
      <c r="G78" s="24" t="s">
        <v>13</v>
      </c>
    </row>
    <row r="79" spans="1:7" x14ac:dyDescent="0.25">
      <c r="A79" t="s">
        <v>95</v>
      </c>
      <c r="B79" t="s">
        <v>8</v>
      </c>
      <c r="C79" t="s">
        <v>12</v>
      </c>
      <c r="D79">
        <v>35</v>
      </c>
      <c r="E79" s="1">
        <v>44727</v>
      </c>
      <c r="F79" s="76">
        <v>40400</v>
      </c>
      <c r="G79" s="24" t="s">
        <v>13</v>
      </c>
    </row>
    <row r="80" spans="1:7" x14ac:dyDescent="0.25">
      <c r="A80" t="s">
        <v>96</v>
      </c>
      <c r="B80" t="s">
        <v>8</v>
      </c>
      <c r="C80" t="s">
        <v>17</v>
      </c>
      <c r="D80">
        <v>27</v>
      </c>
      <c r="E80" s="1">
        <v>44236</v>
      </c>
      <c r="F80" s="76">
        <v>91650</v>
      </c>
      <c r="G80" s="24" t="s">
        <v>10</v>
      </c>
    </row>
    <row r="81" spans="1:7" x14ac:dyDescent="0.25">
      <c r="A81" t="s">
        <v>97</v>
      </c>
      <c r="B81" t="s">
        <v>8</v>
      </c>
      <c r="C81" t="s">
        <v>9</v>
      </c>
      <c r="D81">
        <v>43</v>
      </c>
      <c r="E81" s="1">
        <v>44620</v>
      </c>
      <c r="F81" s="76">
        <v>36040</v>
      </c>
      <c r="G81" s="24" t="s">
        <v>13</v>
      </c>
    </row>
    <row r="82" spans="1:7" x14ac:dyDescent="0.25">
      <c r="A82" t="s">
        <v>98</v>
      </c>
      <c r="B82" t="s">
        <v>15</v>
      </c>
      <c r="C82" t="s">
        <v>23</v>
      </c>
      <c r="D82">
        <v>40</v>
      </c>
      <c r="E82" s="1">
        <v>44381</v>
      </c>
      <c r="F82" s="76">
        <v>104410</v>
      </c>
      <c r="G82" s="24" t="s">
        <v>13</v>
      </c>
    </row>
    <row r="83" spans="1:7" x14ac:dyDescent="0.25">
      <c r="A83" t="s">
        <v>99</v>
      </c>
      <c r="B83" t="s">
        <v>8</v>
      </c>
      <c r="C83" t="s">
        <v>17</v>
      </c>
      <c r="D83">
        <v>30</v>
      </c>
      <c r="E83" s="1">
        <v>44606</v>
      </c>
      <c r="F83" s="76">
        <v>96800</v>
      </c>
      <c r="G83" s="24" t="s">
        <v>13</v>
      </c>
    </row>
    <row r="84" spans="1:7" x14ac:dyDescent="0.25">
      <c r="A84" t="s">
        <v>100</v>
      </c>
      <c r="B84" t="s">
        <v>15</v>
      </c>
      <c r="C84" t="s">
        <v>17</v>
      </c>
      <c r="D84">
        <v>34</v>
      </c>
      <c r="E84" s="1">
        <v>44459</v>
      </c>
      <c r="F84" s="76">
        <v>85000</v>
      </c>
      <c r="G84" s="24" t="s">
        <v>13</v>
      </c>
    </row>
    <row r="85" spans="1:7" x14ac:dyDescent="0.25">
      <c r="A85" t="s">
        <v>101</v>
      </c>
      <c r="B85" t="s">
        <v>8</v>
      </c>
      <c r="C85" t="s">
        <v>9</v>
      </c>
      <c r="D85">
        <v>28</v>
      </c>
      <c r="E85" s="1">
        <v>44820</v>
      </c>
      <c r="F85" s="76">
        <v>43510</v>
      </c>
      <c r="G85" s="24" t="s">
        <v>49</v>
      </c>
    </row>
    <row r="86" spans="1:7" x14ac:dyDescent="0.25">
      <c r="A86" t="s">
        <v>102</v>
      </c>
      <c r="B86" t="s">
        <v>8</v>
      </c>
      <c r="C86" t="s">
        <v>17</v>
      </c>
      <c r="D86">
        <v>33</v>
      </c>
      <c r="E86" s="1">
        <v>44243</v>
      </c>
      <c r="F86" s="76">
        <v>59430</v>
      </c>
      <c r="G86" s="24" t="s">
        <v>13</v>
      </c>
    </row>
    <row r="87" spans="1:7" x14ac:dyDescent="0.25">
      <c r="A87" t="s">
        <v>103</v>
      </c>
      <c r="B87" t="s">
        <v>15</v>
      </c>
      <c r="C87" t="s">
        <v>17</v>
      </c>
      <c r="D87">
        <v>33</v>
      </c>
      <c r="E87" s="1">
        <v>44067</v>
      </c>
      <c r="F87" s="76">
        <v>65360</v>
      </c>
      <c r="G87" s="24" t="s">
        <v>13</v>
      </c>
    </row>
    <row r="88" spans="1:7" x14ac:dyDescent="0.25">
      <c r="A88" t="s">
        <v>104</v>
      </c>
      <c r="B88" t="s">
        <v>15</v>
      </c>
      <c r="C88" t="s">
        <v>12</v>
      </c>
      <c r="D88">
        <v>32</v>
      </c>
      <c r="E88" s="1">
        <v>44611</v>
      </c>
      <c r="F88" s="76">
        <v>41570</v>
      </c>
      <c r="G88" s="24" t="s">
        <v>13</v>
      </c>
    </row>
    <row r="89" spans="1:7" x14ac:dyDescent="0.25">
      <c r="A89" t="s">
        <v>105</v>
      </c>
      <c r="B89" t="s">
        <v>15</v>
      </c>
      <c r="C89" t="s">
        <v>23</v>
      </c>
      <c r="D89">
        <v>33</v>
      </c>
      <c r="E89" s="1">
        <v>44312</v>
      </c>
      <c r="F89" s="76">
        <v>75280</v>
      </c>
      <c r="G89" s="24" t="s">
        <v>13</v>
      </c>
    </row>
    <row r="90" spans="1:7" x14ac:dyDescent="0.25">
      <c r="A90" t="s">
        <v>106</v>
      </c>
      <c r="B90" t="s">
        <v>8</v>
      </c>
      <c r="C90" t="s">
        <v>9</v>
      </c>
      <c r="D90">
        <v>33</v>
      </c>
      <c r="E90" s="1">
        <v>44385</v>
      </c>
      <c r="F90" s="76">
        <v>74550</v>
      </c>
      <c r="G90" s="24" t="s">
        <v>13</v>
      </c>
    </row>
    <row r="91" spans="1:7" x14ac:dyDescent="0.25">
      <c r="A91" t="s">
        <v>107</v>
      </c>
      <c r="B91" t="s">
        <v>8</v>
      </c>
      <c r="C91" t="s">
        <v>12</v>
      </c>
      <c r="D91">
        <v>30</v>
      </c>
      <c r="E91" s="1">
        <v>44701</v>
      </c>
      <c r="F91" s="76">
        <v>67950</v>
      </c>
      <c r="G91" s="24" t="s">
        <v>13</v>
      </c>
    </row>
    <row r="92" spans="1:7" x14ac:dyDescent="0.25">
      <c r="A92" t="s">
        <v>108</v>
      </c>
      <c r="B92" t="s">
        <v>8</v>
      </c>
      <c r="C92" t="s">
        <v>17</v>
      </c>
      <c r="D92">
        <v>42</v>
      </c>
      <c r="E92" s="1">
        <v>44731</v>
      </c>
      <c r="F92" s="76">
        <v>70270</v>
      </c>
      <c r="G92" s="24" t="s">
        <v>18</v>
      </c>
    </row>
    <row r="93" spans="1:7" x14ac:dyDescent="0.25">
      <c r="A93" t="s">
        <v>109</v>
      </c>
      <c r="B93" t="s">
        <v>8</v>
      </c>
      <c r="C93" t="s">
        <v>12</v>
      </c>
      <c r="D93">
        <v>26</v>
      </c>
      <c r="E93" s="1">
        <v>44411</v>
      </c>
      <c r="F93" s="76">
        <v>53540</v>
      </c>
      <c r="G93" s="24" t="s">
        <v>13</v>
      </c>
    </row>
    <row r="94" spans="1:7" x14ac:dyDescent="0.25">
      <c r="A94" t="s">
        <v>7</v>
      </c>
      <c r="B94" t="s">
        <v>8</v>
      </c>
      <c r="C94" t="s">
        <v>9</v>
      </c>
      <c r="D94">
        <v>22</v>
      </c>
      <c r="E94">
        <v>44446</v>
      </c>
      <c r="F94" s="76">
        <v>112780</v>
      </c>
      <c r="G94" s="24" t="s">
        <v>10</v>
      </c>
    </row>
    <row r="95" spans="1:7" x14ac:dyDescent="0.25">
      <c r="A95" t="s">
        <v>11</v>
      </c>
      <c r="B95" t="s">
        <v>8</v>
      </c>
      <c r="C95" t="s">
        <v>12</v>
      </c>
      <c r="D95">
        <v>46</v>
      </c>
      <c r="E95">
        <v>44758</v>
      </c>
      <c r="F95" s="76">
        <v>70610</v>
      </c>
      <c r="G95" s="24" t="s">
        <v>13</v>
      </c>
    </row>
    <row r="96" spans="1:7" x14ac:dyDescent="0.25">
      <c r="A96" t="s">
        <v>14</v>
      </c>
      <c r="B96" t="s">
        <v>15</v>
      </c>
      <c r="C96" t="s">
        <v>9</v>
      </c>
      <c r="D96">
        <v>28</v>
      </c>
      <c r="E96">
        <v>44357</v>
      </c>
      <c r="F96" s="76">
        <v>53240</v>
      </c>
      <c r="G96" s="24" t="s">
        <v>13</v>
      </c>
    </row>
    <row r="97" spans="1:7" x14ac:dyDescent="0.25">
      <c r="A97" t="s">
        <v>16</v>
      </c>
      <c r="B97" t="s">
        <v>257</v>
      </c>
      <c r="C97" t="s">
        <v>17</v>
      </c>
      <c r="D97">
        <v>37</v>
      </c>
      <c r="E97">
        <v>44146</v>
      </c>
      <c r="F97" s="76">
        <v>115440</v>
      </c>
      <c r="G97" s="24" t="s">
        <v>18</v>
      </c>
    </row>
    <row r="98" spans="1:7" x14ac:dyDescent="0.25">
      <c r="A98" t="s">
        <v>19</v>
      </c>
      <c r="B98" t="s">
        <v>8</v>
      </c>
      <c r="C98" t="s">
        <v>9</v>
      </c>
      <c r="D98">
        <v>32</v>
      </c>
      <c r="E98">
        <v>44465</v>
      </c>
      <c r="F98" s="76">
        <v>53540</v>
      </c>
      <c r="G98" s="24" t="s">
        <v>13</v>
      </c>
    </row>
    <row r="99" spans="1:7" x14ac:dyDescent="0.25">
      <c r="A99" t="s">
        <v>20</v>
      </c>
      <c r="B99" t="s">
        <v>15</v>
      </c>
      <c r="C99" t="s">
        <v>12</v>
      </c>
      <c r="D99">
        <v>30</v>
      </c>
      <c r="E99">
        <v>44861</v>
      </c>
      <c r="F99" s="76">
        <v>112570</v>
      </c>
      <c r="G99" s="24" t="s">
        <v>13</v>
      </c>
    </row>
    <row r="100" spans="1:7" x14ac:dyDescent="0.25">
      <c r="A100" t="s">
        <v>21</v>
      </c>
      <c r="B100" t="s">
        <v>8</v>
      </c>
      <c r="C100" t="s">
        <v>12</v>
      </c>
      <c r="D100">
        <v>33</v>
      </c>
      <c r="E100">
        <v>44701</v>
      </c>
      <c r="F100" s="76">
        <v>48530</v>
      </c>
      <c r="G100" s="24" t="s">
        <v>10</v>
      </c>
    </row>
    <row r="101" spans="1:7" x14ac:dyDescent="0.25">
      <c r="A101" t="s">
        <v>22</v>
      </c>
      <c r="B101" t="s">
        <v>15</v>
      </c>
      <c r="C101" t="s">
        <v>23</v>
      </c>
      <c r="D101">
        <v>24</v>
      </c>
      <c r="E101">
        <v>44148</v>
      </c>
      <c r="F101" s="76">
        <v>62780</v>
      </c>
      <c r="G101" s="24"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0FB19-268A-4804-B68E-B484FF19A0B0}">
  <dimension ref="A1:XFD184"/>
  <sheetViews>
    <sheetView tabSelected="1" workbookViewId="0">
      <selection activeCell="G5" sqref="G5"/>
    </sheetView>
  </sheetViews>
  <sheetFormatPr defaultRowHeight="15" x14ac:dyDescent="0.25"/>
  <cols>
    <col min="1" max="1" width="30" bestFit="1" customWidth="1"/>
    <col min="2" max="2" width="12.28515625" customWidth="1"/>
    <col min="3" max="3" width="6.5703125" customWidth="1"/>
    <col min="4" max="4" width="14.28515625" bestFit="1" customWidth="1"/>
    <col min="5" max="5" width="13.5703125" customWidth="1"/>
    <col min="6" max="6" width="13.85546875" customWidth="1"/>
    <col min="7" max="7" width="12" customWidth="1"/>
  </cols>
  <sheetData>
    <row r="1" spans="1:7 16384:16384" x14ac:dyDescent="0.25">
      <c r="A1" t="s">
        <v>0</v>
      </c>
      <c r="B1" t="s">
        <v>1</v>
      </c>
      <c r="C1" t="s">
        <v>3</v>
      </c>
      <c r="D1" t="s">
        <v>6</v>
      </c>
      <c r="E1" t="s">
        <v>4</v>
      </c>
      <c r="F1" t="s">
        <v>2</v>
      </c>
      <c r="G1" s="3" t="s">
        <v>5</v>
      </c>
    </row>
    <row r="2" spans="1:7 16384:16384" x14ac:dyDescent="0.25">
      <c r="A2" t="s">
        <v>110</v>
      </c>
      <c r="B2" t="s">
        <v>8</v>
      </c>
      <c r="C2">
        <v>20</v>
      </c>
      <c r="D2" t="s">
        <v>13</v>
      </c>
      <c r="E2" s="1">
        <v>44122</v>
      </c>
      <c r="F2" t="s">
        <v>23</v>
      </c>
      <c r="G2" s="75">
        <v>112650</v>
      </c>
      <c r="XFD2" s="7" t="s">
        <v>11</v>
      </c>
    </row>
    <row r="3" spans="1:7 16384:16384" x14ac:dyDescent="0.25">
      <c r="A3" t="s">
        <v>111</v>
      </c>
      <c r="B3" t="s">
        <v>15</v>
      </c>
      <c r="C3">
        <v>32</v>
      </c>
      <c r="D3" t="s">
        <v>10</v>
      </c>
      <c r="E3" s="1">
        <v>44293</v>
      </c>
      <c r="F3" t="s">
        <v>23</v>
      </c>
      <c r="G3" s="75">
        <v>43840</v>
      </c>
      <c r="XFD3" s="9" t="s">
        <v>19</v>
      </c>
    </row>
    <row r="4" spans="1:7 16384:16384" x14ac:dyDescent="0.25">
      <c r="A4" t="s">
        <v>112</v>
      </c>
      <c r="B4" t="s">
        <v>8</v>
      </c>
      <c r="C4">
        <v>31</v>
      </c>
      <c r="D4" t="s">
        <v>13</v>
      </c>
      <c r="E4" s="1">
        <v>44663</v>
      </c>
      <c r="F4" t="s">
        <v>12</v>
      </c>
      <c r="G4" s="75">
        <v>103550</v>
      </c>
      <c r="XFD4" s="7" t="s">
        <v>24</v>
      </c>
    </row>
    <row r="5" spans="1:7 16384:16384" x14ac:dyDescent="0.25">
      <c r="A5" t="s">
        <v>113</v>
      </c>
      <c r="B5" t="s">
        <v>15</v>
      </c>
      <c r="C5">
        <v>32</v>
      </c>
      <c r="D5" t="s">
        <v>13</v>
      </c>
      <c r="E5" s="1">
        <v>44339</v>
      </c>
      <c r="F5" t="s">
        <v>26</v>
      </c>
      <c r="G5" s="75">
        <v>45510</v>
      </c>
      <c r="XFD5" s="9" t="s">
        <v>28</v>
      </c>
    </row>
    <row r="6" spans="1:7 16384:16384" x14ac:dyDescent="0.25">
      <c r="A6" t="s">
        <v>114</v>
      </c>
      <c r="B6" t="s">
        <v>205</v>
      </c>
      <c r="C6">
        <v>37</v>
      </c>
      <c r="D6" t="s">
        <v>18</v>
      </c>
      <c r="E6" s="1">
        <v>44085</v>
      </c>
      <c r="F6" t="s">
        <v>17</v>
      </c>
      <c r="G6" s="75">
        <v>115440</v>
      </c>
      <c r="XFD6" s="7" t="s">
        <v>29</v>
      </c>
    </row>
    <row r="7" spans="1:7 16384:16384" x14ac:dyDescent="0.25">
      <c r="A7" t="s">
        <v>115</v>
      </c>
      <c r="B7" t="s">
        <v>15</v>
      </c>
      <c r="C7">
        <v>38</v>
      </c>
      <c r="D7" t="s">
        <v>10</v>
      </c>
      <c r="E7" s="1">
        <v>44268</v>
      </c>
      <c r="F7" t="s">
        <v>9</v>
      </c>
      <c r="G7" s="75">
        <v>56870</v>
      </c>
      <c r="XFD7" s="9" t="s">
        <v>30</v>
      </c>
    </row>
    <row r="8" spans="1:7 16384:16384" x14ac:dyDescent="0.25">
      <c r="A8" t="s">
        <v>116</v>
      </c>
      <c r="B8" t="s">
        <v>15</v>
      </c>
      <c r="C8">
        <v>25</v>
      </c>
      <c r="D8" t="s">
        <v>13</v>
      </c>
      <c r="E8" s="1">
        <v>44144</v>
      </c>
      <c r="F8" t="s">
        <v>9</v>
      </c>
      <c r="G8" s="75">
        <v>92700</v>
      </c>
      <c r="XFD8" s="7" t="s">
        <v>32</v>
      </c>
    </row>
    <row r="9" spans="1:7 16384:16384" x14ac:dyDescent="0.25">
      <c r="A9" t="s">
        <v>117</v>
      </c>
      <c r="B9" t="s">
        <v>205</v>
      </c>
      <c r="C9">
        <v>32</v>
      </c>
      <c r="D9" t="s">
        <v>13</v>
      </c>
      <c r="E9" s="1">
        <v>44713</v>
      </c>
      <c r="F9" t="s">
        <v>23</v>
      </c>
      <c r="G9" s="75">
        <v>91310</v>
      </c>
      <c r="XFD9" s="9" t="s">
        <v>33</v>
      </c>
    </row>
    <row r="10" spans="1:7 16384:16384" x14ac:dyDescent="0.25">
      <c r="A10" t="s">
        <v>118</v>
      </c>
      <c r="B10" t="s">
        <v>8</v>
      </c>
      <c r="C10">
        <v>33</v>
      </c>
      <c r="D10" t="s">
        <v>13</v>
      </c>
      <c r="E10" s="1">
        <v>44324</v>
      </c>
      <c r="F10" t="s">
        <v>9</v>
      </c>
      <c r="G10" s="75">
        <v>74550</v>
      </c>
      <c r="XFD10" s="7" t="s">
        <v>34</v>
      </c>
    </row>
    <row r="11" spans="1:7 16384:16384" x14ac:dyDescent="0.25">
      <c r="A11" t="s">
        <v>119</v>
      </c>
      <c r="B11" t="s">
        <v>8</v>
      </c>
      <c r="C11">
        <v>25</v>
      </c>
      <c r="D11" t="s">
        <v>10</v>
      </c>
      <c r="E11" s="1">
        <v>44665</v>
      </c>
      <c r="F11" t="s">
        <v>12</v>
      </c>
      <c r="G11" s="75">
        <v>109190</v>
      </c>
      <c r="XFD11" s="9" t="s">
        <v>36</v>
      </c>
    </row>
    <row r="12" spans="1:7 16384:16384" x14ac:dyDescent="0.25">
      <c r="A12" t="s">
        <v>120</v>
      </c>
      <c r="B12" t="s">
        <v>15</v>
      </c>
      <c r="C12">
        <v>40</v>
      </c>
      <c r="D12" t="s">
        <v>13</v>
      </c>
      <c r="E12" s="1">
        <v>44320</v>
      </c>
      <c r="F12" t="s">
        <v>23</v>
      </c>
      <c r="G12" s="75">
        <v>104410</v>
      </c>
      <c r="XFD12" s="7" t="s">
        <v>40</v>
      </c>
    </row>
    <row r="13" spans="1:7 16384:16384" x14ac:dyDescent="0.25">
      <c r="A13" t="s">
        <v>121</v>
      </c>
      <c r="B13" t="s">
        <v>8</v>
      </c>
      <c r="C13">
        <v>30</v>
      </c>
      <c r="D13" t="s">
        <v>13</v>
      </c>
      <c r="E13" s="1">
        <v>44544</v>
      </c>
      <c r="F13" t="s">
        <v>17</v>
      </c>
      <c r="G13" s="75">
        <v>96800</v>
      </c>
      <c r="XFD13" s="9" t="s">
        <v>50</v>
      </c>
    </row>
    <row r="14" spans="1:7 16384:16384" x14ac:dyDescent="0.25">
      <c r="A14" t="s">
        <v>122</v>
      </c>
      <c r="B14" t="s">
        <v>8</v>
      </c>
      <c r="C14">
        <v>28</v>
      </c>
      <c r="D14" t="s">
        <v>10</v>
      </c>
      <c r="E14" s="1">
        <v>43980</v>
      </c>
      <c r="F14" t="s">
        <v>17</v>
      </c>
      <c r="G14" s="75">
        <v>48170</v>
      </c>
      <c r="XFD14" s="7" t="s">
        <v>56</v>
      </c>
    </row>
    <row r="15" spans="1:7 16384:16384" x14ac:dyDescent="0.25">
      <c r="A15" t="s">
        <v>123</v>
      </c>
      <c r="B15" t="s">
        <v>8</v>
      </c>
      <c r="C15">
        <v>21</v>
      </c>
      <c r="D15" t="s">
        <v>13</v>
      </c>
      <c r="E15" s="1">
        <v>44042</v>
      </c>
      <c r="F15" t="s">
        <v>12</v>
      </c>
      <c r="G15" s="75">
        <v>37920</v>
      </c>
      <c r="XFD15" s="9" t="s">
        <v>57</v>
      </c>
    </row>
    <row r="16" spans="1:7 16384:16384" x14ac:dyDescent="0.25">
      <c r="A16" t="s">
        <v>124</v>
      </c>
      <c r="B16" t="s">
        <v>8</v>
      </c>
      <c r="C16">
        <v>34</v>
      </c>
      <c r="D16" t="s">
        <v>13</v>
      </c>
      <c r="E16" s="1">
        <v>44642</v>
      </c>
      <c r="F16" t="s">
        <v>12</v>
      </c>
      <c r="G16" s="75">
        <v>112650</v>
      </c>
      <c r="XFD16" s="7" t="s">
        <v>63</v>
      </c>
    </row>
    <row r="17" spans="1:7 16384:16384" x14ac:dyDescent="0.25">
      <c r="A17" t="s">
        <v>125</v>
      </c>
      <c r="B17" t="s">
        <v>15</v>
      </c>
      <c r="C17">
        <v>34</v>
      </c>
      <c r="D17" t="s">
        <v>18</v>
      </c>
      <c r="E17" s="1">
        <v>44660</v>
      </c>
      <c r="F17" t="s">
        <v>9</v>
      </c>
      <c r="G17" s="75">
        <v>49630</v>
      </c>
      <c r="XFD17" s="9" t="s">
        <v>64</v>
      </c>
    </row>
    <row r="18" spans="1:7 16384:16384" x14ac:dyDescent="0.25">
      <c r="A18" t="s">
        <v>126</v>
      </c>
      <c r="B18" t="s">
        <v>8</v>
      </c>
      <c r="C18">
        <v>36</v>
      </c>
      <c r="D18" t="s">
        <v>13</v>
      </c>
      <c r="E18" s="1">
        <v>43958</v>
      </c>
      <c r="F18" t="s">
        <v>23</v>
      </c>
      <c r="G18" s="75">
        <v>118840</v>
      </c>
      <c r="XFD18" s="7" t="s">
        <v>67</v>
      </c>
    </row>
    <row r="19" spans="1:7 16384:16384" x14ac:dyDescent="0.25">
      <c r="A19" t="s">
        <v>127</v>
      </c>
      <c r="B19" t="s">
        <v>8</v>
      </c>
      <c r="C19">
        <v>30</v>
      </c>
      <c r="D19" t="s">
        <v>13</v>
      </c>
      <c r="E19" s="1">
        <v>44789</v>
      </c>
      <c r="F19" t="s">
        <v>23</v>
      </c>
      <c r="G19" s="75">
        <v>69710</v>
      </c>
      <c r="XFD19" s="9" t="s">
        <v>68</v>
      </c>
    </row>
    <row r="20" spans="1:7 16384:16384" x14ac:dyDescent="0.25">
      <c r="A20" t="s">
        <v>128</v>
      </c>
      <c r="B20" t="s">
        <v>8</v>
      </c>
      <c r="C20">
        <v>20</v>
      </c>
      <c r="D20" t="s">
        <v>13</v>
      </c>
      <c r="E20" s="1">
        <v>44683</v>
      </c>
      <c r="F20" t="s">
        <v>12</v>
      </c>
      <c r="G20" s="75">
        <v>79570</v>
      </c>
      <c r="XFD20" s="9" t="s">
        <v>72</v>
      </c>
    </row>
    <row r="21" spans="1:7 16384:16384" x14ac:dyDescent="0.25">
      <c r="A21" t="s">
        <v>129</v>
      </c>
      <c r="B21" t="s">
        <v>15</v>
      </c>
      <c r="C21">
        <v>22</v>
      </c>
      <c r="D21" t="s">
        <v>10</v>
      </c>
      <c r="E21" s="1">
        <v>44388</v>
      </c>
      <c r="F21" t="s">
        <v>12</v>
      </c>
      <c r="G21" s="75">
        <v>76900</v>
      </c>
      <c r="XFD21" s="7" t="s">
        <v>73</v>
      </c>
    </row>
    <row r="22" spans="1:7 16384:16384" x14ac:dyDescent="0.25">
      <c r="A22" t="s">
        <v>130</v>
      </c>
      <c r="B22" t="s">
        <v>8</v>
      </c>
      <c r="C22">
        <v>27</v>
      </c>
      <c r="D22" t="s">
        <v>13</v>
      </c>
      <c r="E22" s="1">
        <v>44073</v>
      </c>
      <c r="F22" t="s">
        <v>9</v>
      </c>
      <c r="G22" s="75">
        <v>54970</v>
      </c>
      <c r="XFD22" s="9" t="s">
        <v>76</v>
      </c>
    </row>
    <row r="23" spans="1:7 16384:16384" x14ac:dyDescent="0.25">
      <c r="A23" t="s">
        <v>131</v>
      </c>
      <c r="B23" t="s">
        <v>8</v>
      </c>
      <c r="C23">
        <v>37</v>
      </c>
      <c r="D23" t="s">
        <v>18</v>
      </c>
      <c r="E23" s="1">
        <v>44277</v>
      </c>
      <c r="F23" t="s">
        <v>23</v>
      </c>
      <c r="G23" s="75">
        <v>88050</v>
      </c>
      <c r="XFD23" s="7" t="s">
        <v>82</v>
      </c>
    </row>
    <row r="24" spans="1:7 16384:16384" x14ac:dyDescent="0.25">
      <c r="A24" t="s">
        <v>132</v>
      </c>
      <c r="B24" t="s">
        <v>8</v>
      </c>
      <c r="C24">
        <v>43</v>
      </c>
      <c r="D24" t="s">
        <v>13</v>
      </c>
      <c r="E24" s="1">
        <v>44558</v>
      </c>
      <c r="F24" t="s">
        <v>9</v>
      </c>
      <c r="G24" s="75">
        <v>36040</v>
      </c>
      <c r="XFD24" s="9" t="s">
        <v>87</v>
      </c>
    </row>
    <row r="25" spans="1:7 16384:16384" x14ac:dyDescent="0.25">
      <c r="A25" t="s">
        <v>133</v>
      </c>
      <c r="B25" t="s">
        <v>15</v>
      </c>
      <c r="C25">
        <v>42</v>
      </c>
      <c r="D25" t="s">
        <v>43</v>
      </c>
      <c r="E25" s="1">
        <v>44718</v>
      </c>
      <c r="F25" t="s">
        <v>12</v>
      </c>
      <c r="G25" s="75">
        <v>75000</v>
      </c>
      <c r="XFD25" s="7" t="s">
        <v>88</v>
      </c>
    </row>
    <row r="26" spans="1:7 16384:16384" x14ac:dyDescent="0.25">
      <c r="A26" t="s">
        <v>134</v>
      </c>
      <c r="B26" t="s">
        <v>8</v>
      </c>
      <c r="C26">
        <v>35</v>
      </c>
      <c r="D26" t="s">
        <v>13</v>
      </c>
      <c r="E26" s="1">
        <v>44666</v>
      </c>
      <c r="F26" t="s">
        <v>12</v>
      </c>
      <c r="G26" s="75">
        <v>40400</v>
      </c>
      <c r="XFD26" s="9" t="s">
        <v>91</v>
      </c>
    </row>
    <row r="27" spans="1:7 16384:16384" x14ac:dyDescent="0.25">
      <c r="A27" t="s">
        <v>135</v>
      </c>
      <c r="B27" t="s">
        <v>8</v>
      </c>
      <c r="C27">
        <v>24</v>
      </c>
      <c r="D27" t="s">
        <v>13</v>
      </c>
      <c r="E27" s="1">
        <v>44625</v>
      </c>
      <c r="F27" t="s">
        <v>23</v>
      </c>
      <c r="G27" s="75">
        <v>100420</v>
      </c>
      <c r="XFD27" s="7" t="s">
        <v>94</v>
      </c>
    </row>
    <row r="28" spans="1:7 16384:16384" x14ac:dyDescent="0.25">
      <c r="A28" t="s">
        <v>136</v>
      </c>
      <c r="B28" t="s">
        <v>15</v>
      </c>
      <c r="C28">
        <v>31</v>
      </c>
      <c r="D28" t="s">
        <v>13</v>
      </c>
      <c r="E28" s="1">
        <v>44604</v>
      </c>
      <c r="F28" t="s">
        <v>23</v>
      </c>
      <c r="G28" s="75">
        <v>58100</v>
      </c>
      <c r="XFD28" s="9" t="s">
        <v>95</v>
      </c>
    </row>
    <row r="29" spans="1:7 16384:16384" x14ac:dyDescent="0.25">
      <c r="A29" t="s">
        <v>137</v>
      </c>
      <c r="B29" t="s">
        <v>15</v>
      </c>
      <c r="C29">
        <v>44</v>
      </c>
      <c r="D29" t="s">
        <v>13</v>
      </c>
      <c r="E29" s="1">
        <v>44985</v>
      </c>
      <c r="F29" t="s">
        <v>23</v>
      </c>
      <c r="G29" s="75">
        <v>114870</v>
      </c>
      <c r="XFD29" s="7" t="s">
        <v>97</v>
      </c>
    </row>
    <row r="30" spans="1:7 16384:16384" x14ac:dyDescent="0.25">
      <c r="A30" t="s">
        <v>138</v>
      </c>
      <c r="B30" t="s">
        <v>15</v>
      </c>
      <c r="C30">
        <v>32</v>
      </c>
      <c r="D30" t="s">
        <v>13</v>
      </c>
      <c r="E30" s="1">
        <v>44549</v>
      </c>
      <c r="F30" t="s">
        <v>12</v>
      </c>
      <c r="G30" s="75">
        <v>41570</v>
      </c>
      <c r="XFD30" s="9" t="s">
        <v>99</v>
      </c>
    </row>
    <row r="31" spans="1:7 16384:16384" x14ac:dyDescent="0.25">
      <c r="A31" t="s">
        <v>139</v>
      </c>
      <c r="B31" t="s">
        <v>15</v>
      </c>
      <c r="C31">
        <v>30</v>
      </c>
      <c r="D31" t="s">
        <v>13</v>
      </c>
      <c r="E31" s="1">
        <v>44800</v>
      </c>
      <c r="F31" t="s">
        <v>12</v>
      </c>
      <c r="G31" s="75">
        <v>112570</v>
      </c>
      <c r="XFD31" s="7" t="s">
        <v>102</v>
      </c>
    </row>
    <row r="32" spans="1:7 16384:16384" x14ac:dyDescent="0.25">
      <c r="A32" t="s">
        <v>140</v>
      </c>
      <c r="B32" t="s">
        <v>8</v>
      </c>
      <c r="C32">
        <v>26</v>
      </c>
      <c r="D32" t="s">
        <v>13</v>
      </c>
      <c r="E32" s="1">
        <v>44164</v>
      </c>
      <c r="F32" t="s">
        <v>12</v>
      </c>
      <c r="G32" s="75">
        <v>47360</v>
      </c>
      <c r="XFD32" s="9" t="s">
        <v>106</v>
      </c>
    </row>
    <row r="33" spans="1:7 16384:16384" x14ac:dyDescent="0.25">
      <c r="A33" t="s">
        <v>141</v>
      </c>
      <c r="B33" t="s">
        <v>15</v>
      </c>
      <c r="C33">
        <v>21</v>
      </c>
      <c r="D33" t="s">
        <v>13</v>
      </c>
      <c r="E33" s="1">
        <v>44256</v>
      </c>
      <c r="F33" t="s">
        <v>17</v>
      </c>
      <c r="G33" s="75">
        <v>65920</v>
      </c>
      <c r="XFD33" s="7" t="s">
        <v>107</v>
      </c>
    </row>
    <row r="34" spans="1:7 16384:16384" x14ac:dyDescent="0.25">
      <c r="A34" t="s">
        <v>142</v>
      </c>
      <c r="B34" t="s">
        <v>15</v>
      </c>
      <c r="C34">
        <v>28</v>
      </c>
      <c r="D34" t="s">
        <v>13</v>
      </c>
      <c r="E34" s="1">
        <v>44571</v>
      </c>
      <c r="F34" t="s">
        <v>12</v>
      </c>
      <c r="G34" s="75">
        <v>99970</v>
      </c>
      <c r="XFD34" s="9" t="s">
        <v>109</v>
      </c>
    </row>
    <row r="35" spans="1:7 16384:16384" x14ac:dyDescent="0.25">
      <c r="A35" t="s">
        <v>143</v>
      </c>
      <c r="B35" t="s">
        <v>15</v>
      </c>
      <c r="C35">
        <v>25</v>
      </c>
      <c r="D35" t="s">
        <v>10</v>
      </c>
      <c r="E35" s="1">
        <v>44633</v>
      </c>
      <c r="F35" t="s">
        <v>23</v>
      </c>
      <c r="G35" s="75">
        <v>80700</v>
      </c>
      <c r="XFD35" s="7" t="s">
        <v>110</v>
      </c>
    </row>
    <row r="36" spans="1:7 16384:16384" x14ac:dyDescent="0.25">
      <c r="A36" t="s">
        <v>144</v>
      </c>
      <c r="B36" t="s">
        <v>8</v>
      </c>
      <c r="C36">
        <v>24</v>
      </c>
      <c r="D36" t="s">
        <v>18</v>
      </c>
      <c r="E36" s="1">
        <v>44375</v>
      </c>
      <c r="F36" t="s">
        <v>17</v>
      </c>
      <c r="G36" s="75">
        <v>52610</v>
      </c>
      <c r="XFD36" s="9" t="s">
        <v>112</v>
      </c>
    </row>
    <row r="37" spans="1:7 16384:16384" x14ac:dyDescent="0.25">
      <c r="A37" t="s">
        <v>145</v>
      </c>
      <c r="B37" t="s">
        <v>8</v>
      </c>
      <c r="C37">
        <v>29</v>
      </c>
      <c r="D37" t="s">
        <v>18</v>
      </c>
      <c r="E37" s="1">
        <v>44119</v>
      </c>
      <c r="F37" t="s">
        <v>23</v>
      </c>
      <c r="G37" s="75">
        <v>112110</v>
      </c>
      <c r="XFD37" s="7" t="s">
        <v>118</v>
      </c>
    </row>
    <row r="38" spans="1:7 16384:16384" x14ac:dyDescent="0.25">
      <c r="A38" t="s">
        <v>146</v>
      </c>
      <c r="B38" t="s">
        <v>15</v>
      </c>
      <c r="C38">
        <v>27</v>
      </c>
      <c r="D38" t="s">
        <v>13</v>
      </c>
      <c r="E38" s="1">
        <v>44061</v>
      </c>
      <c r="F38" t="s">
        <v>26</v>
      </c>
      <c r="G38" s="75">
        <v>119110</v>
      </c>
      <c r="XFD38" s="9" t="s">
        <v>121</v>
      </c>
    </row>
    <row r="39" spans="1:7 16384:16384" x14ac:dyDescent="0.25">
      <c r="A39" t="s">
        <v>147</v>
      </c>
      <c r="B39" t="s">
        <v>8</v>
      </c>
      <c r="C39">
        <v>22</v>
      </c>
      <c r="D39" t="s">
        <v>10</v>
      </c>
      <c r="E39" s="1">
        <v>44384</v>
      </c>
      <c r="F39" t="s">
        <v>9</v>
      </c>
      <c r="G39" s="75">
        <v>112780</v>
      </c>
      <c r="XFD39" s="7" t="s">
        <v>123</v>
      </c>
    </row>
    <row r="40" spans="1:7 16384:16384" x14ac:dyDescent="0.25">
      <c r="A40" t="s">
        <v>148</v>
      </c>
      <c r="B40" t="s">
        <v>15</v>
      </c>
      <c r="C40">
        <v>36</v>
      </c>
      <c r="D40" t="s">
        <v>13</v>
      </c>
      <c r="E40" s="1">
        <v>44023</v>
      </c>
      <c r="F40" t="s">
        <v>12</v>
      </c>
      <c r="G40" s="75">
        <v>114890</v>
      </c>
      <c r="XFD40" s="9" t="s">
        <v>124</v>
      </c>
    </row>
    <row r="41" spans="1:7 16384:16384" x14ac:dyDescent="0.25">
      <c r="A41" t="s">
        <v>149</v>
      </c>
      <c r="B41" t="s">
        <v>8</v>
      </c>
      <c r="C41">
        <v>27</v>
      </c>
      <c r="D41" t="s">
        <v>13</v>
      </c>
      <c r="E41" s="1">
        <v>44506</v>
      </c>
      <c r="F41" t="s">
        <v>17</v>
      </c>
      <c r="G41" s="75">
        <v>48980</v>
      </c>
      <c r="XFD41" s="7" t="s">
        <v>126</v>
      </c>
    </row>
    <row r="42" spans="1:7 16384:16384" x14ac:dyDescent="0.25">
      <c r="A42" t="s">
        <v>150</v>
      </c>
      <c r="B42" t="s">
        <v>8</v>
      </c>
      <c r="C42">
        <v>21</v>
      </c>
      <c r="D42" t="s">
        <v>13</v>
      </c>
      <c r="E42" s="1">
        <v>44180</v>
      </c>
      <c r="F42" t="s">
        <v>26</v>
      </c>
      <c r="G42" s="75">
        <v>75880</v>
      </c>
      <c r="XFD42" s="9" t="s">
        <v>127</v>
      </c>
    </row>
    <row r="43" spans="1:7 16384:16384" x14ac:dyDescent="0.25">
      <c r="A43" t="s">
        <v>151</v>
      </c>
      <c r="B43" t="s">
        <v>15</v>
      </c>
      <c r="C43">
        <v>28</v>
      </c>
      <c r="D43" t="s">
        <v>13</v>
      </c>
      <c r="E43" s="1">
        <v>44296</v>
      </c>
      <c r="F43" t="s">
        <v>9</v>
      </c>
      <c r="G43" s="75">
        <v>53240</v>
      </c>
      <c r="XFD43" s="7" t="s">
        <v>128</v>
      </c>
    </row>
    <row r="44" spans="1:7 16384:16384" x14ac:dyDescent="0.25">
      <c r="A44" t="s">
        <v>152</v>
      </c>
      <c r="B44" t="s">
        <v>15</v>
      </c>
      <c r="C44">
        <v>34</v>
      </c>
      <c r="D44" t="s">
        <v>13</v>
      </c>
      <c r="E44" s="1">
        <v>44397</v>
      </c>
      <c r="F44" t="s">
        <v>17</v>
      </c>
      <c r="G44" s="75">
        <v>85000</v>
      </c>
      <c r="XFD44" s="9" t="s">
        <v>130</v>
      </c>
    </row>
    <row r="45" spans="1:7 16384:16384" x14ac:dyDescent="0.25">
      <c r="A45" t="s">
        <v>153</v>
      </c>
      <c r="B45" t="s">
        <v>15</v>
      </c>
      <c r="C45">
        <v>21</v>
      </c>
      <c r="D45" t="s">
        <v>13</v>
      </c>
      <c r="E45" s="1">
        <v>44619</v>
      </c>
      <c r="F45" t="s">
        <v>23</v>
      </c>
      <c r="G45" s="75">
        <v>33920</v>
      </c>
      <c r="XFD45" s="7" t="s">
        <v>132</v>
      </c>
    </row>
    <row r="46" spans="1:7 16384:16384" x14ac:dyDescent="0.25">
      <c r="A46" t="s">
        <v>154</v>
      </c>
      <c r="B46" t="s">
        <v>15</v>
      </c>
      <c r="C46">
        <v>33</v>
      </c>
      <c r="D46" t="s">
        <v>13</v>
      </c>
      <c r="E46" s="1">
        <v>44253</v>
      </c>
      <c r="F46" t="s">
        <v>23</v>
      </c>
      <c r="G46" s="75">
        <v>75280</v>
      </c>
      <c r="XFD46" s="9" t="s">
        <v>134</v>
      </c>
    </row>
    <row r="47" spans="1:7 16384:16384" x14ac:dyDescent="0.25">
      <c r="A47" t="s">
        <v>155</v>
      </c>
      <c r="B47" t="s">
        <v>15</v>
      </c>
      <c r="C47">
        <v>34</v>
      </c>
      <c r="D47" t="s">
        <v>13</v>
      </c>
      <c r="E47" s="1">
        <v>44594</v>
      </c>
      <c r="F47" t="s">
        <v>17</v>
      </c>
      <c r="G47" s="75">
        <v>58940</v>
      </c>
      <c r="XFD47" s="7" t="s">
        <v>135</v>
      </c>
    </row>
    <row r="48" spans="1:7 16384:16384" x14ac:dyDescent="0.25">
      <c r="A48" t="s">
        <v>156</v>
      </c>
      <c r="B48" t="s">
        <v>15</v>
      </c>
      <c r="C48">
        <v>28</v>
      </c>
      <c r="D48" t="s">
        <v>13</v>
      </c>
      <c r="E48" s="1">
        <v>44425</v>
      </c>
      <c r="F48" t="s">
        <v>12</v>
      </c>
      <c r="G48" s="75">
        <v>104770</v>
      </c>
      <c r="XFD48" s="9" t="s">
        <v>140</v>
      </c>
    </row>
    <row r="49" spans="1:7 16384:16384" x14ac:dyDescent="0.25">
      <c r="A49" t="s">
        <v>157</v>
      </c>
      <c r="B49" t="s">
        <v>8</v>
      </c>
      <c r="C49">
        <v>21</v>
      </c>
      <c r="D49" t="s">
        <v>13</v>
      </c>
      <c r="E49" s="1">
        <v>44701</v>
      </c>
      <c r="F49" t="s">
        <v>12</v>
      </c>
      <c r="G49" s="75">
        <v>57090</v>
      </c>
      <c r="XFD49" s="7" t="s">
        <v>149</v>
      </c>
    </row>
    <row r="50" spans="1:7 16384:16384" x14ac:dyDescent="0.25">
      <c r="A50" t="s">
        <v>158</v>
      </c>
      <c r="B50" t="s">
        <v>8</v>
      </c>
      <c r="C50">
        <v>27</v>
      </c>
      <c r="D50" t="s">
        <v>10</v>
      </c>
      <c r="E50" s="1">
        <v>44174</v>
      </c>
      <c r="F50" t="s">
        <v>17</v>
      </c>
      <c r="G50" s="75">
        <v>91650</v>
      </c>
      <c r="XFD50" s="9" t="s">
        <v>150</v>
      </c>
    </row>
    <row r="51" spans="1:7 16384:16384" x14ac:dyDescent="0.25">
      <c r="A51" t="s">
        <v>159</v>
      </c>
      <c r="B51" t="s">
        <v>8</v>
      </c>
      <c r="C51">
        <v>42</v>
      </c>
      <c r="D51" t="s">
        <v>18</v>
      </c>
      <c r="E51" s="1">
        <v>44670</v>
      </c>
      <c r="F51" t="s">
        <v>17</v>
      </c>
      <c r="G51" s="75">
        <v>70270</v>
      </c>
      <c r="XFD51" s="7" t="s">
        <v>157</v>
      </c>
    </row>
    <row r="52" spans="1:7 16384:16384" x14ac:dyDescent="0.25">
      <c r="A52" t="s">
        <v>160</v>
      </c>
      <c r="B52" t="s">
        <v>15</v>
      </c>
      <c r="C52">
        <v>28</v>
      </c>
      <c r="D52" t="s">
        <v>13</v>
      </c>
      <c r="E52" s="1">
        <v>44124</v>
      </c>
      <c r="F52" t="s">
        <v>17</v>
      </c>
      <c r="G52" s="75">
        <v>75970</v>
      </c>
      <c r="XFD52" s="9" t="s">
        <v>162</v>
      </c>
    </row>
    <row r="53" spans="1:7 16384:16384" x14ac:dyDescent="0.25">
      <c r="A53" t="s">
        <v>161</v>
      </c>
      <c r="B53" t="s">
        <v>205</v>
      </c>
      <c r="C53">
        <v>27</v>
      </c>
      <c r="D53" t="s">
        <v>10</v>
      </c>
      <c r="E53" s="1">
        <v>44212</v>
      </c>
      <c r="F53" t="s">
        <v>23</v>
      </c>
      <c r="G53" s="75">
        <v>90700</v>
      </c>
      <c r="XFD53" s="7" t="s">
        <v>163</v>
      </c>
    </row>
    <row r="54" spans="1:7 16384:16384" x14ac:dyDescent="0.25">
      <c r="A54" t="s">
        <v>162</v>
      </c>
      <c r="B54" t="s">
        <v>8</v>
      </c>
      <c r="C54">
        <v>30</v>
      </c>
      <c r="D54" t="s">
        <v>13</v>
      </c>
      <c r="E54" s="1">
        <v>44607</v>
      </c>
      <c r="F54" t="s">
        <v>12</v>
      </c>
      <c r="G54" s="75">
        <v>60570</v>
      </c>
      <c r="XFD54" s="9" t="s">
        <v>167</v>
      </c>
    </row>
    <row r="55" spans="1:7 16384:16384" x14ac:dyDescent="0.25">
      <c r="A55" t="s">
        <v>163</v>
      </c>
      <c r="B55" t="s">
        <v>8</v>
      </c>
      <c r="C55">
        <v>33</v>
      </c>
      <c r="D55" t="s">
        <v>13</v>
      </c>
      <c r="E55" s="1">
        <v>44103</v>
      </c>
      <c r="F55" t="s">
        <v>12</v>
      </c>
      <c r="G55" s="75">
        <v>115920</v>
      </c>
      <c r="XFD55" s="7" t="s">
        <v>171</v>
      </c>
    </row>
    <row r="56" spans="1:7 16384:16384" x14ac:dyDescent="0.25">
      <c r="A56" t="s">
        <v>164</v>
      </c>
      <c r="B56" t="s">
        <v>15</v>
      </c>
      <c r="C56">
        <v>33</v>
      </c>
      <c r="D56" t="s">
        <v>13</v>
      </c>
      <c r="E56" s="1">
        <v>44006</v>
      </c>
      <c r="F56" t="s">
        <v>17</v>
      </c>
      <c r="G56" s="75">
        <v>65360</v>
      </c>
      <c r="XFD56" s="9" t="s">
        <v>174</v>
      </c>
    </row>
    <row r="57" spans="1:7 16384:16384" x14ac:dyDescent="0.25">
      <c r="A57" t="s">
        <v>165</v>
      </c>
      <c r="B57" t="s">
        <v>205</v>
      </c>
      <c r="C57">
        <v>30</v>
      </c>
      <c r="D57" t="s">
        <v>13</v>
      </c>
      <c r="E57" s="1">
        <v>44535</v>
      </c>
      <c r="F57" t="s">
        <v>17</v>
      </c>
      <c r="G57" s="75">
        <v>64000</v>
      </c>
      <c r="XFD57" s="7" t="s">
        <v>176</v>
      </c>
    </row>
    <row r="58" spans="1:7 16384:16384" x14ac:dyDescent="0.25">
      <c r="A58" t="s">
        <v>166</v>
      </c>
      <c r="B58" t="s">
        <v>15</v>
      </c>
      <c r="C58">
        <v>34</v>
      </c>
      <c r="D58" t="s">
        <v>13</v>
      </c>
      <c r="E58" s="1">
        <v>44383</v>
      </c>
      <c r="F58" t="s">
        <v>17</v>
      </c>
      <c r="G58" s="75">
        <v>92450</v>
      </c>
      <c r="XFD58" s="9" t="s">
        <v>179</v>
      </c>
    </row>
    <row r="59" spans="1:7 16384:16384" x14ac:dyDescent="0.25">
      <c r="A59" t="s">
        <v>167</v>
      </c>
      <c r="B59" t="s">
        <v>8</v>
      </c>
      <c r="C59">
        <v>31</v>
      </c>
      <c r="D59" t="s">
        <v>13</v>
      </c>
      <c r="E59" s="1">
        <v>44450</v>
      </c>
      <c r="F59" t="s">
        <v>23</v>
      </c>
      <c r="G59" s="75">
        <v>48950</v>
      </c>
      <c r="XFD59" s="7" t="s">
        <v>180</v>
      </c>
    </row>
    <row r="60" spans="1:7 16384:16384" x14ac:dyDescent="0.25">
      <c r="A60" t="s">
        <v>168</v>
      </c>
      <c r="B60" t="s">
        <v>15</v>
      </c>
      <c r="C60">
        <v>27</v>
      </c>
      <c r="D60" t="s">
        <v>13</v>
      </c>
      <c r="E60" s="1">
        <v>44625</v>
      </c>
      <c r="F60" t="s">
        <v>23</v>
      </c>
      <c r="G60" s="75">
        <v>83750</v>
      </c>
      <c r="XFD60" s="9" t="s">
        <v>182</v>
      </c>
    </row>
    <row r="61" spans="1:7 16384:16384" x14ac:dyDescent="0.25">
      <c r="A61" t="s">
        <v>169</v>
      </c>
      <c r="B61" t="s">
        <v>15</v>
      </c>
      <c r="C61">
        <v>40</v>
      </c>
      <c r="D61" t="s">
        <v>13</v>
      </c>
      <c r="E61" s="1">
        <v>44276</v>
      </c>
      <c r="F61" t="s">
        <v>23</v>
      </c>
      <c r="G61" s="75">
        <v>87620</v>
      </c>
      <c r="XFD61" s="7" t="s">
        <v>184</v>
      </c>
    </row>
    <row r="62" spans="1:7 16384:16384" x14ac:dyDescent="0.25">
      <c r="A62" t="s">
        <v>170</v>
      </c>
      <c r="B62" t="s">
        <v>15</v>
      </c>
      <c r="C62">
        <v>20</v>
      </c>
      <c r="D62" t="s">
        <v>18</v>
      </c>
      <c r="E62" s="1">
        <v>44476</v>
      </c>
      <c r="F62" t="s">
        <v>9</v>
      </c>
      <c r="G62" s="75">
        <v>68900</v>
      </c>
      <c r="XFD62" s="9" t="s">
        <v>189</v>
      </c>
    </row>
    <row r="63" spans="1:7 16384:16384" x14ac:dyDescent="0.25">
      <c r="A63" t="s">
        <v>171</v>
      </c>
      <c r="B63" t="s">
        <v>8</v>
      </c>
      <c r="C63">
        <v>32</v>
      </c>
      <c r="D63" t="s">
        <v>13</v>
      </c>
      <c r="E63" s="1">
        <v>44403</v>
      </c>
      <c r="F63" t="s">
        <v>9</v>
      </c>
      <c r="G63" s="75">
        <v>53540</v>
      </c>
      <c r="XFD63" s="7" t="s">
        <v>192</v>
      </c>
    </row>
    <row r="64" spans="1:7 16384:16384" x14ac:dyDescent="0.25">
      <c r="A64" t="s">
        <v>172</v>
      </c>
      <c r="B64" t="s">
        <v>8</v>
      </c>
      <c r="C64">
        <v>28</v>
      </c>
      <c r="D64" t="s">
        <v>49</v>
      </c>
      <c r="E64" s="1">
        <v>44758</v>
      </c>
      <c r="F64" t="s">
        <v>9</v>
      </c>
      <c r="G64" s="75">
        <v>43510</v>
      </c>
      <c r="XFD64" s="9" t="s">
        <v>193</v>
      </c>
    </row>
    <row r="65" spans="1:7 16384:16384" x14ac:dyDescent="0.25">
      <c r="A65" t="s">
        <v>173</v>
      </c>
      <c r="B65" t="s">
        <v>15</v>
      </c>
      <c r="C65">
        <v>38</v>
      </c>
      <c r="D65" t="s">
        <v>43</v>
      </c>
      <c r="E65" s="1">
        <v>44316</v>
      </c>
      <c r="F65" t="s">
        <v>9</v>
      </c>
      <c r="G65" s="75">
        <v>109160</v>
      </c>
      <c r="XFD65" s="7" t="s">
        <v>195</v>
      </c>
    </row>
    <row r="66" spans="1:7 16384:16384" x14ac:dyDescent="0.25">
      <c r="A66" t="s">
        <v>174</v>
      </c>
      <c r="B66" t="s">
        <v>8</v>
      </c>
      <c r="C66">
        <v>40</v>
      </c>
      <c r="D66" t="s">
        <v>13</v>
      </c>
      <c r="E66" s="1">
        <v>44204</v>
      </c>
      <c r="F66" t="s">
        <v>12</v>
      </c>
      <c r="G66" s="75">
        <v>99750</v>
      </c>
      <c r="XFD66" s="9" t="s">
        <v>197</v>
      </c>
    </row>
    <row r="67" spans="1:7 16384:16384" x14ac:dyDescent="0.25">
      <c r="A67" t="s">
        <v>175</v>
      </c>
      <c r="B67" t="s">
        <v>15</v>
      </c>
      <c r="C67">
        <v>31</v>
      </c>
      <c r="D67" t="s">
        <v>13</v>
      </c>
      <c r="E67" s="1">
        <v>44084</v>
      </c>
      <c r="F67" t="s">
        <v>23</v>
      </c>
      <c r="G67" s="75">
        <v>41980</v>
      </c>
      <c r="XFD67" s="7" t="s">
        <v>198</v>
      </c>
    </row>
    <row r="68" spans="1:7 16384:16384" x14ac:dyDescent="0.25">
      <c r="A68" t="s">
        <v>176</v>
      </c>
      <c r="B68" t="s">
        <v>8</v>
      </c>
      <c r="C68">
        <v>36</v>
      </c>
      <c r="D68" t="s">
        <v>13</v>
      </c>
      <c r="E68" s="1">
        <v>44272</v>
      </c>
      <c r="F68" t="s">
        <v>17</v>
      </c>
      <c r="G68" s="75">
        <v>71380</v>
      </c>
      <c r="XFD68" s="9" t="s">
        <v>199</v>
      </c>
    </row>
    <row r="69" spans="1:7 16384:16384" x14ac:dyDescent="0.25">
      <c r="A69" t="s">
        <v>177</v>
      </c>
      <c r="B69" t="s">
        <v>8</v>
      </c>
      <c r="C69">
        <v>27</v>
      </c>
      <c r="D69" t="s">
        <v>49</v>
      </c>
      <c r="E69" s="1">
        <v>44547</v>
      </c>
      <c r="F69" t="s">
        <v>12</v>
      </c>
      <c r="G69" s="75">
        <v>113280</v>
      </c>
      <c r="XFD69" s="9" t="s">
        <v>14</v>
      </c>
    </row>
    <row r="70" spans="1:7 16384:16384" x14ac:dyDescent="0.25">
      <c r="A70" t="s">
        <v>178</v>
      </c>
      <c r="B70" t="s">
        <v>15</v>
      </c>
      <c r="C70">
        <v>33</v>
      </c>
      <c r="D70" t="s">
        <v>13</v>
      </c>
      <c r="E70" s="1">
        <v>44747</v>
      </c>
      <c r="F70" t="s">
        <v>17</v>
      </c>
      <c r="G70" s="75">
        <v>86570</v>
      </c>
      <c r="XFD70" s="7" t="s">
        <v>20</v>
      </c>
    </row>
    <row r="71" spans="1:7 16384:16384" x14ac:dyDescent="0.25">
      <c r="A71" t="s">
        <v>179</v>
      </c>
      <c r="B71" t="s">
        <v>8</v>
      </c>
      <c r="C71">
        <v>26</v>
      </c>
      <c r="D71" t="s">
        <v>13</v>
      </c>
      <c r="E71" s="1">
        <v>44350</v>
      </c>
      <c r="F71" t="s">
        <v>12</v>
      </c>
      <c r="G71" s="75">
        <v>53540</v>
      </c>
      <c r="XFD71" s="9" t="s">
        <v>22</v>
      </c>
    </row>
    <row r="72" spans="1:7 16384:16384" x14ac:dyDescent="0.25">
      <c r="A72" t="s">
        <v>180</v>
      </c>
      <c r="B72" t="s">
        <v>8</v>
      </c>
      <c r="C72">
        <v>37</v>
      </c>
      <c r="D72" t="s">
        <v>13</v>
      </c>
      <c r="E72" s="1">
        <v>44640</v>
      </c>
      <c r="F72" t="s">
        <v>23</v>
      </c>
      <c r="G72" s="75">
        <v>69070</v>
      </c>
      <c r="XFD72" s="7" t="s">
        <v>25</v>
      </c>
    </row>
    <row r="73" spans="1:7 16384:16384" x14ac:dyDescent="0.25">
      <c r="A73" t="s">
        <v>181</v>
      </c>
      <c r="B73" t="s">
        <v>15</v>
      </c>
      <c r="C73">
        <v>30</v>
      </c>
      <c r="D73" t="s">
        <v>18</v>
      </c>
      <c r="E73" s="1">
        <v>44328</v>
      </c>
      <c r="F73" t="s">
        <v>17</v>
      </c>
      <c r="G73" s="75">
        <v>67910</v>
      </c>
      <c r="XFD73" s="9" t="s">
        <v>35</v>
      </c>
    </row>
    <row r="74" spans="1:7 16384:16384" x14ac:dyDescent="0.25">
      <c r="A74" t="s">
        <v>182</v>
      </c>
      <c r="B74" t="s">
        <v>8</v>
      </c>
      <c r="C74">
        <v>30</v>
      </c>
      <c r="D74" t="s">
        <v>13</v>
      </c>
      <c r="E74" s="1">
        <v>44214</v>
      </c>
      <c r="F74" t="s">
        <v>23</v>
      </c>
      <c r="G74" s="75">
        <v>69120</v>
      </c>
      <c r="XFD74" s="7" t="s">
        <v>37</v>
      </c>
    </row>
    <row r="75" spans="1:7 16384:16384" x14ac:dyDescent="0.25">
      <c r="A75" t="s">
        <v>183</v>
      </c>
      <c r="B75" t="s">
        <v>15</v>
      </c>
      <c r="C75">
        <v>34</v>
      </c>
      <c r="D75" t="s">
        <v>13</v>
      </c>
      <c r="E75" s="1">
        <v>44550</v>
      </c>
      <c r="F75" t="s">
        <v>17</v>
      </c>
      <c r="G75" s="75">
        <v>60130</v>
      </c>
      <c r="XFD75" s="9" t="s">
        <v>39</v>
      </c>
    </row>
    <row r="76" spans="1:7 16384:16384" x14ac:dyDescent="0.25">
      <c r="A76" t="s">
        <v>184</v>
      </c>
      <c r="B76" t="s">
        <v>8</v>
      </c>
      <c r="C76">
        <v>23</v>
      </c>
      <c r="D76" t="s">
        <v>13</v>
      </c>
      <c r="E76" s="1">
        <v>44378</v>
      </c>
      <c r="F76" t="s">
        <v>12</v>
      </c>
      <c r="G76" s="75">
        <v>106460</v>
      </c>
      <c r="XFD76" s="7" t="s">
        <v>44</v>
      </c>
    </row>
    <row r="77" spans="1:7 16384:16384" x14ac:dyDescent="0.25">
      <c r="A77" t="s">
        <v>185</v>
      </c>
      <c r="B77" t="s">
        <v>15</v>
      </c>
      <c r="C77">
        <v>37</v>
      </c>
      <c r="D77" t="s">
        <v>13</v>
      </c>
      <c r="E77" s="1">
        <v>44389</v>
      </c>
      <c r="F77" t="s">
        <v>26</v>
      </c>
      <c r="G77" s="75">
        <v>118100</v>
      </c>
      <c r="XFD77" s="9" t="s">
        <v>45</v>
      </c>
    </row>
    <row r="78" spans="1:7 16384:16384" x14ac:dyDescent="0.25">
      <c r="A78" t="s">
        <v>186</v>
      </c>
      <c r="B78" t="s">
        <v>15</v>
      </c>
      <c r="C78">
        <v>36</v>
      </c>
      <c r="D78" t="s">
        <v>13</v>
      </c>
      <c r="E78" s="1">
        <v>44468</v>
      </c>
      <c r="F78" t="s">
        <v>12</v>
      </c>
      <c r="G78" s="75">
        <v>78390</v>
      </c>
      <c r="XFD78" s="7" t="s">
        <v>46</v>
      </c>
    </row>
    <row r="79" spans="1:7 16384:16384" x14ac:dyDescent="0.25">
      <c r="A79" t="s">
        <v>187</v>
      </c>
      <c r="B79" t="s">
        <v>15</v>
      </c>
      <c r="C79">
        <v>30</v>
      </c>
      <c r="D79" t="s">
        <v>13</v>
      </c>
      <c r="E79" s="1">
        <v>44789</v>
      </c>
      <c r="F79" t="s">
        <v>12</v>
      </c>
      <c r="G79" s="75">
        <v>114180</v>
      </c>
      <c r="XFD79" s="9" t="s">
        <v>47</v>
      </c>
    </row>
    <row r="80" spans="1:7 16384:16384" x14ac:dyDescent="0.25">
      <c r="A80" t="s">
        <v>188</v>
      </c>
      <c r="B80" t="s">
        <v>15</v>
      </c>
      <c r="C80">
        <v>28</v>
      </c>
      <c r="D80" t="s">
        <v>13</v>
      </c>
      <c r="E80" s="1">
        <v>44590</v>
      </c>
      <c r="F80" t="s">
        <v>12</v>
      </c>
      <c r="G80" s="75">
        <v>104120</v>
      </c>
      <c r="XFD80" s="7" t="s">
        <v>51</v>
      </c>
    </row>
    <row r="81" spans="1:7 16384:16384" x14ac:dyDescent="0.25">
      <c r="A81" t="s">
        <v>189</v>
      </c>
      <c r="B81" t="s">
        <v>8</v>
      </c>
      <c r="C81">
        <v>30</v>
      </c>
      <c r="D81" t="s">
        <v>13</v>
      </c>
      <c r="E81" s="1">
        <v>44640</v>
      </c>
      <c r="F81" t="s">
        <v>12</v>
      </c>
      <c r="G81" s="75">
        <v>67950</v>
      </c>
      <c r="XFD81" s="9" t="s">
        <v>54</v>
      </c>
    </row>
    <row r="82" spans="1:7 16384:16384" x14ac:dyDescent="0.25">
      <c r="A82" t="s">
        <v>190</v>
      </c>
      <c r="B82" t="s">
        <v>15</v>
      </c>
      <c r="C82">
        <v>29</v>
      </c>
      <c r="D82" t="s">
        <v>13</v>
      </c>
      <c r="E82" s="1">
        <v>43962</v>
      </c>
      <c r="F82" t="s">
        <v>23</v>
      </c>
      <c r="G82" s="75">
        <v>34980</v>
      </c>
      <c r="XFD82" s="7" t="s">
        <v>55</v>
      </c>
    </row>
    <row r="83" spans="1:7 16384:16384" x14ac:dyDescent="0.25">
      <c r="A83" t="s">
        <v>191</v>
      </c>
      <c r="B83" t="s">
        <v>15</v>
      </c>
      <c r="C83">
        <v>24</v>
      </c>
      <c r="D83" t="s">
        <v>13</v>
      </c>
      <c r="E83" s="1">
        <v>44087</v>
      </c>
      <c r="F83" t="s">
        <v>23</v>
      </c>
      <c r="G83" s="75">
        <v>62780</v>
      </c>
      <c r="XFD83" s="9" t="s">
        <v>59</v>
      </c>
    </row>
    <row r="84" spans="1:7 16384:16384" x14ac:dyDescent="0.25">
      <c r="A84" t="s">
        <v>192</v>
      </c>
      <c r="B84" t="s">
        <v>8</v>
      </c>
      <c r="C84">
        <v>20</v>
      </c>
      <c r="D84" t="s">
        <v>13</v>
      </c>
      <c r="E84" s="1">
        <v>44397</v>
      </c>
      <c r="F84" t="s">
        <v>23</v>
      </c>
      <c r="G84" s="75">
        <v>107700</v>
      </c>
      <c r="XFD84" s="7" t="s">
        <v>60</v>
      </c>
    </row>
    <row r="85" spans="1:7 16384:16384" x14ac:dyDescent="0.25">
      <c r="A85" t="s">
        <v>193</v>
      </c>
      <c r="B85" t="s">
        <v>8</v>
      </c>
      <c r="C85">
        <v>25</v>
      </c>
      <c r="D85" t="s">
        <v>13</v>
      </c>
      <c r="E85" s="1">
        <v>44322</v>
      </c>
      <c r="F85" t="s">
        <v>9</v>
      </c>
      <c r="G85" s="75">
        <v>65700</v>
      </c>
      <c r="XFD85" s="9" t="s">
        <v>61</v>
      </c>
    </row>
    <row r="86" spans="1:7 16384:16384" x14ac:dyDescent="0.25">
      <c r="A86" t="s">
        <v>194</v>
      </c>
      <c r="B86" t="s">
        <v>15</v>
      </c>
      <c r="C86">
        <v>33</v>
      </c>
      <c r="D86" t="s">
        <v>49</v>
      </c>
      <c r="E86" s="1">
        <v>44313</v>
      </c>
      <c r="F86" t="s">
        <v>23</v>
      </c>
      <c r="G86" s="75">
        <v>75480</v>
      </c>
      <c r="XFD86" s="7" t="s">
        <v>62</v>
      </c>
    </row>
    <row r="87" spans="1:7 16384:16384" x14ac:dyDescent="0.25">
      <c r="A87" t="s">
        <v>195</v>
      </c>
      <c r="B87" t="s">
        <v>8</v>
      </c>
      <c r="C87">
        <v>33</v>
      </c>
      <c r="D87" t="s">
        <v>13</v>
      </c>
      <c r="E87" s="1">
        <v>44448</v>
      </c>
      <c r="F87" t="s">
        <v>23</v>
      </c>
      <c r="G87" s="75">
        <v>53870</v>
      </c>
      <c r="XFD87" s="9" t="s">
        <v>70</v>
      </c>
    </row>
    <row r="88" spans="1:7 16384:16384" x14ac:dyDescent="0.25">
      <c r="A88" t="s">
        <v>196</v>
      </c>
      <c r="B88" t="s">
        <v>15</v>
      </c>
      <c r="C88">
        <v>36</v>
      </c>
      <c r="D88" t="s">
        <v>13</v>
      </c>
      <c r="E88" s="1">
        <v>44433</v>
      </c>
      <c r="F88" t="s">
        <v>9</v>
      </c>
      <c r="G88" s="75">
        <v>78540</v>
      </c>
      <c r="XFD88" s="7" t="s">
        <v>71</v>
      </c>
    </row>
    <row r="89" spans="1:7 16384:16384" x14ac:dyDescent="0.25">
      <c r="A89" t="s">
        <v>197</v>
      </c>
      <c r="B89" t="s">
        <v>8</v>
      </c>
      <c r="C89">
        <v>19</v>
      </c>
      <c r="D89" t="s">
        <v>13</v>
      </c>
      <c r="E89" s="1">
        <v>44218</v>
      </c>
      <c r="F89" t="s">
        <v>12</v>
      </c>
      <c r="G89" s="75">
        <v>58960</v>
      </c>
      <c r="XFD89" s="9" t="s">
        <v>77</v>
      </c>
    </row>
    <row r="90" spans="1:7 16384:16384" x14ac:dyDescent="0.25">
      <c r="A90" t="s">
        <v>198</v>
      </c>
      <c r="B90" t="s">
        <v>8</v>
      </c>
      <c r="C90">
        <v>46</v>
      </c>
      <c r="D90" t="s">
        <v>13</v>
      </c>
      <c r="E90" s="1">
        <v>44697</v>
      </c>
      <c r="F90" t="s">
        <v>12</v>
      </c>
      <c r="G90" s="75">
        <v>70610</v>
      </c>
      <c r="XFD90" s="7" t="s">
        <v>79</v>
      </c>
    </row>
    <row r="91" spans="1:7 16384:16384" x14ac:dyDescent="0.25">
      <c r="A91" t="s">
        <v>199</v>
      </c>
      <c r="B91" t="s">
        <v>8</v>
      </c>
      <c r="C91">
        <v>33</v>
      </c>
      <c r="D91" t="s">
        <v>13</v>
      </c>
      <c r="E91" s="1">
        <v>44181</v>
      </c>
      <c r="F91" t="s">
        <v>17</v>
      </c>
      <c r="G91" s="75">
        <v>59430</v>
      </c>
      <c r="XFD91" s="9" t="s">
        <v>81</v>
      </c>
    </row>
    <row r="92" spans="1:7 16384:16384" x14ac:dyDescent="0.25">
      <c r="A92" t="s">
        <v>200</v>
      </c>
      <c r="B92" t="s">
        <v>8</v>
      </c>
      <c r="C92">
        <v>33</v>
      </c>
      <c r="D92" t="s">
        <v>10</v>
      </c>
      <c r="E92" s="1">
        <v>44640</v>
      </c>
      <c r="F92" t="s">
        <v>12</v>
      </c>
      <c r="G92" s="75">
        <v>48530</v>
      </c>
      <c r="XFD92" s="7" t="s">
        <v>85</v>
      </c>
    </row>
    <row r="93" spans="1:7 16384:16384" x14ac:dyDescent="0.25">
      <c r="A93" t="s">
        <v>201</v>
      </c>
      <c r="B93" t="s">
        <v>15</v>
      </c>
      <c r="C93">
        <v>33</v>
      </c>
      <c r="D93" t="s">
        <v>13</v>
      </c>
      <c r="E93" s="1">
        <v>44129</v>
      </c>
      <c r="F93" t="s">
        <v>23</v>
      </c>
      <c r="G93" s="75">
        <v>96140</v>
      </c>
      <c r="XFD93" s="9" t="s">
        <v>86</v>
      </c>
    </row>
    <row r="94" spans="1:7 16384:16384" x14ac:dyDescent="0.25">
      <c r="A94" t="s">
        <v>110</v>
      </c>
      <c r="B94" t="s">
        <v>8</v>
      </c>
      <c r="C94">
        <v>20</v>
      </c>
      <c r="D94" t="s">
        <v>13</v>
      </c>
      <c r="E94" s="1">
        <v>44122</v>
      </c>
      <c r="F94" t="s">
        <v>23</v>
      </c>
      <c r="G94" s="75">
        <v>112650</v>
      </c>
      <c r="XFD94" s="7" t="s">
        <v>89</v>
      </c>
    </row>
    <row r="95" spans="1:7 16384:16384" x14ac:dyDescent="0.25">
      <c r="A95" t="s">
        <v>111</v>
      </c>
      <c r="B95" t="s">
        <v>15</v>
      </c>
      <c r="C95">
        <v>32</v>
      </c>
      <c r="D95" t="s">
        <v>10</v>
      </c>
      <c r="E95" s="1">
        <v>44293</v>
      </c>
      <c r="F95" t="s">
        <v>23</v>
      </c>
      <c r="G95" s="75">
        <v>43840</v>
      </c>
      <c r="XFD95" s="9" t="s">
        <v>92</v>
      </c>
    </row>
    <row r="96" spans="1:7 16384:16384" x14ac:dyDescent="0.25">
      <c r="A96" t="s">
        <v>112</v>
      </c>
      <c r="B96" t="s">
        <v>8</v>
      </c>
      <c r="C96">
        <v>31</v>
      </c>
      <c r="D96" t="s">
        <v>13</v>
      </c>
      <c r="E96" s="1">
        <v>44663</v>
      </c>
      <c r="F96" t="s">
        <v>12</v>
      </c>
      <c r="G96" s="75">
        <v>103550</v>
      </c>
      <c r="XFD96" s="7" t="s">
        <v>93</v>
      </c>
    </row>
    <row r="97" spans="1:7 16384:16384" x14ac:dyDescent="0.25">
      <c r="A97" t="s">
        <v>113</v>
      </c>
      <c r="B97" t="s">
        <v>15</v>
      </c>
      <c r="C97">
        <v>32</v>
      </c>
      <c r="D97" t="s">
        <v>13</v>
      </c>
      <c r="E97" s="1">
        <v>44339</v>
      </c>
      <c r="F97" t="s">
        <v>26</v>
      </c>
      <c r="G97" s="75">
        <v>45510</v>
      </c>
      <c r="XFD97" s="9" t="s">
        <v>98</v>
      </c>
    </row>
    <row r="98" spans="1:7 16384:16384" x14ac:dyDescent="0.25">
      <c r="A98" t="s">
        <v>114</v>
      </c>
      <c r="B98" t="s">
        <v>205</v>
      </c>
      <c r="C98">
        <v>37</v>
      </c>
      <c r="D98" t="s">
        <v>18</v>
      </c>
      <c r="E98" s="1">
        <v>44085</v>
      </c>
      <c r="F98" t="s">
        <v>17</v>
      </c>
      <c r="G98" s="75">
        <v>115440</v>
      </c>
      <c r="XFD98" s="7" t="s">
        <v>100</v>
      </c>
    </row>
    <row r="99" spans="1:7 16384:16384" x14ac:dyDescent="0.25">
      <c r="A99" t="s">
        <v>115</v>
      </c>
      <c r="B99" t="s">
        <v>15</v>
      </c>
      <c r="C99">
        <v>38</v>
      </c>
      <c r="D99" t="s">
        <v>10</v>
      </c>
      <c r="E99" s="1">
        <v>44268</v>
      </c>
      <c r="F99" t="s">
        <v>9</v>
      </c>
      <c r="G99" s="75">
        <v>56870</v>
      </c>
      <c r="XFD99" s="9" t="s">
        <v>103</v>
      </c>
    </row>
    <row r="100" spans="1:7 16384:16384" x14ac:dyDescent="0.25">
      <c r="A100" t="s">
        <v>116</v>
      </c>
      <c r="B100" t="s">
        <v>15</v>
      </c>
      <c r="C100">
        <v>25</v>
      </c>
      <c r="D100" t="s">
        <v>13</v>
      </c>
      <c r="E100" s="1">
        <v>44144</v>
      </c>
      <c r="F100" t="s">
        <v>9</v>
      </c>
      <c r="G100" s="75">
        <v>92700</v>
      </c>
      <c r="XFD100" s="7" t="s">
        <v>104</v>
      </c>
    </row>
    <row r="101" spans="1:7 16384:16384" x14ac:dyDescent="0.25">
      <c r="A101" t="s">
        <v>117</v>
      </c>
      <c r="B101" t="s">
        <v>205</v>
      </c>
      <c r="C101">
        <v>32</v>
      </c>
      <c r="D101" t="s">
        <v>13</v>
      </c>
      <c r="E101" s="1">
        <v>44713</v>
      </c>
      <c r="F101" t="s">
        <v>23</v>
      </c>
      <c r="G101" s="75">
        <v>91310</v>
      </c>
      <c r="XFD101" s="9" t="s">
        <v>105</v>
      </c>
    </row>
    <row r="102" spans="1:7 16384:16384" x14ac:dyDescent="0.25">
      <c r="A102" t="s">
        <v>118</v>
      </c>
      <c r="B102" t="s">
        <v>8</v>
      </c>
      <c r="C102">
        <v>33</v>
      </c>
      <c r="D102" t="s">
        <v>13</v>
      </c>
      <c r="E102" s="1">
        <v>44324</v>
      </c>
      <c r="F102" t="s">
        <v>9</v>
      </c>
      <c r="G102" s="75">
        <v>74550</v>
      </c>
      <c r="XFD102" s="9" t="s">
        <v>113</v>
      </c>
    </row>
    <row r="103" spans="1:7 16384:16384" x14ac:dyDescent="0.25">
      <c r="A103" t="s">
        <v>119</v>
      </c>
      <c r="B103" t="s">
        <v>8</v>
      </c>
      <c r="C103">
        <v>25</v>
      </c>
      <c r="D103" t="s">
        <v>10</v>
      </c>
      <c r="E103" s="1">
        <v>44665</v>
      </c>
      <c r="F103" t="s">
        <v>12</v>
      </c>
      <c r="G103" s="75">
        <v>109190</v>
      </c>
      <c r="XFD103" s="7" t="s">
        <v>116</v>
      </c>
    </row>
    <row r="104" spans="1:7 16384:16384" x14ac:dyDescent="0.25">
      <c r="A104" t="s">
        <v>120</v>
      </c>
      <c r="B104" t="s">
        <v>15</v>
      </c>
      <c r="C104">
        <v>40</v>
      </c>
      <c r="D104" t="s">
        <v>13</v>
      </c>
      <c r="E104" s="1">
        <v>44320</v>
      </c>
      <c r="F104" t="s">
        <v>23</v>
      </c>
      <c r="G104" s="75">
        <v>104410</v>
      </c>
      <c r="XFD104" s="9" t="s">
        <v>120</v>
      </c>
    </row>
    <row r="105" spans="1:7 16384:16384" x14ac:dyDescent="0.25">
      <c r="A105" t="s">
        <v>121</v>
      </c>
      <c r="B105" t="s">
        <v>8</v>
      </c>
      <c r="C105">
        <v>30</v>
      </c>
      <c r="D105" t="s">
        <v>13</v>
      </c>
      <c r="E105" s="1">
        <v>44544</v>
      </c>
      <c r="F105" t="s">
        <v>17</v>
      </c>
      <c r="G105" s="75">
        <v>96800</v>
      </c>
      <c r="XFD105" s="7" t="s">
        <v>136</v>
      </c>
    </row>
    <row r="106" spans="1:7 16384:16384" x14ac:dyDescent="0.25">
      <c r="A106" t="s">
        <v>122</v>
      </c>
      <c r="B106" t="s">
        <v>8</v>
      </c>
      <c r="C106">
        <v>28</v>
      </c>
      <c r="D106" t="s">
        <v>10</v>
      </c>
      <c r="E106" s="1">
        <v>43980</v>
      </c>
      <c r="F106" t="s">
        <v>17</v>
      </c>
      <c r="G106" s="75">
        <v>48170</v>
      </c>
      <c r="XFD106" s="9" t="s">
        <v>137</v>
      </c>
    </row>
    <row r="107" spans="1:7 16384:16384" x14ac:dyDescent="0.25">
      <c r="A107" t="s">
        <v>123</v>
      </c>
      <c r="B107" t="s">
        <v>8</v>
      </c>
      <c r="C107">
        <v>21</v>
      </c>
      <c r="D107" t="s">
        <v>13</v>
      </c>
      <c r="E107" s="1">
        <v>44042</v>
      </c>
      <c r="F107" t="s">
        <v>12</v>
      </c>
      <c r="G107" s="75">
        <v>37920</v>
      </c>
      <c r="XFD107" s="7" t="s">
        <v>138</v>
      </c>
    </row>
    <row r="108" spans="1:7 16384:16384" x14ac:dyDescent="0.25">
      <c r="A108" t="s">
        <v>124</v>
      </c>
      <c r="B108" t="s">
        <v>8</v>
      </c>
      <c r="C108">
        <v>34</v>
      </c>
      <c r="D108" t="s">
        <v>13</v>
      </c>
      <c r="E108" s="1">
        <v>44642</v>
      </c>
      <c r="F108" t="s">
        <v>12</v>
      </c>
      <c r="G108" s="75">
        <v>112650</v>
      </c>
      <c r="XFD108" s="9" t="s">
        <v>139</v>
      </c>
    </row>
    <row r="109" spans="1:7 16384:16384" x14ac:dyDescent="0.25">
      <c r="A109" t="s">
        <v>125</v>
      </c>
      <c r="B109" t="s">
        <v>15</v>
      </c>
      <c r="C109">
        <v>34</v>
      </c>
      <c r="D109" t="s">
        <v>18</v>
      </c>
      <c r="E109" s="1">
        <v>44660</v>
      </c>
      <c r="F109" t="s">
        <v>9</v>
      </c>
      <c r="G109" s="75">
        <v>49630</v>
      </c>
      <c r="XFD109" s="7" t="s">
        <v>141</v>
      </c>
    </row>
    <row r="110" spans="1:7 16384:16384" x14ac:dyDescent="0.25">
      <c r="A110" t="s">
        <v>126</v>
      </c>
      <c r="B110" t="s">
        <v>8</v>
      </c>
      <c r="C110">
        <v>36</v>
      </c>
      <c r="D110" t="s">
        <v>13</v>
      </c>
      <c r="E110" s="1">
        <v>43958</v>
      </c>
      <c r="F110" t="s">
        <v>23</v>
      </c>
      <c r="G110" s="75">
        <v>118840</v>
      </c>
      <c r="XFD110" s="9" t="s">
        <v>142</v>
      </c>
    </row>
    <row r="111" spans="1:7 16384:16384" x14ac:dyDescent="0.25">
      <c r="A111" t="s">
        <v>127</v>
      </c>
      <c r="B111" t="s">
        <v>8</v>
      </c>
      <c r="C111">
        <v>30</v>
      </c>
      <c r="D111" t="s">
        <v>13</v>
      </c>
      <c r="E111" s="1">
        <v>44789</v>
      </c>
      <c r="F111" t="s">
        <v>23</v>
      </c>
      <c r="G111" s="75">
        <v>69710</v>
      </c>
      <c r="XFD111" s="7" t="s">
        <v>146</v>
      </c>
    </row>
    <row r="112" spans="1:7 16384:16384" x14ac:dyDescent="0.25">
      <c r="A112" t="s">
        <v>128</v>
      </c>
      <c r="B112" t="s">
        <v>8</v>
      </c>
      <c r="C112">
        <v>20</v>
      </c>
      <c r="D112" t="s">
        <v>13</v>
      </c>
      <c r="E112" s="1">
        <v>44683</v>
      </c>
      <c r="F112" t="s">
        <v>12</v>
      </c>
      <c r="G112" s="75">
        <v>79570</v>
      </c>
      <c r="XFD112" s="9" t="s">
        <v>148</v>
      </c>
    </row>
    <row r="113" spans="1:7 16384:16384" x14ac:dyDescent="0.25">
      <c r="A113" t="s">
        <v>129</v>
      </c>
      <c r="B113" t="s">
        <v>15</v>
      </c>
      <c r="C113">
        <v>22</v>
      </c>
      <c r="D113" t="s">
        <v>10</v>
      </c>
      <c r="E113" s="1">
        <v>44388</v>
      </c>
      <c r="F113" t="s">
        <v>12</v>
      </c>
      <c r="G113" s="75">
        <v>76900</v>
      </c>
      <c r="XFD113" s="7" t="s">
        <v>151</v>
      </c>
    </row>
    <row r="114" spans="1:7 16384:16384" x14ac:dyDescent="0.25">
      <c r="XFD114" s="9" t="s">
        <v>152</v>
      </c>
    </row>
    <row r="115" spans="1:7 16384:16384" x14ac:dyDescent="0.25">
      <c r="XFD115" s="7" t="s">
        <v>153</v>
      </c>
    </row>
    <row r="116" spans="1:7 16384:16384" x14ac:dyDescent="0.25">
      <c r="XFD116" s="9" t="s">
        <v>154</v>
      </c>
    </row>
    <row r="117" spans="1:7 16384:16384" x14ac:dyDescent="0.25">
      <c r="XFD117" s="7" t="s">
        <v>155</v>
      </c>
    </row>
    <row r="118" spans="1:7 16384:16384" x14ac:dyDescent="0.25">
      <c r="XFD118" s="9" t="s">
        <v>156</v>
      </c>
    </row>
    <row r="119" spans="1:7 16384:16384" x14ac:dyDescent="0.25">
      <c r="XFD119" s="7" t="s">
        <v>160</v>
      </c>
    </row>
    <row r="120" spans="1:7 16384:16384" x14ac:dyDescent="0.25">
      <c r="XFD120" s="9" t="s">
        <v>164</v>
      </c>
    </row>
    <row r="121" spans="1:7 16384:16384" x14ac:dyDescent="0.25">
      <c r="XFD121" s="7" t="s">
        <v>166</v>
      </c>
    </row>
    <row r="122" spans="1:7 16384:16384" x14ac:dyDescent="0.25">
      <c r="XFD122" s="9" t="s">
        <v>168</v>
      </c>
    </row>
    <row r="123" spans="1:7 16384:16384" x14ac:dyDescent="0.25">
      <c r="XFD123" s="7" t="s">
        <v>169</v>
      </c>
    </row>
    <row r="124" spans="1:7 16384:16384" x14ac:dyDescent="0.25">
      <c r="XFD124" s="9" t="s">
        <v>175</v>
      </c>
    </row>
    <row r="125" spans="1:7 16384:16384" x14ac:dyDescent="0.25">
      <c r="XFD125" s="7" t="s">
        <v>178</v>
      </c>
    </row>
    <row r="126" spans="1:7 16384:16384" x14ac:dyDescent="0.25">
      <c r="XFD126" s="9" t="s">
        <v>183</v>
      </c>
    </row>
    <row r="127" spans="1:7 16384:16384" x14ac:dyDescent="0.25">
      <c r="XFD127" s="7" t="s">
        <v>185</v>
      </c>
    </row>
    <row r="128" spans="1:7 16384:16384" x14ac:dyDescent="0.25">
      <c r="XFD128" s="9" t="s">
        <v>186</v>
      </c>
    </row>
    <row r="129" spans="16384:16384" x14ac:dyDescent="0.25">
      <c r="XFD129" s="7" t="s">
        <v>187</v>
      </c>
    </row>
    <row r="130" spans="16384:16384" x14ac:dyDescent="0.25">
      <c r="XFD130" s="9" t="s">
        <v>188</v>
      </c>
    </row>
    <row r="131" spans="16384:16384" x14ac:dyDescent="0.25">
      <c r="XFD131" s="7" t="s">
        <v>190</v>
      </c>
    </row>
    <row r="132" spans="16384:16384" x14ac:dyDescent="0.25">
      <c r="XFD132" s="9" t="s">
        <v>191</v>
      </c>
    </row>
    <row r="133" spans="16384:16384" x14ac:dyDescent="0.25">
      <c r="XFD133" s="7" t="s">
        <v>196</v>
      </c>
    </row>
    <row r="134" spans="16384:16384" x14ac:dyDescent="0.25">
      <c r="XFD134" s="9" t="s">
        <v>201</v>
      </c>
    </row>
    <row r="135" spans="16384:16384" x14ac:dyDescent="0.25">
      <c r="XFD135" s="9" t="s">
        <v>41</v>
      </c>
    </row>
    <row r="136" spans="16384:16384" x14ac:dyDescent="0.25">
      <c r="XFD136" s="7" t="s">
        <v>80</v>
      </c>
    </row>
    <row r="137" spans="16384:16384" x14ac:dyDescent="0.25">
      <c r="XFD137" s="9" t="s">
        <v>117</v>
      </c>
    </row>
    <row r="138" spans="16384:16384" x14ac:dyDescent="0.25">
      <c r="XFD138" s="7" t="s">
        <v>165</v>
      </c>
    </row>
    <row r="139" spans="16384:16384" x14ac:dyDescent="0.25">
      <c r="XFD139" s="7" t="s">
        <v>7</v>
      </c>
    </row>
    <row r="140" spans="16384:16384" x14ac:dyDescent="0.25">
      <c r="XFD140" s="9" t="s">
        <v>16</v>
      </c>
    </row>
    <row r="141" spans="16384:16384" x14ac:dyDescent="0.25">
      <c r="XFD141" s="7" t="s">
        <v>21</v>
      </c>
    </row>
    <row r="142" spans="16384:16384" x14ac:dyDescent="0.25">
      <c r="XFD142" s="9" t="s">
        <v>27</v>
      </c>
    </row>
    <row r="143" spans="16384:16384" x14ac:dyDescent="0.25">
      <c r="XFD143" s="7" t="s">
        <v>31</v>
      </c>
    </row>
    <row r="144" spans="16384:16384" x14ac:dyDescent="0.25">
      <c r="XFD144" s="9" t="s">
        <v>38</v>
      </c>
    </row>
    <row r="145" spans="16384:16384" x14ac:dyDescent="0.25">
      <c r="XFD145" s="7" t="s">
        <v>42</v>
      </c>
    </row>
    <row r="146" spans="16384:16384" x14ac:dyDescent="0.25">
      <c r="XFD146" s="9" t="s">
        <v>48</v>
      </c>
    </row>
    <row r="147" spans="16384:16384" x14ac:dyDescent="0.25">
      <c r="XFD147" s="7" t="s">
        <v>52</v>
      </c>
    </row>
    <row r="148" spans="16384:16384" x14ac:dyDescent="0.25">
      <c r="XFD148" s="9" t="s">
        <v>53</v>
      </c>
    </row>
    <row r="149" spans="16384:16384" x14ac:dyDescent="0.25">
      <c r="XFD149" s="7" t="s">
        <v>58</v>
      </c>
    </row>
    <row r="150" spans="16384:16384" x14ac:dyDescent="0.25">
      <c r="XFD150" s="9" t="s">
        <v>65</v>
      </c>
    </row>
    <row r="151" spans="16384:16384" x14ac:dyDescent="0.25">
      <c r="XFD151" s="7" t="s">
        <v>66</v>
      </c>
    </row>
    <row r="152" spans="16384:16384" x14ac:dyDescent="0.25">
      <c r="XFD152" s="9" t="s">
        <v>69</v>
      </c>
    </row>
    <row r="153" spans="16384:16384" x14ac:dyDescent="0.25">
      <c r="XFD153" s="7" t="s">
        <v>74</v>
      </c>
    </row>
    <row r="154" spans="16384:16384" x14ac:dyDescent="0.25">
      <c r="XFD154" s="9" t="s">
        <v>75</v>
      </c>
    </row>
    <row r="155" spans="16384:16384" x14ac:dyDescent="0.25">
      <c r="XFD155" s="7" t="s">
        <v>78</v>
      </c>
    </row>
    <row r="156" spans="16384:16384" x14ac:dyDescent="0.25">
      <c r="XFD156" s="9" t="s">
        <v>83</v>
      </c>
    </row>
    <row r="157" spans="16384:16384" x14ac:dyDescent="0.25">
      <c r="XFD157" s="7" t="s">
        <v>84</v>
      </c>
    </row>
    <row r="158" spans="16384:16384" x14ac:dyDescent="0.25">
      <c r="XFD158" s="9" t="s">
        <v>90</v>
      </c>
    </row>
    <row r="159" spans="16384:16384" x14ac:dyDescent="0.25">
      <c r="XFD159" s="7" t="s">
        <v>96</v>
      </c>
    </row>
    <row r="160" spans="16384:16384" x14ac:dyDescent="0.25">
      <c r="XFD160" s="9" t="s">
        <v>101</v>
      </c>
    </row>
    <row r="161" spans="16384:16384" x14ac:dyDescent="0.25">
      <c r="XFD161" s="7" t="s">
        <v>108</v>
      </c>
    </row>
    <row r="162" spans="16384:16384" x14ac:dyDescent="0.25">
      <c r="XFD162" s="7" t="s">
        <v>111</v>
      </c>
    </row>
    <row r="163" spans="16384:16384" x14ac:dyDescent="0.25">
      <c r="XFD163" s="9" t="s">
        <v>114</v>
      </c>
    </row>
    <row r="164" spans="16384:16384" x14ac:dyDescent="0.25">
      <c r="XFD164" s="7" t="s">
        <v>115</v>
      </c>
    </row>
    <row r="165" spans="16384:16384" x14ac:dyDescent="0.25">
      <c r="XFD165" s="9" t="s">
        <v>119</v>
      </c>
    </row>
    <row r="166" spans="16384:16384" x14ac:dyDescent="0.25">
      <c r="XFD166" s="7" t="s">
        <v>122</v>
      </c>
    </row>
    <row r="167" spans="16384:16384" x14ac:dyDescent="0.25">
      <c r="XFD167" s="9" t="s">
        <v>125</v>
      </c>
    </row>
    <row r="168" spans="16384:16384" x14ac:dyDescent="0.25">
      <c r="XFD168" s="7" t="s">
        <v>129</v>
      </c>
    </row>
    <row r="169" spans="16384:16384" x14ac:dyDescent="0.25">
      <c r="XFD169" s="9" t="s">
        <v>131</v>
      </c>
    </row>
    <row r="170" spans="16384:16384" x14ac:dyDescent="0.25">
      <c r="XFD170" s="7" t="s">
        <v>133</v>
      </c>
    </row>
    <row r="171" spans="16384:16384" x14ac:dyDescent="0.25">
      <c r="XFD171" s="9" t="s">
        <v>143</v>
      </c>
    </row>
    <row r="172" spans="16384:16384" x14ac:dyDescent="0.25">
      <c r="XFD172" s="7" t="s">
        <v>144</v>
      </c>
    </row>
    <row r="173" spans="16384:16384" x14ac:dyDescent="0.25">
      <c r="XFD173" s="9" t="s">
        <v>145</v>
      </c>
    </row>
    <row r="174" spans="16384:16384" x14ac:dyDescent="0.25">
      <c r="XFD174" s="7" t="s">
        <v>147</v>
      </c>
    </row>
    <row r="175" spans="16384:16384" x14ac:dyDescent="0.25">
      <c r="XFD175" s="9" t="s">
        <v>158</v>
      </c>
    </row>
    <row r="176" spans="16384:16384" x14ac:dyDescent="0.25">
      <c r="XFD176" s="7" t="s">
        <v>159</v>
      </c>
    </row>
    <row r="177" spans="16384:16384" x14ac:dyDescent="0.25">
      <c r="XFD177" s="9" t="s">
        <v>161</v>
      </c>
    </row>
    <row r="178" spans="16384:16384" x14ac:dyDescent="0.25">
      <c r="XFD178" s="7" t="s">
        <v>170</v>
      </c>
    </row>
    <row r="179" spans="16384:16384" x14ac:dyDescent="0.25">
      <c r="XFD179" s="9" t="s">
        <v>172</v>
      </c>
    </row>
    <row r="180" spans="16384:16384" x14ac:dyDescent="0.25">
      <c r="XFD180" s="7" t="s">
        <v>173</v>
      </c>
    </row>
    <row r="181" spans="16384:16384" x14ac:dyDescent="0.25">
      <c r="XFD181" s="9" t="s">
        <v>177</v>
      </c>
    </row>
    <row r="182" spans="16384:16384" x14ac:dyDescent="0.25">
      <c r="XFD182" s="7" t="s">
        <v>181</v>
      </c>
    </row>
    <row r="183" spans="16384:16384" x14ac:dyDescent="0.25">
      <c r="XFD183" s="9" t="s">
        <v>194</v>
      </c>
    </row>
    <row r="184" spans="16384:16384" x14ac:dyDescent="0.25">
      <c r="XFD184" s="7" t="s">
        <v>200</v>
      </c>
    </row>
  </sheetData>
  <conditionalFormatting sqref="XFD2:XFD184">
    <cfRule type="duplicateValues" dxfId="7" priority="1"/>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172CA-0046-4F32-AB0E-54133226EFCC}">
  <dimension ref="A1:D6"/>
  <sheetViews>
    <sheetView workbookViewId="0">
      <selection activeCell="G1" sqref="G1"/>
    </sheetView>
  </sheetViews>
  <sheetFormatPr defaultRowHeight="15" x14ac:dyDescent="0.25"/>
  <cols>
    <col min="1" max="1" width="17.5703125" bestFit="1" customWidth="1"/>
    <col min="2" max="2" width="16.28515625" bestFit="1" customWidth="1"/>
    <col min="3" max="4" width="11.5703125" bestFit="1" customWidth="1"/>
    <col min="5" max="5" width="21.5703125" bestFit="1" customWidth="1"/>
    <col min="6" max="6" width="29.28515625" bestFit="1" customWidth="1"/>
    <col min="7" max="7" width="16.140625" bestFit="1" customWidth="1"/>
    <col min="8" max="8" width="12.42578125" bestFit="1" customWidth="1"/>
    <col min="9" max="9" width="13.7109375" bestFit="1" customWidth="1"/>
    <col min="10" max="10" width="14.7109375" bestFit="1" customWidth="1"/>
    <col min="11" max="12" width="11.5703125" bestFit="1" customWidth="1"/>
    <col min="13" max="13" width="13.5703125" bestFit="1" customWidth="1"/>
    <col min="14" max="14" width="12.7109375" bestFit="1" customWidth="1"/>
    <col min="15" max="15" width="13.85546875" bestFit="1" customWidth="1"/>
    <col min="16" max="16" width="13.28515625" bestFit="1" customWidth="1"/>
    <col min="17" max="17" width="14.28515625" bestFit="1" customWidth="1"/>
    <col min="18" max="18" width="14.5703125" bestFit="1" customWidth="1"/>
    <col min="19" max="19" width="22.140625" bestFit="1" customWidth="1"/>
    <col min="20" max="20" width="16.5703125" bestFit="1" customWidth="1"/>
    <col min="21" max="21" width="13.42578125" bestFit="1" customWidth="1"/>
    <col min="22" max="22" width="11.7109375" bestFit="1" customWidth="1"/>
    <col min="23" max="24" width="13.7109375" bestFit="1" customWidth="1"/>
    <col min="25" max="25" width="22.7109375" bestFit="1" customWidth="1"/>
    <col min="26" max="26" width="15.28515625" bestFit="1" customWidth="1"/>
    <col min="27" max="27" width="12.7109375" bestFit="1" customWidth="1"/>
    <col min="28" max="28" width="15.85546875" bestFit="1" customWidth="1"/>
    <col min="29" max="29" width="16.140625" bestFit="1" customWidth="1"/>
    <col min="30" max="30" width="17.7109375" bestFit="1" customWidth="1"/>
    <col min="31" max="31" width="11.5703125" bestFit="1" customWidth="1"/>
    <col min="32" max="32" width="12.5703125" bestFit="1" customWidth="1"/>
    <col min="33" max="33" width="12.7109375" bestFit="1" customWidth="1"/>
    <col min="34" max="34" width="21.42578125" bestFit="1" customWidth="1"/>
    <col min="35" max="35" width="19.5703125" bestFit="1" customWidth="1"/>
    <col min="36" max="36" width="12.85546875" bestFit="1" customWidth="1"/>
    <col min="37" max="37" width="15.140625" bestFit="1" customWidth="1"/>
    <col min="38" max="38" width="14.7109375" bestFit="1" customWidth="1"/>
    <col min="39" max="39" width="21.5703125" bestFit="1" customWidth="1"/>
    <col min="40" max="40" width="15.7109375" bestFit="1" customWidth="1"/>
    <col min="41" max="41" width="16.42578125" bestFit="1" customWidth="1"/>
    <col min="42" max="42" width="12" bestFit="1" customWidth="1"/>
    <col min="43" max="43" width="18.5703125" bestFit="1" customWidth="1"/>
    <col min="44" max="44" width="16.28515625" bestFit="1" customWidth="1"/>
    <col min="45" max="45" width="21" bestFit="1" customWidth="1"/>
    <col min="46" max="46" width="11.5703125" bestFit="1" customWidth="1"/>
    <col min="47" max="47" width="13.42578125" bestFit="1" customWidth="1"/>
    <col min="48" max="48" width="19.85546875" bestFit="1" customWidth="1"/>
    <col min="49" max="49" width="26.5703125" bestFit="1" customWidth="1"/>
    <col min="50" max="50" width="15" bestFit="1" customWidth="1"/>
    <col min="51" max="51" width="14.28515625" bestFit="1" customWidth="1"/>
    <col min="52" max="52" width="15.7109375" bestFit="1" customWidth="1"/>
    <col min="53" max="53" width="15.140625" bestFit="1" customWidth="1"/>
    <col min="54" max="54" width="29.42578125" bestFit="1" customWidth="1"/>
    <col min="55" max="55" width="12.28515625" bestFit="1" customWidth="1"/>
    <col min="56" max="56" width="14" bestFit="1" customWidth="1"/>
    <col min="57" max="58" width="11.5703125" bestFit="1" customWidth="1"/>
    <col min="59" max="59" width="13.7109375" bestFit="1" customWidth="1"/>
    <col min="60" max="60" width="14.7109375" bestFit="1" customWidth="1"/>
    <col min="61" max="61" width="22" bestFit="1" customWidth="1"/>
    <col min="62" max="62" width="18" bestFit="1" customWidth="1"/>
    <col min="63" max="63" width="15" bestFit="1" customWidth="1"/>
    <col min="64" max="64" width="11.5703125" bestFit="1" customWidth="1"/>
    <col min="65" max="65" width="19.42578125" bestFit="1" customWidth="1"/>
    <col min="66" max="66" width="12.5703125" bestFit="1" customWidth="1"/>
    <col min="67" max="67" width="15.140625" bestFit="1" customWidth="1"/>
    <col min="68" max="68" width="19.42578125" bestFit="1" customWidth="1"/>
    <col min="69" max="69" width="22.140625" bestFit="1" customWidth="1"/>
    <col min="70" max="70" width="13.42578125" bestFit="1" customWidth="1"/>
    <col min="71" max="71" width="30" bestFit="1" customWidth="1"/>
    <col min="72" max="72" width="12.5703125" bestFit="1" customWidth="1"/>
    <col min="73" max="73" width="23.140625" bestFit="1" customWidth="1"/>
    <col min="74" max="74" width="19.140625" bestFit="1" customWidth="1"/>
    <col min="75" max="75" width="13.28515625" bestFit="1" customWidth="1"/>
    <col min="76" max="76" width="11.5703125" bestFit="1" customWidth="1"/>
    <col min="77" max="77" width="14.28515625" bestFit="1" customWidth="1"/>
    <col min="78" max="78" width="15.140625" bestFit="1" customWidth="1"/>
    <col min="79" max="79" width="12.5703125" bestFit="1" customWidth="1"/>
    <col min="80" max="80" width="17.28515625" bestFit="1" customWidth="1"/>
    <col min="81" max="81" width="11.85546875" bestFit="1" customWidth="1"/>
    <col min="82" max="82" width="12.140625" bestFit="1" customWidth="1"/>
    <col min="83" max="83" width="11.5703125" bestFit="1" customWidth="1"/>
    <col min="84" max="84" width="18.7109375" bestFit="1" customWidth="1"/>
    <col min="85" max="85" width="18.5703125" bestFit="1" customWidth="1"/>
    <col min="86" max="86" width="14.28515625" bestFit="1" customWidth="1"/>
    <col min="87" max="87" width="12.7109375" bestFit="1" customWidth="1"/>
    <col min="88" max="88" width="19.85546875" bestFit="1" customWidth="1"/>
    <col min="89" max="89" width="15.7109375" bestFit="1" customWidth="1"/>
    <col min="90" max="90" width="11.85546875" bestFit="1" customWidth="1"/>
    <col min="91" max="91" width="12.85546875" bestFit="1" customWidth="1"/>
    <col min="92" max="92" width="19.140625" bestFit="1" customWidth="1"/>
    <col min="93" max="93" width="24.7109375" bestFit="1" customWidth="1"/>
    <col min="94" max="94" width="15" bestFit="1" customWidth="1"/>
    <col min="95" max="95" width="17.5703125" bestFit="1" customWidth="1"/>
    <col min="96" max="96" width="28.85546875" bestFit="1" customWidth="1"/>
    <col min="97" max="97" width="15.7109375" bestFit="1" customWidth="1"/>
    <col min="98" max="98" width="19.140625" bestFit="1" customWidth="1"/>
    <col min="99" max="99" width="12.7109375" bestFit="1" customWidth="1"/>
    <col min="100" max="101" width="12.5703125" bestFit="1" customWidth="1"/>
    <col min="102" max="102" width="11.5703125" bestFit="1" customWidth="1"/>
    <col min="103" max="103" width="25.5703125" bestFit="1" customWidth="1"/>
    <col min="104" max="104" width="12.5703125" bestFit="1" customWidth="1"/>
    <col min="105" max="105" width="13.5703125" bestFit="1" customWidth="1"/>
    <col min="106" max="106" width="12.5703125" bestFit="1" customWidth="1"/>
    <col min="107" max="107" width="18.140625" bestFit="1" customWidth="1"/>
    <col min="108" max="108" width="25.140625" bestFit="1" customWidth="1"/>
    <col min="109" max="109" width="14.5703125" bestFit="1" customWidth="1"/>
    <col min="110" max="110" width="11.5703125" bestFit="1" customWidth="1"/>
    <col min="111" max="111" width="16.5703125" bestFit="1" customWidth="1"/>
    <col min="112" max="112" width="14.140625" bestFit="1" customWidth="1"/>
    <col min="113" max="113" width="16.7109375" bestFit="1" customWidth="1"/>
    <col min="114" max="114" width="13.7109375" bestFit="1" customWidth="1"/>
    <col min="115" max="115" width="12.7109375" bestFit="1" customWidth="1"/>
    <col min="116" max="116" width="18" bestFit="1" customWidth="1"/>
    <col min="117" max="117" width="16.140625" bestFit="1" customWidth="1"/>
    <col min="118" max="118" width="20.42578125" bestFit="1" customWidth="1"/>
    <col min="119" max="119" width="11.7109375" bestFit="1" customWidth="1"/>
    <col min="120" max="120" width="15.5703125" bestFit="1" customWidth="1"/>
    <col min="121" max="121" width="16.140625" bestFit="1" customWidth="1"/>
    <col min="122" max="122" width="15.140625" bestFit="1" customWidth="1"/>
    <col min="123" max="123" width="13.42578125" bestFit="1" customWidth="1"/>
    <col min="124" max="124" width="20.28515625" bestFit="1" customWidth="1"/>
    <col min="125" max="125" width="14" bestFit="1" customWidth="1"/>
    <col min="126" max="126" width="21.5703125" bestFit="1" customWidth="1"/>
    <col min="127" max="127" width="12.42578125" bestFit="1" customWidth="1"/>
    <col min="128" max="128" width="12.5703125" bestFit="1" customWidth="1"/>
    <col min="129" max="129" width="21.42578125" bestFit="1" customWidth="1"/>
    <col min="130" max="130" width="12.140625" bestFit="1" customWidth="1"/>
    <col min="131" max="131" width="12.85546875" bestFit="1" customWidth="1"/>
    <col min="132" max="132" width="13.85546875" bestFit="1" customWidth="1"/>
    <col min="133" max="133" width="12.5703125" bestFit="1" customWidth="1"/>
    <col min="134" max="134" width="16.28515625" bestFit="1" customWidth="1"/>
    <col min="135" max="135" width="20.42578125" bestFit="1" customWidth="1"/>
    <col min="136" max="136" width="19.85546875" bestFit="1" customWidth="1"/>
    <col min="137" max="137" width="12.42578125" bestFit="1" customWidth="1"/>
    <col min="138" max="138" width="12.5703125" bestFit="1" customWidth="1"/>
    <col min="139" max="139" width="16.7109375" bestFit="1" customWidth="1"/>
    <col min="140" max="140" width="15.140625" bestFit="1" customWidth="1"/>
    <col min="141" max="141" width="20.42578125" bestFit="1" customWidth="1"/>
    <col min="142" max="142" width="15.140625" bestFit="1" customWidth="1"/>
    <col min="143" max="143" width="19" bestFit="1" customWidth="1"/>
    <col min="144" max="144" width="15" bestFit="1" customWidth="1"/>
    <col min="145" max="145" width="14.42578125" bestFit="1" customWidth="1"/>
    <col min="146" max="146" width="15.140625" bestFit="1" customWidth="1"/>
    <col min="147" max="147" width="13.5703125" bestFit="1" customWidth="1"/>
    <col min="148" max="148" width="12.85546875" bestFit="1" customWidth="1"/>
    <col min="149" max="149" width="15.7109375" bestFit="1" customWidth="1"/>
    <col min="150" max="150" width="11.5703125" bestFit="1" customWidth="1"/>
    <col min="151" max="151" width="17.7109375" bestFit="1" customWidth="1"/>
    <col min="152" max="152" width="13.5703125" bestFit="1" customWidth="1"/>
    <col min="153" max="153" width="19.28515625" bestFit="1" customWidth="1"/>
    <col min="154" max="154" width="24.140625" bestFit="1" customWidth="1"/>
    <col min="155" max="155" width="16.28515625" bestFit="1" customWidth="1"/>
    <col min="156" max="156" width="12.7109375" bestFit="1" customWidth="1"/>
    <col min="157" max="157" width="21.5703125" bestFit="1" customWidth="1"/>
    <col min="158" max="158" width="22.140625" bestFit="1" customWidth="1"/>
    <col min="159" max="159" width="14.85546875" bestFit="1" customWidth="1"/>
    <col min="160" max="160" width="18" bestFit="1" customWidth="1"/>
    <col min="161" max="161" width="20.28515625" bestFit="1" customWidth="1"/>
    <col min="162" max="162" width="12.28515625" bestFit="1" customWidth="1"/>
    <col min="163" max="163" width="14.28515625" bestFit="1" customWidth="1"/>
    <col min="164" max="164" width="13.5703125" bestFit="1" customWidth="1"/>
    <col min="165" max="165" width="14.85546875" bestFit="1" customWidth="1"/>
    <col min="166" max="166" width="11.7109375" bestFit="1" customWidth="1"/>
    <col min="167" max="167" width="16.85546875" bestFit="1" customWidth="1"/>
    <col min="168" max="168" width="15.140625" bestFit="1" customWidth="1"/>
    <col min="169" max="169" width="13.42578125" bestFit="1" customWidth="1"/>
    <col min="170" max="170" width="12.140625" bestFit="1" customWidth="1"/>
    <col min="171" max="171" width="18.7109375" bestFit="1" customWidth="1"/>
    <col min="172" max="172" width="17.28515625" bestFit="1" customWidth="1"/>
    <col min="173" max="173" width="18.42578125" bestFit="1" customWidth="1"/>
    <col min="174" max="174" width="16.85546875" bestFit="1" customWidth="1"/>
    <col min="175" max="175" width="13.42578125" bestFit="1" customWidth="1"/>
    <col min="176" max="177" width="11.5703125" bestFit="1" customWidth="1"/>
  </cols>
  <sheetData>
    <row r="1" spans="1:4" x14ac:dyDescent="0.25">
      <c r="B1" s="26" t="s">
        <v>231</v>
      </c>
    </row>
    <row r="2" spans="1:4" x14ac:dyDescent="0.25">
      <c r="A2" s="26" t="s">
        <v>235</v>
      </c>
      <c r="B2" t="s">
        <v>15</v>
      </c>
      <c r="C2" t="s">
        <v>8</v>
      </c>
      <c r="D2" t="s">
        <v>224</v>
      </c>
    </row>
    <row r="3" spans="1:4" x14ac:dyDescent="0.25">
      <c r="A3" s="24" t="s">
        <v>236</v>
      </c>
      <c r="B3" s="28">
        <v>96</v>
      </c>
      <c r="C3" s="28">
        <v>105</v>
      </c>
      <c r="D3" s="28">
        <v>201</v>
      </c>
    </row>
    <row r="4" spans="1:4" x14ac:dyDescent="0.25">
      <c r="A4" s="24" t="s">
        <v>232</v>
      </c>
      <c r="B4" s="11">
        <v>31.3125</v>
      </c>
      <c r="C4" s="11">
        <v>29.438095238095237</v>
      </c>
      <c r="D4" s="11">
        <v>30.333333333333332</v>
      </c>
    </row>
    <row r="5" spans="1:4" x14ac:dyDescent="0.25">
      <c r="A5" s="24" t="s">
        <v>233</v>
      </c>
      <c r="B5" s="27">
        <v>77405.104166666672</v>
      </c>
      <c r="C5" s="27">
        <v>76468.190476190473</v>
      </c>
      <c r="D5" s="27">
        <v>76915.67164179105</v>
      </c>
    </row>
    <row r="6" spans="1:4" x14ac:dyDescent="0.25">
      <c r="A6" s="24" t="s">
        <v>234</v>
      </c>
      <c r="B6" s="11">
        <v>2.2070205479452052</v>
      </c>
      <c r="C6" s="11">
        <v>2.1688975864318323</v>
      </c>
      <c r="D6" s="11">
        <v>2.1871055680501597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0F071-9455-4C8F-B8EB-7EF983BC5EBC}">
  <dimension ref="A1:K213"/>
  <sheetViews>
    <sheetView topLeftCell="A190" workbookViewId="0">
      <selection activeCell="F1" sqref="F1:G1"/>
    </sheetView>
  </sheetViews>
  <sheetFormatPr defaultRowHeight="15" x14ac:dyDescent="0.25"/>
  <cols>
    <col min="1" max="1" width="30" bestFit="1" customWidth="1"/>
    <col min="2" max="2" width="15.7109375" bestFit="1" customWidth="1"/>
    <col min="3" max="3" width="12.5703125" bestFit="1" customWidth="1"/>
    <col min="4" max="4" width="4.42578125" bestFit="1" customWidth="1"/>
    <col min="5" max="5" width="11.42578125" bestFit="1" customWidth="1"/>
    <col min="6" max="6" width="8.5703125" bestFit="1" customWidth="1"/>
    <col min="7" max="7" width="10.42578125" customWidth="1"/>
    <col min="8" max="8" width="14.28515625" bestFit="1" customWidth="1"/>
    <col min="9" max="9" width="8" bestFit="1" customWidth="1"/>
    <col min="10" max="10" width="7.28515625" bestFit="1" customWidth="1"/>
    <col min="11" max="11" width="6.42578125" bestFit="1" customWidth="1"/>
  </cols>
  <sheetData>
    <row r="1" spans="1:11" x14ac:dyDescent="0.25">
      <c r="A1" s="5" t="s">
        <v>0</v>
      </c>
      <c r="B1" s="6" t="s">
        <v>1</v>
      </c>
      <c r="C1" s="6" t="s">
        <v>2</v>
      </c>
      <c r="D1" s="6" t="s">
        <v>3</v>
      </c>
      <c r="E1" s="6" t="s">
        <v>4</v>
      </c>
      <c r="F1" s="55" t="s">
        <v>5</v>
      </c>
      <c r="G1" s="55"/>
      <c r="H1" s="6" t="s">
        <v>6</v>
      </c>
      <c r="I1" s="6" t="s">
        <v>202</v>
      </c>
      <c r="J1" s="6" t="s">
        <v>206</v>
      </c>
      <c r="K1" s="6" t="s">
        <v>207</v>
      </c>
    </row>
    <row r="2" spans="1:11" x14ac:dyDescent="0.25">
      <c r="A2" s="7" t="s">
        <v>11</v>
      </c>
      <c r="B2" s="8" t="s">
        <v>8</v>
      </c>
      <c r="C2" s="8" t="s">
        <v>12</v>
      </c>
      <c r="D2" s="29">
        <v>46</v>
      </c>
      <c r="E2" s="30">
        <v>44758</v>
      </c>
      <c r="F2" s="31">
        <v>70610</v>
      </c>
      <c r="G2" s="31">
        <v>70610</v>
      </c>
      <c r="H2" s="8" t="s">
        <v>13</v>
      </c>
      <c r="I2" s="8" t="s">
        <v>203</v>
      </c>
      <c r="J2" s="32">
        <f ca="1">(TODAY()-Employees[[#This Row],[Date Joined]])/365</f>
        <v>1.4219178082191781</v>
      </c>
      <c r="K2" s="33">
        <f ca="1">IF(Employees[[#This Row],[Tenure]]&gt;2,0.03,0.02)</f>
        <v>0.02</v>
      </c>
    </row>
    <row r="3" spans="1:11" x14ac:dyDescent="0.25">
      <c r="A3" s="9" t="s">
        <v>19</v>
      </c>
      <c r="B3" s="10" t="s">
        <v>8</v>
      </c>
      <c r="C3" s="10" t="s">
        <v>9</v>
      </c>
      <c r="D3" s="34">
        <v>32</v>
      </c>
      <c r="E3" s="35">
        <v>44465</v>
      </c>
      <c r="F3" s="36">
        <v>53540</v>
      </c>
      <c r="G3" s="36">
        <v>53540</v>
      </c>
      <c r="H3" s="10" t="s">
        <v>13</v>
      </c>
      <c r="I3" s="10" t="s">
        <v>203</v>
      </c>
      <c r="J3" s="37">
        <f ca="1">(TODAY()-Employees[[#This Row],[Date Joined]])/365</f>
        <v>2.2246575342465755</v>
      </c>
      <c r="K3" s="38">
        <f ca="1">IF(Employees[[#This Row],[Tenure]]&gt;2,0.03,0.02)</f>
        <v>0.03</v>
      </c>
    </row>
    <row r="4" spans="1:11" x14ac:dyDescent="0.25">
      <c r="A4" s="7" t="s">
        <v>24</v>
      </c>
      <c r="B4" s="8" t="s">
        <v>8</v>
      </c>
      <c r="C4" s="8" t="s">
        <v>23</v>
      </c>
      <c r="D4" s="29">
        <v>33</v>
      </c>
      <c r="E4" s="30">
        <v>44509</v>
      </c>
      <c r="F4" s="31">
        <v>53870</v>
      </c>
      <c r="G4" s="31">
        <v>53870</v>
      </c>
      <c r="H4" s="8" t="s">
        <v>13</v>
      </c>
      <c r="I4" s="8" t="s">
        <v>203</v>
      </c>
      <c r="J4" s="32">
        <f ca="1">(TODAY()-Employees[[#This Row],[Date Joined]])/365</f>
        <v>2.1041095890410957</v>
      </c>
      <c r="K4" s="33">
        <f ca="1">IF(Employees[[#This Row],[Tenure]]&gt;2,0.03,0.02)</f>
        <v>0.03</v>
      </c>
    </row>
    <row r="5" spans="1:11" x14ac:dyDescent="0.25">
      <c r="A5" s="9" t="s">
        <v>28</v>
      </c>
      <c r="B5" s="10" t="s">
        <v>8</v>
      </c>
      <c r="C5" s="10" t="s">
        <v>9</v>
      </c>
      <c r="D5" s="34">
        <v>25</v>
      </c>
      <c r="E5" s="35">
        <v>44383</v>
      </c>
      <c r="F5" s="36">
        <v>65700</v>
      </c>
      <c r="G5" s="36">
        <v>65700</v>
      </c>
      <c r="H5" s="10" t="s">
        <v>13</v>
      </c>
      <c r="I5" s="10" t="s">
        <v>203</v>
      </c>
      <c r="J5" s="37">
        <f ca="1">(TODAY()-Employees[[#This Row],[Date Joined]])/365</f>
        <v>2.4493150684931506</v>
      </c>
      <c r="K5" s="38">
        <f ca="1">IF(Employees[[#This Row],[Tenure]]&gt;2,0.03,0.02)</f>
        <v>0.03</v>
      </c>
    </row>
    <row r="6" spans="1:11" x14ac:dyDescent="0.25">
      <c r="A6" s="7" t="s">
        <v>29</v>
      </c>
      <c r="B6" s="8" t="s">
        <v>8</v>
      </c>
      <c r="C6" s="8" t="s">
        <v>23</v>
      </c>
      <c r="D6" s="29">
        <v>37</v>
      </c>
      <c r="E6" s="30">
        <v>44701</v>
      </c>
      <c r="F6" s="31">
        <v>69070</v>
      </c>
      <c r="G6" s="31">
        <v>69070</v>
      </c>
      <c r="H6" s="8" t="s">
        <v>13</v>
      </c>
      <c r="I6" s="8" t="s">
        <v>203</v>
      </c>
      <c r="J6" s="32">
        <f ca="1">(TODAY()-Employees[[#This Row],[Date Joined]])/365</f>
        <v>1.5780821917808219</v>
      </c>
      <c r="K6" s="33">
        <f ca="1">IF(Employees[[#This Row],[Tenure]]&gt;2,0.03,0.02)</f>
        <v>0.02</v>
      </c>
    </row>
    <row r="7" spans="1:11" x14ac:dyDescent="0.25">
      <c r="A7" s="9" t="s">
        <v>30</v>
      </c>
      <c r="B7" s="10" t="s">
        <v>8</v>
      </c>
      <c r="C7" s="10" t="s">
        <v>23</v>
      </c>
      <c r="D7" s="34">
        <v>20</v>
      </c>
      <c r="E7" s="35">
        <v>44459</v>
      </c>
      <c r="F7" s="36">
        <v>107700</v>
      </c>
      <c r="G7" s="36">
        <v>107700</v>
      </c>
      <c r="H7" s="10" t="s">
        <v>13</v>
      </c>
      <c r="I7" s="10" t="s">
        <v>203</v>
      </c>
      <c r="J7" s="37">
        <f ca="1">(TODAY()-Employees[[#This Row],[Date Joined]])/365</f>
        <v>2.2410958904109588</v>
      </c>
      <c r="K7" s="38">
        <f ca="1">IF(Employees[[#This Row],[Tenure]]&gt;2,0.03,0.02)</f>
        <v>0.03</v>
      </c>
    </row>
    <row r="8" spans="1:11" x14ac:dyDescent="0.25">
      <c r="A8" s="7" t="s">
        <v>32</v>
      </c>
      <c r="B8" s="8" t="s">
        <v>8</v>
      </c>
      <c r="C8" s="8" t="s">
        <v>12</v>
      </c>
      <c r="D8" s="29">
        <v>40</v>
      </c>
      <c r="E8" s="30">
        <v>44263</v>
      </c>
      <c r="F8" s="31">
        <v>99750</v>
      </c>
      <c r="G8" s="31">
        <v>99750</v>
      </c>
      <c r="H8" s="8" t="s">
        <v>13</v>
      </c>
      <c r="I8" s="8" t="s">
        <v>203</v>
      </c>
      <c r="J8" s="32">
        <f ca="1">(TODAY()-Employees[[#This Row],[Date Joined]])/365</f>
        <v>2.7780821917808218</v>
      </c>
      <c r="K8" s="33">
        <f ca="1">IF(Employees[[#This Row],[Tenure]]&gt;2,0.03,0.02)</f>
        <v>0.03</v>
      </c>
    </row>
    <row r="9" spans="1:11" x14ac:dyDescent="0.25">
      <c r="A9" s="9" t="s">
        <v>33</v>
      </c>
      <c r="B9" s="10" t="s">
        <v>8</v>
      </c>
      <c r="C9" s="10" t="s">
        <v>12</v>
      </c>
      <c r="D9" s="34">
        <v>21</v>
      </c>
      <c r="E9" s="35">
        <v>44104</v>
      </c>
      <c r="F9" s="36">
        <v>37920</v>
      </c>
      <c r="G9" s="36">
        <v>37920</v>
      </c>
      <c r="H9" s="10" t="s">
        <v>13</v>
      </c>
      <c r="I9" s="10" t="s">
        <v>203</v>
      </c>
      <c r="J9" s="37">
        <f ca="1">(TODAY()-Employees[[#This Row],[Date Joined]])/365</f>
        <v>3.2136986301369861</v>
      </c>
      <c r="K9" s="38">
        <f ca="1">IF(Employees[[#This Row],[Tenure]]&gt;2,0.03,0.02)</f>
        <v>0.03</v>
      </c>
    </row>
    <row r="10" spans="1:11" x14ac:dyDescent="0.25">
      <c r="A10" s="7" t="s">
        <v>34</v>
      </c>
      <c r="B10" s="8" t="s">
        <v>8</v>
      </c>
      <c r="C10" s="8" t="s">
        <v>12</v>
      </c>
      <c r="D10" s="29">
        <v>21</v>
      </c>
      <c r="E10" s="30">
        <v>44762</v>
      </c>
      <c r="F10" s="31">
        <v>57090</v>
      </c>
      <c r="G10" s="31">
        <v>57090</v>
      </c>
      <c r="H10" s="8" t="s">
        <v>13</v>
      </c>
      <c r="I10" s="8" t="s">
        <v>203</v>
      </c>
      <c r="J10" s="32">
        <f ca="1">(TODAY()-Employees[[#This Row],[Date Joined]])/365</f>
        <v>1.4109589041095891</v>
      </c>
      <c r="K10" s="33">
        <f ca="1">IF(Employees[[#This Row],[Tenure]]&gt;2,0.03,0.02)</f>
        <v>0.02</v>
      </c>
    </row>
    <row r="11" spans="1:11" x14ac:dyDescent="0.25">
      <c r="A11" s="9" t="s">
        <v>36</v>
      </c>
      <c r="B11" s="10" t="s">
        <v>8</v>
      </c>
      <c r="C11" s="10" t="s">
        <v>26</v>
      </c>
      <c r="D11" s="34">
        <v>21</v>
      </c>
      <c r="E11" s="35">
        <v>44242</v>
      </c>
      <c r="F11" s="36">
        <v>75880</v>
      </c>
      <c r="G11" s="36">
        <v>75880</v>
      </c>
      <c r="H11" s="10" t="s">
        <v>13</v>
      </c>
      <c r="I11" s="10" t="s">
        <v>203</v>
      </c>
      <c r="J11" s="37">
        <f ca="1">(TODAY()-Employees[[#This Row],[Date Joined]])/365</f>
        <v>2.8356164383561642</v>
      </c>
      <c r="K11" s="38">
        <f ca="1">IF(Employees[[#This Row],[Tenure]]&gt;2,0.03,0.02)</f>
        <v>0.03</v>
      </c>
    </row>
    <row r="12" spans="1:11" x14ac:dyDescent="0.25">
      <c r="A12" s="7" t="s">
        <v>40</v>
      </c>
      <c r="B12" s="8" t="s">
        <v>8</v>
      </c>
      <c r="C12" s="8" t="s">
        <v>17</v>
      </c>
      <c r="D12" s="29">
        <v>27</v>
      </c>
      <c r="E12" s="30">
        <v>44567</v>
      </c>
      <c r="F12" s="31">
        <v>48980</v>
      </c>
      <c r="G12" s="31">
        <v>48980</v>
      </c>
      <c r="H12" s="8" t="s">
        <v>13</v>
      </c>
      <c r="I12" s="8" t="s">
        <v>203</v>
      </c>
      <c r="J12" s="32">
        <f ca="1">(TODAY()-Employees[[#This Row],[Date Joined]])/365</f>
        <v>1.9452054794520548</v>
      </c>
      <c r="K12" s="33">
        <f ca="1">IF(Employees[[#This Row],[Tenure]]&gt;2,0.03,0.02)</f>
        <v>0.02</v>
      </c>
    </row>
    <row r="13" spans="1:11" x14ac:dyDescent="0.25">
      <c r="A13" s="9" t="s">
        <v>50</v>
      </c>
      <c r="B13" s="10" t="s">
        <v>8</v>
      </c>
      <c r="C13" s="10" t="s">
        <v>12</v>
      </c>
      <c r="D13" s="34">
        <v>33</v>
      </c>
      <c r="E13" s="35">
        <v>44164</v>
      </c>
      <c r="F13" s="36">
        <v>115920</v>
      </c>
      <c r="G13" s="36">
        <v>115920</v>
      </c>
      <c r="H13" s="10" t="s">
        <v>13</v>
      </c>
      <c r="I13" s="10" t="s">
        <v>203</v>
      </c>
      <c r="J13" s="37">
        <f ca="1">(TODAY()-Employees[[#This Row],[Date Joined]])/365</f>
        <v>3.0493150684931507</v>
      </c>
      <c r="K13" s="38">
        <f ca="1">IF(Employees[[#This Row],[Tenure]]&gt;2,0.03,0.02)</f>
        <v>0.03</v>
      </c>
    </row>
    <row r="14" spans="1:11" x14ac:dyDescent="0.25">
      <c r="A14" s="7" t="s">
        <v>56</v>
      </c>
      <c r="B14" s="8" t="s">
        <v>8</v>
      </c>
      <c r="C14" s="8" t="s">
        <v>12</v>
      </c>
      <c r="D14" s="29">
        <v>31</v>
      </c>
      <c r="E14" s="30">
        <v>44724</v>
      </c>
      <c r="F14" s="31">
        <v>103550</v>
      </c>
      <c r="G14" s="31">
        <v>103550</v>
      </c>
      <c r="H14" s="8" t="s">
        <v>13</v>
      </c>
      <c r="I14" s="8" t="s">
        <v>203</v>
      </c>
      <c r="J14" s="32">
        <f ca="1">(TODAY()-Employees[[#This Row],[Date Joined]])/365</f>
        <v>1.515068493150685</v>
      </c>
      <c r="K14" s="33">
        <f ca="1">IF(Employees[[#This Row],[Tenure]]&gt;2,0.03,0.02)</f>
        <v>0.02</v>
      </c>
    </row>
    <row r="15" spans="1:11" x14ac:dyDescent="0.25">
      <c r="A15" s="9" t="s">
        <v>57</v>
      </c>
      <c r="B15" s="10" t="s">
        <v>8</v>
      </c>
      <c r="C15" s="10" t="s">
        <v>23</v>
      </c>
      <c r="D15" s="34">
        <v>31</v>
      </c>
      <c r="E15" s="35">
        <v>44511</v>
      </c>
      <c r="F15" s="36">
        <v>48950</v>
      </c>
      <c r="G15" s="36">
        <v>48950</v>
      </c>
      <c r="H15" s="10" t="s">
        <v>13</v>
      </c>
      <c r="I15" s="10" t="s">
        <v>203</v>
      </c>
      <c r="J15" s="37">
        <f ca="1">(TODAY()-Employees[[#This Row],[Date Joined]])/365</f>
        <v>2.0986301369863014</v>
      </c>
      <c r="K15" s="38">
        <f ca="1">IF(Employees[[#This Row],[Tenure]]&gt;2,0.03,0.02)</f>
        <v>0.03</v>
      </c>
    </row>
    <row r="16" spans="1:11" x14ac:dyDescent="0.25">
      <c r="A16" s="7" t="s">
        <v>63</v>
      </c>
      <c r="B16" s="8" t="s">
        <v>8</v>
      </c>
      <c r="C16" s="8" t="s">
        <v>23</v>
      </c>
      <c r="D16" s="29">
        <v>20</v>
      </c>
      <c r="E16" s="30">
        <v>44183</v>
      </c>
      <c r="F16" s="31">
        <v>112650</v>
      </c>
      <c r="G16" s="31">
        <v>112650</v>
      </c>
      <c r="H16" s="8" t="s">
        <v>13</v>
      </c>
      <c r="I16" s="8" t="s">
        <v>203</v>
      </c>
      <c r="J16" s="32">
        <f ca="1">(TODAY()-Employees[[#This Row],[Date Joined]])/365</f>
        <v>2.9972602739726026</v>
      </c>
      <c r="K16" s="33">
        <f ca="1">IF(Employees[[#This Row],[Tenure]]&gt;2,0.03,0.02)</f>
        <v>0.03</v>
      </c>
    </row>
    <row r="17" spans="1:11" x14ac:dyDescent="0.25">
      <c r="A17" s="9" t="s">
        <v>64</v>
      </c>
      <c r="B17" s="10" t="s">
        <v>8</v>
      </c>
      <c r="C17" s="10" t="s">
        <v>12</v>
      </c>
      <c r="D17" s="34">
        <v>20</v>
      </c>
      <c r="E17" s="35">
        <v>44744</v>
      </c>
      <c r="F17" s="36">
        <v>79570</v>
      </c>
      <c r="G17" s="36">
        <v>79570</v>
      </c>
      <c r="H17" s="10" t="s">
        <v>13</v>
      </c>
      <c r="I17" s="10" t="s">
        <v>203</v>
      </c>
      <c r="J17" s="37">
        <f ca="1">(TODAY()-Employees[[#This Row],[Date Joined]])/365</f>
        <v>1.4602739726027398</v>
      </c>
      <c r="K17" s="38">
        <f ca="1">IF(Employees[[#This Row],[Tenure]]&gt;2,0.03,0.02)</f>
        <v>0.02</v>
      </c>
    </row>
    <row r="18" spans="1:11" x14ac:dyDescent="0.25">
      <c r="A18" s="7" t="s">
        <v>67</v>
      </c>
      <c r="B18" s="8" t="s">
        <v>8</v>
      </c>
      <c r="C18" s="8" t="s">
        <v>12</v>
      </c>
      <c r="D18" s="29">
        <v>19</v>
      </c>
      <c r="E18" s="30">
        <v>44277</v>
      </c>
      <c r="F18" s="31">
        <v>58960</v>
      </c>
      <c r="G18" s="31">
        <v>58960</v>
      </c>
      <c r="H18" s="8" t="s">
        <v>13</v>
      </c>
      <c r="I18" s="8" t="s">
        <v>203</v>
      </c>
      <c r="J18" s="32">
        <f ca="1">(TODAY()-Employees[[#This Row],[Date Joined]])/365</f>
        <v>2.7397260273972601</v>
      </c>
      <c r="K18" s="33">
        <f ca="1">IF(Employees[[#This Row],[Tenure]]&gt;2,0.03,0.02)</f>
        <v>0.03</v>
      </c>
    </row>
    <row r="19" spans="1:11" x14ac:dyDescent="0.25">
      <c r="A19" s="9" t="s">
        <v>68</v>
      </c>
      <c r="B19" s="10" t="s">
        <v>8</v>
      </c>
      <c r="C19" s="10" t="s">
        <v>23</v>
      </c>
      <c r="D19" s="34">
        <v>36</v>
      </c>
      <c r="E19" s="35">
        <v>44019</v>
      </c>
      <c r="F19" s="36">
        <v>118840</v>
      </c>
      <c r="G19" s="36">
        <v>118840</v>
      </c>
      <c r="H19" s="10" t="s">
        <v>13</v>
      </c>
      <c r="I19" s="10" t="s">
        <v>203</v>
      </c>
      <c r="J19" s="37">
        <f ca="1">(TODAY()-Employees[[#This Row],[Date Joined]])/365</f>
        <v>3.4465753424657533</v>
      </c>
      <c r="K19" s="38">
        <f ca="1">IF(Employees[[#This Row],[Tenure]]&gt;2,0.03,0.02)</f>
        <v>0.03</v>
      </c>
    </row>
    <row r="20" spans="1:11" x14ac:dyDescent="0.25">
      <c r="A20" s="7" t="s">
        <v>63</v>
      </c>
      <c r="B20" s="8" t="s">
        <v>8</v>
      </c>
      <c r="C20" s="8" t="s">
        <v>12</v>
      </c>
      <c r="D20" s="29">
        <v>34</v>
      </c>
      <c r="E20" s="30">
        <v>44703</v>
      </c>
      <c r="F20" s="31">
        <v>112650</v>
      </c>
      <c r="G20" s="31">
        <v>112650</v>
      </c>
      <c r="H20" s="8" t="s">
        <v>13</v>
      </c>
      <c r="I20" s="8" t="s">
        <v>203</v>
      </c>
      <c r="J20" s="32">
        <f ca="1">(TODAY()-Employees[[#This Row],[Date Joined]])/365</f>
        <v>1.5726027397260274</v>
      </c>
      <c r="K20" s="33">
        <f ca="1">IF(Employees[[#This Row],[Tenure]]&gt;2,0.03,0.02)</f>
        <v>0.02</v>
      </c>
    </row>
    <row r="21" spans="1:11" x14ac:dyDescent="0.25">
      <c r="A21" s="9" t="s">
        <v>72</v>
      </c>
      <c r="B21" s="10" t="s">
        <v>8</v>
      </c>
      <c r="C21" s="10" t="s">
        <v>23</v>
      </c>
      <c r="D21" s="34">
        <v>30</v>
      </c>
      <c r="E21" s="35">
        <v>44850</v>
      </c>
      <c r="F21" s="36">
        <v>69710</v>
      </c>
      <c r="G21" s="36">
        <v>69710</v>
      </c>
      <c r="H21" s="10" t="s">
        <v>13</v>
      </c>
      <c r="I21" s="10" t="s">
        <v>203</v>
      </c>
      <c r="J21" s="37">
        <f ca="1">(TODAY()-Employees[[#This Row],[Date Joined]])/365</f>
        <v>1.1698630136986301</v>
      </c>
      <c r="K21" s="38">
        <f ca="1">IF(Employees[[#This Row],[Tenure]]&gt;2,0.03,0.02)</f>
        <v>0.02</v>
      </c>
    </row>
    <row r="22" spans="1:11" x14ac:dyDescent="0.25">
      <c r="A22" s="7" t="s">
        <v>73</v>
      </c>
      <c r="B22" s="8" t="s">
        <v>8</v>
      </c>
      <c r="C22" s="8" t="s">
        <v>17</v>
      </c>
      <c r="D22" s="29">
        <v>36</v>
      </c>
      <c r="E22" s="30">
        <v>44333</v>
      </c>
      <c r="F22" s="31">
        <v>71380</v>
      </c>
      <c r="G22" s="31">
        <v>71380</v>
      </c>
      <c r="H22" s="8" t="s">
        <v>13</v>
      </c>
      <c r="I22" s="8" t="s">
        <v>203</v>
      </c>
      <c r="J22" s="32">
        <f ca="1">(TODAY()-Employees[[#This Row],[Date Joined]])/365</f>
        <v>2.5863013698630137</v>
      </c>
      <c r="K22" s="33">
        <f ca="1">IF(Employees[[#This Row],[Tenure]]&gt;2,0.03,0.02)</f>
        <v>0.03</v>
      </c>
    </row>
    <row r="23" spans="1:11" x14ac:dyDescent="0.25">
      <c r="A23" s="9" t="s">
        <v>76</v>
      </c>
      <c r="B23" s="10" t="s">
        <v>8</v>
      </c>
      <c r="C23" s="10" t="s">
        <v>23</v>
      </c>
      <c r="D23" s="34">
        <v>30</v>
      </c>
      <c r="E23" s="35">
        <v>44273</v>
      </c>
      <c r="F23" s="36">
        <v>69120</v>
      </c>
      <c r="G23" s="36">
        <v>69120</v>
      </c>
      <c r="H23" s="10" t="s">
        <v>13</v>
      </c>
      <c r="I23" s="10" t="s">
        <v>203</v>
      </c>
      <c r="J23" s="37">
        <f ca="1">(TODAY()-Employees[[#This Row],[Date Joined]])/365</f>
        <v>2.7506849315068491</v>
      </c>
      <c r="K23" s="38">
        <f ca="1">IF(Employees[[#This Row],[Tenure]]&gt;2,0.03,0.02)</f>
        <v>0.03</v>
      </c>
    </row>
    <row r="24" spans="1:11" x14ac:dyDescent="0.25">
      <c r="A24" s="7" t="s">
        <v>82</v>
      </c>
      <c r="B24" s="8" t="s">
        <v>8</v>
      </c>
      <c r="C24" s="8" t="s">
        <v>9</v>
      </c>
      <c r="D24" s="29">
        <v>27</v>
      </c>
      <c r="E24" s="30">
        <v>44134</v>
      </c>
      <c r="F24" s="31">
        <v>54970</v>
      </c>
      <c r="G24" s="31">
        <v>54970</v>
      </c>
      <c r="H24" s="8" t="s">
        <v>13</v>
      </c>
      <c r="I24" s="8" t="s">
        <v>203</v>
      </c>
      <c r="J24" s="32">
        <f ca="1">(TODAY()-Employees[[#This Row],[Date Joined]])/365</f>
        <v>3.1315068493150684</v>
      </c>
      <c r="K24" s="33">
        <f ca="1">IF(Employees[[#This Row],[Tenure]]&gt;2,0.03,0.02)</f>
        <v>0.03</v>
      </c>
    </row>
    <row r="25" spans="1:11" x14ac:dyDescent="0.25">
      <c r="A25" s="9" t="s">
        <v>87</v>
      </c>
      <c r="B25" s="10" t="s">
        <v>8</v>
      </c>
      <c r="C25" s="10" t="s">
        <v>12</v>
      </c>
      <c r="D25" s="34">
        <v>26</v>
      </c>
      <c r="E25" s="35">
        <v>44225</v>
      </c>
      <c r="F25" s="36">
        <v>47360</v>
      </c>
      <c r="G25" s="36">
        <v>47360</v>
      </c>
      <c r="H25" s="10" t="s">
        <v>13</v>
      </c>
      <c r="I25" s="10" t="s">
        <v>203</v>
      </c>
      <c r="J25" s="37">
        <f ca="1">(TODAY()-Employees[[#This Row],[Date Joined]])/365</f>
        <v>2.882191780821918</v>
      </c>
      <c r="K25" s="38">
        <f ca="1">IF(Employees[[#This Row],[Tenure]]&gt;2,0.03,0.02)</f>
        <v>0.03</v>
      </c>
    </row>
    <row r="26" spans="1:11" x14ac:dyDescent="0.25">
      <c r="A26" s="7" t="s">
        <v>88</v>
      </c>
      <c r="B26" s="8" t="s">
        <v>8</v>
      </c>
      <c r="C26" s="8" t="s">
        <v>12</v>
      </c>
      <c r="D26" s="29">
        <v>30</v>
      </c>
      <c r="E26" s="30">
        <v>44666</v>
      </c>
      <c r="F26" s="31">
        <v>60570</v>
      </c>
      <c r="G26" s="31">
        <v>60570</v>
      </c>
      <c r="H26" s="8" t="s">
        <v>13</v>
      </c>
      <c r="I26" s="8" t="s">
        <v>203</v>
      </c>
      <c r="J26" s="32">
        <f ca="1">(TODAY()-Employees[[#This Row],[Date Joined]])/365</f>
        <v>1.6739726027397259</v>
      </c>
      <c r="K26" s="33">
        <f ca="1">IF(Employees[[#This Row],[Tenure]]&gt;2,0.03,0.02)</f>
        <v>0.02</v>
      </c>
    </row>
    <row r="27" spans="1:11" x14ac:dyDescent="0.25">
      <c r="A27" s="9" t="s">
        <v>91</v>
      </c>
      <c r="B27" s="10" t="s">
        <v>8</v>
      </c>
      <c r="C27" s="10" t="s">
        <v>23</v>
      </c>
      <c r="D27" s="34">
        <v>24</v>
      </c>
      <c r="E27" s="35">
        <v>44686</v>
      </c>
      <c r="F27" s="36">
        <v>100420</v>
      </c>
      <c r="G27" s="36">
        <v>100420</v>
      </c>
      <c r="H27" s="10" t="s">
        <v>13</v>
      </c>
      <c r="I27" s="10" t="s">
        <v>203</v>
      </c>
      <c r="J27" s="37">
        <f ca="1">(TODAY()-Employees[[#This Row],[Date Joined]])/365</f>
        <v>1.6191780821917807</v>
      </c>
      <c r="K27" s="38">
        <f ca="1">IF(Employees[[#This Row],[Tenure]]&gt;2,0.03,0.02)</f>
        <v>0.02</v>
      </c>
    </row>
    <row r="28" spans="1:11" x14ac:dyDescent="0.25">
      <c r="A28" s="7" t="s">
        <v>94</v>
      </c>
      <c r="B28" s="8" t="s">
        <v>8</v>
      </c>
      <c r="C28" s="8" t="s">
        <v>12</v>
      </c>
      <c r="D28" s="29">
        <v>23</v>
      </c>
      <c r="E28" s="30">
        <v>44440</v>
      </c>
      <c r="F28" s="31">
        <v>106460</v>
      </c>
      <c r="G28" s="31">
        <v>106460</v>
      </c>
      <c r="H28" s="8" t="s">
        <v>13</v>
      </c>
      <c r="I28" s="8" t="s">
        <v>203</v>
      </c>
      <c r="J28" s="32">
        <f ca="1">(TODAY()-Employees[[#This Row],[Date Joined]])/365</f>
        <v>2.2931506849315069</v>
      </c>
      <c r="K28" s="33">
        <f ca="1">IF(Employees[[#This Row],[Tenure]]&gt;2,0.03,0.02)</f>
        <v>0.03</v>
      </c>
    </row>
    <row r="29" spans="1:11" x14ac:dyDescent="0.25">
      <c r="A29" s="9" t="s">
        <v>95</v>
      </c>
      <c r="B29" s="10" t="s">
        <v>8</v>
      </c>
      <c r="C29" s="10" t="s">
        <v>12</v>
      </c>
      <c r="D29" s="34">
        <v>35</v>
      </c>
      <c r="E29" s="35">
        <v>44727</v>
      </c>
      <c r="F29" s="36">
        <v>40400</v>
      </c>
      <c r="G29" s="36">
        <v>40400</v>
      </c>
      <c r="H29" s="10" t="s">
        <v>13</v>
      </c>
      <c r="I29" s="10" t="s">
        <v>203</v>
      </c>
      <c r="J29" s="37">
        <f ca="1">(TODAY()-Employees[[#This Row],[Date Joined]])/365</f>
        <v>1.5068493150684932</v>
      </c>
      <c r="K29" s="38">
        <f ca="1">IF(Employees[[#This Row],[Tenure]]&gt;2,0.03,0.02)</f>
        <v>0.02</v>
      </c>
    </row>
    <row r="30" spans="1:11" x14ac:dyDescent="0.25">
      <c r="A30" s="7" t="s">
        <v>97</v>
      </c>
      <c r="B30" s="8" t="s">
        <v>8</v>
      </c>
      <c r="C30" s="8" t="s">
        <v>9</v>
      </c>
      <c r="D30" s="29">
        <v>43</v>
      </c>
      <c r="E30" s="30">
        <v>44620</v>
      </c>
      <c r="F30" s="31">
        <v>36040</v>
      </c>
      <c r="G30" s="31">
        <v>36040</v>
      </c>
      <c r="H30" s="8" t="s">
        <v>13</v>
      </c>
      <c r="I30" s="8" t="s">
        <v>203</v>
      </c>
      <c r="J30" s="32">
        <f ca="1">(TODAY()-Employees[[#This Row],[Date Joined]])/365</f>
        <v>1.8</v>
      </c>
      <c r="K30" s="33">
        <f ca="1">IF(Employees[[#This Row],[Tenure]]&gt;2,0.03,0.02)</f>
        <v>0.02</v>
      </c>
    </row>
    <row r="31" spans="1:11" x14ac:dyDescent="0.25">
      <c r="A31" s="9" t="s">
        <v>99</v>
      </c>
      <c r="B31" s="10" t="s">
        <v>8</v>
      </c>
      <c r="C31" s="10" t="s">
        <v>17</v>
      </c>
      <c r="D31" s="34">
        <v>30</v>
      </c>
      <c r="E31" s="35">
        <v>44606</v>
      </c>
      <c r="F31" s="36">
        <v>96800</v>
      </c>
      <c r="G31" s="36">
        <v>96800</v>
      </c>
      <c r="H31" s="10" t="s">
        <v>13</v>
      </c>
      <c r="I31" s="10" t="s">
        <v>203</v>
      </c>
      <c r="J31" s="37">
        <f ca="1">(TODAY()-Employees[[#This Row],[Date Joined]])/365</f>
        <v>1.8383561643835618</v>
      </c>
      <c r="K31" s="38">
        <f ca="1">IF(Employees[[#This Row],[Tenure]]&gt;2,0.03,0.02)</f>
        <v>0.02</v>
      </c>
    </row>
    <row r="32" spans="1:11" x14ac:dyDescent="0.25">
      <c r="A32" s="7" t="s">
        <v>102</v>
      </c>
      <c r="B32" s="8" t="s">
        <v>8</v>
      </c>
      <c r="C32" s="8" t="s">
        <v>17</v>
      </c>
      <c r="D32" s="29">
        <v>33</v>
      </c>
      <c r="E32" s="30">
        <v>44243</v>
      </c>
      <c r="F32" s="31">
        <v>59430</v>
      </c>
      <c r="G32" s="31">
        <v>59430</v>
      </c>
      <c r="H32" s="8" t="s">
        <v>13</v>
      </c>
      <c r="I32" s="8" t="s">
        <v>203</v>
      </c>
      <c r="J32" s="32">
        <f ca="1">(TODAY()-Employees[[#This Row],[Date Joined]])/365</f>
        <v>2.8328767123287673</v>
      </c>
      <c r="K32" s="33">
        <f ca="1">IF(Employees[[#This Row],[Tenure]]&gt;2,0.03,0.02)</f>
        <v>0.03</v>
      </c>
    </row>
    <row r="33" spans="1:11" x14ac:dyDescent="0.25">
      <c r="A33" s="9" t="s">
        <v>106</v>
      </c>
      <c r="B33" s="10" t="s">
        <v>8</v>
      </c>
      <c r="C33" s="10" t="s">
        <v>9</v>
      </c>
      <c r="D33" s="34">
        <v>33</v>
      </c>
      <c r="E33" s="35">
        <v>44385</v>
      </c>
      <c r="F33" s="36">
        <v>74550</v>
      </c>
      <c r="G33" s="36">
        <v>74550</v>
      </c>
      <c r="H33" s="10" t="s">
        <v>13</v>
      </c>
      <c r="I33" s="10" t="s">
        <v>203</v>
      </c>
      <c r="J33" s="37">
        <f ca="1">(TODAY()-Employees[[#This Row],[Date Joined]])/365</f>
        <v>2.4438356164383563</v>
      </c>
      <c r="K33" s="38">
        <f ca="1">IF(Employees[[#This Row],[Tenure]]&gt;2,0.03,0.02)</f>
        <v>0.03</v>
      </c>
    </row>
    <row r="34" spans="1:11" x14ac:dyDescent="0.25">
      <c r="A34" s="7" t="s">
        <v>107</v>
      </c>
      <c r="B34" s="8" t="s">
        <v>8</v>
      </c>
      <c r="C34" s="8" t="s">
        <v>12</v>
      </c>
      <c r="D34" s="29">
        <v>30</v>
      </c>
      <c r="E34" s="30">
        <v>44701</v>
      </c>
      <c r="F34" s="31">
        <v>67950</v>
      </c>
      <c r="G34" s="31">
        <v>67950</v>
      </c>
      <c r="H34" s="8" t="s">
        <v>13</v>
      </c>
      <c r="I34" s="8" t="s">
        <v>203</v>
      </c>
      <c r="J34" s="32">
        <f ca="1">(TODAY()-Employees[[#This Row],[Date Joined]])/365</f>
        <v>1.5780821917808219</v>
      </c>
      <c r="K34" s="33">
        <f ca="1">IF(Employees[[#This Row],[Tenure]]&gt;2,0.03,0.02)</f>
        <v>0.02</v>
      </c>
    </row>
    <row r="35" spans="1:11" x14ac:dyDescent="0.25">
      <c r="A35" s="9" t="s">
        <v>109</v>
      </c>
      <c r="B35" s="10" t="s">
        <v>8</v>
      </c>
      <c r="C35" s="10" t="s">
        <v>12</v>
      </c>
      <c r="D35" s="34">
        <v>26</v>
      </c>
      <c r="E35" s="35">
        <v>44411</v>
      </c>
      <c r="F35" s="36">
        <v>53540</v>
      </c>
      <c r="G35" s="36">
        <v>53540</v>
      </c>
      <c r="H35" s="10" t="s">
        <v>13</v>
      </c>
      <c r="I35" s="10" t="s">
        <v>203</v>
      </c>
      <c r="J35" s="37">
        <f ca="1">(TODAY()-Employees[[#This Row],[Date Joined]])/365</f>
        <v>2.3726027397260272</v>
      </c>
      <c r="K35" s="38">
        <f ca="1">IF(Employees[[#This Row],[Tenure]]&gt;2,0.03,0.02)</f>
        <v>0.03</v>
      </c>
    </row>
    <row r="36" spans="1:11" x14ac:dyDescent="0.25">
      <c r="A36" s="7" t="s">
        <v>11</v>
      </c>
      <c r="B36" s="8" t="s">
        <v>8</v>
      </c>
      <c r="C36" s="8" t="s">
        <v>12</v>
      </c>
      <c r="D36" s="29">
        <v>46</v>
      </c>
      <c r="E36" s="30">
        <v>44758</v>
      </c>
      <c r="F36" s="31">
        <v>70610</v>
      </c>
      <c r="G36" s="31">
        <v>70610</v>
      </c>
      <c r="H36" s="8" t="s">
        <v>13</v>
      </c>
      <c r="I36" s="8" t="s">
        <v>203</v>
      </c>
      <c r="J36" s="32">
        <f ca="1">(TODAY()-Employees[[#This Row],[Date Joined]])/365</f>
        <v>1.4219178082191781</v>
      </c>
      <c r="K36" s="33">
        <f ca="1">IF(Employees[[#This Row],[Tenure]]&gt;2,0.03,0.02)</f>
        <v>0.02</v>
      </c>
    </row>
    <row r="37" spans="1:11" x14ac:dyDescent="0.25">
      <c r="A37" s="9" t="s">
        <v>19</v>
      </c>
      <c r="B37" s="10" t="s">
        <v>8</v>
      </c>
      <c r="C37" s="10" t="s">
        <v>9</v>
      </c>
      <c r="D37" s="34">
        <v>32</v>
      </c>
      <c r="E37" s="35">
        <v>44465</v>
      </c>
      <c r="F37" s="36">
        <v>53540</v>
      </c>
      <c r="G37" s="36">
        <v>53540</v>
      </c>
      <c r="H37" s="10" t="s">
        <v>13</v>
      </c>
      <c r="I37" s="10" t="s">
        <v>203</v>
      </c>
      <c r="J37" s="37">
        <f ca="1">(TODAY()-Employees[[#This Row],[Date Joined]])/365</f>
        <v>2.2246575342465755</v>
      </c>
      <c r="K37" s="38">
        <f ca="1">IF(Employees[[#This Row],[Tenure]]&gt;2,0.03,0.02)</f>
        <v>0.03</v>
      </c>
    </row>
    <row r="38" spans="1:11" x14ac:dyDescent="0.25">
      <c r="A38" s="7" t="s">
        <v>110</v>
      </c>
      <c r="B38" s="8" t="s">
        <v>8</v>
      </c>
      <c r="C38" s="8" t="s">
        <v>23</v>
      </c>
      <c r="D38" s="29">
        <v>20</v>
      </c>
      <c r="E38" s="30">
        <v>44122</v>
      </c>
      <c r="F38" s="31">
        <v>112650</v>
      </c>
      <c r="G38" s="31">
        <v>112650</v>
      </c>
      <c r="H38" s="8" t="s">
        <v>13</v>
      </c>
      <c r="I38" s="8" t="s">
        <v>204</v>
      </c>
      <c r="J38" s="32">
        <f ca="1">(TODAY()-Employees[[#This Row],[Date Joined]])/365</f>
        <v>3.1643835616438358</v>
      </c>
      <c r="K38" s="33">
        <f ca="1">IF(Employees[[#This Row],[Tenure]]&gt;2,0.03,0.02)</f>
        <v>0.03</v>
      </c>
    </row>
    <row r="39" spans="1:11" x14ac:dyDescent="0.25">
      <c r="A39" s="9" t="s">
        <v>112</v>
      </c>
      <c r="B39" s="10" t="s">
        <v>8</v>
      </c>
      <c r="C39" s="10" t="s">
        <v>12</v>
      </c>
      <c r="D39" s="34">
        <v>31</v>
      </c>
      <c r="E39" s="35">
        <v>44663</v>
      </c>
      <c r="F39" s="36">
        <v>103550</v>
      </c>
      <c r="G39" s="36">
        <v>103550</v>
      </c>
      <c r="H39" s="10" t="s">
        <v>13</v>
      </c>
      <c r="I39" s="10" t="s">
        <v>204</v>
      </c>
      <c r="J39" s="37">
        <f ca="1">(TODAY()-Employees[[#This Row],[Date Joined]])/365</f>
        <v>1.6821917808219178</v>
      </c>
      <c r="K39" s="38">
        <f ca="1">IF(Employees[[#This Row],[Tenure]]&gt;2,0.03,0.02)</f>
        <v>0.02</v>
      </c>
    </row>
    <row r="40" spans="1:11" x14ac:dyDescent="0.25">
      <c r="A40" s="7" t="s">
        <v>118</v>
      </c>
      <c r="B40" s="8" t="s">
        <v>8</v>
      </c>
      <c r="C40" s="8" t="s">
        <v>9</v>
      </c>
      <c r="D40" s="29">
        <v>33</v>
      </c>
      <c r="E40" s="30">
        <v>44324</v>
      </c>
      <c r="F40" s="31">
        <v>74550</v>
      </c>
      <c r="G40" s="31">
        <v>74550</v>
      </c>
      <c r="H40" s="8" t="s">
        <v>13</v>
      </c>
      <c r="I40" s="8" t="s">
        <v>204</v>
      </c>
      <c r="J40" s="32">
        <f ca="1">(TODAY()-Employees[[#This Row],[Date Joined]])/365</f>
        <v>2.6109589041095891</v>
      </c>
      <c r="K40" s="33">
        <f ca="1">IF(Employees[[#This Row],[Tenure]]&gt;2,0.03,0.02)</f>
        <v>0.03</v>
      </c>
    </row>
    <row r="41" spans="1:11" x14ac:dyDescent="0.25">
      <c r="A41" s="9" t="s">
        <v>121</v>
      </c>
      <c r="B41" s="10" t="s">
        <v>8</v>
      </c>
      <c r="C41" s="10" t="s">
        <v>17</v>
      </c>
      <c r="D41" s="34">
        <v>30</v>
      </c>
      <c r="E41" s="35">
        <v>44544</v>
      </c>
      <c r="F41" s="36">
        <v>96800</v>
      </c>
      <c r="G41" s="36">
        <v>96800</v>
      </c>
      <c r="H41" s="10" t="s">
        <v>13</v>
      </c>
      <c r="I41" s="10" t="s">
        <v>204</v>
      </c>
      <c r="J41" s="37">
        <f ca="1">(TODAY()-Employees[[#This Row],[Date Joined]])/365</f>
        <v>2.0082191780821916</v>
      </c>
      <c r="K41" s="38">
        <f ca="1">IF(Employees[[#This Row],[Tenure]]&gt;2,0.03,0.02)</f>
        <v>0.03</v>
      </c>
    </row>
    <row r="42" spans="1:11" x14ac:dyDescent="0.25">
      <c r="A42" s="7" t="s">
        <v>123</v>
      </c>
      <c r="B42" s="8" t="s">
        <v>8</v>
      </c>
      <c r="C42" s="8" t="s">
        <v>12</v>
      </c>
      <c r="D42" s="29">
        <v>21</v>
      </c>
      <c r="E42" s="30">
        <v>44042</v>
      </c>
      <c r="F42" s="31">
        <v>37920</v>
      </c>
      <c r="G42" s="31">
        <v>37920</v>
      </c>
      <c r="H42" s="8" t="s">
        <v>13</v>
      </c>
      <c r="I42" s="8" t="s">
        <v>204</v>
      </c>
      <c r="J42" s="32">
        <f ca="1">(TODAY()-Employees[[#This Row],[Date Joined]])/365</f>
        <v>3.3835616438356166</v>
      </c>
      <c r="K42" s="33">
        <f ca="1">IF(Employees[[#This Row],[Tenure]]&gt;2,0.03,0.02)</f>
        <v>0.03</v>
      </c>
    </row>
    <row r="43" spans="1:11" x14ac:dyDescent="0.25">
      <c r="A43" s="9" t="s">
        <v>124</v>
      </c>
      <c r="B43" s="10" t="s">
        <v>8</v>
      </c>
      <c r="C43" s="10" t="s">
        <v>12</v>
      </c>
      <c r="D43" s="34">
        <v>34</v>
      </c>
      <c r="E43" s="35">
        <v>44642</v>
      </c>
      <c r="F43" s="36">
        <v>112650</v>
      </c>
      <c r="G43" s="36">
        <v>112650</v>
      </c>
      <c r="H43" s="10" t="s">
        <v>13</v>
      </c>
      <c r="I43" s="10" t="s">
        <v>204</v>
      </c>
      <c r="J43" s="37">
        <f ca="1">(TODAY()-Employees[[#This Row],[Date Joined]])/365</f>
        <v>1.7397260273972603</v>
      </c>
      <c r="K43" s="38">
        <f ca="1">IF(Employees[[#This Row],[Tenure]]&gt;2,0.03,0.02)</f>
        <v>0.02</v>
      </c>
    </row>
    <row r="44" spans="1:11" x14ac:dyDescent="0.25">
      <c r="A44" s="7" t="s">
        <v>126</v>
      </c>
      <c r="B44" s="8" t="s">
        <v>8</v>
      </c>
      <c r="C44" s="8" t="s">
        <v>23</v>
      </c>
      <c r="D44" s="29">
        <v>36</v>
      </c>
      <c r="E44" s="30">
        <v>43958</v>
      </c>
      <c r="F44" s="31">
        <v>118840</v>
      </c>
      <c r="G44" s="31">
        <v>118840</v>
      </c>
      <c r="H44" s="8" t="s">
        <v>13</v>
      </c>
      <c r="I44" s="8" t="s">
        <v>204</v>
      </c>
      <c r="J44" s="32">
        <f ca="1">(TODAY()-Employees[[#This Row],[Date Joined]])/365</f>
        <v>3.6136986301369864</v>
      </c>
      <c r="K44" s="33">
        <f ca="1">IF(Employees[[#This Row],[Tenure]]&gt;2,0.03,0.02)</f>
        <v>0.03</v>
      </c>
    </row>
    <row r="45" spans="1:11" x14ac:dyDescent="0.25">
      <c r="A45" s="9" t="s">
        <v>127</v>
      </c>
      <c r="B45" s="10" t="s">
        <v>8</v>
      </c>
      <c r="C45" s="10" t="s">
        <v>23</v>
      </c>
      <c r="D45" s="34">
        <v>30</v>
      </c>
      <c r="E45" s="35">
        <v>44789</v>
      </c>
      <c r="F45" s="36">
        <v>69710</v>
      </c>
      <c r="G45" s="36">
        <v>69710</v>
      </c>
      <c r="H45" s="10" t="s">
        <v>13</v>
      </c>
      <c r="I45" s="10" t="s">
        <v>204</v>
      </c>
      <c r="J45" s="37">
        <f ca="1">(TODAY()-Employees[[#This Row],[Date Joined]])/365</f>
        <v>1.3369863013698631</v>
      </c>
      <c r="K45" s="38">
        <f ca="1">IF(Employees[[#This Row],[Tenure]]&gt;2,0.03,0.02)</f>
        <v>0.02</v>
      </c>
    </row>
    <row r="46" spans="1:11" x14ac:dyDescent="0.25">
      <c r="A46" s="7" t="s">
        <v>128</v>
      </c>
      <c r="B46" s="8" t="s">
        <v>8</v>
      </c>
      <c r="C46" s="8" t="s">
        <v>12</v>
      </c>
      <c r="D46" s="29">
        <v>20</v>
      </c>
      <c r="E46" s="30">
        <v>44683</v>
      </c>
      <c r="F46" s="31">
        <v>79570</v>
      </c>
      <c r="G46" s="31">
        <v>79570</v>
      </c>
      <c r="H46" s="8" t="s">
        <v>13</v>
      </c>
      <c r="I46" s="8" t="s">
        <v>204</v>
      </c>
      <c r="J46" s="32">
        <f ca="1">(TODAY()-Employees[[#This Row],[Date Joined]])/365</f>
        <v>1.6273972602739726</v>
      </c>
      <c r="K46" s="33">
        <f ca="1">IF(Employees[[#This Row],[Tenure]]&gt;2,0.03,0.02)</f>
        <v>0.02</v>
      </c>
    </row>
    <row r="47" spans="1:11" x14ac:dyDescent="0.25">
      <c r="A47" s="9" t="s">
        <v>130</v>
      </c>
      <c r="B47" s="10" t="s">
        <v>8</v>
      </c>
      <c r="C47" s="10" t="s">
        <v>9</v>
      </c>
      <c r="D47" s="34">
        <v>27</v>
      </c>
      <c r="E47" s="35">
        <v>44073</v>
      </c>
      <c r="F47" s="36">
        <v>54970</v>
      </c>
      <c r="G47" s="36">
        <v>54970</v>
      </c>
      <c r="H47" s="10" t="s">
        <v>13</v>
      </c>
      <c r="I47" s="10" t="s">
        <v>204</v>
      </c>
      <c r="J47" s="37">
        <f ca="1">(TODAY()-Employees[[#This Row],[Date Joined]])/365</f>
        <v>3.2986301369863016</v>
      </c>
      <c r="K47" s="38">
        <f ca="1">IF(Employees[[#This Row],[Tenure]]&gt;2,0.03,0.02)</f>
        <v>0.03</v>
      </c>
    </row>
    <row r="48" spans="1:11" x14ac:dyDescent="0.25">
      <c r="A48" s="7" t="s">
        <v>132</v>
      </c>
      <c r="B48" s="8" t="s">
        <v>8</v>
      </c>
      <c r="C48" s="8" t="s">
        <v>9</v>
      </c>
      <c r="D48" s="29">
        <v>43</v>
      </c>
      <c r="E48" s="30">
        <v>44558</v>
      </c>
      <c r="F48" s="31">
        <v>36040</v>
      </c>
      <c r="G48" s="31">
        <v>36040</v>
      </c>
      <c r="H48" s="8" t="s">
        <v>13</v>
      </c>
      <c r="I48" s="8" t="s">
        <v>204</v>
      </c>
      <c r="J48" s="32">
        <f ca="1">(TODAY()-Employees[[#This Row],[Date Joined]])/365</f>
        <v>1.9698630136986301</v>
      </c>
      <c r="K48" s="33">
        <f ca="1">IF(Employees[[#This Row],[Tenure]]&gt;2,0.03,0.02)</f>
        <v>0.02</v>
      </c>
    </row>
    <row r="49" spans="1:11" x14ac:dyDescent="0.25">
      <c r="A49" s="9" t="s">
        <v>134</v>
      </c>
      <c r="B49" s="10" t="s">
        <v>8</v>
      </c>
      <c r="C49" s="10" t="s">
        <v>12</v>
      </c>
      <c r="D49" s="34">
        <v>35</v>
      </c>
      <c r="E49" s="35">
        <v>44666</v>
      </c>
      <c r="F49" s="36">
        <v>40400</v>
      </c>
      <c r="G49" s="36">
        <v>40400</v>
      </c>
      <c r="H49" s="10" t="s">
        <v>13</v>
      </c>
      <c r="I49" s="10" t="s">
        <v>204</v>
      </c>
      <c r="J49" s="37">
        <f ca="1">(TODAY()-Employees[[#This Row],[Date Joined]])/365</f>
        <v>1.6739726027397259</v>
      </c>
      <c r="K49" s="38">
        <f ca="1">IF(Employees[[#This Row],[Tenure]]&gt;2,0.03,0.02)</f>
        <v>0.02</v>
      </c>
    </row>
    <row r="50" spans="1:11" x14ac:dyDescent="0.25">
      <c r="A50" s="7" t="s">
        <v>135</v>
      </c>
      <c r="B50" s="8" t="s">
        <v>8</v>
      </c>
      <c r="C50" s="8" t="s">
        <v>23</v>
      </c>
      <c r="D50" s="29">
        <v>24</v>
      </c>
      <c r="E50" s="30">
        <v>44625</v>
      </c>
      <c r="F50" s="31">
        <v>100420</v>
      </c>
      <c r="G50" s="31">
        <v>100420</v>
      </c>
      <c r="H50" s="8" t="s">
        <v>13</v>
      </c>
      <c r="I50" s="8" t="s">
        <v>204</v>
      </c>
      <c r="J50" s="32">
        <f ca="1">(TODAY()-Employees[[#This Row],[Date Joined]])/365</f>
        <v>1.7863013698630137</v>
      </c>
      <c r="K50" s="33">
        <f ca="1">IF(Employees[[#This Row],[Tenure]]&gt;2,0.03,0.02)</f>
        <v>0.02</v>
      </c>
    </row>
    <row r="51" spans="1:11" x14ac:dyDescent="0.25">
      <c r="A51" s="9" t="s">
        <v>140</v>
      </c>
      <c r="B51" s="10" t="s">
        <v>8</v>
      </c>
      <c r="C51" s="10" t="s">
        <v>12</v>
      </c>
      <c r="D51" s="34">
        <v>26</v>
      </c>
      <c r="E51" s="35">
        <v>44164</v>
      </c>
      <c r="F51" s="36">
        <v>47360</v>
      </c>
      <c r="G51" s="36">
        <v>47360</v>
      </c>
      <c r="H51" s="10" t="s">
        <v>13</v>
      </c>
      <c r="I51" s="10" t="s">
        <v>204</v>
      </c>
      <c r="J51" s="37">
        <f ca="1">(TODAY()-Employees[[#This Row],[Date Joined]])/365</f>
        <v>3.0493150684931507</v>
      </c>
      <c r="K51" s="38">
        <f ca="1">IF(Employees[[#This Row],[Tenure]]&gt;2,0.03,0.02)</f>
        <v>0.03</v>
      </c>
    </row>
    <row r="52" spans="1:11" x14ac:dyDescent="0.25">
      <c r="A52" s="7" t="s">
        <v>149</v>
      </c>
      <c r="B52" s="8" t="s">
        <v>8</v>
      </c>
      <c r="C52" s="8" t="s">
        <v>17</v>
      </c>
      <c r="D52" s="29">
        <v>27</v>
      </c>
      <c r="E52" s="30">
        <v>44506</v>
      </c>
      <c r="F52" s="31">
        <v>48980</v>
      </c>
      <c r="G52" s="31">
        <v>48980</v>
      </c>
      <c r="H52" s="8" t="s">
        <v>13</v>
      </c>
      <c r="I52" s="8" t="s">
        <v>204</v>
      </c>
      <c r="J52" s="32">
        <f ca="1">(TODAY()-Employees[[#This Row],[Date Joined]])/365</f>
        <v>2.1123287671232878</v>
      </c>
      <c r="K52" s="33">
        <f ca="1">IF(Employees[[#This Row],[Tenure]]&gt;2,0.03,0.02)</f>
        <v>0.03</v>
      </c>
    </row>
    <row r="53" spans="1:11" x14ac:dyDescent="0.25">
      <c r="A53" s="9" t="s">
        <v>150</v>
      </c>
      <c r="B53" s="10" t="s">
        <v>8</v>
      </c>
      <c r="C53" s="10" t="s">
        <v>26</v>
      </c>
      <c r="D53" s="34">
        <v>21</v>
      </c>
      <c r="E53" s="35">
        <v>44180</v>
      </c>
      <c r="F53" s="36">
        <v>75880</v>
      </c>
      <c r="G53" s="36">
        <v>75880</v>
      </c>
      <c r="H53" s="10" t="s">
        <v>13</v>
      </c>
      <c r="I53" s="10" t="s">
        <v>204</v>
      </c>
      <c r="J53" s="37">
        <f ca="1">(TODAY()-Employees[[#This Row],[Date Joined]])/365</f>
        <v>3.0054794520547947</v>
      </c>
      <c r="K53" s="38">
        <f ca="1">IF(Employees[[#This Row],[Tenure]]&gt;2,0.03,0.02)</f>
        <v>0.03</v>
      </c>
    </row>
    <row r="54" spans="1:11" x14ac:dyDescent="0.25">
      <c r="A54" s="7" t="s">
        <v>157</v>
      </c>
      <c r="B54" s="8" t="s">
        <v>8</v>
      </c>
      <c r="C54" s="8" t="s">
        <v>12</v>
      </c>
      <c r="D54" s="29">
        <v>21</v>
      </c>
      <c r="E54" s="30">
        <v>44701</v>
      </c>
      <c r="F54" s="31">
        <v>57090</v>
      </c>
      <c r="G54" s="31">
        <v>57090</v>
      </c>
      <c r="H54" s="8" t="s">
        <v>13</v>
      </c>
      <c r="I54" s="8" t="s">
        <v>204</v>
      </c>
      <c r="J54" s="32">
        <f ca="1">(TODAY()-Employees[[#This Row],[Date Joined]])/365</f>
        <v>1.5780821917808219</v>
      </c>
      <c r="K54" s="33">
        <f ca="1">IF(Employees[[#This Row],[Tenure]]&gt;2,0.03,0.02)</f>
        <v>0.02</v>
      </c>
    </row>
    <row r="55" spans="1:11" x14ac:dyDescent="0.25">
      <c r="A55" s="9" t="s">
        <v>162</v>
      </c>
      <c r="B55" s="10" t="s">
        <v>8</v>
      </c>
      <c r="C55" s="10" t="s">
        <v>12</v>
      </c>
      <c r="D55" s="34">
        <v>30</v>
      </c>
      <c r="E55" s="35">
        <v>44607</v>
      </c>
      <c r="F55" s="36">
        <v>60570</v>
      </c>
      <c r="G55" s="36">
        <v>60570</v>
      </c>
      <c r="H55" s="10" t="s">
        <v>13</v>
      </c>
      <c r="I55" s="10" t="s">
        <v>204</v>
      </c>
      <c r="J55" s="37">
        <f ca="1">(TODAY()-Employees[[#This Row],[Date Joined]])/365</f>
        <v>1.8356164383561644</v>
      </c>
      <c r="K55" s="38">
        <f ca="1">IF(Employees[[#This Row],[Tenure]]&gt;2,0.03,0.02)</f>
        <v>0.02</v>
      </c>
    </row>
    <row r="56" spans="1:11" x14ac:dyDescent="0.25">
      <c r="A56" s="7" t="s">
        <v>163</v>
      </c>
      <c r="B56" s="8" t="s">
        <v>8</v>
      </c>
      <c r="C56" s="8" t="s">
        <v>12</v>
      </c>
      <c r="D56" s="29">
        <v>33</v>
      </c>
      <c r="E56" s="30">
        <v>44103</v>
      </c>
      <c r="F56" s="31">
        <v>115920</v>
      </c>
      <c r="G56" s="31">
        <v>115920</v>
      </c>
      <c r="H56" s="8" t="s">
        <v>13</v>
      </c>
      <c r="I56" s="8" t="s">
        <v>204</v>
      </c>
      <c r="J56" s="32">
        <f ca="1">(TODAY()-Employees[[#This Row],[Date Joined]])/365</f>
        <v>3.2164383561643834</v>
      </c>
      <c r="K56" s="33">
        <f ca="1">IF(Employees[[#This Row],[Tenure]]&gt;2,0.03,0.02)</f>
        <v>0.03</v>
      </c>
    </row>
    <row r="57" spans="1:11" x14ac:dyDescent="0.25">
      <c r="A57" s="9" t="s">
        <v>167</v>
      </c>
      <c r="B57" s="10" t="s">
        <v>8</v>
      </c>
      <c r="C57" s="10" t="s">
        <v>23</v>
      </c>
      <c r="D57" s="34">
        <v>31</v>
      </c>
      <c r="E57" s="35">
        <v>44450</v>
      </c>
      <c r="F57" s="36">
        <v>48950</v>
      </c>
      <c r="G57" s="36">
        <v>48950</v>
      </c>
      <c r="H57" s="10" t="s">
        <v>13</v>
      </c>
      <c r="I57" s="10" t="s">
        <v>204</v>
      </c>
      <c r="J57" s="37">
        <f ca="1">(TODAY()-Employees[[#This Row],[Date Joined]])/365</f>
        <v>2.2657534246575342</v>
      </c>
      <c r="K57" s="38">
        <f ca="1">IF(Employees[[#This Row],[Tenure]]&gt;2,0.03,0.02)</f>
        <v>0.03</v>
      </c>
    </row>
    <row r="58" spans="1:11" x14ac:dyDescent="0.25">
      <c r="A58" s="7" t="s">
        <v>171</v>
      </c>
      <c r="B58" s="8" t="s">
        <v>8</v>
      </c>
      <c r="C58" s="8" t="s">
        <v>9</v>
      </c>
      <c r="D58" s="29">
        <v>32</v>
      </c>
      <c r="E58" s="30">
        <v>44403</v>
      </c>
      <c r="F58" s="31">
        <v>53540</v>
      </c>
      <c r="G58" s="31">
        <v>53540</v>
      </c>
      <c r="H58" s="8" t="s">
        <v>13</v>
      </c>
      <c r="I58" s="8" t="s">
        <v>204</v>
      </c>
      <c r="J58" s="32">
        <f ca="1">(TODAY()-Employees[[#This Row],[Date Joined]])/365</f>
        <v>2.3945205479452056</v>
      </c>
      <c r="K58" s="33">
        <f ca="1">IF(Employees[[#This Row],[Tenure]]&gt;2,0.03,0.02)</f>
        <v>0.03</v>
      </c>
    </row>
    <row r="59" spans="1:11" x14ac:dyDescent="0.25">
      <c r="A59" s="9" t="s">
        <v>174</v>
      </c>
      <c r="B59" s="10" t="s">
        <v>8</v>
      </c>
      <c r="C59" s="10" t="s">
        <v>12</v>
      </c>
      <c r="D59" s="34">
        <v>40</v>
      </c>
      <c r="E59" s="35">
        <v>44204</v>
      </c>
      <c r="F59" s="36">
        <v>99750</v>
      </c>
      <c r="G59" s="36">
        <v>99750</v>
      </c>
      <c r="H59" s="10" t="s">
        <v>13</v>
      </c>
      <c r="I59" s="10" t="s">
        <v>204</v>
      </c>
      <c r="J59" s="37">
        <f ca="1">(TODAY()-Employees[[#This Row],[Date Joined]])/365</f>
        <v>2.9397260273972603</v>
      </c>
      <c r="K59" s="38">
        <f ca="1">IF(Employees[[#This Row],[Tenure]]&gt;2,0.03,0.02)</f>
        <v>0.03</v>
      </c>
    </row>
    <row r="60" spans="1:11" x14ac:dyDescent="0.25">
      <c r="A60" s="7" t="s">
        <v>176</v>
      </c>
      <c r="B60" s="8" t="s">
        <v>8</v>
      </c>
      <c r="C60" s="8" t="s">
        <v>17</v>
      </c>
      <c r="D60" s="29">
        <v>36</v>
      </c>
      <c r="E60" s="30">
        <v>44272</v>
      </c>
      <c r="F60" s="31">
        <v>71380</v>
      </c>
      <c r="G60" s="31">
        <v>71380</v>
      </c>
      <c r="H60" s="8" t="s">
        <v>13</v>
      </c>
      <c r="I60" s="8" t="s">
        <v>204</v>
      </c>
      <c r="J60" s="32">
        <f ca="1">(TODAY()-Employees[[#This Row],[Date Joined]])/365</f>
        <v>2.7534246575342465</v>
      </c>
      <c r="K60" s="33">
        <f ca="1">IF(Employees[[#This Row],[Tenure]]&gt;2,0.03,0.02)</f>
        <v>0.03</v>
      </c>
    </row>
    <row r="61" spans="1:11" x14ac:dyDescent="0.25">
      <c r="A61" s="9" t="s">
        <v>179</v>
      </c>
      <c r="B61" s="10" t="s">
        <v>8</v>
      </c>
      <c r="C61" s="10" t="s">
        <v>12</v>
      </c>
      <c r="D61" s="34">
        <v>26</v>
      </c>
      <c r="E61" s="35">
        <v>44350</v>
      </c>
      <c r="F61" s="36">
        <v>53540</v>
      </c>
      <c r="G61" s="36">
        <v>53540</v>
      </c>
      <c r="H61" s="10" t="s">
        <v>13</v>
      </c>
      <c r="I61" s="10" t="s">
        <v>204</v>
      </c>
      <c r="J61" s="37">
        <f ca="1">(TODAY()-Employees[[#This Row],[Date Joined]])/365</f>
        <v>2.5397260273972604</v>
      </c>
      <c r="K61" s="38">
        <f ca="1">IF(Employees[[#This Row],[Tenure]]&gt;2,0.03,0.02)</f>
        <v>0.03</v>
      </c>
    </row>
    <row r="62" spans="1:11" x14ac:dyDescent="0.25">
      <c r="A62" s="7" t="s">
        <v>180</v>
      </c>
      <c r="B62" s="8" t="s">
        <v>8</v>
      </c>
      <c r="C62" s="8" t="s">
        <v>23</v>
      </c>
      <c r="D62" s="29">
        <v>37</v>
      </c>
      <c r="E62" s="30">
        <v>44640</v>
      </c>
      <c r="F62" s="31">
        <v>69070</v>
      </c>
      <c r="G62" s="31">
        <v>69070</v>
      </c>
      <c r="H62" s="8" t="s">
        <v>13</v>
      </c>
      <c r="I62" s="8" t="s">
        <v>204</v>
      </c>
      <c r="J62" s="32">
        <f ca="1">(TODAY()-Employees[[#This Row],[Date Joined]])/365</f>
        <v>1.7452054794520548</v>
      </c>
      <c r="K62" s="33">
        <f ca="1">IF(Employees[[#This Row],[Tenure]]&gt;2,0.03,0.02)</f>
        <v>0.02</v>
      </c>
    </row>
    <row r="63" spans="1:11" x14ac:dyDescent="0.25">
      <c r="A63" s="9" t="s">
        <v>182</v>
      </c>
      <c r="B63" s="10" t="s">
        <v>8</v>
      </c>
      <c r="C63" s="10" t="s">
        <v>23</v>
      </c>
      <c r="D63" s="34">
        <v>30</v>
      </c>
      <c r="E63" s="35">
        <v>44214</v>
      </c>
      <c r="F63" s="36">
        <v>69120</v>
      </c>
      <c r="G63" s="36">
        <v>69120</v>
      </c>
      <c r="H63" s="10" t="s">
        <v>13</v>
      </c>
      <c r="I63" s="10" t="s">
        <v>204</v>
      </c>
      <c r="J63" s="37">
        <f ca="1">(TODAY()-Employees[[#This Row],[Date Joined]])/365</f>
        <v>2.9123287671232876</v>
      </c>
      <c r="K63" s="38">
        <f ca="1">IF(Employees[[#This Row],[Tenure]]&gt;2,0.03,0.02)</f>
        <v>0.03</v>
      </c>
    </row>
    <row r="64" spans="1:11" x14ac:dyDescent="0.25">
      <c r="A64" s="7" t="s">
        <v>184</v>
      </c>
      <c r="B64" s="8" t="s">
        <v>8</v>
      </c>
      <c r="C64" s="8" t="s">
        <v>12</v>
      </c>
      <c r="D64" s="29">
        <v>23</v>
      </c>
      <c r="E64" s="30">
        <v>44378</v>
      </c>
      <c r="F64" s="31">
        <v>106460</v>
      </c>
      <c r="G64" s="31">
        <v>106460</v>
      </c>
      <c r="H64" s="8" t="s">
        <v>13</v>
      </c>
      <c r="I64" s="8" t="s">
        <v>204</v>
      </c>
      <c r="J64" s="32">
        <f ca="1">(TODAY()-Employees[[#This Row],[Date Joined]])/365</f>
        <v>2.463013698630137</v>
      </c>
      <c r="K64" s="33">
        <f ca="1">IF(Employees[[#This Row],[Tenure]]&gt;2,0.03,0.02)</f>
        <v>0.03</v>
      </c>
    </row>
    <row r="65" spans="1:11" x14ac:dyDescent="0.25">
      <c r="A65" s="9" t="s">
        <v>189</v>
      </c>
      <c r="B65" s="10" t="s">
        <v>8</v>
      </c>
      <c r="C65" s="10" t="s">
        <v>12</v>
      </c>
      <c r="D65" s="34">
        <v>30</v>
      </c>
      <c r="E65" s="35">
        <v>44640</v>
      </c>
      <c r="F65" s="36">
        <v>67950</v>
      </c>
      <c r="G65" s="36">
        <v>67950</v>
      </c>
      <c r="H65" s="10" t="s">
        <v>13</v>
      </c>
      <c r="I65" s="10" t="s">
        <v>204</v>
      </c>
      <c r="J65" s="37">
        <f ca="1">(TODAY()-Employees[[#This Row],[Date Joined]])/365</f>
        <v>1.7452054794520548</v>
      </c>
      <c r="K65" s="38">
        <f ca="1">IF(Employees[[#This Row],[Tenure]]&gt;2,0.03,0.02)</f>
        <v>0.02</v>
      </c>
    </row>
    <row r="66" spans="1:11" x14ac:dyDescent="0.25">
      <c r="A66" s="7" t="s">
        <v>192</v>
      </c>
      <c r="B66" s="8" t="s">
        <v>8</v>
      </c>
      <c r="C66" s="8" t="s">
        <v>23</v>
      </c>
      <c r="D66" s="29">
        <v>20</v>
      </c>
      <c r="E66" s="30">
        <v>44397</v>
      </c>
      <c r="F66" s="31">
        <v>107700</v>
      </c>
      <c r="G66" s="31">
        <v>107700</v>
      </c>
      <c r="H66" s="8" t="s">
        <v>13</v>
      </c>
      <c r="I66" s="8" t="s">
        <v>204</v>
      </c>
      <c r="J66" s="32">
        <f ca="1">(TODAY()-Employees[[#This Row],[Date Joined]])/365</f>
        <v>2.4109589041095889</v>
      </c>
      <c r="K66" s="33">
        <f ca="1">IF(Employees[[#This Row],[Tenure]]&gt;2,0.03,0.02)</f>
        <v>0.03</v>
      </c>
    </row>
    <row r="67" spans="1:11" x14ac:dyDescent="0.25">
      <c r="A67" s="9" t="s">
        <v>193</v>
      </c>
      <c r="B67" s="10" t="s">
        <v>8</v>
      </c>
      <c r="C67" s="10" t="s">
        <v>9</v>
      </c>
      <c r="D67" s="34">
        <v>25</v>
      </c>
      <c r="E67" s="35">
        <v>44322</v>
      </c>
      <c r="F67" s="36">
        <v>65700</v>
      </c>
      <c r="G67" s="36">
        <v>65700</v>
      </c>
      <c r="H67" s="10" t="s">
        <v>13</v>
      </c>
      <c r="I67" s="10" t="s">
        <v>204</v>
      </c>
      <c r="J67" s="37">
        <f ca="1">(TODAY()-Employees[[#This Row],[Date Joined]])/365</f>
        <v>2.6164383561643834</v>
      </c>
      <c r="K67" s="38">
        <f ca="1">IF(Employees[[#This Row],[Tenure]]&gt;2,0.03,0.02)</f>
        <v>0.03</v>
      </c>
    </row>
    <row r="68" spans="1:11" x14ac:dyDescent="0.25">
      <c r="A68" s="7" t="s">
        <v>195</v>
      </c>
      <c r="B68" s="8" t="s">
        <v>8</v>
      </c>
      <c r="C68" s="8" t="s">
        <v>23</v>
      </c>
      <c r="D68" s="29">
        <v>33</v>
      </c>
      <c r="E68" s="30">
        <v>44448</v>
      </c>
      <c r="F68" s="31">
        <v>53870</v>
      </c>
      <c r="G68" s="31">
        <v>53870</v>
      </c>
      <c r="H68" s="8" t="s">
        <v>13</v>
      </c>
      <c r="I68" s="8" t="s">
        <v>204</v>
      </c>
      <c r="J68" s="32">
        <f ca="1">(TODAY()-Employees[[#This Row],[Date Joined]])/365</f>
        <v>2.2712328767123289</v>
      </c>
      <c r="K68" s="33">
        <f ca="1">IF(Employees[[#This Row],[Tenure]]&gt;2,0.03,0.02)</f>
        <v>0.03</v>
      </c>
    </row>
    <row r="69" spans="1:11" x14ac:dyDescent="0.25">
      <c r="A69" s="9" t="s">
        <v>197</v>
      </c>
      <c r="B69" s="10" t="s">
        <v>8</v>
      </c>
      <c r="C69" s="10" t="s">
        <v>12</v>
      </c>
      <c r="D69" s="34">
        <v>19</v>
      </c>
      <c r="E69" s="35">
        <v>44218</v>
      </c>
      <c r="F69" s="36">
        <v>58960</v>
      </c>
      <c r="G69" s="36">
        <v>58960</v>
      </c>
      <c r="H69" s="10" t="s">
        <v>13</v>
      </c>
      <c r="I69" s="10" t="s">
        <v>204</v>
      </c>
      <c r="J69" s="37">
        <f ca="1">(TODAY()-Employees[[#This Row],[Date Joined]])/365</f>
        <v>2.9013698630136986</v>
      </c>
      <c r="K69" s="38">
        <f ca="1">IF(Employees[[#This Row],[Tenure]]&gt;2,0.03,0.02)</f>
        <v>0.03</v>
      </c>
    </row>
    <row r="70" spans="1:11" x14ac:dyDescent="0.25">
      <c r="A70" s="7" t="s">
        <v>198</v>
      </c>
      <c r="B70" s="8" t="s">
        <v>8</v>
      </c>
      <c r="C70" s="8" t="s">
        <v>12</v>
      </c>
      <c r="D70" s="29">
        <v>46</v>
      </c>
      <c r="E70" s="30">
        <v>44697</v>
      </c>
      <c r="F70" s="31">
        <v>70610</v>
      </c>
      <c r="G70" s="31">
        <v>70610</v>
      </c>
      <c r="H70" s="8" t="s">
        <v>13</v>
      </c>
      <c r="I70" s="8" t="s">
        <v>204</v>
      </c>
      <c r="J70" s="32">
        <f ca="1">(TODAY()-Employees[[#This Row],[Date Joined]])/365</f>
        <v>1.5890410958904109</v>
      </c>
      <c r="K70" s="33">
        <f ca="1">IF(Employees[[#This Row],[Tenure]]&gt;2,0.03,0.02)</f>
        <v>0.02</v>
      </c>
    </row>
    <row r="71" spans="1:11" x14ac:dyDescent="0.25">
      <c r="A71" s="9" t="s">
        <v>199</v>
      </c>
      <c r="B71" s="10" t="s">
        <v>8</v>
      </c>
      <c r="C71" s="10" t="s">
        <v>17</v>
      </c>
      <c r="D71" s="34">
        <v>33</v>
      </c>
      <c r="E71" s="35">
        <v>44181</v>
      </c>
      <c r="F71" s="36">
        <v>59430</v>
      </c>
      <c r="G71" s="36">
        <v>59430</v>
      </c>
      <c r="H71" s="10" t="s">
        <v>13</v>
      </c>
      <c r="I71" s="10" t="s">
        <v>204</v>
      </c>
      <c r="J71" s="37">
        <f ca="1">(TODAY()-Employees[[#This Row],[Date Joined]])/365</f>
        <v>3.0027397260273974</v>
      </c>
      <c r="K71" s="38">
        <f ca="1">IF(Employees[[#This Row],[Tenure]]&gt;2,0.03,0.02)</f>
        <v>0.03</v>
      </c>
    </row>
    <row r="72" spans="1:11" x14ac:dyDescent="0.25">
      <c r="A72" s="7" t="s">
        <v>110</v>
      </c>
      <c r="B72" s="8" t="s">
        <v>8</v>
      </c>
      <c r="C72" s="8" t="s">
        <v>23</v>
      </c>
      <c r="D72" s="29">
        <v>20</v>
      </c>
      <c r="E72" s="30">
        <v>44122</v>
      </c>
      <c r="F72" s="31">
        <v>112650</v>
      </c>
      <c r="G72" s="31">
        <v>112650</v>
      </c>
      <c r="H72" s="8" t="s">
        <v>13</v>
      </c>
      <c r="I72" s="8" t="s">
        <v>204</v>
      </c>
      <c r="J72" s="32">
        <f ca="1">(TODAY()-Employees[[#This Row],[Date Joined]])/365</f>
        <v>3.1643835616438358</v>
      </c>
      <c r="K72" s="33">
        <f ca="1">IF(Employees[[#This Row],[Tenure]]&gt;2,0.03,0.02)</f>
        <v>0.03</v>
      </c>
    </row>
    <row r="73" spans="1:11" x14ac:dyDescent="0.25">
      <c r="A73" s="9" t="s">
        <v>112</v>
      </c>
      <c r="B73" s="10" t="s">
        <v>8</v>
      </c>
      <c r="C73" s="10" t="s">
        <v>12</v>
      </c>
      <c r="D73" s="34">
        <v>31</v>
      </c>
      <c r="E73" s="35">
        <v>44663</v>
      </c>
      <c r="F73" s="36">
        <v>103550</v>
      </c>
      <c r="G73" s="36">
        <v>103550</v>
      </c>
      <c r="H73" s="10" t="s">
        <v>13</v>
      </c>
      <c r="I73" s="10" t="s">
        <v>204</v>
      </c>
      <c r="J73" s="37">
        <f ca="1">(TODAY()-Employees[[#This Row],[Date Joined]])/365</f>
        <v>1.6821917808219178</v>
      </c>
      <c r="K73" s="38">
        <f ca="1">IF(Employees[[#This Row],[Tenure]]&gt;2,0.03,0.02)</f>
        <v>0.02</v>
      </c>
    </row>
    <row r="74" spans="1:11" x14ac:dyDescent="0.25">
      <c r="A74" s="7" t="s">
        <v>118</v>
      </c>
      <c r="B74" s="8" t="s">
        <v>8</v>
      </c>
      <c r="C74" s="8" t="s">
        <v>9</v>
      </c>
      <c r="D74" s="29">
        <v>33</v>
      </c>
      <c r="E74" s="30">
        <v>44324</v>
      </c>
      <c r="F74" s="31">
        <v>74550</v>
      </c>
      <c r="G74" s="31">
        <v>74550</v>
      </c>
      <c r="H74" s="8" t="s">
        <v>13</v>
      </c>
      <c r="I74" s="8" t="s">
        <v>204</v>
      </c>
      <c r="J74" s="32">
        <f ca="1">(TODAY()-Employees[[#This Row],[Date Joined]])/365</f>
        <v>2.6109589041095891</v>
      </c>
      <c r="K74" s="33">
        <f ca="1">IF(Employees[[#This Row],[Tenure]]&gt;2,0.03,0.02)</f>
        <v>0.03</v>
      </c>
    </row>
    <row r="75" spans="1:11" x14ac:dyDescent="0.25">
      <c r="A75" s="9" t="s">
        <v>121</v>
      </c>
      <c r="B75" s="10" t="s">
        <v>8</v>
      </c>
      <c r="C75" s="10" t="s">
        <v>17</v>
      </c>
      <c r="D75" s="34">
        <v>30</v>
      </c>
      <c r="E75" s="35">
        <v>44544</v>
      </c>
      <c r="F75" s="36">
        <v>96800</v>
      </c>
      <c r="G75" s="36">
        <v>96800</v>
      </c>
      <c r="H75" s="10" t="s">
        <v>13</v>
      </c>
      <c r="I75" s="10" t="s">
        <v>204</v>
      </c>
      <c r="J75" s="37">
        <f ca="1">(TODAY()-Employees[[#This Row],[Date Joined]])/365</f>
        <v>2.0082191780821916</v>
      </c>
      <c r="K75" s="38">
        <f ca="1">IF(Employees[[#This Row],[Tenure]]&gt;2,0.03,0.02)</f>
        <v>0.03</v>
      </c>
    </row>
    <row r="76" spans="1:11" x14ac:dyDescent="0.25">
      <c r="A76" s="7" t="s">
        <v>123</v>
      </c>
      <c r="B76" s="8" t="s">
        <v>8</v>
      </c>
      <c r="C76" s="8" t="s">
        <v>12</v>
      </c>
      <c r="D76" s="29">
        <v>21</v>
      </c>
      <c r="E76" s="30">
        <v>44042</v>
      </c>
      <c r="F76" s="31">
        <v>37920</v>
      </c>
      <c r="G76" s="31">
        <v>37920</v>
      </c>
      <c r="H76" s="8" t="s">
        <v>13</v>
      </c>
      <c r="I76" s="8" t="s">
        <v>204</v>
      </c>
      <c r="J76" s="32">
        <f ca="1">(TODAY()-Employees[[#This Row],[Date Joined]])/365</f>
        <v>3.3835616438356166</v>
      </c>
      <c r="K76" s="33">
        <f ca="1">IF(Employees[[#This Row],[Tenure]]&gt;2,0.03,0.02)</f>
        <v>0.03</v>
      </c>
    </row>
    <row r="77" spans="1:11" x14ac:dyDescent="0.25">
      <c r="A77" s="9" t="s">
        <v>124</v>
      </c>
      <c r="B77" s="10" t="s">
        <v>8</v>
      </c>
      <c r="C77" s="10" t="s">
        <v>12</v>
      </c>
      <c r="D77" s="34">
        <v>34</v>
      </c>
      <c r="E77" s="35">
        <v>44642</v>
      </c>
      <c r="F77" s="36">
        <v>112650</v>
      </c>
      <c r="G77" s="36">
        <v>112650</v>
      </c>
      <c r="H77" s="10" t="s">
        <v>13</v>
      </c>
      <c r="I77" s="10" t="s">
        <v>204</v>
      </c>
      <c r="J77" s="37">
        <f ca="1">(TODAY()-Employees[[#This Row],[Date Joined]])/365</f>
        <v>1.7397260273972603</v>
      </c>
      <c r="K77" s="38">
        <f ca="1">IF(Employees[[#This Row],[Tenure]]&gt;2,0.03,0.02)</f>
        <v>0.02</v>
      </c>
    </row>
    <row r="78" spans="1:11" x14ac:dyDescent="0.25">
      <c r="A78" s="7" t="s">
        <v>126</v>
      </c>
      <c r="B78" s="8" t="s">
        <v>8</v>
      </c>
      <c r="C78" s="8" t="s">
        <v>23</v>
      </c>
      <c r="D78" s="29">
        <v>36</v>
      </c>
      <c r="E78" s="30">
        <v>43958</v>
      </c>
      <c r="F78" s="31">
        <v>118840</v>
      </c>
      <c r="G78" s="31">
        <v>118840</v>
      </c>
      <c r="H78" s="8" t="s">
        <v>13</v>
      </c>
      <c r="I78" s="8" t="s">
        <v>204</v>
      </c>
      <c r="J78" s="32">
        <f ca="1">(TODAY()-Employees[[#This Row],[Date Joined]])/365</f>
        <v>3.6136986301369864</v>
      </c>
      <c r="K78" s="33">
        <f ca="1">IF(Employees[[#This Row],[Tenure]]&gt;2,0.03,0.02)</f>
        <v>0.03</v>
      </c>
    </row>
    <row r="79" spans="1:11" x14ac:dyDescent="0.25">
      <c r="A79" s="9" t="s">
        <v>127</v>
      </c>
      <c r="B79" s="10" t="s">
        <v>8</v>
      </c>
      <c r="C79" s="10" t="s">
        <v>23</v>
      </c>
      <c r="D79" s="34">
        <v>30</v>
      </c>
      <c r="E79" s="35">
        <v>44789</v>
      </c>
      <c r="F79" s="36">
        <v>69710</v>
      </c>
      <c r="G79" s="36">
        <v>69710</v>
      </c>
      <c r="H79" s="10" t="s">
        <v>13</v>
      </c>
      <c r="I79" s="10" t="s">
        <v>204</v>
      </c>
      <c r="J79" s="37">
        <f ca="1">(TODAY()-Employees[[#This Row],[Date Joined]])/365</f>
        <v>1.3369863013698631</v>
      </c>
      <c r="K79" s="38">
        <f ca="1">IF(Employees[[#This Row],[Tenure]]&gt;2,0.03,0.02)</f>
        <v>0.02</v>
      </c>
    </row>
    <row r="80" spans="1:11" x14ac:dyDescent="0.25">
      <c r="A80" s="7" t="s">
        <v>128</v>
      </c>
      <c r="B80" s="8" t="s">
        <v>8</v>
      </c>
      <c r="C80" s="8" t="s">
        <v>12</v>
      </c>
      <c r="D80" s="29">
        <v>20</v>
      </c>
      <c r="E80" s="30">
        <v>44683</v>
      </c>
      <c r="F80" s="31">
        <v>79570</v>
      </c>
      <c r="G80" s="31">
        <v>79570</v>
      </c>
      <c r="H80" s="8" t="s">
        <v>13</v>
      </c>
      <c r="I80" s="8" t="s">
        <v>204</v>
      </c>
      <c r="J80" s="32">
        <f ca="1">(TODAY()-Employees[[#This Row],[Date Joined]])/365</f>
        <v>1.6273972602739726</v>
      </c>
      <c r="K80" s="33">
        <f ca="1">IF(Employees[[#This Row],[Tenure]]&gt;2,0.03,0.02)</f>
        <v>0.02</v>
      </c>
    </row>
    <row r="81" spans="1:11" x14ac:dyDescent="0.25">
      <c r="A81" s="9" t="s">
        <v>14</v>
      </c>
      <c r="B81" s="10" t="s">
        <v>15</v>
      </c>
      <c r="C81" s="10" t="s">
        <v>9</v>
      </c>
      <c r="D81" s="34">
        <v>28</v>
      </c>
      <c r="E81" s="35">
        <v>44357</v>
      </c>
      <c r="F81" s="36">
        <v>53240</v>
      </c>
      <c r="G81" s="36">
        <v>53240</v>
      </c>
      <c r="H81" s="10" t="s">
        <v>13</v>
      </c>
      <c r="I81" s="10" t="s">
        <v>203</v>
      </c>
      <c r="J81" s="37">
        <f ca="1">(TODAY()-Employees[[#This Row],[Date Joined]])/365</f>
        <v>2.5205479452054793</v>
      </c>
      <c r="K81" s="38">
        <f ca="1">IF(Employees[[#This Row],[Tenure]]&gt;2,0.03,0.02)</f>
        <v>0.03</v>
      </c>
    </row>
    <row r="82" spans="1:11" x14ac:dyDescent="0.25">
      <c r="A82" s="7" t="s">
        <v>20</v>
      </c>
      <c r="B82" s="8" t="s">
        <v>15</v>
      </c>
      <c r="C82" s="8" t="s">
        <v>12</v>
      </c>
      <c r="D82" s="29">
        <v>30</v>
      </c>
      <c r="E82" s="30">
        <v>44861</v>
      </c>
      <c r="F82" s="31">
        <v>112570</v>
      </c>
      <c r="G82" s="31">
        <v>112570</v>
      </c>
      <c r="H82" s="8" t="s">
        <v>13</v>
      </c>
      <c r="I82" s="8" t="s">
        <v>203</v>
      </c>
      <c r="J82" s="32">
        <f ca="1">(TODAY()-Employees[[#This Row],[Date Joined]])/365</f>
        <v>1.1397260273972603</v>
      </c>
      <c r="K82" s="33">
        <f ca="1">IF(Employees[[#This Row],[Tenure]]&gt;2,0.03,0.02)</f>
        <v>0.02</v>
      </c>
    </row>
    <row r="83" spans="1:11" x14ac:dyDescent="0.25">
      <c r="A83" s="9" t="s">
        <v>22</v>
      </c>
      <c r="B83" s="10" t="s">
        <v>15</v>
      </c>
      <c r="C83" s="10" t="s">
        <v>23</v>
      </c>
      <c r="D83" s="34">
        <v>24</v>
      </c>
      <c r="E83" s="35">
        <v>44148</v>
      </c>
      <c r="F83" s="36">
        <v>62780</v>
      </c>
      <c r="G83" s="36">
        <v>62780</v>
      </c>
      <c r="H83" s="10" t="s">
        <v>13</v>
      </c>
      <c r="I83" s="10" t="s">
        <v>203</v>
      </c>
      <c r="J83" s="37">
        <f ca="1">(TODAY()-Employees[[#This Row],[Date Joined]])/365</f>
        <v>3.0931506849315067</v>
      </c>
      <c r="K83" s="38">
        <f ca="1">IF(Employees[[#This Row],[Tenure]]&gt;2,0.03,0.02)</f>
        <v>0.03</v>
      </c>
    </row>
    <row r="84" spans="1:11" x14ac:dyDescent="0.25">
      <c r="A84" s="7" t="s">
        <v>25</v>
      </c>
      <c r="B84" s="8" t="s">
        <v>15</v>
      </c>
      <c r="C84" s="8" t="s">
        <v>26</v>
      </c>
      <c r="D84" s="29">
        <v>27</v>
      </c>
      <c r="E84" s="30">
        <v>44122</v>
      </c>
      <c r="F84" s="31">
        <v>119110</v>
      </c>
      <c r="G84" s="31">
        <v>119110</v>
      </c>
      <c r="H84" s="8" t="s">
        <v>13</v>
      </c>
      <c r="I84" s="8" t="s">
        <v>203</v>
      </c>
      <c r="J84" s="32">
        <f ca="1">(TODAY()-Employees[[#This Row],[Date Joined]])/365</f>
        <v>3.1643835616438358</v>
      </c>
      <c r="K84" s="33">
        <f ca="1">IF(Employees[[#This Row],[Tenure]]&gt;2,0.03,0.02)</f>
        <v>0.03</v>
      </c>
    </row>
    <row r="85" spans="1:11" x14ac:dyDescent="0.25">
      <c r="A85" s="9" t="s">
        <v>35</v>
      </c>
      <c r="B85" s="10" t="s">
        <v>15</v>
      </c>
      <c r="C85" s="10" t="s">
        <v>23</v>
      </c>
      <c r="D85" s="34">
        <v>31</v>
      </c>
      <c r="E85" s="35">
        <v>44145</v>
      </c>
      <c r="F85" s="36">
        <v>41980</v>
      </c>
      <c r="G85" s="36">
        <v>41980</v>
      </c>
      <c r="H85" s="10" t="s">
        <v>13</v>
      </c>
      <c r="I85" s="10" t="s">
        <v>203</v>
      </c>
      <c r="J85" s="37">
        <f ca="1">(TODAY()-Employees[[#This Row],[Date Joined]])/365</f>
        <v>3.1013698630136988</v>
      </c>
      <c r="K85" s="38">
        <f ca="1">IF(Employees[[#This Row],[Tenure]]&gt;2,0.03,0.02)</f>
        <v>0.03</v>
      </c>
    </row>
    <row r="86" spans="1:11" x14ac:dyDescent="0.25">
      <c r="A86" s="7" t="s">
        <v>37</v>
      </c>
      <c r="B86" s="8" t="s">
        <v>15</v>
      </c>
      <c r="C86" s="8" t="s">
        <v>17</v>
      </c>
      <c r="D86" s="29">
        <v>34</v>
      </c>
      <c r="E86" s="30">
        <v>44653</v>
      </c>
      <c r="F86" s="31">
        <v>58940</v>
      </c>
      <c r="G86" s="31">
        <v>58940</v>
      </c>
      <c r="H86" s="8" t="s">
        <v>13</v>
      </c>
      <c r="I86" s="8" t="s">
        <v>203</v>
      </c>
      <c r="J86" s="32">
        <f ca="1">(TODAY()-Employees[[#This Row],[Date Joined]])/365</f>
        <v>1.7095890410958905</v>
      </c>
      <c r="K86" s="33">
        <f ca="1">IF(Employees[[#This Row],[Tenure]]&gt;2,0.03,0.02)</f>
        <v>0.02</v>
      </c>
    </row>
    <row r="87" spans="1:11" x14ac:dyDescent="0.25">
      <c r="A87" s="9" t="s">
        <v>39</v>
      </c>
      <c r="B87" s="10" t="s">
        <v>15</v>
      </c>
      <c r="C87" s="10" t="s">
        <v>23</v>
      </c>
      <c r="D87" s="34">
        <v>31</v>
      </c>
      <c r="E87" s="35">
        <v>44663</v>
      </c>
      <c r="F87" s="36">
        <v>58100</v>
      </c>
      <c r="G87" s="36">
        <v>58100</v>
      </c>
      <c r="H87" s="10" t="s">
        <v>13</v>
      </c>
      <c r="I87" s="10" t="s">
        <v>203</v>
      </c>
      <c r="J87" s="37">
        <f ca="1">(TODAY()-Employees[[#This Row],[Date Joined]])/365</f>
        <v>1.6821917808219178</v>
      </c>
      <c r="K87" s="38">
        <f ca="1">IF(Employees[[#This Row],[Tenure]]&gt;2,0.03,0.02)</f>
        <v>0.02</v>
      </c>
    </row>
    <row r="88" spans="1:11" x14ac:dyDescent="0.25">
      <c r="A88" s="7" t="s">
        <v>44</v>
      </c>
      <c r="B88" s="8" t="s">
        <v>15</v>
      </c>
      <c r="C88" s="8" t="s">
        <v>23</v>
      </c>
      <c r="D88" s="29">
        <v>40</v>
      </c>
      <c r="E88" s="30">
        <v>44337</v>
      </c>
      <c r="F88" s="31">
        <v>87620</v>
      </c>
      <c r="G88" s="31">
        <v>87620</v>
      </c>
      <c r="H88" s="8" t="s">
        <v>13</v>
      </c>
      <c r="I88" s="8" t="s">
        <v>203</v>
      </c>
      <c r="J88" s="32">
        <f ca="1">(TODAY()-Employees[[#This Row],[Date Joined]])/365</f>
        <v>2.5753424657534247</v>
      </c>
      <c r="K88" s="33">
        <f ca="1">IF(Employees[[#This Row],[Tenure]]&gt;2,0.03,0.02)</f>
        <v>0.03</v>
      </c>
    </row>
    <row r="89" spans="1:11" x14ac:dyDescent="0.25">
      <c r="A89" s="9" t="s">
        <v>45</v>
      </c>
      <c r="B89" s="10" t="s">
        <v>15</v>
      </c>
      <c r="C89" s="10" t="s">
        <v>23</v>
      </c>
      <c r="D89" s="34">
        <v>29</v>
      </c>
      <c r="E89" s="35">
        <v>44023</v>
      </c>
      <c r="F89" s="36">
        <v>34980</v>
      </c>
      <c r="G89" s="36">
        <v>34980</v>
      </c>
      <c r="H89" s="10" t="s">
        <v>13</v>
      </c>
      <c r="I89" s="10" t="s">
        <v>203</v>
      </c>
      <c r="J89" s="37">
        <f ca="1">(TODAY()-Employees[[#This Row],[Date Joined]])/365</f>
        <v>3.4356164383561643</v>
      </c>
      <c r="K89" s="38">
        <f ca="1">IF(Employees[[#This Row],[Tenure]]&gt;2,0.03,0.02)</f>
        <v>0.03</v>
      </c>
    </row>
    <row r="90" spans="1:11" x14ac:dyDescent="0.25">
      <c r="A90" s="7" t="s">
        <v>46</v>
      </c>
      <c r="B90" s="8" t="s">
        <v>15</v>
      </c>
      <c r="C90" s="8" t="s">
        <v>17</v>
      </c>
      <c r="D90" s="29">
        <v>28</v>
      </c>
      <c r="E90" s="30">
        <v>44185</v>
      </c>
      <c r="F90" s="31">
        <v>75970</v>
      </c>
      <c r="G90" s="31">
        <v>75970</v>
      </c>
      <c r="H90" s="8" t="s">
        <v>13</v>
      </c>
      <c r="I90" s="8" t="s">
        <v>203</v>
      </c>
      <c r="J90" s="32">
        <f ca="1">(TODAY()-Employees[[#This Row],[Date Joined]])/365</f>
        <v>2.9917808219178084</v>
      </c>
      <c r="K90" s="33">
        <f ca="1">IF(Employees[[#This Row],[Tenure]]&gt;2,0.03,0.02)</f>
        <v>0.03</v>
      </c>
    </row>
    <row r="91" spans="1:11" x14ac:dyDescent="0.25">
      <c r="A91" s="9" t="s">
        <v>47</v>
      </c>
      <c r="B91" s="10" t="s">
        <v>15</v>
      </c>
      <c r="C91" s="10" t="s">
        <v>17</v>
      </c>
      <c r="D91" s="34">
        <v>34</v>
      </c>
      <c r="E91" s="35">
        <v>44612</v>
      </c>
      <c r="F91" s="36">
        <v>60130</v>
      </c>
      <c r="G91" s="36">
        <v>60130</v>
      </c>
      <c r="H91" s="10" t="s">
        <v>13</v>
      </c>
      <c r="I91" s="10" t="s">
        <v>203</v>
      </c>
      <c r="J91" s="37">
        <f ca="1">(TODAY()-Employees[[#This Row],[Date Joined]])/365</f>
        <v>1.821917808219178</v>
      </c>
      <c r="K91" s="38">
        <f ca="1">IF(Employees[[#This Row],[Tenure]]&gt;2,0.03,0.02)</f>
        <v>0.02</v>
      </c>
    </row>
    <row r="92" spans="1:11" x14ac:dyDescent="0.25">
      <c r="A92" s="7" t="s">
        <v>51</v>
      </c>
      <c r="B92" s="8" t="s">
        <v>15</v>
      </c>
      <c r="C92" s="8" t="s">
        <v>9</v>
      </c>
      <c r="D92" s="29">
        <v>36</v>
      </c>
      <c r="E92" s="30">
        <v>44494</v>
      </c>
      <c r="F92" s="31">
        <v>78540</v>
      </c>
      <c r="G92" s="31">
        <v>78540</v>
      </c>
      <c r="H92" s="8" t="s">
        <v>13</v>
      </c>
      <c r="I92" s="8" t="s">
        <v>203</v>
      </c>
      <c r="J92" s="32">
        <f ca="1">(TODAY()-Employees[[#This Row],[Date Joined]])/365</f>
        <v>2.1452054794520548</v>
      </c>
      <c r="K92" s="33">
        <f ca="1">IF(Employees[[#This Row],[Tenure]]&gt;2,0.03,0.02)</f>
        <v>0.03</v>
      </c>
    </row>
    <row r="93" spans="1:11" x14ac:dyDescent="0.25">
      <c r="A93" s="9" t="s">
        <v>54</v>
      </c>
      <c r="B93" s="10" t="s">
        <v>15</v>
      </c>
      <c r="C93" s="10" t="s">
        <v>12</v>
      </c>
      <c r="D93" s="34">
        <v>28</v>
      </c>
      <c r="E93" s="35">
        <v>44630</v>
      </c>
      <c r="F93" s="36">
        <v>99970</v>
      </c>
      <c r="G93" s="36">
        <v>99970</v>
      </c>
      <c r="H93" s="10" t="s">
        <v>13</v>
      </c>
      <c r="I93" s="10" t="s">
        <v>203</v>
      </c>
      <c r="J93" s="37">
        <f ca="1">(TODAY()-Employees[[#This Row],[Date Joined]])/365</f>
        <v>1.7726027397260273</v>
      </c>
      <c r="K93" s="38">
        <f ca="1">IF(Employees[[#This Row],[Tenure]]&gt;2,0.03,0.02)</f>
        <v>0.02</v>
      </c>
    </row>
    <row r="94" spans="1:11" x14ac:dyDescent="0.25">
      <c r="A94" s="7" t="s">
        <v>55</v>
      </c>
      <c r="B94" s="8" t="s">
        <v>15</v>
      </c>
      <c r="C94" s="8" t="s">
        <v>23</v>
      </c>
      <c r="D94" s="29">
        <v>33</v>
      </c>
      <c r="E94" s="30">
        <v>44190</v>
      </c>
      <c r="F94" s="31">
        <v>96140</v>
      </c>
      <c r="G94" s="31">
        <v>96140</v>
      </c>
      <c r="H94" s="8" t="s">
        <v>13</v>
      </c>
      <c r="I94" s="8" t="s">
        <v>203</v>
      </c>
      <c r="J94" s="32">
        <f ca="1">(TODAY()-Employees[[#This Row],[Date Joined]])/365</f>
        <v>2.978082191780822</v>
      </c>
      <c r="K94" s="33">
        <f ca="1">IF(Employees[[#This Row],[Tenure]]&gt;2,0.03,0.02)</f>
        <v>0.03</v>
      </c>
    </row>
    <row r="95" spans="1:11" x14ac:dyDescent="0.25">
      <c r="A95" s="9" t="s">
        <v>59</v>
      </c>
      <c r="B95" s="10" t="s">
        <v>15</v>
      </c>
      <c r="C95" s="10" t="s">
        <v>12</v>
      </c>
      <c r="D95" s="34">
        <v>36</v>
      </c>
      <c r="E95" s="35">
        <v>44529</v>
      </c>
      <c r="F95" s="36">
        <v>78390</v>
      </c>
      <c r="G95" s="36">
        <v>78390</v>
      </c>
      <c r="H95" s="10" t="s">
        <v>13</v>
      </c>
      <c r="I95" s="10" t="s">
        <v>203</v>
      </c>
      <c r="J95" s="37">
        <f ca="1">(TODAY()-Employees[[#This Row],[Date Joined]])/365</f>
        <v>2.0493150684931507</v>
      </c>
      <c r="K95" s="38">
        <f ca="1">IF(Employees[[#This Row],[Tenure]]&gt;2,0.03,0.02)</f>
        <v>0.03</v>
      </c>
    </row>
    <row r="96" spans="1:11" x14ac:dyDescent="0.25">
      <c r="A96" s="7" t="s">
        <v>60</v>
      </c>
      <c r="B96" s="8" t="s">
        <v>15</v>
      </c>
      <c r="C96" s="8" t="s">
        <v>17</v>
      </c>
      <c r="D96" s="29">
        <v>33</v>
      </c>
      <c r="E96" s="30">
        <v>44809</v>
      </c>
      <c r="F96" s="31">
        <v>86570</v>
      </c>
      <c r="G96" s="31">
        <v>86570</v>
      </c>
      <c r="H96" s="8" t="s">
        <v>13</v>
      </c>
      <c r="I96" s="8" t="s">
        <v>203</v>
      </c>
      <c r="J96" s="32">
        <f ca="1">(TODAY()-Employees[[#This Row],[Date Joined]])/365</f>
        <v>1.2821917808219179</v>
      </c>
      <c r="K96" s="33">
        <f ca="1">IF(Employees[[#This Row],[Tenure]]&gt;2,0.03,0.02)</f>
        <v>0.02</v>
      </c>
    </row>
    <row r="97" spans="1:11" x14ac:dyDescent="0.25">
      <c r="A97" s="9" t="s">
        <v>61</v>
      </c>
      <c r="B97" s="10" t="s">
        <v>15</v>
      </c>
      <c r="C97" s="10" t="s">
        <v>23</v>
      </c>
      <c r="D97" s="34">
        <v>27</v>
      </c>
      <c r="E97" s="35">
        <v>44686</v>
      </c>
      <c r="F97" s="36">
        <v>83750</v>
      </c>
      <c r="G97" s="36">
        <v>83750</v>
      </c>
      <c r="H97" s="10" t="s">
        <v>13</v>
      </c>
      <c r="I97" s="10" t="s">
        <v>203</v>
      </c>
      <c r="J97" s="37">
        <f ca="1">(TODAY()-Employees[[#This Row],[Date Joined]])/365</f>
        <v>1.6191780821917807</v>
      </c>
      <c r="K97" s="38">
        <f ca="1">IF(Employees[[#This Row],[Tenure]]&gt;2,0.03,0.02)</f>
        <v>0.02</v>
      </c>
    </row>
    <row r="98" spans="1:11" x14ac:dyDescent="0.25">
      <c r="A98" s="7" t="s">
        <v>62</v>
      </c>
      <c r="B98" s="8" t="s">
        <v>15</v>
      </c>
      <c r="C98" s="8" t="s">
        <v>17</v>
      </c>
      <c r="D98" s="29">
        <v>34</v>
      </c>
      <c r="E98" s="30">
        <v>44445</v>
      </c>
      <c r="F98" s="31">
        <v>92450</v>
      </c>
      <c r="G98" s="31">
        <v>92450</v>
      </c>
      <c r="H98" s="8" t="s">
        <v>13</v>
      </c>
      <c r="I98" s="8" t="s">
        <v>203</v>
      </c>
      <c r="J98" s="32">
        <f ca="1">(TODAY()-Employees[[#This Row],[Date Joined]])/365</f>
        <v>2.2794520547945205</v>
      </c>
      <c r="K98" s="33">
        <f ca="1">IF(Employees[[#This Row],[Tenure]]&gt;2,0.03,0.02)</f>
        <v>0.03</v>
      </c>
    </row>
    <row r="99" spans="1:11" x14ac:dyDescent="0.25">
      <c r="A99" s="9" t="s">
        <v>70</v>
      </c>
      <c r="B99" s="10" t="s">
        <v>15</v>
      </c>
      <c r="C99" s="10" t="s">
        <v>26</v>
      </c>
      <c r="D99" s="34">
        <v>32</v>
      </c>
      <c r="E99" s="35">
        <v>44400</v>
      </c>
      <c r="F99" s="36">
        <v>45510</v>
      </c>
      <c r="G99" s="36">
        <v>45510</v>
      </c>
      <c r="H99" s="10" t="s">
        <v>13</v>
      </c>
      <c r="I99" s="10" t="s">
        <v>203</v>
      </c>
      <c r="J99" s="37">
        <f ca="1">(TODAY()-Employees[[#This Row],[Date Joined]])/365</f>
        <v>2.4027397260273973</v>
      </c>
      <c r="K99" s="38">
        <f ca="1">IF(Employees[[#This Row],[Tenure]]&gt;2,0.03,0.02)</f>
        <v>0.03</v>
      </c>
    </row>
    <row r="100" spans="1:11" x14ac:dyDescent="0.25">
      <c r="A100" s="7" t="s">
        <v>71</v>
      </c>
      <c r="B100" s="8" t="s">
        <v>15</v>
      </c>
      <c r="C100" s="8" t="s">
        <v>12</v>
      </c>
      <c r="D100" s="29">
        <v>36</v>
      </c>
      <c r="E100" s="30">
        <v>44085</v>
      </c>
      <c r="F100" s="31">
        <v>114890</v>
      </c>
      <c r="G100" s="31">
        <v>114890</v>
      </c>
      <c r="H100" s="8" t="s">
        <v>13</v>
      </c>
      <c r="I100" s="8" t="s">
        <v>203</v>
      </c>
      <c r="J100" s="32">
        <f ca="1">(TODAY()-Employees[[#This Row],[Date Joined]])/365</f>
        <v>3.2657534246575342</v>
      </c>
      <c r="K100" s="33">
        <f ca="1">IF(Employees[[#This Row],[Tenure]]&gt;2,0.03,0.02)</f>
        <v>0.03</v>
      </c>
    </row>
    <row r="101" spans="1:11" x14ac:dyDescent="0.25">
      <c r="A101" s="9" t="s">
        <v>77</v>
      </c>
      <c r="B101" s="10" t="s">
        <v>15</v>
      </c>
      <c r="C101" s="10" t="s">
        <v>26</v>
      </c>
      <c r="D101" s="34">
        <v>37</v>
      </c>
      <c r="E101" s="35">
        <v>44451</v>
      </c>
      <c r="F101" s="36">
        <v>118100</v>
      </c>
      <c r="G101" s="36">
        <v>118100</v>
      </c>
      <c r="H101" s="10" t="s">
        <v>13</v>
      </c>
      <c r="I101" s="10" t="s">
        <v>203</v>
      </c>
      <c r="J101" s="37">
        <f ca="1">(TODAY()-Employees[[#This Row],[Date Joined]])/365</f>
        <v>2.2630136986301368</v>
      </c>
      <c r="K101" s="38">
        <f ca="1">IF(Employees[[#This Row],[Tenure]]&gt;2,0.03,0.02)</f>
        <v>0.03</v>
      </c>
    </row>
    <row r="102" spans="1:11" x14ac:dyDescent="0.25">
      <c r="A102" s="7" t="s">
        <v>79</v>
      </c>
      <c r="B102" s="8" t="s">
        <v>15</v>
      </c>
      <c r="C102" s="8" t="s">
        <v>23</v>
      </c>
      <c r="D102" s="29">
        <v>43</v>
      </c>
      <c r="E102" s="30">
        <v>45045</v>
      </c>
      <c r="F102" s="31">
        <v>114870</v>
      </c>
      <c r="G102" s="31">
        <v>114870</v>
      </c>
      <c r="H102" s="8" t="s">
        <v>13</v>
      </c>
      <c r="I102" s="8" t="s">
        <v>203</v>
      </c>
      <c r="J102" s="32">
        <f ca="1">(TODAY()-Employees[[#This Row],[Date Joined]])/365</f>
        <v>0.63561643835616444</v>
      </c>
      <c r="K102" s="33">
        <f ca="1">IF(Employees[[#This Row],[Tenure]]&gt;2,0.03,0.02)</f>
        <v>0.02</v>
      </c>
    </row>
    <row r="103" spans="1:11" x14ac:dyDescent="0.25">
      <c r="A103" s="9" t="s">
        <v>81</v>
      </c>
      <c r="B103" s="10" t="s">
        <v>15</v>
      </c>
      <c r="C103" s="10" t="s">
        <v>12</v>
      </c>
      <c r="D103" s="34">
        <v>28</v>
      </c>
      <c r="E103" s="35">
        <v>44486</v>
      </c>
      <c r="F103" s="36">
        <v>104770</v>
      </c>
      <c r="G103" s="36">
        <v>104770</v>
      </c>
      <c r="H103" s="10" t="s">
        <v>13</v>
      </c>
      <c r="I103" s="10" t="s">
        <v>203</v>
      </c>
      <c r="J103" s="37">
        <f ca="1">(TODAY()-Employees[[#This Row],[Date Joined]])/365</f>
        <v>2.1671232876712327</v>
      </c>
      <c r="K103" s="38">
        <f ca="1">IF(Employees[[#This Row],[Tenure]]&gt;2,0.03,0.02)</f>
        <v>0.03</v>
      </c>
    </row>
    <row r="104" spans="1:11" x14ac:dyDescent="0.25">
      <c r="A104" s="7" t="s">
        <v>85</v>
      </c>
      <c r="B104" s="8" t="s">
        <v>15</v>
      </c>
      <c r="C104" s="8" t="s">
        <v>9</v>
      </c>
      <c r="D104" s="29">
        <v>25</v>
      </c>
      <c r="E104" s="30">
        <v>44205</v>
      </c>
      <c r="F104" s="31">
        <v>92700</v>
      </c>
      <c r="G104" s="31">
        <v>92700</v>
      </c>
      <c r="H104" s="8" t="s">
        <v>13</v>
      </c>
      <c r="I104" s="8" t="s">
        <v>203</v>
      </c>
      <c r="J104" s="32">
        <f ca="1">(TODAY()-Employees[[#This Row],[Date Joined]])/365</f>
        <v>2.9369863013698629</v>
      </c>
      <c r="K104" s="33">
        <f ca="1">IF(Employees[[#This Row],[Tenure]]&gt;2,0.03,0.02)</f>
        <v>0.03</v>
      </c>
    </row>
    <row r="105" spans="1:11" x14ac:dyDescent="0.25">
      <c r="A105" s="9" t="s">
        <v>86</v>
      </c>
      <c r="B105" s="10" t="s">
        <v>15</v>
      </c>
      <c r="C105" s="10" t="s">
        <v>17</v>
      </c>
      <c r="D105" s="34">
        <v>21</v>
      </c>
      <c r="E105" s="35">
        <v>44317</v>
      </c>
      <c r="F105" s="36">
        <v>65920</v>
      </c>
      <c r="G105" s="36">
        <v>65920</v>
      </c>
      <c r="H105" s="10" t="s">
        <v>13</v>
      </c>
      <c r="I105" s="10" t="s">
        <v>203</v>
      </c>
      <c r="J105" s="37">
        <f ca="1">(TODAY()-Employees[[#This Row],[Date Joined]])/365</f>
        <v>2.6301369863013697</v>
      </c>
      <c r="K105" s="38">
        <f ca="1">IF(Employees[[#This Row],[Tenure]]&gt;2,0.03,0.02)</f>
        <v>0.03</v>
      </c>
    </row>
    <row r="106" spans="1:11" x14ac:dyDescent="0.25">
      <c r="A106" s="7" t="s">
        <v>89</v>
      </c>
      <c r="B106" s="8" t="s">
        <v>15</v>
      </c>
      <c r="C106" s="8" t="s">
        <v>12</v>
      </c>
      <c r="D106" s="29">
        <v>28</v>
      </c>
      <c r="E106" s="30">
        <v>44649</v>
      </c>
      <c r="F106" s="31">
        <v>104120</v>
      </c>
      <c r="G106" s="31">
        <v>104120</v>
      </c>
      <c r="H106" s="8" t="s">
        <v>13</v>
      </c>
      <c r="I106" s="8" t="s">
        <v>203</v>
      </c>
      <c r="J106" s="32">
        <f ca="1">(TODAY()-Employees[[#This Row],[Date Joined]])/365</f>
        <v>1.7205479452054795</v>
      </c>
      <c r="K106" s="33">
        <f ca="1">IF(Employees[[#This Row],[Tenure]]&gt;2,0.03,0.02)</f>
        <v>0.02</v>
      </c>
    </row>
    <row r="107" spans="1:11" x14ac:dyDescent="0.25">
      <c r="A107" s="9" t="s">
        <v>92</v>
      </c>
      <c r="B107" s="10" t="s">
        <v>15</v>
      </c>
      <c r="C107" s="10" t="s">
        <v>12</v>
      </c>
      <c r="D107" s="34">
        <v>30</v>
      </c>
      <c r="E107" s="35">
        <v>44850</v>
      </c>
      <c r="F107" s="36">
        <v>114180</v>
      </c>
      <c r="G107" s="36">
        <v>114180</v>
      </c>
      <c r="H107" s="10" t="s">
        <v>13</v>
      </c>
      <c r="I107" s="10" t="s">
        <v>203</v>
      </c>
      <c r="J107" s="37">
        <f ca="1">(TODAY()-Employees[[#This Row],[Date Joined]])/365</f>
        <v>1.1698630136986301</v>
      </c>
      <c r="K107" s="38">
        <f ca="1">IF(Employees[[#This Row],[Tenure]]&gt;2,0.03,0.02)</f>
        <v>0.02</v>
      </c>
    </row>
    <row r="108" spans="1:11" x14ac:dyDescent="0.25">
      <c r="A108" s="7" t="s">
        <v>93</v>
      </c>
      <c r="B108" s="8" t="s">
        <v>15</v>
      </c>
      <c r="C108" s="8" t="s">
        <v>23</v>
      </c>
      <c r="D108" s="29">
        <v>21</v>
      </c>
      <c r="E108" s="30">
        <v>44678</v>
      </c>
      <c r="F108" s="31">
        <v>33920</v>
      </c>
      <c r="G108" s="31">
        <v>33920</v>
      </c>
      <c r="H108" s="8" t="s">
        <v>13</v>
      </c>
      <c r="I108" s="8" t="s">
        <v>203</v>
      </c>
      <c r="J108" s="32">
        <f ca="1">(TODAY()-Employees[[#This Row],[Date Joined]])/365</f>
        <v>1.6410958904109589</v>
      </c>
      <c r="K108" s="33">
        <f ca="1">IF(Employees[[#This Row],[Tenure]]&gt;2,0.03,0.02)</f>
        <v>0.02</v>
      </c>
    </row>
    <row r="109" spans="1:11" x14ac:dyDescent="0.25">
      <c r="A109" s="9" t="s">
        <v>98</v>
      </c>
      <c r="B109" s="10" t="s">
        <v>15</v>
      </c>
      <c r="C109" s="10" t="s">
        <v>23</v>
      </c>
      <c r="D109" s="34">
        <v>40</v>
      </c>
      <c r="E109" s="35">
        <v>44381</v>
      </c>
      <c r="F109" s="36">
        <v>104410</v>
      </c>
      <c r="G109" s="36">
        <v>104410</v>
      </c>
      <c r="H109" s="10" t="s">
        <v>13</v>
      </c>
      <c r="I109" s="10" t="s">
        <v>203</v>
      </c>
      <c r="J109" s="37">
        <f ca="1">(TODAY()-Employees[[#This Row],[Date Joined]])/365</f>
        <v>2.4547945205479453</v>
      </c>
      <c r="K109" s="38">
        <f ca="1">IF(Employees[[#This Row],[Tenure]]&gt;2,0.03,0.02)</f>
        <v>0.03</v>
      </c>
    </row>
    <row r="110" spans="1:11" x14ac:dyDescent="0.25">
      <c r="A110" s="7" t="s">
        <v>100</v>
      </c>
      <c r="B110" s="8" t="s">
        <v>15</v>
      </c>
      <c r="C110" s="8" t="s">
        <v>17</v>
      </c>
      <c r="D110" s="29">
        <v>34</v>
      </c>
      <c r="E110" s="30">
        <v>44459</v>
      </c>
      <c r="F110" s="31">
        <v>85000</v>
      </c>
      <c r="G110" s="31">
        <v>85000</v>
      </c>
      <c r="H110" s="8" t="s">
        <v>13</v>
      </c>
      <c r="I110" s="8" t="s">
        <v>203</v>
      </c>
      <c r="J110" s="32">
        <f ca="1">(TODAY()-Employees[[#This Row],[Date Joined]])/365</f>
        <v>2.2410958904109588</v>
      </c>
      <c r="K110" s="33">
        <f ca="1">IF(Employees[[#This Row],[Tenure]]&gt;2,0.03,0.02)</f>
        <v>0.03</v>
      </c>
    </row>
    <row r="111" spans="1:11" x14ac:dyDescent="0.25">
      <c r="A111" s="9" t="s">
        <v>103</v>
      </c>
      <c r="B111" s="10" t="s">
        <v>15</v>
      </c>
      <c r="C111" s="10" t="s">
        <v>17</v>
      </c>
      <c r="D111" s="34">
        <v>33</v>
      </c>
      <c r="E111" s="35">
        <v>44067</v>
      </c>
      <c r="F111" s="36">
        <v>65360</v>
      </c>
      <c r="G111" s="36">
        <v>65360</v>
      </c>
      <c r="H111" s="10" t="s">
        <v>13</v>
      </c>
      <c r="I111" s="10" t="s">
        <v>203</v>
      </c>
      <c r="J111" s="37">
        <f ca="1">(TODAY()-Employees[[#This Row],[Date Joined]])/365</f>
        <v>3.3150684931506849</v>
      </c>
      <c r="K111" s="38">
        <f ca="1">IF(Employees[[#This Row],[Tenure]]&gt;2,0.03,0.02)</f>
        <v>0.03</v>
      </c>
    </row>
    <row r="112" spans="1:11" x14ac:dyDescent="0.25">
      <c r="A112" s="7" t="s">
        <v>104</v>
      </c>
      <c r="B112" s="8" t="s">
        <v>15</v>
      </c>
      <c r="C112" s="8" t="s">
        <v>12</v>
      </c>
      <c r="D112" s="29">
        <v>32</v>
      </c>
      <c r="E112" s="30">
        <v>44611</v>
      </c>
      <c r="F112" s="31">
        <v>41570</v>
      </c>
      <c r="G112" s="31">
        <v>41570</v>
      </c>
      <c r="H112" s="8" t="s">
        <v>13</v>
      </c>
      <c r="I112" s="8" t="s">
        <v>203</v>
      </c>
      <c r="J112" s="32">
        <f ca="1">(TODAY()-Employees[[#This Row],[Date Joined]])/365</f>
        <v>1.8246575342465754</v>
      </c>
      <c r="K112" s="33">
        <f ca="1">IF(Employees[[#This Row],[Tenure]]&gt;2,0.03,0.02)</f>
        <v>0.02</v>
      </c>
    </row>
    <row r="113" spans="1:11" x14ac:dyDescent="0.25">
      <c r="A113" s="9" t="s">
        <v>105</v>
      </c>
      <c r="B113" s="10" t="s">
        <v>15</v>
      </c>
      <c r="C113" s="10" t="s">
        <v>23</v>
      </c>
      <c r="D113" s="34">
        <v>33</v>
      </c>
      <c r="E113" s="35">
        <v>44312</v>
      </c>
      <c r="F113" s="36">
        <v>75280</v>
      </c>
      <c r="G113" s="36">
        <v>75280</v>
      </c>
      <c r="H113" s="10" t="s">
        <v>13</v>
      </c>
      <c r="I113" s="10" t="s">
        <v>203</v>
      </c>
      <c r="J113" s="37">
        <f ca="1">(TODAY()-Employees[[#This Row],[Date Joined]])/365</f>
        <v>2.6438356164383561</v>
      </c>
      <c r="K113" s="38">
        <f ca="1">IF(Employees[[#This Row],[Tenure]]&gt;2,0.03,0.02)</f>
        <v>0.03</v>
      </c>
    </row>
    <row r="114" spans="1:11" x14ac:dyDescent="0.25">
      <c r="A114" s="7" t="s">
        <v>14</v>
      </c>
      <c r="B114" s="8" t="s">
        <v>15</v>
      </c>
      <c r="C114" s="8" t="s">
        <v>9</v>
      </c>
      <c r="D114" s="29">
        <v>28</v>
      </c>
      <c r="E114" s="30">
        <v>44357</v>
      </c>
      <c r="F114" s="31">
        <v>53240</v>
      </c>
      <c r="G114" s="31">
        <v>53240</v>
      </c>
      <c r="H114" s="8" t="s">
        <v>13</v>
      </c>
      <c r="I114" s="8" t="s">
        <v>203</v>
      </c>
      <c r="J114" s="32">
        <f ca="1">(TODAY()-Employees[[#This Row],[Date Joined]])/365</f>
        <v>2.5205479452054793</v>
      </c>
      <c r="K114" s="33">
        <f ca="1">IF(Employees[[#This Row],[Tenure]]&gt;2,0.03,0.02)</f>
        <v>0.03</v>
      </c>
    </row>
    <row r="115" spans="1:11" x14ac:dyDescent="0.25">
      <c r="A115" s="9" t="s">
        <v>20</v>
      </c>
      <c r="B115" s="10" t="s">
        <v>15</v>
      </c>
      <c r="C115" s="10" t="s">
        <v>12</v>
      </c>
      <c r="D115" s="34">
        <v>30</v>
      </c>
      <c r="E115" s="35">
        <v>44861</v>
      </c>
      <c r="F115" s="36">
        <v>112570</v>
      </c>
      <c r="G115" s="36">
        <v>112570</v>
      </c>
      <c r="H115" s="10" t="s">
        <v>13</v>
      </c>
      <c r="I115" s="10" t="s">
        <v>203</v>
      </c>
      <c r="J115" s="37">
        <f ca="1">(TODAY()-Employees[[#This Row],[Date Joined]])/365</f>
        <v>1.1397260273972603</v>
      </c>
      <c r="K115" s="38">
        <f ca="1">IF(Employees[[#This Row],[Tenure]]&gt;2,0.03,0.02)</f>
        <v>0.02</v>
      </c>
    </row>
    <row r="116" spans="1:11" x14ac:dyDescent="0.25">
      <c r="A116" s="7" t="s">
        <v>22</v>
      </c>
      <c r="B116" s="8" t="s">
        <v>15</v>
      </c>
      <c r="C116" s="8" t="s">
        <v>23</v>
      </c>
      <c r="D116" s="29">
        <v>24</v>
      </c>
      <c r="E116" s="30">
        <v>44148</v>
      </c>
      <c r="F116" s="31">
        <v>62780</v>
      </c>
      <c r="G116" s="31">
        <v>62780</v>
      </c>
      <c r="H116" s="8" t="s">
        <v>13</v>
      </c>
      <c r="I116" s="8" t="s">
        <v>203</v>
      </c>
      <c r="J116" s="32">
        <f ca="1">(TODAY()-Employees[[#This Row],[Date Joined]])/365</f>
        <v>3.0931506849315067</v>
      </c>
      <c r="K116" s="33">
        <f ca="1">IF(Employees[[#This Row],[Tenure]]&gt;2,0.03,0.02)</f>
        <v>0.03</v>
      </c>
    </row>
    <row r="117" spans="1:11" x14ac:dyDescent="0.25">
      <c r="A117" s="9" t="s">
        <v>113</v>
      </c>
      <c r="B117" s="10" t="s">
        <v>15</v>
      </c>
      <c r="C117" s="10" t="s">
        <v>26</v>
      </c>
      <c r="D117" s="34">
        <v>32</v>
      </c>
      <c r="E117" s="35">
        <v>44339</v>
      </c>
      <c r="F117" s="36">
        <v>45510</v>
      </c>
      <c r="G117" s="36">
        <v>45510</v>
      </c>
      <c r="H117" s="10" t="s">
        <v>13</v>
      </c>
      <c r="I117" s="10" t="s">
        <v>204</v>
      </c>
      <c r="J117" s="37">
        <f ca="1">(TODAY()-Employees[[#This Row],[Date Joined]])/365</f>
        <v>2.56986301369863</v>
      </c>
      <c r="K117" s="38">
        <f ca="1">IF(Employees[[#This Row],[Tenure]]&gt;2,0.03,0.02)</f>
        <v>0.03</v>
      </c>
    </row>
    <row r="118" spans="1:11" x14ac:dyDescent="0.25">
      <c r="A118" s="7" t="s">
        <v>116</v>
      </c>
      <c r="B118" s="8" t="s">
        <v>15</v>
      </c>
      <c r="C118" s="8" t="s">
        <v>9</v>
      </c>
      <c r="D118" s="29">
        <v>25</v>
      </c>
      <c r="E118" s="30">
        <v>44144</v>
      </c>
      <c r="F118" s="31">
        <v>92700</v>
      </c>
      <c r="G118" s="31">
        <v>92700</v>
      </c>
      <c r="H118" s="8" t="s">
        <v>13</v>
      </c>
      <c r="I118" s="8" t="s">
        <v>204</v>
      </c>
      <c r="J118" s="32">
        <f ca="1">(TODAY()-Employees[[#This Row],[Date Joined]])/365</f>
        <v>3.1041095890410957</v>
      </c>
      <c r="K118" s="33">
        <f ca="1">IF(Employees[[#This Row],[Tenure]]&gt;2,0.03,0.02)</f>
        <v>0.03</v>
      </c>
    </row>
    <row r="119" spans="1:11" x14ac:dyDescent="0.25">
      <c r="A119" s="9" t="s">
        <v>120</v>
      </c>
      <c r="B119" s="10" t="s">
        <v>15</v>
      </c>
      <c r="C119" s="10" t="s">
        <v>23</v>
      </c>
      <c r="D119" s="34">
        <v>40</v>
      </c>
      <c r="E119" s="35">
        <v>44320</v>
      </c>
      <c r="F119" s="36">
        <v>104410</v>
      </c>
      <c r="G119" s="36">
        <v>104410</v>
      </c>
      <c r="H119" s="10" t="s">
        <v>13</v>
      </c>
      <c r="I119" s="10" t="s">
        <v>204</v>
      </c>
      <c r="J119" s="37">
        <f ca="1">(TODAY()-Employees[[#This Row],[Date Joined]])/365</f>
        <v>2.6219178082191781</v>
      </c>
      <c r="K119" s="38">
        <f ca="1">IF(Employees[[#This Row],[Tenure]]&gt;2,0.03,0.02)</f>
        <v>0.03</v>
      </c>
    </row>
    <row r="120" spans="1:11" x14ac:dyDescent="0.25">
      <c r="A120" s="7" t="s">
        <v>136</v>
      </c>
      <c r="B120" s="8" t="s">
        <v>15</v>
      </c>
      <c r="C120" s="8" t="s">
        <v>23</v>
      </c>
      <c r="D120" s="29">
        <v>31</v>
      </c>
      <c r="E120" s="30">
        <v>44604</v>
      </c>
      <c r="F120" s="31">
        <v>58100</v>
      </c>
      <c r="G120" s="31">
        <v>58100</v>
      </c>
      <c r="H120" s="8" t="s">
        <v>13</v>
      </c>
      <c r="I120" s="8" t="s">
        <v>204</v>
      </c>
      <c r="J120" s="32">
        <f ca="1">(TODAY()-Employees[[#This Row],[Date Joined]])/365</f>
        <v>1.8438356164383563</v>
      </c>
      <c r="K120" s="33">
        <f ca="1">IF(Employees[[#This Row],[Tenure]]&gt;2,0.03,0.02)</f>
        <v>0.02</v>
      </c>
    </row>
    <row r="121" spans="1:11" x14ac:dyDescent="0.25">
      <c r="A121" s="9" t="s">
        <v>137</v>
      </c>
      <c r="B121" s="10" t="s">
        <v>15</v>
      </c>
      <c r="C121" s="10" t="s">
        <v>23</v>
      </c>
      <c r="D121" s="34">
        <v>44</v>
      </c>
      <c r="E121" s="35">
        <v>44985</v>
      </c>
      <c r="F121" s="36">
        <v>114870</v>
      </c>
      <c r="G121" s="36">
        <v>114870</v>
      </c>
      <c r="H121" s="10" t="s">
        <v>13</v>
      </c>
      <c r="I121" s="10" t="s">
        <v>204</v>
      </c>
      <c r="J121" s="37">
        <f ca="1">(TODAY()-Employees[[#This Row],[Date Joined]])/365</f>
        <v>0.8</v>
      </c>
      <c r="K121" s="38">
        <f ca="1">IF(Employees[[#This Row],[Tenure]]&gt;2,0.03,0.02)</f>
        <v>0.02</v>
      </c>
    </row>
    <row r="122" spans="1:11" x14ac:dyDescent="0.25">
      <c r="A122" s="7" t="s">
        <v>138</v>
      </c>
      <c r="B122" s="8" t="s">
        <v>15</v>
      </c>
      <c r="C122" s="8" t="s">
        <v>12</v>
      </c>
      <c r="D122" s="29">
        <v>32</v>
      </c>
      <c r="E122" s="30">
        <v>44549</v>
      </c>
      <c r="F122" s="31">
        <v>41570</v>
      </c>
      <c r="G122" s="31">
        <v>41570</v>
      </c>
      <c r="H122" s="8" t="s">
        <v>13</v>
      </c>
      <c r="I122" s="8" t="s">
        <v>204</v>
      </c>
      <c r="J122" s="32">
        <f ca="1">(TODAY()-Employees[[#This Row],[Date Joined]])/365</f>
        <v>1.9945205479452055</v>
      </c>
      <c r="K122" s="33">
        <f ca="1">IF(Employees[[#This Row],[Tenure]]&gt;2,0.03,0.02)</f>
        <v>0.02</v>
      </c>
    </row>
    <row r="123" spans="1:11" x14ac:dyDescent="0.25">
      <c r="A123" s="9" t="s">
        <v>139</v>
      </c>
      <c r="B123" s="10" t="s">
        <v>15</v>
      </c>
      <c r="C123" s="10" t="s">
        <v>12</v>
      </c>
      <c r="D123" s="34">
        <v>30</v>
      </c>
      <c r="E123" s="35">
        <v>44800</v>
      </c>
      <c r="F123" s="36">
        <v>112570</v>
      </c>
      <c r="G123" s="36">
        <v>112570</v>
      </c>
      <c r="H123" s="10" t="s">
        <v>13</v>
      </c>
      <c r="I123" s="10" t="s">
        <v>204</v>
      </c>
      <c r="J123" s="37">
        <f ca="1">(TODAY()-Employees[[#This Row],[Date Joined]])/365</f>
        <v>1.3068493150684932</v>
      </c>
      <c r="K123" s="38">
        <f ca="1">IF(Employees[[#This Row],[Tenure]]&gt;2,0.03,0.02)</f>
        <v>0.02</v>
      </c>
    </row>
    <row r="124" spans="1:11" x14ac:dyDescent="0.25">
      <c r="A124" s="7" t="s">
        <v>141</v>
      </c>
      <c r="B124" s="8" t="s">
        <v>15</v>
      </c>
      <c r="C124" s="8" t="s">
        <v>17</v>
      </c>
      <c r="D124" s="29">
        <v>21</v>
      </c>
      <c r="E124" s="30">
        <v>44256</v>
      </c>
      <c r="F124" s="31">
        <v>65920</v>
      </c>
      <c r="G124" s="31">
        <v>65920</v>
      </c>
      <c r="H124" s="8" t="s">
        <v>13</v>
      </c>
      <c r="I124" s="8" t="s">
        <v>204</v>
      </c>
      <c r="J124" s="32">
        <f ca="1">(TODAY()-Employees[[#This Row],[Date Joined]])/365</f>
        <v>2.7972602739726029</v>
      </c>
      <c r="K124" s="33">
        <f ca="1">IF(Employees[[#This Row],[Tenure]]&gt;2,0.03,0.02)</f>
        <v>0.03</v>
      </c>
    </row>
    <row r="125" spans="1:11" x14ac:dyDescent="0.25">
      <c r="A125" s="9" t="s">
        <v>142</v>
      </c>
      <c r="B125" s="10" t="s">
        <v>15</v>
      </c>
      <c r="C125" s="10" t="s">
        <v>12</v>
      </c>
      <c r="D125" s="34">
        <v>28</v>
      </c>
      <c r="E125" s="35">
        <v>44571</v>
      </c>
      <c r="F125" s="36">
        <v>99970</v>
      </c>
      <c r="G125" s="36">
        <v>99970</v>
      </c>
      <c r="H125" s="10" t="s">
        <v>13</v>
      </c>
      <c r="I125" s="10" t="s">
        <v>204</v>
      </c>
      <c r="J125" s="37">
        <f ca="1">(TODAY()-Employees[[#This Row],[Date Joined]])/365</f>
        <v>1.9342465753424658</v>
      </c>
      <c r="K125" s="38">
        <f ca="1">IF(Employees[[#This Row],[Tenure]]&gt;2,0.03,0.02)</f>
        <v>0.02</v>
      </c>
    </row>
    <row r="126" spans="1:11" x14ac:dyDescent="0.25">
      <c r="A126" s="7" t="s">
        <v>146</v>
      </c>
      <c r="B126" s="8" t="s">
        <v>15</v>
      </c>
      <c r="C126" s="8" t="s">
        <v>26</v>
      </c>
      <c r="D126" s="29">
        <v>27</v>
      </c>
      <c r="E126" s="30">
        <v>44061</v>
      </c>
      <c r="F126" s="31">
        <v>119110</v>
      </c>
      <c r="G126" s="31">
        <v>119110</v>
      </c>
      <c r="H126" s="8" t="s">
        <v>13</v>
      </c>
      <c r="I126" s="8" t="s">
        <v>204</v>
      </c>
      <c r="J126" s="32">
        <f ca="1">(TODAY()-Employees[[#This Row],[Date Joined]])/365</f>
        <v>3.3315068493150686</v>
      </c>
      <c r="K126" s="33">
        <f ca="1">IF(Employees[[#This Row],[Tenure]]&gt;2,0.03,0.02)</f>
        <v>0.03</v>
      </c>
    </row>
    <row r="127" spans="1:11" x14ac:dyDescent="0.25">
      <c r="A127" s="9" t="s">
        <v>148</v>
      </c>
      <c r="B127" s="10" t="s">
        <v>15</v>
      </c>
      <c r="C127" s="10" t="s">
        <v>12</v>
      </c>
      <c r="D127" s="34">
        <v>36</v>
      </c>
      <c r="E127" s="35">
        <v>44023</v>
      </c>
      <c r="F127" s="36">
        <v>114890</v>
      </c>
      <c r="G127" s="36">
        <v>114890</v>
      </c>
      <c r="H127" s="10" t="s">
        <v>13</v>
      </c>
      <c r="I127" s="10" t="s">
        <v>204</v>
      </c>
      <c r="J127" s="37">
        <f ca="1">(TODAY()-Employees[[#This Row],[Date Joined]])/365</f>
        <v>3.4356164383561643</v>
      </c>
      <c r="K127" s="38">
        <f ca="1">IF(Employees[[#This Row],[Tenure]]&gt;2,0.03,0.02)</f>
        <v>0.03</v>
      </c>
    </row>
    <row r="128" spans="1:11" x14ac:dyDescent="0.25">
      <c r="A128" s="7" t="s">
        <v>151</v>
      </c>
      <c r="B128" s="8" t="s">
        <v>15</v>
      </c>
      <c r="C128" s="8" t="s">
        <v>9</v>
      </c>
      <c r="D128" s="29">
        <v>28</v>
      </c>
      <c r="E128" s="30">
        <v>44296</v>
      </c>
      <c r="F128" s="31">
        <v>53240</v>
      </c>
      <c r="G128" s="31">
        <v>53240</v>
      </c>
      <c r="H128" s="8" t="s">
        <v>13</v>
      </c>
      <c r="I128" s="8" t="s">
        <v>204</v>
      </c>
      <c r="J128" s="32">
        <f ca="1">(TODAY()-Employees[[#This Row],[Date Joined]])/365</f>
        <v>2.6876712328767125</v>
      </c>
      <c r="K128" s="33">
        <f ca="1">IF(Employees[[#This Row],[Tenure]]&gt;2,0.03,0.02)</f>
        <v>0.03</v>
      </c>
    </row>
    <row r="129" spans="1:11" x14ac:dyDescent="0.25">
      <c r="A129" s="9" t="s">
        <v>152</v>
      </c>
      <c r="B129" s="10" t="s">
        <v>15</v>
      </c>
      <c r="C129" s="10" t="s">
        <v>17</v>
      </c>
      <c r="D129" s="34">
        <v>34</v>
      </c>
      <c r="E129" s="35">
        <v>44397</v>
      </c>
      <c r="F129" s="36">
        <v>85000</v>
      </c>
      <c r="G129" s="36">
        <v>85000</v>
      </c>
      <c r="H129" s="10" t="s">
        <v>13</v>
      </c>
      <c r="I129" s="10" t="s">
        <v>204</v>
      </c>
      <c r="J129" s="37">
        <f ca="1">(TODAY()-Employees[[#This Row],[Date Joined]])/365</f>
        <v>2.4109589041095889</v>
      </c>
      <c r="K129" s="38">
        <f ca="1">IF(Employees[[#This Row],[Tenure]]&gt;2,0.03,0.02)</f>
        <v>0.03</v>
      </c>
    </row>
    <row r="130" spans="1:11" x14ac:dyDescent="0.25">
      <c r="A130" s="7" t="s">
        <v>153</v>
      </c>
      <c r="B130" s="8" t="s">
        <v>15</v>
      </c>
      <c r="C130" s="8" t="s">
        <v>23</v>
      </c>
      <c r="D130" s="29">
        <v>21</v>
      </c>
      <c r="E130" s="30">
        <v>44619</v>
      </c>
      <c r="F130" s="31">
        <v>33920</v>
      </c>
      <c r="G130" s="31">
        <v>33920</v>
      </c>
      <c r="H130" s="8" t="s">
        <v>13</v>
      </c>
      <c r="I130" s="8" t="s">
        <v>204</v>
      </c>
      <c r="J130" s="32">
        <f ca="1">(TODAY()-Employees[[#This Row],[Date Joined]])/365</f>
        <v>1.8027397260273972</v>
      </c>
      <c r="K130" s="33">
        <f ca="1">IF(Employees[[#This Row],[Tenure]]&gt;2,0.03,0.02)</f>
        <v>0.02</v>
      </c>
    </row>
    <row r="131" spans="1:11" x14ac:dyDescent="0.25">
      <c r="A131" s="9" t="s">
        <v>154</v>
      </c>
      <c r="B131" s="10" t="s">
        <v>15</v>
      </c>
      <c r="C131" s="10" t="s">
        <v>23</v>
      </c>
      <c r="D131" s="34">
        <v>33</v>
      </c>
      <c r="E131" s="35">
        <v>44253</v>
      </c>
      <c r="F131" s="36">
        <v>75280</v>
      </c>
      <c r="G131" s="36">
        <v>75280</v>
      </c>
      <c r="H131" s="10" t="s">
        <v>13</v>
      </c>
      <c r="I131" s="10" t="s">
        <v>204</v>
      </c>
      <c r="J131" s="37">
        <f ca="1">(TODAY()-Employees[[#This Row],[Date Joined]])/365</f>
        <v>2.8054794520547945</v>
      </c>
      <c r="K131" s="38">
        <f ca="1">IF(Employees[[#This Row],[Tenure]]&gt;2,0.03,0.02)</f>
        <v>0.03</v>
      </c>
    </row>
    <row r="132" spans="1:11" x14ac:dyDescent="0.25">
      <c r="A132" s="7" t="s">
        <v>155</v>
      </c>
      <c r="B132" s="8" t="s">
        <v>15</v>
      </c>
      <c r="C132" s="8" t="s">
        <v>17</v>
      </c>
      <c r="D132" s="29">
        <v>34</v>
      </c>
      <c r="E132" s="30">
        <v>44594</v>
      </c>
      <c r="F132" s="31">
        <v>58940</v>
      </c>
      <c r="G132" s="31">
        <v>58940</v>
      </c>
      <c r="H132" s="8" t="s">
        <v>13</v>
      </c>
      <c r="I132" s="8" t="s">
        <v>204</v>
      </c>
      <c r="J132" s="32">
        <f ca="1">(TODAY()-Employees[[#This Row],[Date Joined]])/365</f>
        <v>1.8712328767123287</v>
      </c>
      <c r="K132" s="33">
        <f ca="1">IF(Employees[[#This Row],[Tenure]]&gt;2,0.03,0.02)</f>
        <v>0.02</v>
      </c>
    </row>
    <row r="133" spans="1:11" x14ac:dyDescent="0.25">
      <c r="A133" s="9" t="s">
        <v>156</v>
      </c>
      <c r="B133" s="10" t="s">
        <v>15</v>
      </c>
      <c r="C133" s="10" t="s">
        <v>12</v>
      </c>
      <c r="D133" s="34">
        <v>28</v>
      </c>
      <c r="E133" s="35">
        <v>44425</v>
      </c>
      <c r="F133" s="36">
        <v>104770</v>
      </c>
      <c r="G133" s="36">
        <v>104770</v>
      </c>
      <c r="H133" s="10" t="s">
        <v>13</v>
      </c>
      <c r="I133" s="10" t="s">
        <v>204</v>
      </c>
      <c r="J133" s="37">
        <f ca="1">(TODAY()-Employees[[#This Row],[Date Joined]])/365</f>
        <v>2.3342465753424659</v>
      </c>
      <c r="K133" s="38">
        <f ca="1">IF(Employees[[#This Row],[Tenure]]&gt;2,0.03,0.02)</f>
        <v>0.03</v>
      </c>
    </row>
    <row r="134" spans="1:11" x14ac:dyDescent="0.25">
      <c r="A134" s="7" t="s">
        <v>160</v>
      </c>
      <c r="B134" s="8" t="s">
        <v>15</v>
      </c>
      <c r="C134" s="8" t="s">
        <v>17</v>
      </c>
      <c r="D134" s="29">
        <v>28</v>
      </c>
      <c r="E134" s="30">
        <v>44124</v>
      </c>
      <c r="F134" s="31">
        <v>75970</v>
      </c>
      <c r="G134" s="31">
        <v>75970</v>
      </c>
      <c r="H134" s="8" t="s">
        <v>13</v>
      </c>
      <c r="I134" s="8" t="s">
        <v>204</v>
      </c>
      <c r="J134" s="32">
        <f ca="1">(TODAY()-Employees[[#This Row],[Date Joined]])/365</f>
        <v>3.1589041095890411</v>
      </c>
      <c r="K134" s="33">
        <f ca="1">IF(Employees[[#This Row],[Tenure]]&gt;2,0.03,0.02)</f>
        <v>0.03</v>
      </c>
    </row>
    <row r="135" spans="1:11" x14ac:dyDescent="0.25">
      <c r="A135" s="9" t="s">
        <v>164</v>
      </c>
      <c r="B135" s="10" t="s">
        <v>15</v>
      </c>
      <c r="C135" s="10" t="s">
        <v>17</v>
      </c>
      <c r="D135" s="34">
        <v>33</v>
      </c>
      <c r="E135" s="35">
        <v>44006</v>
      </c>
      <c r="F135" s="36">
        <v>65360</v>
      </c>
      <c r="G135" s="36">
        <v>65360</v>
      </c>
      <c r="H135" s="10" t="s">
        <v>13</v>
      </c>
      <c r="I135" s="10" t="s">
        <v>204</v>
      </c>
      <c r="J135" s="37">
        <f ca="1">(TODAY()-Employees[[#This Row],[Date Joined]])/365</f>
        <v>3.4821917808219176</v>
      </c>
      <c r="K135" s="38">
        <f ca="1">IF(Employees[[#This Row],[Tenure]]&gt;2,0.03,0.02)</f>
        <v>0.03</v>
      </c>
    </row>
    <row r="136" spans="1:11" x14ac:dyDescent="0.25">
      <c r="A136" s="7" t="s">
        <v>166</v>
      </c>
      <c r="B136" s="8" t="s">
        <v>15</v>
      </c>
      <c r="C136" s="8" t="s">
        <v>17</v>
      </c>
      <c r="D136" s="29">
        <v>34</v>
      </c>
      <c r="E136" s="30">
        <v>44383</v>
      </c>
      <c r="F136" s="31">
        <v>92450</v>
      </c>
      <c r="G136" s="31">
        <v>92450</v>
      </c>
      <c r="H136" s="8" t="s">
        <v>13</v>
      </c>
      <c r="I136" s="8" t="s">
        <v>204</v>
      </c>
      <c r="J136" s="32">
        <f ca="1">(TODAY()-Employees[[#This Row],[Date Joined]])/365</f>
        <v>2.4493150684931506</v>
      </c>
      <c r="K136" s="33">
        <f ca="1">IF(Employees[[#This Row],[Tenure]]&gt;2,0.03,0.02)</f>
        <v>0.03</v>
      </c>
    </row>
    <row r="137" spans="1:11" x14ac:dyDescent="0.25">
      <c r="A137" s="9" t="s">
        <v>168</v>
      </c>
      <c r="B137" s="10" t="s">
        <v>15</v>
      </c>
      <c r="C137" s="10" t="s">
        <v>23</v>
      </c>
      <c r="D137" s="34">
        <v>27</v>
      </c>
      <c r="E137" s="35">
        <v>44625</v>
      </c>
      <c r="F137" s="36">
        <v>83750</v>
      </c>
      <c r="G137" s="36">
        <v>83750</v>
      </c>
      <c r="H137" s="10" t="s">
        <v>13</v>
      </c>
      <c r="I137" s="10" t="s">
        <v>204</v>
      </c>
      <c r="J137" s="37">
        <f ca="1">(TODAY()-Employees[[#This Row],[Date Joined]])/365</f>
        <v>1.7863013698630137</v>
      </c>
      <c r="K137" s="38">
        <f ca="1">IF(Employees[[#This Row],[Tenure]]&gt;2,0.03,0.02)</f>
        <v>0.02</v>
      </c>
    </row>
    <row r="138" spans="1:11" x14ac:dyDescent="0.25">
      <c r="A138" s="7" t="s">
        <v>169</v>
      </c>
      <c r="B138" s="8" t="s">
        <v>15</v>
      </c>
      <c r="C138" s="8" t="s">
        <v>23</v>
      </c>
      <c r="D138" s="29">
        <v>40</v>
      </c>
      <c r="E138" s="30">
        <v>44276</v>
      </c>
      <c r="F138" s="31">
        <v>87620</v>
      </c>
      <c r="G138" s="31">
        <v>87620</v>
      </c>
      <c r="H138" s="8" t="s">
        <v>13</v>
      </c>
      <c r="I138" s="8" t="s">
        <v>204</v>
      </c>
      <c r="J138" s="32">
        <f ca="1">(TODAY()-Employees[[#This Row],[Date Joined]])/365</f>
        <v>2.7424657534246575</v>
      </c>
      <c r="K138" s="33">
        <f ca="1">IF(Employees[[#This Row],[Tenure]]&gt;2,0.03,0.02)</f>
        <v>0.03</v>
      </c>
    </row>
    <row r="139" spans="1:11" x14ac:dyDescent="0.25">
      <c r="A139" s="9" t="s">
        <v>175</v>
      </c>
      <c r="B139" s="10" t="s">
        <v>15</v>
      </c>
      <c r="C139" s="10" t="s">
        <v>23</v>
      </c>
      <c r="D139" s="34">
        <v>31</v>
      </c>
      <c r="E139" s="35">
        <v>44084</v>
      </c>
      <c r="F139" s="36">
        <v>41980</v>
      </c>
      <c r="G139" s="36">
        <v>41980</v>
      </c>
      <c r="H139" s="10" t="s">
        <v>13</v>
      </c>
      <c r="I139" s="10" t="s">
        <v>204</v>
      </c>
      <c r="J139" s="37">
        <f ca="1">(TODAY()-Employees[[#This Row],[Date Joined]])/365</f>
        <v>3.2684931506849315</v>
      </c>
      <c r="K139" s="38">
        <f ca="1">IF(Employees[[#This Row],[Tenure]]&gt;2,0.03,0.02)</f>
        <v>0.03</v>
      </c>
    </row>
    <row r="140" spans="1:11" x14ac:dyDescent="0.25">
      <c r="A140" s="7" t="s">
        <v>178</v>
      </c>
      <c r="B140" s="8" t="s">
        <v>15</v>
      </c>
      <c r="C140" s="8" t="s">
        <v>17</v>
      </c>
      <c r="D140" s="29">
        <v>33</v>
      </c>
      <c r="E140" s="30">
        <v>44747</v>
      </c>
      <c r="F140" s="31">
        <v>86570</v>
      </c>
      <c r="G140" s="31">
        <v>86570</v>
      </c>
      <c r="H140" s="8" t="s">
        <v>13</v>
      </c>
      <c r="I140" s="8" t="s">
        <v>204</v>
      </c>
      <c r="J140" s="32">
        <f ca="1">(TODAY()-Employees[[#This Row],[Date Joined]])/365</f>
        <v>1.452054794520548</v>
      </c>
      <c r="K140" s="33">
        <f ca="1">IF(Employees[[#This Row],[Tenure]]&gt;2,0.03,0.02)</f>
        <v>0.02</v>
      </c>
    </row>
    <row r="141" spans="1:11" x14ac:dyDescent="0.25">
      <c r="A141" s="9" t="s">
        <v>183</v>
      </c>
      <c r="B141" s="10" t="s">
        <v>15</v>
      </c>
      <c r="C141" s="10" t="s">
        <v>17</v>
      </c>
      <c r="D141" s="34">
        <v>34</v>
      </c>
      <c r="E141" s="35">
        <v>44550</v>
      </c>
      <c r="F141" s="36">
        <v>60130</v>
      </c>
      <c r="G141" s="36">
        <v>60130</v>
      </c>
      <c r="H141" s="10" t="s">
        <v>13</v>
      </c>
      <c r="I141" s="10" t="s">
        <v>204</v>
      </c>
      <c r="J141" s="37">
        <f ca="1">(TODAY()-Employees[[#This Row],[Date Joined]])/365</f>
        <v>1.9917808219178081</v>
      </c>
      <c r="K141" s="38">
        <f ca="1">IF(Employees[[#This Row],[Tenure]]&gt;2,0.03,0.02)</f>
        <v>0.02</v>
      </c>
    </row>
    <row r="142" spans="1:11" x14ac:dyDescent="0.25">
      <c r="A142" s="7" t="s">
        <v>185</v>
      </c>
      <c r="B142" s="8" t="s">
        <v>15</v>
      </c>
      <c r="C142" s="8" t="s">
        <v>26</v>
      </c>
      <c r="D142" s="29">
        <v>37</v>
      </c>
      <c r="E142" s="30">
        <v>44389</v>
      </c>
      <c r="F142" s="31">
        <v>118100</v>
      </c>
      <c r="G142" s="31">
        <v>118100</v>
      </c>
      <c r="H142" s="8" t="s">
        <v>13</v>
      </c>
      <c r="I142" s="8" t="s">
        <v>204</v>
      </c>
      <c r="J142" s="32">
        <f ca="1">(TODAY()-Employees[[#This Row],[Date Joined]])/365</f>
        <v>2.4328767123287673</v>
      </c>
      <c r="K142" s="33">
        <f ca="1">IF(Employees[[#This Row],[Tenure]]&gt;2,0.03,0.02)</f>
        <v>0.03</v>
      </c>
    </row>
    <row r="143" spans="1:11" x14ac:dyDescent="0.25">
      <c r="A143" s="9" t="s">
        <v>186</v>
      </c>
      <c r="B143" s="10" t="s">
        <v>15</v>
      </c>
      <c r="C143" s="10" t="s">
        <v>12</v>
      </c>
      <c r="D143" s="34">
        <v>36</v>
      </c>
      <c r="E143" s="35">
        <v>44468</v>
      </c>
      <c r="F143" s="36">
        <v>78390</v>
      </c>
      <c r="G143" s="36">
        <v>78390</v>
      </c>
      <c r="H143" s="10" t="s">
        <v>13</v>
      </c>
      <c r="I143" s="10" t="s">
        <v>204</v>
      </c>
      <c r="J143" s="37">
        <f ca="1">(TODAY()-Employees[[#This Row],[Date Joined]])/365</f>
        <v>2.2164383561643834</v>
      </c>
      <c r="K143" s="38">
        <f ca="1">IF(Employees[[#This Row],[Tenure]]&gt;2,0.03,0.02)</f>
        <v>0.03</v>
      </c>
    </row>
    <row r="144" spans="1:11" x14ac:dyDescent="0.25">
      <c r="A144" s="7" t="s">
        <v>187</v>
      </c>
      <c r="B144" s="8" t="s">
        <v>15</v>
      </c>
      <c r="C144" s="8" t="s">
        <v>12</v>
      </c>
      <c r="D144" s="29">
        <v>30</v>
      </c>
      <c r="E144" s="30">
        <v>44789</v>
      </c>
      <c r="F144" s="31">
        <v>114180</v>
      </c>
      <c r="G144" s="31">
        <v>114180</v>
      </c>
      <c r="H144" s="8" t="s">
        <v>13</v>
      </c>
      <c r="I144" s="8" t="s">
        <v>204</v>
      </c>
      <c r="J144" s="32">
        <f ca="1">(TODAY()-Employees[[#This Row],[Date Joined]])/365</f>
        <v>1.3369863013698631</v>
      </c>
      <c r="K144" s="33">
        <f ca="1">IF(Employees[[#This Row],[Tenure]]&gt;2,0.03,0.02)</f>
        <v>0.02</v>
      </c>
    </row>
    <row r="145" spans="1:11" x14ac:dyDescent="0.25">
      <c r="A145" s="9" t="s">
        <v>188</v>
      </c>
      <c r="B145" s="10" t="s">
        <v>15</v>
      </c>
      <c r="C145" s="10" t="s">
        <v>12</v>
      </c>
      <c r="D145" s="34">
        <v>28</v>
      </c>
      <c r="E145" s="35">
        <v>44590</v>
      </c>
      <c r="F145" s="36">
        <v>104120</v>
      </c>
      <c r="G145" s="36">
        <v>104120</v>
      </c>
      <c r="H145" s="10" t="s">
        <v>13</v>
      </c>
      <c r="I145" s="10" t="s">
        <v>204</v>
      </c>
      <c r="J145" s="37">
        <f ca="1">(TODAY()-Employees[[#This Row],[Date Joined]])/365</f>
        <v>1.8821917808219177</v>
      </c>
      <c r="K145" s="38">
        <f ca="1">IF(Employees[[#This Row],[Tenure]]&gt;2,0.03,0.02)</f>
        <v>0.02</v>
      </c>
    </row>
    <row r="146" spans="1:11" x14ac:dyDescent="0.25">
      <c r="A146" s="7" t="s">
        <v>190</v>
      </c>
      <c r="B146" s="8" t="s">
        <v>15</v>
      </c>
      <c r="C146" s="8" t="s">
        <v>23</v>
      </c>
      <c r="D146" s="29">
        <v>29</v>
      </c>
      <c r="E146" s="30">
        <v>43962</v>
      </c>
      <c r="F146" s="31">
        <v>34980</v>
      </c>
      <c r="G146" s="31">
        <v>34980</v>
      </c>
      <c r="H146" s="8" t="s">
        <v>13</v>
      </c>
      <c r="I146" s="8" t="s">
        <v>204</v>
      </c>
      <c r="J146" s="32">
        <f ca="1">(TODAY()-Employees[[#This Row],[Date Joined]])/365</f>
        <v>3.6027397260273974</v>
      </c>
      <c r="K146" s="33">
        <f ca="1">IF(Employees[[#This Row],[Tenure]]&gt;2,0.03,0.02)</f>
        <v>0.03</v>
      </c>
    </row>
    <row r="147" spans="1:11" x14ac:dyDescent="0.25">
      <c r="A147" s="9" t="s">
        <v>191</v>
      </c>
      <c r="B147" s="10" t="s">
        <v>15</v>
      </c>
      <c r="C147" s="10" t="s">
        <v>23</v>
      </c>
      <c r="D147" s="34">
        <v>24</v>
      </c>
      <c r="E147" s="35">
        <v>44087</v>
      </c>
      <c r="F147" s="36">
        <v>62780</v>
      </c>
      <c r="G147" s="36">
        <v>62780</v>
      </c>
      <c r="H147" s="10" t="s">
        <v>13</v>
      </c>
      <c r="I147" s="10" t="s">
        <v>204</v>
      </c>
      <c r="J147" s="37">
        <f ca="1">(TODAY()-Employees[[#This Row],[Date Joined]])/365</f>
        <v>3.2602739726027399</v>
      </c>
      <c r="K147" s="38">
        <f ca="1">IF(Employees[[#This Row],[Tenure]]&gt;2,0.03,0.02)</f>
        <v>0.03</v>
      </c>
    </row>
    <row r="148" spans="1:11" x14ac:dyDescent="0.25">
      <c r="A148" s="7" t="s">
        <v>196</v>
      </c>
      <c r="B148" s="8" t="s">
        <v>15</v>
      </c>
      <c r="C148" s="8" t="s">
        <v>9</v>
      </c>
      <c r="D148" s="29">
        <v>36</v>
      </c>
      <c r="E148" s="30">
        <v>44433</v>
      </c>
      <c r="F148" s="31">
        <v>78540</v>
      </c>
      <c r="G148" s="31">
        <v>78540</v>
      </c>
      <c r="H148" s="8" t="s">
        <v>13</v>
      </c>
      <c r="I148" s="8" t="s">
        <v>204</v>
      </c>
      <c r="J148" s="32">
        <f ca="1">(TODAY()-Employees[[#This Row],[Date Joined]])/365</f>
        <v>2.3123287671232875</v>
      </c>
      <c r="K148" s="33">
        <f ca="1">IF(Employees[[#This Row],[Tenure]]&gt;2,0.03,0.02)</f>
        <v>0.03</v>
      </c>
    </row>
    <row r="149" spans="1:11" x14ac:dyDescent="0.25">
      <c r="A149" s="9" t="s">
        <v>201</v>
      </c>
      <c r="B149" s="10" t="s">
        <v>15</v>
      </c>
      <c r="C149" s="10" t="s">
        <v>23</v>
      </c>
      <c r="D149" s="34">
        <v>33</v>
      </c>
      <c r="E149" s="35">
        <v>44129</v>
      </c>
      <c r="F149" s="36">
        <v>96140</v>
      </c>
      <c r="G149" s="36">
        <v>96140</v>
      </c>
      <c r="H149" s="10" t="s">
        <v>13</v>
      </c>
      <c r="I149" s="10" t="s">
        <v>204</v>
      </c>
      <c r="J149" s="37">
        <f ca="1">(TODAY()-Employees[[#This Row],[Date Joined]])/365</f>
        <v>3.1452054794520548</v>
      </c>
      <c r="K149" s="38">
        <f ca="1">IF(Employees[[#This Row],[Tenure]]&gt;2,0.03,0.02)</f>
        <v>0.03</v>
      </c>
    </row>
    <row r="150" spans="1:11" x14ac:dyDescent="0.25">
      <c r="A150" s="7" t="s">
        <v>113</v>
      </c>
      <c r="B150" s="8" t="s">
        <v>15</v>
      </c>
      <c r="C150" s="8" t="s">
        <v>26</v>
      </c>
      <c r="D150" s="29">
        <v>32</v>
      </c>
      <c r="E150" s="30">
        <v>44339</v>
      </c>
      <c r="F150" s="31">
        <v>45510</v>
      </c>
      <c r="G150" s="31">
        <v>45510</v>
      </c>
      <c r="H150" s="8" t="s">
        <v>13</v>
      </c>
      <c r="I150" s="8" t="s">
        <v>204</v>
      </c>
      <c r="J150" s="32">
        <f ca="1">(TODAY()-Employees[[#This Row],[Date Joined]])/365</f>
        <v>2.56986301369863</v>
      </c>
      <c r="K150" s="33">
        <f ca="1">IF(Employees[[#This Row],[Tenure]]&gt;2,0.03,0.02)</f>
        <v>0.03</v>
      </c>
    </row>
    <row r="151" spans="1:11" x14ac:dyDescent="0.25">
      <c r="A151" s="9" t="s">
        <v>116</v>
      </c>
      <c r="B151" s="10" t="s">
        <v>15</v>
      </c>
      <c r="C151" s="10" t="s">
        <v>9</v>
      </c>
      <c r="D151" s="34">
        <v>25</v>
      </c>
      <c r="E151" s="35">
        <v>44144</v>
      </c>
      <c r="F151" s="36">
        <v>92700</v>
      </c>
      <c r="G151" s="36">
        <v>92700</v>
      </c>
      <c r="H151" s="10" t="s">
        <v>13</v>
      </c>
      <c r="I151" s="10" t="s">
        <v>204</v>
      </c>
      <c r="J151" s="37">
        <f ca="1">(TODAY()-Employees[[#This Row],[Date Joined]])/365</f>
        <v>3.1041095890410957</v>
      </c>
      <c r="K151" s="38">
        <f ca="1">IF(Employees[[#This Row],[Tenure]]&gt;2,0.03,0.02)</f>
        <v>0.03</v>
      </c>
    </row>
    <row r="152" spans="1:11" x14ac:dyDescent="0.25">
      <c r="A152" s="7" t="s">
        <v>120</v>
      </c>
      <c r="B152" s="8" t="s">
        <v>15</v>
      </c>
      <c r="C152" s="8" t="s">
        <v>23</v>
      </c>
      <c r="D152" s="29">
        <v>40</v>
      </c>
      <c r="E152" s="30">
        <v>44320</v>
      </c>
      <c r="F152" s="31">
        <v>104410</v>
      </c>
      <c r="G152" s="31">
        <v>104410</v>
      </c>
      <c r="H152" s="8" t="s">
        <v>13</v>
      </c>
      <c r="I152" s="8" t="s">
        <v>204</v>
      </c>
      <c r="J152" s="32">
        <f ca="1">(TODAY()-Employees[[#This Row],[Date Joined]])/365</f>
        <v>2.6219178082191781</v>
      </c>
      <c r="K152" s="33">
        <f ca="1">IF(Employees[[#This Row],[Tenure]]&gt;2,0.03,0.02)</f>
        <v>0.03</v>
      </c>
    </row>
    <row r="153" spans="1:11" x14ac:dyDescent="0.25">
      <c r="A153" s="9" t="s">
        <v>41</v>
      </c>
      <c r="B153" s="10" t="s">
        <v>205</v>
      </c>
      <c r="C153" s="10" t="s">
        <v>17</v>
      </c>
      <c r="D153" s="34">
        <v>30</v>
      </c>
      <c r="E153" s="35">
        <v>44597</v>
      </c>
      <c r="F153" s="36">
        <v>64000</v>
      </c>
      <c r="G153" s="36">
        <v>64000</v>
      </c>
      <c r="H153" s="10" t="s">
        <v>13</v>
      </c>
      <c r="I153" s="10" t="s">
        <v>203</v>
      </c>
      <c r="J153" s="37">
        <f ca="1">(TODAY()-Employees[[#This Row],[Date Joined]])/365</f>
        <v>1.8630136986301369</v>
      </c>
      <c r="K153" s="38">
        <f ca="1">IF(Employees[[#This Row],[Tenure]]&gt;2,0.03,0.02)</f>
        <v>0.02</v>
      </c>
    </row>
    <row r="154" spans="1:11" x14ac:dyDescent="0.25">
      <c r="A154" s="7" t="s">
        <v>80</v>
      </c>
      <c r="B154" s="8" t="s">
        <v>205</v>
      </c>
      <c r="C154" s="8" t="s">
        <v>23</v>
      </c>
      <c r="D154" s="29">
        <v>32</v>
      </c>
      <c r="E154" s="30">
        <v>44774</v>
      </c>
      <c r="F154" s="31">
        <v>91310</v>
      </c>
      <c r="G154" s="31">
        <v>91310</v>
      </c>
      <c r="H154" s="8" t="s">
        <v>13</v>
      </c>
      <c r="I154" s="8" t="s">
        <v>203</v>
      </c>
      <c r="J154" s="32">
        <f ca="1">(TODAY()-Employees[[#This Row],[Date Joined]])/365</f>
        <v>1.3780821917808219</v>
      </c>
      <c r="K154" s="33">
        <f ca="1">IF(Employees[[#This Row],[Tenure]]&gt;2,0.03,0.02)</f>
        <v>0.02</v>
      </c>
    </row>
    <row r="155" spans="1:11" x14ac:dyDescent="0.25">
      <c r="A155" s="9" t="s">
        <v>117</v>
      </c>
      <c r="B155" s="10" t="s">
        <v>205</v>
      </c>
      <c r="C155" s="10" t="s">
        <v>23</v>
      </c>
      <c r="D155" s="34">
        <v>32</v>
      </c>
      <c r="E155" s="35">
        <v>44713</v>
      </c>
      <c r="F155" s="36">
        <v>91310</v>
      </c>
      <c r="G155" s="36">
        <v>91310</v>
      </c>
      <c r="H155" s="10" t="s">
        <v>13</v>
      </c>
      <c r="I155" s="10" t="s">
        <v>204</v>
      </c>
      <c r="J155" s="37">
        <f ca="1">(TODAY()-Employees[[#This Row],[Date Joined]])/365</f>
        <v>1.5452054794520549</v>
      </c>
      <c r="K155" s="38">
        <f ca="1">IF(Employees[[#This Row],[Tenure]]&gt;2,0.03,0.02)</f>
        <v>0.02</v>
      </c>
    </row>
    <row r="156" spans="1:11" x14ac:dyDescent="0.25">
      <c r="A156" s="7" t="s">
        <v>165</v>
      </c>
      <c r="B156" s="8" t="s">
        <v>205</v>
      </c>
      <c r="C156" s="8" t="s">
        <v>17</v>
      </c>
      <c r="D156" s="29">
        <v>30</v>
      </c>
      <c r="E156" s="30">
        <v>44535</v>
      </c>
      <c r="F156" s="31">
        <v>64000</v>
      </c>
      <c r="G156" s="31">
        <v>64000</v>
      </c>
      <c r="H156" s="8" t="s">
        <v>13</v>
      </c>
      <c r="I156" s="8" t="s">
        <v>204</v>
      </c>
      <c r="J156" s="32">
        <f ca="1">(TODAY()-Employees[[#This Row],[Date Joined]])/365</f>
        <v>2.032876712328767</v>
      </c>
      <c r="K156" s="33">
        <f ca="1">IF(Employees[[#This Row],[Tenure]]&gt;2,0.03,0.02)</f>
        <v>0.03</v>
      </c>
    </row>
    <row r="157" spans="1:11" x14ac:dyDescent="0.25">
      <c r="A157" s="9" t="s">
        <v>117</v>
      </c>
      <c r="B157" s="10" t="s">
        <v>205</v>
      </c>
      <c r="C157" s="10" t="s">
        <v>23</v>
      </c>
      <c r="D157" s="34">
        <v>32</v>
      </c>
      <c r="E157" s="35">
        <v>44713</v>
      </c>
      <c r="F157" s="36">
        <v>91310</v>
      </c>
      <c r="G157" s="36">
        <v>91310</v>
      </c>
      <c r="H157" s="10" t="s">
        <v>13</v>
      </c>
      <c r="I157" s="10" t="s">
        <v>204</v>
      </c>
      <c r="J157" s="37">
        <f ca="1">(TODAY()-Employees[[#This Row],[Date Joined]])/365</f>
        <v>1.5452054794520549</v>
      </c>
      <c r="K157" s="38">
        <f ca="1">IF(Employees[[#This Row],[Tenure]]&gt;2,0.03,0.02)</f>
        <v>0.02</v>
      </c>
    </row>
    <row r="158" spans="1:11" x14ac:dyDescent="0.25">
      <c r="A158" s="7" t="s">
        <v>7</v>
      </c>
      <c r="B158" s="8" t="s">
        <v>8</v>
      </c>
      <c r="C158" s="8" t="s">
        <v>9</v>
      </c>
      <c r="D158" s="29">
        <v>22</v>
      </c>
      <c r="E158" s="30">
        <v>44446</v>
      </c>
      <c r="F158" s="31">
        <v>112780</v>
      </c>
      <c r="G158" s="31">
        <v>112780</v>
      </c>
      <c r="H158" s="8" t="s">
        <v>10</v>
      </c>
      <c r="I158" s="8" t="s">
        <v>203</v>
      </c>
      <c r="J158" s="32">
        <f ca="1">(TODAY()-Employees[[#This Row],[Date Joined]])/365</f>
        <v>2.2767123287671232</v>
      </c>
      <c r="K158" s="33">
        <f ca="1">IF(Employees[[#This Row],[Tenure]]&gt;2,0.03,0.02)</f>
        <v>0.03</v>
      </c>
    </row>
    <row r="159" spans="1:11" x14ac:dyDescent="0.25">
      <c r="A159" s="9" t="s">
        <v>16</v>
      </c>
      <c r="B159" s="10" t="s">
        <v>205</v>
      </c>
      <c r="C159" s="10" t="s">
        <v>17</v>
      </c>
      <c r="D159" s="34">
        <v>37</v>
      </c>
      <c r="E159" s="35">
        <v>44146</v>
      </c>
      <c r="F159" s="36">
        <v>115440</v>
      </c>
      <c r="G159" s="36">
        <v>115440</v>
      </c>
      <c r="H159" s="10" t="s">
        <v>18</v>
      </c>
      <c r="I159" s="10" t="s">
        <v>203</v>
      </c>
      <c r="J159" s="37">
        <f ca="1">(TODAY()-Employees[[#This Row],[Date Joined]])/365</f>
        <v>3.0986301369863014</v>
      </c>
      <c r="K159" s="38">
        <f ca="1">IF(Employees[[#This Row],[Tenure]]&gt;2,0.03,0.02)</f>
        <v>0.03</v>
      </c>
    </row>
    <row r="160" spans="1:11" x14ac:dyDescent="0.25">
      <c r="A160" s="7" t="s">
        <v>21</v>
      </c>
      <c r="B160" s="8" t="s">
        <v>8</v>
      </c>
      <c r="C160" s="8" t="s">
        <v>12</v>
      </c>
      <c r="D160" s="29">
        <v>33</v>
      </c>
      <c r="E160" s="30">
        <v>44701</v>
      </c>
      <c r="F160" s="31">
        <v>48530</v>
      </c>
      <c r="G160" s="31">
        <v>48530</v>
      </c>
      <c r="H160" s="8" t="s">
        <v>10</v>
      </c>
      <c r="I160" s="8" t="s">
        <v>203</v>
      </c>
      <c r="J160" s="32">
        <f ca="1">(TODAY()-Employees[[#This Row],[Date Joined]])/365</f>
        <v>1.5780821917808219</v>
      </c>
      <c r="K160" s="33">
        <f ca="1">IF(Employees[[#This Row],[Tenure]]&gt;2,0.03,0.02)</f>
        <v>0.02</v>
      </c>
    </row>
    <row r="161" spans="1:11" x14ac:dyDescent="0.25">
      <c r="A161" s="9" t="s">
        <v>27</v>
      </c>
      <c r="B161" s="10" t="s">
        <v>8</v>
      </c>
      <c r="C161" s="10" t="s">
        <v>23</v>
      </c>
      <c r="D161" s="34">
        <v>29</v>
      </c>
      <c r="E161" s="35">
        <v>44180</v>
      </c>
      <c r="F161" s="36">
        <v>112110</v>
      </c>
      <c r="G161" s="36">
        <v>112110</v>
      </c>
      <c r="H161" s="10" t="s">
        <v>18</v>
      </c>
      <c r="I161" s="10" t="s">
        <v>203</v>
      </c>
      <c r="J161" s="37">
        <f ca="1">(TODAY()-Employees[[#This Row],[Date Joined]])/365</f>
        <v>3.0054794520547947</v>
      </c>
      <c r="K161" s="38">
        <f ca="1">IF(Employees[[#This Row],[Tenure]]&gt;2,0.03,0.02)</f>
        <v>0.03</v>
      </c>
    </row>
    <row r="162" spans="1:11" x14ac:dyDescent="0.25">
      <c r="A162" s="7" t="s">
        <v>31</v>
      </c>
      <c r="B162" s="8" t="s">
        <v>15</v>
      </c>
      <c r="C162" s="8" t="s">
        <v>23</v>
      </c>
      <c r="D162" s="29">
        <v>32</v>
      </c>
      <c r="E162" s="30">
        <v>44354</v>
      </c>
      <c r="F162" s="31">
        <v>43840</v>
      </c>
      <c r="G162" s="31">
        <v>43840</v>
      </c>
      <c r="H162" s="8" t="s">
        <v>10</v>
      </c>
      <c r="I162" s="8" t="s">
        <v>203</v>
      </c>
      <c r="J162" s="32">
        <f ca="1">(TODAY()-Employees[[#This Row],[Date Joined]])/365</f>
        <v>2.5287671232876714</v>
      </c>
      <c r="K162" s="33">
        <f ca="1">IF(Employees[[#This Row],[Tenure]]&gt;2,0.03,0.02)</f>
        <v>0.03</v>
      </c>
    </row>
    <row r="163" spans="1:11" x14ac:dyDescent="0.25">
      <c r="A163" s="9" t="s">
        <v>38</v>
      </c>
      <c r="B163" s="10" t="s">
        <v>15</v>
      </c>
      <c r="C163" s="10" t="s">
        <v>17</v>
      </c>
      <c r="D163" s="34">
        <v>30</v>
      </c>
      <c r="E163" s="35">
        <v>44389</v>
      </c>
      <c r="F163" s="36">
        <v>67910</v>
      </c>
      <c r="G163" s="36">
        <v>67910</v>
      </c>
      <c r="H163" s="10" t="s">
        <v>18</v>
      </c>
      <c r="I163" s="10" t="s">
        <v>203</v>
      </c>
      <c r="J163" s="37">
        <f ca="1">(TODAY()-Employees[[#This Row],[Date Joined]])/365</f>
        <v>2.4328767123287673</v>
      </c>
      <c r="K163" s="38">
        <f ca="1">IF(Employees[[#This Row],[Tenure]]&gt;2,0.03,0.02)</f>
        <v>0.03</v>
      </c>
    </row>
    <row r="164" spans="1:11" x14ac:dyDescent="0.25">
      <c r="A164" s="7" t="s">
        <v>42</v>
      </c>
      <c r="B164" s="8" t="s">
        <v>15</v>
      </c>
      <c r="C164" s="8" t="s">
        <v>12</v>
      </c>
      <c r="D164" s="29">
        <v>42</v>
      </c>
      <c r="E164" s="30">
        <v>44779</v>
      </c>
      <c r="F164" s="31">
        <v>75000</v>
      </c>
      <c r="G164" s="31">
        <v>75000</v>
      </c>
      <c r="H164" s="8" t="s">
        <v>43</v>
      </c>
      <c r="I164" s="8" t="s">
        <v>203</v>
      </c>
      <c r="J164" s="32">
        <f ca="1">(TODAY()-Employees[[#This Row],[Date Joined]])/365</f>
        <v>1.3643835616438356</v>
      </c>
      <c r="K164" s="33">
        <f ca="1">IF(Employees[[#This Row],[Tenure]]&gt;2,0.03,0.02)</f>
        <v>0.02</v>
      </c>
    </row>
    <row r="165" spans="1:11" x14ac:dyDescent="0.25">
      <c r="A165" s="9" t="s">
        <v>48</v>
      </c>
      <c r="B165" s="10" t="s">
        <v>15</v>
      </c>
      <c r="C165" s="10" t="s">
        <v>23</v>
      </c>
      <c r="D165" s="34">
        <v>33</v>
      </c>
      <c r="E165" s="35">
        <v>44374</v>
      </c>
      <c r="F165" s="36">
        <v>75480</v>
      </c>
      <c r="G165" s="36">
        <v>75480</v>
      </c>
      <c r="H165" s="10" t="s">
        <v>49</v>
      </c>
      <c r="I165" s="10" t="s">
        <v>203</v>
      </c>
      <c r="J165" s="37">
        <f ca="1">(TODAY()-Employees[[#This Row],[Date Joined]])/365</f>
        <v>2.473972602739726</v>
      </c>
      <c r="K165" s="38">
        <f ca="1">IF(Employees[[#This Row],[Tenure]]&gt;2,0.03,0.02)</f>
        <v>0.03</v>
      </c>
    </row>
    <row r="166" spans="1:11" x14ac:dyDescent="0.25">
      <c r="A166" s="7" t="s">
        <v>52</v>
      </c>
      <c r="B166" s="8" t="s">
        <v>8</v>
      </c>
      <c r="C166" s="8" t="s">
        <v>12</v>
      </c>
      <c r="D166" s="29">
        <v>25</v>
      </c>
      <c r="E166" s="30">
        <v>44726</v>
      </c>
      <c r="F166" s="31">
        <v>109190</v>
      </c>
      <c r="G166" s="31">
        <v>109190</v>
      </c>
      <c r="H166" s="8" t="s">
        <v>10</v>
      </c>
      <c r="I166" s="8" t="s">
        <v>203</v>
      </c>
      <c r="J166" s="32">
        <f ca="1">(TODAY()-Employees[[#This Row],[Date Joined]])/365</f>
        <v>1.5095890410958903</v>
      </c>
      <c r="K166" s="33">
        <f ca="1">IF(Employees[[#This Row],[Tenure]]&gt;2,0.03,0.02)</f>
        <v>0.02</v>
      </c>
    </row>
    <row r="167" spans="1:11" x14ac:dyDescent="0.25">
      <c r="A167" s="9" t="s">
        <v>53</v>
      </c>
      <c r="B167" s="10" t="s">
        <v>15</v>
      </c>
      <c r="C167" s="10" t="s">
        <v>9</v>
      </c>
      <c r="D167" s="34">
        <v>34</v>
      </c>
      <c r="E167" s="35">
        <v>44721</v>
      </c>
      <c r="F167" s="36">
        <v>49630</v>
      </c>
      <c r="G167" s="36">
        <v>49630</v>
      </c>
      <c r="H167" s="10" t="s">
        <v>18</v>
      </c>
      <c r="I167" s="10" t="s">
        <v>203</v>
      </c>
      <c r="J167" s="37">
        <f ca="1">(TODAY()-Employees[[#This Row],[Date Joined]])/365</f>
        <v>1.5232876712328767</v>
      </c>
      <c r="K167" s="38">
        <f ca="1">IF(Employees[[#This Row],[Tenure]]&gt;2,0.03,0.02)</f>
        <v>0.02</v>
      </c>
    </row>
    <row r="168" spans="1:11" x14ac:dyDescent="0.25">
      <c r="A168" s="7" t="s">
        <v>58</v>
      </c>
      <c r="B168" s="8" t="s">
        <v>8</v>
      </c>
      <c r="C168" s="8" t="s">
        <v>17</v>
      </c>
      <c r="D168" s="29">
        <v>24</v>
      </c>
      <c r="E168" s="30">
        <v>44436</v>
      </c>
      <c r="F168" s="31">
        <v>52610</v>
      </c>
      <c r="G168" s="31">
        <v>52610</v>
      </c>
      <c r="H168" s="8" t="s">
        <v>18</v>
      </c>
      <c r="I168" s="8" t="s">
        <v>203</v>
      </c>
      <c r="J168" s="32">
        <f ca="1">(TODAY()-Employees[[#This Row],[Date Joined]])/365</f>
        <v>2.3041095890410959</v>
      </c>
      <c r="K168" s="33">
        <f ca="1">IF(Employees[[#This Row],[Tenure]]&gt;2,0.03,0.02)</f>
        <v>0.03</v>
      </c>
    </row>
    <row r="169" spans="1:11" x14ac:dyDescent="0.25">
      <c r="A169" s="9" t="s">
        <v>65</v>
      </c>
      <c r="B169" s="10" t="s">
        <v>15</v>
      </c>
      <c r="C169" s="10" t="s">
        <v>9</v>
      </c>
      <c r="D169" s="34">
        <v>20</v>
      </c>
      <c r="E169" s="35">
        <v>44537</v>
      </c>
      <c r="F169" s="36">
        <v>68900</v>
      </c>
      <c r="G169" s="36">
        <v>68900</v>
      </c>
      <c r="H169" s="10" t="s">
        <v>18</v>
      </c>
      <c r="I169" s="10" t="s">
        <v>203</v>
      </c>
      <c r="J169" s="37">
        <f ca="1">(TODAY()-Employees[[#This Row],[Date Joined]])/365</f>
        <v>2.0273972602739727</v>
      </c>
      <c r="K169" s="38">
        <f ca="1">IF(Employees[[#This Row],[Tenure]]&gt;2,0.03,0.02)</f>
        <v>0.03</v>
      </c>
    </row>
    <row r="170" spans="1:11" x14ac:dyDescent="0.25">
      <c r="A170" s="7" t="s">
        <v>66</v>
      </c>
      <c r="B170" s="8" t="s">
        <v>15</v>
      </c>
      <c r="C170" s="8" t="s">
        <v>23</v>
      </c>
      <c r="D170" s="29">
        <v>25</v>
      </c>
      <c r="E170" s="30">
        <v>44694</v>
      </c>
      <c r="F170" s="31">
        <v>80700</v>
      </c>
      <c r="G170" s="31">
        <v>80700</v>
      </c>
      <c r="H170" s="8" t="s">
        <v>10</v>
      </c>
      <c r="I170" s="8" t="s">
        <v>203</v>
      </c>
      <c r="J170" s="32">
        <f ca="1">(TODAY()-Employees[[#This Row],[Date Joined]])/365</f>
        <v>1.5972602739726027</v>
      </c>
      <c r="K170" s="33">
        <f ca="1">IF(Employees[[#This Row],[Tenure]]&gt;2,0.03,0.02)</f>
        <v>0.02</v>
      </c>
    </row>
    <row r="171" spans="1:11" x14ac:dyDescent="0.25">
      <c r="A171" s="9" t="s">
        <v>69</v>
      </c>
      <c r="B171" s="10" t="s">
        <v>8</v>
      </c>
      <c r="C171" s="10" t="s">
        <v>17</v>
      </c>
      <c r="D171" s="34">
        <v>28</v>
      </c>
      <c r="E171" s="35">
        <v>44041</v>
      </c>
      <c r="F171" s="36">
        <v>48170</v>
      </c>
      <c r="G171" s="36">
        <v>48170</v>
      </c>
      <c r="H171" s="10" t="s">
        <v>10</v>
      </c>
      <c r="I171" s="10" t="s">
        <v>203</v>
      </c>
      <c r="J171" s="37">
        <f ca="1">(TODAY()-Employees[[#This Row],[Date Joined]])/365</f>
        <v>3.3863013698630136</v>
      </c>
      <c r="K171" s="38">
        <f ca="1">IF(Employees[[#This Row],[Tenure]]&gt;2,0.03,0.02)</f>
        <v>0.03</v>
      </c>
    </row>
    <row r="172" spans="1:11" x14ac:dyDescent="0.25">
      <c r="A172" s="7" t="s">
        <v>74</v>
      </c>
      <c r="B172" s="8" t="s">
        <v>15</v>
      </c>
      <c r="C172" s="8" t="s">
        <v>9</v>
      </c>
      <c r="D172" s="29">
        <v>38</v>
      </c>
      <c r="E172" s="30">
        <v>44377</v>
      </c>
      <c r="F172" s="31">
        <v>109160</v>
      </c>
      <c r="G172" s="31">
        <v>109160</v>
      </c>
      <c r="H172" s="8" t="s">
        <v>43</v>
      </c>
      <c r="I172" s="8" t="s">
        <v>203</v>
      </c>
      <c r="J172" s="32">
        <f ca="1">(TODAY()-Employees[[#This Row],[Date Joined]])/365</f>
        <v>2.4657534246575343</v>
      </c>
      <c r="K172" s="33">
        <f ca="1">IF(Employees[[#This Row],[Tenure]]&gt;2,0.03,0.02)</f>
        <v>0.03</v>
      </c>
    </row>
    <row r="173" spans="1:11" x14ac:dyDescent="0.25">
      <c r="A173" s="9" t="s">
        <v>75</v>
      </c>
      <c r="B173" s="10" t="s">
        <v>8</v>
      </c>
      <c r="C173" s="10" t="s">
        <v>12</v>
      </c>
      <c r="D173" s="34">
        <v>27</v>
      </c>
      <c r="E173" s="35">
        <v>44609</v>
      </c>
      <c r="F173" s="36">
        <v>113280</v>
      </c>
      <c r="G173" s="36">
        <v>113280</v>
      </c>
      <c r="H173" s="10" t="s">
        <v>49</v>
      </c>
      <c r="I173" s="10" t="s">
        <v>203</v>
      </c>
      <c r="J173" s="37">
        <f ca="1">(TODAY()-Employees[[#This Row],[Date Joined]])/365</f>
        <v>1.8301369863013699</v>
      </c>
      <c r="K173" s="38">
        <f ca="1">IF(Employees[[#This Row],[Tenure]]&gt;2,0.03,0.02)</f>
        <v>0.02</v>
      </c>
    </row>
    <row r="174" spans="1:11" x14ac:dyDescent="0.25">
      <c r="A174" s="7" t="s">
        <v>78</v>
      </c>
      <c r="B174" s="8" t="s">
        <v>15</v>
      </c>
      <c r="C174" s="8" t="s">
        <v>12</v>
      </c>
      <c r="D174" s="29">
        <v>22</v>
      </c>
      <c r="E174" s="30">
        <v>44450</v>
      </c>
      <c r="F174" s="31">
        <v>76900</v>
      </c>
      <c r="G174" s="31">
        <v>76900</v>
      </c>
      <c r="H174" s="8" t="s">
        <v>10</v>
      </c>
      <c r="I174" s="8" t="s">
        <v>203</v>
      </c>
      <c r="J174" s="32">
        <f ca="1">(TODAY()-Employees[[#This Row],[Date Joined]])/365</f>
        <v>2.2657534246575342</v>
      </c>
      <c r="K174" s="33">
        <f ca="1">IF(Employees[[#This Row],[Tenure]]&gt;2,0.03,0.02)</f>
        <v>0.03</v>
      </c>
    </row>
    <row r="175" spans="1:11" x14ac:dyDescent="0.25">
      <c r="A175" s="9" t="s">
        <v>83</v>
      </c>
      <c r="B175" s="10" t="s">
        <v>205</v>
      </c>
      <c r="C175" s="10" t="s">
        <v>23</v>
      </c>
      <c r="D175" s="34">
        <v>26</v>
      </c>
      <c r="E175" s="35">
        <v>44271</v>
      </c>
      <c r="F175" s="36">
        <v>90700</v>
      </c>
      <c r="G175" s="36">
        <v>90700</v>
      </c>
      <c r="H175" s="10" t="s">
        <v>10</v>
      </c>
      <c r="I175" s="10" t="s">
        <v>203</v>
      </c>
      <c r="J175" s="37">
        <f ca="1">(TODAY()-Employees[[#This Row],[Date Joined]])/365</f>
        <v>2.7561643835616438</v>
      </c>
      <c r="K175" s="38">
        <f ca="1">IF(Employees[[#This Row],[Tenure]]&gt;2,0.03,0.02)</f>
        <v>0.03</v>
      </c>
    </row>
    <row r="176" spans="1:11" x14ac:dyDescent="0.25">
      <c r="A176" s="7" t="s">
        <v>84</v>
      </c>
      <c r="B176" s="8" t="s">
        <v>15</v>
      </c>
      <c r="C176" s="8" t="s">
        <v>9</v>
      </c>
      <c r="D176" s="29">
        <v>38</v>
      </c>
      <c r="E176" s="30">
        <v>44329</v>
      </c>
      <c r="F176" s="31">
        <v>56870</v>
      </c>
      <c r="G176" s="31">
        <v>56870</v>
      </c>
      <c r="H176" s="8" t="s">
        <v>10</v>
      </c>
      <c r="I176" s="8" t="s">
        <v>203</v>
      </c>
      <c r="J176" s="32">
        <f ca="1">(TODAY()-Employees[[#This Row],[Date Joined]])/365</f>
        <v>2.5972602739726027</v>
      </c>
      <c r="K176" s="33">
        <f ca="1">IF(Employees[[#This Row],[Tenure]]&gt;2,0.03,0.02)</f>
        <v>0.03</v>
      </c>
    </row>
    <row r="177" spans="1:11" x14ac:dyDescent="0.25">
      <c r="A177" s="9" t="s">
        <v>90</v>
      </c>
      <c r="B177" s="10" t="s">
        <v>8</v>
      </c>
      <c r="C177" s="10" t="s">
        <v>23</v>
      </c>
      <c r="D177" s="34">
        <v>37</v>
      </c>
      <c r="E177" s="35">
        <v>44338</v>
      </c>
      <c r="F177" s="36">
        <v>88050</v>
      </c>
      <c r="G177" s="36">
        <v>88050</v>
      </c>
      <c r="H177" s="10" t="s">
        <v>18</v>
      </c>
      <c r="I177" s="10" t="s">
        <v>203</v>
      </c>
      <c r="J177" s="37">
        <f ca="1">(TODAY()-Employees[[#This Row],[Date Joined]])/365</f>
        <v>2.5726027397260274</v>
      </c>
      <c r="K177" s="38">
        <f ca="1">IF(Employees[[#This Row],[Tenure]]&gt;2,0.03,0.02)</f>
        <v>0.03</v>
      </c>
    </row>
    <row r="178" spans="1:11" x14ac:dyDescent="0.25">
      <c r="A178" s="7" t="s">
        <v>96</v>
      </c>
      <c r="B178" s="8" t="s">
        <v>8</v>
      </c>
      <c r="C178" s="8" t="s">
        <v>17</v>
      </c>
      <c r="D178" s="29">
        <v>27</v>
      </c>
      <c r="E178" s="30">
        <v>44236</v>
      </c>
      <c r="F178" s="31">
        <v>91650</v>
      </c>
      <c r="G178" s="31">
        <v>91650</v>
      </c>
      <c r="H178" s="8" t="s">
        <v>10</v>
      </c>
      <c r="I178" s="8" t="s">
        <v>203</v>
      </c>
      <c r="J178" s="32">
        <f ca="1">(TODAY()-Employees[[#This Row],[Date Joined]])/365</f>
        <v>2.8520547945205479</v>
      </c>
      <c r="K178" s="33">
        <f ca="1">IF(Employees[[#This Row],[Tenure]]&gt;2,0.03,0.02)</f>
        <v>0.03</v>
      </c>
    </row>
    <row r="179" spans="1:11" x14ac:dyDescent="0.25">
      <c r="A179" s="9" t="s">
        <v>101</v>
      </c>
      <c r="B179" s="10" t="s">
        <v>8</v>
      </c>
      <c r="C179" s="10" t="s">
        <v>9</v>
      </c>
      <c r="D179" s="34">
        <v>28</v>
      </c>
      <c r="E179" s="35">
        <v>44820</v>
      </c>
      <c r="F179" s="36">
        <v>43510</v>
      </c>
      <c r="G179" s="36">
        <v>43510</v>
      </c>
      <c r="H179" s="10" t="s">
        <v>49</v>
      </c>
      <c r="I179" s="10" t="s">
        <v>203</v>
      </c>
      <c r="J179" s="37">
        <f ca="1">(TODAY()-Employees[[#This Row],[Date Joined]])/365</f>
        <v>1.252054794520548</v>
      </c>
      <c r="K179" s="38">
        <f ca="1">IF(Employees[[#This Row],[Tenure]]&gt;2,0.03,0.02)</f>
        <v>0.02</v>
      </c>
    </row>
    <row r="180" spans="1:11" x14ac:dyDescent="0.25">
      <c r="A180" s="7" t="s">
        <v>108</v>
      </c>
      <c r="B180" s="8" t="s">
        <v>8</v>
      </c>
      <c r="C180" s="8" t="s">
        <v>17</v>
      </c>
      <c r="D180" s="29">
        <v>42</v>
      </c>
      <c r="E180" s="30">
        <v>44731</v>
      </c>
      <c r="F180" s="31">
        <v>70270</v>
      </c>
      <c r="G180" s="31">
        <v>70270</v>
      </c>
      <c r="H180" s="8" t="s">
        <v>18</v>
      </c>
      <c r="I180" s="8" t="s">
        <v>203</v>
      </c>
      <c r="J180" s="32">
        <f ca="1">(TODAY()-Employees[[#This Row],[Date Joined]])/365</f>
        <v>1.4958904109589042</v>
      </c>
      <c r="K180" s="33">
        <f ca="1">IF(Employees[[#This Row],[Tenure]]&gt;2,0.03,0.02)</f>
        <v>0.02</v>
      </c>
    </row>
    <row r="181" spans="1:11" x14ac:dyDescent="0.25">
      <c r="A181" s="9" t="s">
        <v>7</v>
      </c>
      <c r="B181" s="10" t="s">
        <v>8</v>
      </c>
      <c r="C181" s="10" t="s">
        <v>9</v>
      </c>
      <c r="D181" s="34">
        <v>22</v>
      </c>
      <c r="E181" s="35">
        <v>44446</v>
      </c>
      <c r="F181" s="36">
        <v>112780</v>
      </c>
      <c r="G181" s="36">
        <v>112780</v>
      </c>
      <c r="H181" s="10" t="s">
        <v>10</v>
      </c>
      <c r="I181" s="10" t="s">
        <v>203</v>
      </c>
      <c r="J181" s="37">
        <f ca="1">(TODAY()-Employees[[#This Row],[Date Joined]])/365</f>
        <v>2.2767123287671232</v>
      </c>
      <c r="K181" s="38">
        <f ca="1">IF(Employees[[#This Row],[Tenure]]&gt;2,0.03,0.02)</f>
        <v>0.03</v>
      </c>
    </row>
    <row r="182" spans="1:11" x14ac:dyDescent="0.25">
      <c r="A182" s="7" t="s">
        <v>16</v>
      </c>
      <c r="B182" s="8" t="s">
        <v>205</v>
      </c>
      <c r="C182" s="8" t="s">
        <v>17</v>
      </c>
      <c r="D182" s="29">
        <v>37</v>
      </c>
      <c r="E182" s="30">
        <v>44146</v>
      </c>
      <c r="F182" s="31">
        <v>115440</v>
      </c>
      <c r="G182" s="31">
        <v>115440</v>
      </c>
      <c r="H182" s="8" t="s">
        <v>18</v>
      </c>
      <c r="I182" s="8" t="s">
        <v>203</v>
      </c>
      <c r="J182" s="32">
        <f ca="1">(TODAY()-Employees[[#This Row],[Date Joined]])/365</f>
        <v>3.0986301369863014</v>
      </c>
      <c r="K182" s="33">
        <f ca="1">IF(Employees[[#This Row],[Tenure]]&gt;2,0.03,0.02)</f>
        <v>0.03</v>
      </c>
    </row>
    <row r="183" spans="1:11" x14ac:dyDescent="0.25">
      <c r="A183" s="9" t="s">
        <v>21</v>
      </c>
      <c r="B183" s="10" t="s">
        <v>8</v>
      </c>
      <c r="C183" s="10" t="s">
        <v>12</v>
      </c>
      <c r="D183" s="34">
        <v>33</v>
      </c>
      <c r="E183" s="35">
        <v>44701</v>
      </c>
      <c r="F183" s="36">
        <v>48530</v>
      </c>
      <c r="G183" s="36">
        <v>48530</v>
      </c>
      <c r="H183" s="10" t="s">
        <v>10</v>
      </c>
      <c r="I183" s="10" t="s">
        <v>203</v>
      </c>
      <c r="J183" s="37">
        <f ca="1">(TODAY()-Employees[[#This Row],[Date Joined]])/365</f>
        <v>1.5780821917808219</v>
      </c>
      <c r="K183" s="38">
        <f ca="1">IF(Employees[[#This Row],[Tenure]]&gt;2,0.03,0.02)</f>
        <v>0.02</v>
      </c>
    </row>
    <row r="184" spans="1:11" x14ac:dyDescent="0.25">
      <c r="A184" s="7" t="s">
        <v>111</v>
      </c>
      <c r="B184" s="8" t="s">
        <v>15</v>
      </c>
      <c r="C184" s="8" t="s">
        <v>23</v>
      </c>
      <c r="D184" s="29">
        <v>32</v>
      </c>
      <c r="E184" s="30">
        <v>44293</v>
      </c>
      <c r="F184" s="31">
        <v>43840</v>
      </c>
      <c r="G184" s="31">
        <v>43840</v>
      </c>
      <c r="H184" s="8" t="s">
        <v>10</v>
      </c>
      <c r="I184" s="8" t="s">
        <v>204</v>
      </c>
      <c r="J184" s="32">
        <f ca="1">(TODAY()-Employees[[#This Row],[Date Joined]])/365</f>
        <v>2.6958904109589041</v>
      </c>
      <c r="K184" s="33">
        <f ca="1">IF(Employees[[#This Row],[Tenure]]&gt;2,0.03,0.02)</f>
        <v>0.03</v>
      </c>
    </row>
    <row r="185" spans="1:11" x14ac:dyDescent="0.25">
      <c r="A185" s="9" t="s">
        <v>114</v>
      </c>
      <c r="B185" s="10" t="s">
        <v>205</v>
      </c>
      <c r="C185" s="10" t="s">
        <v>17</v>
      </c>
      <c r="D185" s="34">
        <v>37</v>
      </c>
      <c r="E185" s="35">
        <v>44085</v>
      </c>
      <c r="F185" s="36">
        <v>115440</v>
      </c>
      <c r="G185" s="36">
        <v>115440</v>
      </c>
      <c r="H185" s="10" t="s">
        <v>18</v>
      </c>
      <c r="I185" s="10" t="s">
        <v>204</v>
      </c>
      <c r="J185" s="37">
        <f ca="1">(TODAY()-Employees[[#This Row],[Date Joined]])/365</f>
        <v>3.2657534246575342</v>
      </c>
      <c r="K185" s="38">
        <f ca="1">IF(Employees[[#This Row],[Tenure]]&gt;2,0.03,0.02)</f>
        <v>0.03</v>
      </c>
    </row>
    <row r="186" spans="1:11" x14ac:dyDescent="0.25">
      <c r="A186" s="7" t="s">
        <v>115</v>
      </c>
      <c r="B186" s="8" t="s">
        <v>15</v>
      </c>
      <c r="C186" s="8" t="s">
        <v>9</v>
      </c>
      <c r="D186" s="29">
        <v>38</v>
      </c>
      <c r="E186" s="30">
        <v>44268</v>
      </c>
      <c r="F186" s="31">
        <v>56870</v>
      </c>
      <c r="G186" s="31">
        <v>56870</v>
      </c>
      <c r="H186" s="8" t="s">
        <v>10</v>
      </c>
      <c r="I186" s="8" t="s">
        <v>204</v>
      </c>
      <c r="J186" s="32">
        <f ca="1">(TODAY()-Employees[[#This Row],[Date Joined]])/365</f>
        <v>2.7643835616438355</v>
      </c>
      <c r="K186" s="33">
        <f ca="1">IF(Employees[[#This Row],[Tenure]]&gt;2,0.03,0.02)</f>
        <v>0.03</v>
      </c>
    </row>
    <row r="187" spans="1:11" x14ac:dyDescent="0.25">
      <c r="A187" s="9" t="s">
        <v>119</v>
      </c>
      <c r="B187" s="10" t="s">
        <v>8</v>
      </c>
      <c r="C187" s="10" t="s">
        <v>12</v>
      </c>
      <c r="D187" s="34">
        <v>25</v>
      </c>
      <c r="E187" s="35">
        <v>44665</v>
      </c>
      <c r="F187" s="36">
        <v>109190</v>
      </c>
      <c r="G187" s="36">
        <v>109190</v>
      </c>
      <c r="H187" s="10" t="s">
        <v>10</v>
      </c>
      <c r="I187" s="10" t="s">
        <v>204</v>
      </c>
      <c r="J187" s="37">
        <f ca="1">(TODAY()-Employees[[#This Row],[Date Joined]])/365</f>
        <v>1.6767123287671233</v>
      </c>
      <c r="K187" s="38">
        <f ca="1">IF(Employees[[#This Row],[Tenure]]&gt;2,0.03,0.02)</f>
        <v>0.02</v>
      </c>
    </row>
    <row r="188" spans="1:11" x14ac:dyDescent="0.25">
      <c r="A188" s="7" t="s">
        <v>122</v>
      </c>
      <c r="B188" s="8" t="s">
        <v>8</v>
      </c>
      <c r="C188" s="8" t="s">
        <v>17</v>
      </c>
      <c r="D188" s="29">
        <v>28</v>
      </c>
      <c r="E188" s="30">
        <v>43980</v>
      </c>
      <c r="F188" s="31">
        <v>48170</v>
      </c>
      <c r="G188" s="31">
        <v>48170</v>
      </c>
      <c r="H188" s="8" t="s">
        <v>10</v>
      </c>
      <c r="I188" s="8" t="s">
        <v>204</v>
      </c>
      <c r="J188" s="32">
        <f ca="1">(TODAY()-Employees[[#This Row],[Date Joined]])/365</f>
        <v>3.5534246575342467</v>
      </c>
      <c r="K188" s="33">
        <f ca="1">IF(Employees[[#This Row],[Tenure]]&gt;2,0.03,0.02)</f>
        <v>0.03</v>
      </c>
    </row>
    <row r="189" spans="1:11" x14ac:dyDescent="0.25">
      <c r="A189" s="9" t="s">
        <v>125</v>
      </c>
      <c r="B189" s="10" t="s">
        <v>15</v>
      </c>
      <c r="C189" s="10" t="s">
        <v>9</v>
      </c>
      <c r="D189" s="34">
        <v>34</v>
      </c>
      <c r="E189" s="35">
        <v>44660</v>
      </c>
      <c r="F189" s="36">
        <v>49630</v>
      </c>
      <c r="G189" s="36">
        <v>49630</v>
      </c>
      <c r="H189" s="10" t="s">
        <v>18</v>
      </c>
      <c r="I189" s="10" t="s">
        <v>204</v>
      </c>
      <c r="J189" s="37">
        <f ca="1">(TODAY()-Employees[[#This Row],[Date Joined]])/365</f>
        <v>1.6904109589041096</v>
      </c>
      <c r="K189" s="38">
        <f ca="1">IF(Employees[[#This Row],[Tenure]]&gt;2,0.03,0.02)</f>
        <v>0.02</v>
      </c>
    </row>
    <row r="190" spans="1:11" x14ac:dyDescent="0.25">
      <c r="A190" s="7" t="s">
        <v>129</v>
      </c>
      <c r="B190" s="8" t="s">
        <v>15</v>
      </c>
      <c r="C190" s="8" t="s">
        <v>12</v>
      </c>
      <c r="D190" s="29">
        <v>22</v>
      </c>
      <c r="E190" s="30">
        <v>44388</v>
      </c>
      <c r="F190" s="31">
        <v>76900</v>
      </c>
      <c r="G190" s="31">
        <v>76900</v>
      </c>
      <c r="H190" s="8" t="s">
        <v>10</v>
      </c>
      <c r="I190" s="8" t="s">
        <v>204</v>
      </c>
      <c r="J190" s="32">
        <f ca="1">(TODAY()-Employees[[#This Row],[Date Joined]])/365</f>
        <v>2.4356164383561643</v>
      </c>
      <c r="K190" s="33">
        <f ca="1">IF(Employees[[#This Row],[Tenure]]&gt;2,0.03,0.02)</f>
        <v>0.03</v>
      </c>
    </row>
    <row r="191" spans="1:11" x14ac:dyDescent="0.25">
      <c r="A191" s="9" t="s">
        <v>131</v>
      </c>
      <c r="B191" s="10" t="s">
        <v>8</v>
      </c>
      <c r="C191" s="10" t="s">
        <v>23</v>
      </c>
      <c r="D191" s="34">
        <v>37</v>
      </c>
      <c r="E191" s="35">
        <v>44277</v>
      </c>
      <c r="F191" s="36">
        <v>88050</v>
      </c>
      <c r="G191" s="36">
        <v>88050</v>
      </c>
      <c r="H191" s="10" t="s">
        <v>18</v>
      </c>
      <c r="I191" s="10" t="s">
        <v>204</v>
      </c>
      <c r="J191" s="37">
        <f ca="1">(TODAY()-Employees[[#This Row],[Date Joined]])/365</f>
        <v>2.7397260273972601</v>
      </c>
      <c r="K191" s="38">
        <f ca="1">IF(Employees[[#This Row],[Tenure]]&gt;2,0.03,0.02)</f>
        <v>0.03</v>
      </c>
    </row>
    <row r="192" spans="1:11" x14ac:dyDescent="0.25">
      <c r="A192" s="7" t="s">
        <v>133</v>
      </c>
      <c r="B192" s="8" t="s">
        <v>15</v>
      </c>
      <c r="C192" s="8" t="s">
        <v>12</v>
      </c>
      <c r="D192" s="29">
        <v>42</v>
      </c>
      <c r="E192" s="30">
        <v>44718</v>
      </c>
      <c r="F192" s="31">
        <v>75000</v>
      </c>
      <c r="G192" s="31">
        <v>75000</v>
      </c>
      <c r="H192" s="8" t="s">
        <v>43</v>
      </c>
      <c r="I192" s="8" t="s">
        <v>204</v>
      </c>
      <c r="J192" s="32">
        <f ca="1">(TODAY()-Employees[[#This Row],[Date Joined]])/365</f>
        <v>1.5315068493150685</v>
      </c>
      <c r="K192" s="33">
        <f ca="1">IF(Employees[[#This Row],[Tenure]]&gt;2,0.03,0.02)</f>
        <v>0.02</v>
      </c>
    </row>
    <row r="193" spans="1:11" x14ac:dyDescent="0.25">
      <c r="A193" s="9" t="s">
        <v>143</v>
      </c>
      <c r="B193" s="10" t="s">
        <v>15</v>
      </c>
      <c r="C193" s="10" t="s">
        <v>23</v>
      </c>
      <c r="D193" s="34">
        <v>25</v>
      </c>
      <c r="E193" s="35">
        <v>44633</v>
      </c>
      <c r="F193" s="36">
        <v>80700</v>
      </c>
      <c r="G193" s="36">
        <v>80700</v>
      </c>
      <c r="H193" s="10" t="s">
        <v>10</v>
      </c>
      <c r="I193" s="10" t="s">
        <v>204</v>
      </c>
      <c r="J193" s="37">
        <f ca="1">(TODAY()-Employees[[#This Row],[Date Joined]])/365</f>
        <v>1.7643835616438357</v>
      </c>
      <c r="K193" s="38">
        <f ca="1">IF(Employees[[#This Row],[Tenure]]&gt;2,0.03,0.02)</f>
        <v>0.02</v>
      </c>
    </row>
    <row r="194" spans="1:11" x14ac:dyDescent="0.25">
      <c r="A194" s="7" t="s">
        <v>144</v>
      </c>
      <c r="B194" s="8" t="s">
        <v>8</v>
      </c>
      <c r="C194" s="8" t="s">
        <v>17</v>
      </c>
      <c r="D194" s="29">
        <v>24</v>
      </c>
      <c r="E194" s="30">
        <v>44375</v>
      </c>
      <c r="F194" s="31">
        <v>52610</v>
      </c>
      <c r="G194" s="31">
        <v>52610</v>
      </c>
      <c r="H194" s="8" t="s">
        <v>18</v>
      </c>
      <c r="I194" s="8" t="s">
        <v>204</v>
      </c>
      <c r="J194" s="32">
        <f ca="1">(TODAY()-Employees[[#This Row],[Date Joined]])/365</f>
        <v>2.4712328767123286</v>
      </c>
      <c r="K194" s="33">
        <f ca="1">IF(Employees[[#This Row],[Tenure]]&gt;2,0.03,0.02)</f>
        <v>0.03</v>
      </c>
    </row>
    <row r="195" spans="1:11" x14ac:dyDescent="0.25">
      <c r="A195" s="9" t="s">
        <v>145</v>
      </c>
      <c r="B195" s="10" t="s">
        <v>8</v>
      </c>
      <c r="C195" s="10" t="s">
        <v>23</v>
      </c>
      <c r="D195" s="34">
        <v>29</v>
      </c>
      <c r="E195" s="35">
        <v>44119</v>
      </c>
      <c r="F195" s="36">
        <v>112110</v>
      </c>
      <c r="G195" s="36">
        <v>112110</v>
      </c>
      <c r="H195" s="10" t="s">
        <v>18</v>
      </c>
      <c r="I195" s="10" t="s">
        <v>204</v>
      </c>
      <c r="J195" s="37">
        <f ca="1">(TODAY()-Employees[[#This Row],[Date Joined]])/365</f>
        <v>3.1726027397260275</v>
      </c>
      <c r="K195" s="38">
        <f ca="1">IF(Employees[[#This Row],[Tenure]]&gt;2,0.03,0.02)</f>
        <v>0.03</v>
      </c>
    </row>
    <row r="196" spans="1:11" x14ac:dyDescent="0.25">
      <c r="A196" s="7" t="s">
        <v>147</v>
      </c>
      <c r="B196" s="8" t="s">
        <v>8</v>
      </c>
      <c r="C196" s="8" t="s">
        <v>9</v>
      </c>
      <c r="D196" s="29">
        <v>22</v>
      </c>
      <c r="E196" s="30">
        <v>44384</v>
      </c>
      <c r="F196" s="31">
        <v>112780</v>
      </c>
      <c r="G196" s="31">
        <v>112780</v>
      </c>
      <c r="H196" s="8" t="s">
        <v>10</v>
      </c>
      <c r="I196" s="8" t="s">
        <v>204</v>
      </c>
      <c r="J196" s="32">
        <f ca="1">(TODAY()-Employees[[#This Row],[Date Joined]])/365</f>
        <v>2.4465753424657533</v>
      </c>
      <c r="K196" s="33">
        <f ca="1">IF(Employees[[#This Row],[Tenure]]&gt;2,0.03,0.02)</f>
        <v>0.03</v>
      </c>
    </row>
    <row r="197" spans="1:11" x14ac:dyDescent="0.25">
      <c r="A197" s="9" t="s">
        <v>158</v>
      </c>
      <c r="B197" s="10" t="s">
        <v>8</v>
      </c>
      <c r="C197" s="10" t="s">
        <v>17</v>
      </c>
      <c r="D197" s="34">
        <v>27</v>
      </c>
      <c r="E197" s="35">
        <v>44174</v>
      </c>
      <c r="F197" s="36">
        <v>91650</v>
      </c>
      <c r="G197" s="36">
        <v>91650</v>
      </c>
      <c r="H197" s="10" t="s">
        <v>10</v>
      </c>
      <c r="I197" s="10" t="s">
        <v>204</v>
      </c>
      <c r="J197" s="37">
        <f ca="1">(TODAY()-Employees[[#This Row],[Date Joined]])/365</f>
        <v>3.021917808219178</v>
      </c>
      <c r="K197" s="38">
        <f ca="1">IF(Employees[[#This Row],[Tenure]]&gt;2,0.03,0.02)</f>
        <v>0.03</v>
      </c>
    </row>
    <row r="198" spans="1:11" x14ac:dyDescent="0.25">
      <c r="A198" s="7" t="s">
        <v>159</v>
      </c>
      <c r="B198" s="8" t="s">
        <v>8</v>
      </c>
      <c r="C198" s="8" t="s">
        <v>17</v>
      </c>
      <c r="D198" s="29">
        <v>42</v>
      </c>
      <c r="E198" s="30">
        <v>44670</v>
      </c>
      <c r="F198" s="31">
        <v>70270</v>
      </c>
      <c r="G198" s="31">
        <v>70270</v>
      </c>
      <c r="H198" s="8" t="s">
        <v>18</v>
      </c>
      <c r="I198" s="8" t="s">
        <v>204</v>
      </c>
      <c r="J198" s="32">
        <f ca="1">(TODAY()-Employees[[#This Row],[Date Joined]])/365</f>
        <v>1.6630136986301369</v>
      </c>
      <c r="K198" s="33">
        <f ca="1">IF(Employees[[#This Row],[Tenure]]&gt;2,0.03,0.02)</f>
        <v>0.02</v>
      </c>
    </row>
    <row r="199" spans="1:11" x14ac:dyDescent="0.25">
      <c r="A199" s="9" t="s">
        <v>161</v>
      </c>
      <c r="B199" s="10" t="s">
        <v>205</v>
      </c>
      <c r="C199" s="10" t="s">
        <v>23</v>
      </c>
      <c r="D199" s="34">
        <v>27</v>
      </c>
      <c r="E199" s="35">
        <v>44212</v>
      </c>
      <c r="F199" s="36">
        <v>90700</v>
      </c>
      <c r="G199" s="36">
        <v>90700</v>
      </c>
      <c r="H199" s="10" t="s">
        <v>10</v>
      </c>
      <c r="I199" s="10" t="s">
        <v>204</v>
      </c>
      <c r="J199" s="37">
        <f ca="1">(TODAY()-Employees[[#This Row],[Date Joined]])/365</f>
        <v>2.9178082191780823</v>
      </c>
      <c r="K199" s="38">
        <f ca="1">IF(Employees[[#This Row],[Tenure]]&gt;2,0.03,0.02)</f>
        <v>0.03</v>
      </c>
    </row>
    <row r="200" spans="1:11" x14ac:dyDescent="0.25">
      <c r="A200" s="7" t="s">
        <v>170</v>
      </c>
      <c r="B200" s="8" t="s">
        <v>15</v>
      </c>
      <c r="C200" s="8" t="s">
        <v>9</v>
      </c>
      <c r="D200" s="29">
        <v>20</v>
      </c>
      <c r="E200" s="30">
        <v>44476</v>
      </c>
      <c r="F200" s="31">
        <v>68900</v>
      </c>
      <c r="G200" s="31">
        <v>68900</v>
      </c>
      <c r="H200" s="8" t="s">
        <v>18</v>
      </c>
      <c r="I200" s="8" t="s">
        <v>204</v>
      </c>
      <c r="J200" s="32">
        <f ca="1">(TODAY()-Employees[[#This Row],[Date Joined]])/365</f>
        <v>2.1945205479452055</v>
      </c>
      <c r="K200" s="33">
        <f ca="1">IF(Employees[[#This Row],[Tenure]]&gt;2,0.03,0.02)</f>
        <v>0.03</v>
      </c>
    </row>
    <row r="201" spans="1:11" x14ac:dyDescent="0.25">
      <c r="A201" s="9" t="s">
        <v>172</v>
      </c>
      <c r="B201" s="10" t="s">
        <v>8</v>
      </c>
      <c r="C201" s="10" t="s">
        <v>9</v>
      </c>
      <c r="D201" s="34">
        <v>28</v>
      </c>
      <c r="E201" s="35">
        <v>44758</v>
      </c>
      <c r="F201" s="36">
        <v>43510</v>
      </c>
      <c r="G201" s="36">
        <v>43510</v>
      </c>
      <c r="H201" s="10" t="s">
        <v>49</v>
      </c>
      <c r="I201" s="10" t="s">
        <v>204</v>
      </c>
      <c r="J201" s="37">
        <f ca="1">(TODAY()-Employees[[#This Row],[Date Joined]])/365</f>
        <v>1.4219178082191781</v>
      </c>
      <c r="K201" s="38">
        <f ca="1">IF(Employees[[#This Row],[Tenure]]&gt;2,0.03,0.02)</f>
        <v>0.02</v>
      </c>
    </row>
    <row r="202" spans="1:11" x14ac:dyDescent="0.25">
      <c r="A202" s="7" t="s">
        <v>173</v>
      </c>
      <c r="B202" s="8" t="s">
        <v>15</v>
      </c>
      <c r="C202" s="8" t="s">
        <v>9</v>
      </c>
      <c r="D202" s="29">
        <v>38</v>
      </c>
      <c r="E202" s="30">
        <v>44316</v>
      </c>
      <c r="F202" s="31">
        <v>109160</v>
      </c>
      <c r="G202" s="31">
        <v>109160</v>
      </c>
      <c r="H202" s="8" t="s">
        <v>43</v>
      </c>
      <c r="I202" s="8" t="s">
        <v>204</v>
      </c>
      <c r="J202" s="32">
        <f ca="1">(TODAY()-Employees[[#This Row],[Date Joined]])/365</f>
        <v>2.6328767123287671</v>
      </c>
      <c r="K202" s="33">
        <f ca="1">IF(Employees[[#This Row],[Tenure]]&gt;2,0.03,0.02)</f>
        <v>0.03</v>
      </c>
    </row>
    <row r="203" spans="1:11" x14ac:dyDescent="0.25">
      <c r="A203" s="9" t="s">
        <v>177</v>
      </c>
      <c r="B203" s="10" t="s">
        <v>8</v>
      </c>
      <c r="C203" s="10" t="s">
        <v>12</v>
      </c>
      <c r="D203" s="34">
        <v>27</v>
      </c>
      <c r="E203" s="35">
        <v>44547</v>
      </c>
      <c r="F203" s="36">
        <v>113280</v>
      </c>
      <c r="G203" s="36">
        <v>113280</v>
      </c>
      <c r="H203" s="10" t="s">
        <v>49</v>
      </c>
      <c r="I203" s="10" t="s">
        <v>204</v>
      </c>
      <c r="J203" s="37">
        <f ca="1">(TODAY()-Employees[[#This Row],[Date Joined]])/365</f>
        <v>2</v>
      </c>
      <c r="K203" s="38">
        <f ca="1">IF(Employees[[#This Row],[Tenure]]&gt;2,0.03,0.02)</f>
        <v>0.02</v>
      </c>
    </row>
    <row r="204" spans="1:11" x14ac:dyDescent="0.25">
      <c r="A204" s="7" t="s">
        <v>181</v>
      </c>
      <c r="B204" s="8" t="s">
        <v>15</v>
      </c>
      <c r="C204" s="8" t="s">
        <v>17</v>
      </c>
      <c r="D204" s="29">
        <v>30</v>
      </c>
      <c r="E204" s="30">
        <v>44328</v>
      </c>
      <c r="F204" s="31">
        <v>67910</v>
      </c>
      <c r="G204" s="31">
        <v>67910</v>
      </c>
      <c r="H204" s="8" t="s">
        <v>18</v>
      </c>
      <c r="I204" s="8" t="s">
        <v>204</v>
      </c>
      <c r="J204" s="32">
        <f ca="1">(TODAY()-Employees[[#This Row],[Date Joined]])/365</f>
        <v>2.6</v>
      </c>
      <c r="K204" s="33">
        <f ca="1">IF(Employees[[#This Row],[Tenure]]&gt;2,0.03,0.02)</f>
        <v>0.03</v>
      </c>
    </row>
    <row r="205" spans="1:11" x14ac:dyDescent="0.25">
      <c r="A205" s="9" t="s">
        <v>194</v>
      </c>
      <c r="B205" s="10" t="s">
        <v>15</v>
      </c>
      <c r="C205" s="10" t="s">
        <v>23</v>
      </c>
      <c r="D205" s="34">
        <v>33</v>
      </c>
      <c r="E205" s="35">
        <v>44313</v>
      </c>
      <c r="F205" s="36">
        <v>75480</v>
      </c>
      <c r="G205" s="36">
        <v>75480</v>
      </c>
      <c r="H205" s="10" t="s">
        <v>49</v>
      </c>
      <c r="I205" s="10" t="s">
        <v>204</v>
      </c>
      <c r="J205" s="37">
        <f ca="1">(TODAY()-Employees[[#This Row],[Date Joined]])/365</f>
        <v>2.6410958904109587</v>
      </c>
      <c r="K205" s="38">
        <f ca="1">IF(Employees[[#This Row],[Tenure]]&gt;2,0.03,0.02)</f>
        <v>0.03</v>
      </c>
    </row>
    <row r="206" spans="1:11" x14ac:dyDescent="0.25">
      <c r="A206" s="7" t="s">
        <v>200</v>
      </c>
      <c r="B206" s="8" t="s">
        <v>8</v>
      </c>
      <c r="C206" s="8" t="s">
        <v>12</v>
      </c>
      <c r="D206" s="29">
        <v>33</v>
      </c>
      <c r="E206" s="30">
        <v>44640</v>
      </c>
      <c r="F206" s="31">
        <v>48530</v>
      </c>
      <c r="G206" s="31">
        <v>48530</v>
      </c>
      <c r="H206" s="8" t="s">
        <v>10</v>
      </c>
      <c r="I206" s="8" t="s">
        <v>204</v>
      </c>
      <c r="J206" s="32">
        <f ca="1">(TODAY()-Employees[[#This Row],[Date Joined]])/365</f>
        <v>1.7452054794520548</v>
      </c>
      <c r="K206" s="33">
        <f ca="1">IF(Employees[[#This Row],[Tenure]]&gt;2,0.03,0.02)</f>
        <v>0.02</v>
      </c>
    </row>
    <row r="207" spans="1:11" x14ac:dyDescent="0.25">
      <c r="A207" s="9" t="s">
        <v>111</v>
      </c>
      <c r="B207" s="10" t="s">
        <v>15</v>
      </c>
      <c r="C207" s="10" t="s">
        <v>23</v>
      </c>
      <c r="D207" s="34">
        <v>32</v>
      </c>
      <c r="E207" s="35">
        <v>44293</v>
      </c>
      <c r="F207" s="36">
        <v>43840</v>
      </c>
      <c r="G207" s="36">
        <v>43840</v>
      </c>
      <c r="H207" s="10" t="s">
        <v>10</v>
      </c>
      <c r="I207" s="10" t="s">
        <v>204</v>
      </c>
      <c r="J207" s="37">
        <f ca="1">(TODAY()-Employees[[#This Row],[Date Joined]])/365</f>
        <v>2.6958904109589041</v>
      </c>
      <c r="K207" s="38">
        <f ca="1">IF(Employees[[#This Row],[Tenure]]&gt;2,0.03,0.02)</f>
        <v>0.03</v>
      </c>
    </row>
    <row r="208" spans="1:11" x14ac:dyDescent="0.25">
      <c r="A208" s="7" t="s">
        <v>114</v>
      </c>
      <c r="B208" s="8" t="s">
        <v>205</v>
      </c>
      <c r="C208" s="8" t="s">
        <v>17</v>
      </c>
      <c r="D208" s="29">
        <v>37</v>
      </c>
      <c r="E208" s="30">
        <v>44085</v>
      </c>
      <c r="F208" s="31">
        <v>115440</v>
      </c>
      <c r="G208" s="31">
        <v>115440</v>
      </c>
      <c r="H208" s="8" t="s">
        <v>18</v>
      </c>
      <c r="I208" s="8" t="s">
        <v>204</v>
      </c>
      <c r="J208" s="32">
        <f ca="1">(TODAY()-Employees[[#This Row],[Date Joined]])/365</f>
        <v>3.2657534246575342</v>
      </c>
      <c r="K208" s="33">
        <f ca="1">IF(Employees[[#This Row],[Tenure]]&gt;2,0.03,0.02)</f>
        <v>0.03</v>
      </c>
    </row>
    <row r="209" spans="1:11" x14ac:dyDescent="0.25">
      <c r="A209" s="9" t="s">
        <v>115</v>
      </c>
      <c r="B209" s="10" t="s">
        <v>15</v>
      </c>
      <c r="C209" s="10" t="s">
        <v>9</v>
      </c>
      <c r="D209" s="34">
        <v>38</v>
      </c>
      <c r="E209" s="35">
        <v>44268</v>
      </c>
      <c r="F209" s="36">
        <v>56870</v>
      </c>
      <c r="G209" s="36">
        <v>56870</v>
      </c>
      <c r="H209" s="10" t="s">
        <v>10</v>
      </c>
      <c r="I209" s="10" t="s">
        <v>204</v>
      </c>
      <c r="J209" s="37">
        <f ca="1">(TODAY()-Employees[[#This Row],[Date Joined]])/365</f>
        <v>2.7643835616438355</v>
      </c>
      <c r="K209" s="38">
        <f ca="1">IF(Employees[[#This Row],[Tenure]]&gt;2,0.03,0.02)</f>
        <v>0.03</v>
      </c>
    </row>
    <row r="210" spans="1:11" x14ac:dyDescent="0.25">
      <c r="A210" s="7" t="s">
        <v>119</v>
      </c>
      <c r="B210" s="8" t="s">
        <v>8</v>
      </c>
      <c r="C210" s="8" t="s">
        <v>12</v>
      </c>
      <c r="D210" s="29">
        <v>25</v>
      </c>
      <c r="E210" s="30">
        <v>44665</v>
      </c>
      <c r="F210" s="31">
        <v>109190</v>
      </c>
      <c r="G210" s="31">
        <v>109190</v>
      </c>
      <c r="H210" s="8" t="s">
        <v>10</v>
      </c>
      <c r="I210" s="8" t="s">
        <v>204</v>
      </c>
      <c r="J210" s="32">
        <f ca="1">(TODAY()-Employees[[#This Row],[Date Joined]])/365</f>
        <v>1.6767123287671233</v>
      </c>
      <c r="K210" s="33">
        <f ca="1">IF(Employees[[#This Row],[Tenure]]&gt;2,0.03,0.02)</f>
        <v>0.02</v>
      </c>
    </row>
    <row r="211" spans="1:11" x14ac:dyDescent="0.25">
      <c r="A211" s="9" t="s">
        <v>122</v>
      </c>
      <c r="B211" s="10" t="s">
        <v>8</v>
      </c>
      <c r="C211" s="10" t="s">
        <v>17</v>
      </c>
      <c r="D211" s="34">
        <v>28</v>
      </c>
      <c r="E211" s="35">
        <v>43980</v>
      </c>
      <c r="F211" s="36">
        <v>48170</v>
      </c>
      <c r="G211" s="36">
        <v>48170</v>
      </c>
      <c r="H211" s="10" t="s">
        <v>10</v>
      </c>
      <c r="I211" s="10" t="s">
        <v>204</v>
      </c>
      <c r="J211" s="37">
        <f ca="1">(TODAY()-Employees[[#This Row],[Date Joined]])/365</f>
        <v>3.5534246575342467</v>
      </c>
      <c r="K211" s="38">
        <f ca="1">IF(Employees[[#This Row],[Tenure]]&gt;2,0.03,0.02)</f>
        <v>0.03</v>
      </c>
    </row>
    <row r="212" spans="1:11" x14ac:dyDescent="0.25">
      <c r="A212" s="7" t="s">
        <v>125</v>
      </c>
      <c r="B212" s="8" t="s">
        <v>15</v>
      </c>
      <c r="C212" s="8" t="s">
        <v>9</v>
      </c>
      <c r="D212" s="29">
        <v>34</v>
      </c>
      <c r="E212" s="30">
        <v>44660</v>
      </c>
      <c r="F212" s="31">
        <v>49630</v>
      </c>
      <c r="G212" s="31">
        <v>49630</v>
      </c>
      <c r="H212" s="8" t="s">
        <v>18</v>
      </c>
      <c r="I212" s="8" t="s">
        <v>204</v>
      </c>
      <c r="J212" s="32">
        <f ca="1">(TODAY()-Employees[[#This Row],[Date Joined]])/365</f>
        <v>1.6904109589041096</v>
      </c>
      <c r="K212" s="33">
        <f ca="1">IF(Employees[[#This Row],[Tenure]]&gt;2,0.03,0.02)</f>
        <v>0.02</v>
      </c>
    </row>
    <row r="213" spans="1:11" x14ac:dyDescent="0.25">
      <c r="A213" s="9" t="s">
        <v>129</v>
      </c>
      <c r="B213" s="10" t="s">
        <v>15</v>
      </c>
      <c r="C213" s="10" t="s">
        <v>12</v>
      </c>
      <c r="D213" s="34">
        <v>22</v>
      </c>
      <c r="E213" s="35">
        <v>44388</v>
      </c>
      <c r="F213" s="36">
        <v>76900</v>
      </c>
      <c r="G213" s="36">
        <v>76900</v>
      </c>
      <c r="H213" s="10" t="s">
        <v>10</v>
      </c>
      <c r="I213" s="10" t="s">
        <v>204</v>
      </c>
      <c r="J213" s="37">
        <f ca="1">(TODAY()-Employees[[#This Row],[Date Joined]])/365</f>
        <v>2.4356164383561643</v>
      </c>
      <c r="K213" s="38">
        <f ca="1">IF(Employees[[#This Row],[Tenure]]&gt;2,0.03,0.02)</f>
        <v>0.03</v>
      </c>
    </row>
  </sheetData>
  <mergeCells count="1">
    <mergeCell ref="F1:G1"/>
  </mergeCells>
  <conditionalFormatting sqref="A1:A213">
    <cfRule type="duplicateValues" dxfId="5" priority="3"/>
  </conditionalFormatting>
  <conditionalFormatting sqref="G2:G213">
    <cfRule type="dataBar" priority="1">
      <dataBar showValue="0">
        <cfvo type="min"/>
        <cfvo type="max"/>
        <color theme="9" tint="-0.249977111117893"/>
      </dataBar>
      <extLst>
        <ext xmlns:x14="http://schemas.microsoft.com/office/spreadsheetml/2009/9/main" uri="{B025F937-C7B1-47D3-B67F-A62EFF666E3E}">
          <x14:id>{53E4992B-6DCB-4D41-90C7-B888C96B14A4}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3E4992B-6DCB-4D41-90C7-B888C96B14A4}">
            <x14:dataBar minLength="0" maxLength="100" gradient="0">
              <x14:cfvo type="autoMin"/>
              <x14:cfvo type="autoMax"/>
              <x14:negativeFillColor rgb="FFFF0000"/>
              <x14:axisColor rgb="FF000000"/>
            </x14:dataBar>
          </x14:cfRule>
          <xm:sqref>G2:G213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45484-C6D1-4A14-9D12-A073D8229EBC}">
  <dimension ref="A1:G25"/>
  <sheetViews>
    <sheetView showGridLines="0" topLeftCell="B1" workbookViewId="0">
      <selection activeCell="K1" sqref="K1"/>
    </sheetView>
  </sheetViews>
  <sheetFormatPr defaultRowHeight="15" x14ac:dyDescent="0.25"/>
  <cols>
    <col min="1" max="1" width="14.42578125" bestFit="1" customWidth="1"/>
    <col min="2" max="2" width="16.28515625" bestFit="1" customWidth="1"/>
    <col min="3" max="3" width="3.42578125" bestFit="1" customWidth="1"/>
    <col min="4" max="4" width="12.5703125" bestFit="1" customWidth="1"/>
    <col min="5" max="5" width="5.5703125" bestFit="1" customWidth="1"/>
    <col min="6" max="6" width="8.5703125" bestFit="1" customWidth="1"/>
    <col min="7" max="7" width="11.28515625" bestFit="1" customWidth="1"/>
    <col min="8" max="8" width="12.85546875" bestFit="1" customWidth="1"/>
    <col min="9" max="9" width="19.140625" bestFit="1" customWidth="1"/>
    <col min="10" max="10" width="24.7109375" bestFit="1" customWidth="1"/>
    <col min="11" max="11" width="15" bestFit="1" customWidth="1"/>
    <col min="12" max="12" width="21.5703125" bestFit="1" customWidth="1"/>
    <col min="13" max="13" width="29.28515625" bestFit="1" customWidth="1"/>
    <col min="14" max="14" width="17.5703125" bestFit="1" customWidth="1"/>
    <col min="15" max="15" width="28.85546875" bestFit="1" customWidth="1"/>
    <col min="16" max="16" width="15.7109375" bestFit="1" customWidth="1"/>
    <col min="17" max="17" width="16.140625" bestFit="1" customWidth="1"/>
    <col min="18" max="18" width="19.140625" bestFit="1" customWidth="1"/>
    <col min="19" max="19" width="12.42578125" bestFit="1" customWidth="1"/>
    <col min="20" max="20" width="12.7109375" bestFit="1" customWidth="1"/>
    <col min="21" max="21" width="12.5703125" bestFit="1" customWidth="1"/>
    <col min="22" max="22" width="16.7109375" bestFit="1" customWidth="1"/>
    <col min="23" max="23" width="13.7109375" bestFit="1" customWidth="1"/>
    <col min="24" max="24" width="11.28515625" bestFit="1" customWidth="1"/>
    <col min="25" max="25" width="14.7109375" bestFit="1" customWidth="1"/>
    <col min="26" max="26" width="11.5703125" bestFit="1" customWidth="1"/>
    <col min="27" max="27" width="8.85546875" bestFit="1" customWidth="1"/>
    <col min="28" max="28" width="11" bestFit="1" customWidth="1"/>
    <col min="29" max="29" width="13.5703125" bestFit="1" customWidth="1"/>
    <col min="30" max="30" width="12.7109375" bestFit="1" customWidth="1"/>
    <col min="31" max="31" width="25.5703125" bestFit="1" customWidth="1"/>
    <col min="32" max="32" width="13.85546875" bestFit="1" customWidth="1"/>
    <col min="33" max="33" width="12.5703125" bestFit="1" customWidth="1"/>
    <col min="34" max="34" width="13.5703125" bestFit="1" customWidth="1"/>
    <col min="35" max="35" width="12.42578125" bestFit="1" customWidth="1"/>
    <col min="36" max="36" width="18.140625" bestFit="1" customWidth="1"/>
    <col min="37" max="37" width="13.28515625" bestFit="1" customWidth="1"/>
    <col min="38" max="38" width="14" bestFit="1" customWidth="1"/>
    <col min="39" max="39" width="25.140625" bestFit="1" customWidth="1"/>
    <col min="40" max="40" width="14.28515625" bestFit="1" customWidth="1"/>
    <col min="41" max="42" width="14.5703125" bestFit="1" customWidth="1"/>
    <col min="43" max="43" width="11.28515625" bestFit="1" customWidth="1"/>
    <col min="44" max="44" width="19.85546875" bestFit="1" customWidth="1"/>
    <col min="45" max="45" width="22.140625" bestFit="1" customWidth="1"/>
    <col min="46" max="46" width="16.5703125" bestFit="1" customWidth="1"/>
    <col min="47" max="47" width="13.42578125" bestFit="1" customWidth="1"/>
    <col min="48" max="48" width="16.5703125" bestFit="1" customWidth="1"/>
    <col min="49" max="49" width="14.140625" bestFit="1" customWidth="1"/>
    <col min="50" max="50" width="16.7109375" bestFit="1" customWidth="1"/>
    <col min="51" max="51" width="11.7109375" bestFit="1" customWidth="1"/>
    <col min="52" max="52" width="13.7109375" bestFit="1" customWidth="1"/>
    <col min="53" max="53" width="12.7109375" bestFit="1" customWidth="1"/>
    <col min="54" max="54" width="18" bestFit="1" customWidth="1"/>
    <col min="55" max="56" width="13.7109375" bestFit="1" customWidth="1"/>
    <col min="57" max="57" width="22.7109375" bestFit="1" customWidth="1"/>
    <col min="58" max="58" width="16.140625" bestFit="1" customWidth="1"/>
    <col min="59" max="59" width="20.42578125" bestFit="1" customWidth="1"/>
    <col min="60" max="60" width="11.7109375" bestFit="1" customWidth="1"/>
    <col min="61" max="61" width="15.28515625" bestFit="1" customWidth="1"/>
    <col min="62" max="62" width="12.7109375" bestFit="1" customWidth="1"/>
    <col min="63" max="63" width="15.85546875" bestFit="1" customWidth="1"/>
    <col min="64" max="64" width="15.5703125" bestFit="1" customWidth="1"/>
    <col min="65" max="66" width="16.140625" bestFit="1" customWidth="1"/>
    <col min="67" max="67" width="15.140625" bestFit="1" customWidth="1"/>
    <col min="68" max="68" width="17.7109375" bestFit="1" customWidth="1"/>
    <col min="69" max="69" width="11.28515625" bestFit="1" customWidth="1"/>
    <col min="70" max="70" width="10.140625" bestFit="1" customWidth="1"/>
    <col min="71" max="71" width="13.42578125" bestFit="1" customWidth="1"/>
    <col min="72" max="72" width="20.28515625" bestFit="1" customWidth="1"/>
    <col min="73" max="73" width="12.7109375" bestFit="1" customWidth="1"/>
    <col min="74" max="74" width="21.42578125" bestFit="1" customWidth="1"/>
    <col min="75" max="75" width="14" bestFit="1" customWidth="1"/>
    <col min="76" max="76" width="19.5703125" bestFit="1" customWidth="1"/>
    <col min="77" max="77" width="12.85546875" bestFit="1" customWidth="1"/>
    <col min="78" max="78" width="21.5703125" bestFit="1" customWidth="1"/>
    <col min="79" max="79" width="12.42578125" bestFit="1" customWidth="1"/>
    <col min="80" max="80" width="15.140625" bestFit="1" customWidth="1"/>
    <col min="81" max="81" width="14.7109375" bestFit="1" customWidth="1"/>
    <col min="82" max="82" width="11.28515625" bestFit="1" customWidth="1"/>
    <col min="83" max="83" width="21.5703125" bestFit="1" customWidth="1"/>
    <col min="84" max="84" width="21.42578125" bestFit="1" customWidth="1"/>
    <col min="85" max="85" width="15.7109375" bestFit="1" customWidth="1"/>
    <col min="86" max="86" width="16.42578125" bestFit="1" customWidth="1"/>
    <col min="87" max="87" width="18.140625" bestFit="1" customWidth="1"/>
    <col min="88" max="88" width="12" bestFit="1" customWidth="1"/>
    <col min="89" max="89" width="12.140625" bestFit="1" customWidth="1"/>
    <col min="90" max="90" width="12.85546875" bestFit="1" customWidth="1"/>
    <col min="91" max="91" width="13.85546875" bestFit="1" customWidth="1"/>
    <col min="92" max="92" width="12.5703125" bestFit="1" customWidth="1"/>
    <col min="93" max="93" width="18.5703125" bestFit="1" customWidth="1"/>
    <col min="94" max="94" width="16.28515625" bestFit="1" customWidth="1"/>
    <col min="95" max="95" width="20.42578125" bestFit="1" customWidth="1"/>
    <col min="96" max="96" width="16.28515625" bestFit="1" customWidth="1"/>
    <col min="97" max="97" width="19.85546875" bestFit="1" customWidth="1"/>
    <col min="98" max="98" width="21" bestFit="1" customWidth="1"/>
    <col min="99" max="99" width="11.5703125" bestFit="1" customWidth="1"/>
    <col min="100" max="100" width="13.42578125" bestFit="1" customWidth="1"/>
    <col min="101" max="101" width="12.42578125" bestFit="1" customWidth="1"/>
    <col min="102" max="102" width="12.28515625" bestFit="1" customWidth="1"/>
    <col min="103" max="103" width="16.7109375" bestFit="1" customWidth="1"/>
    <col min="104" max="104" width="19" bestFit="1" customWidth="1"/>
    <col min="105" max="105" width="19.85546875" bestFit="1" customWidth="1"/>
    <col min="106" max="106" width="26.5703125" bestFit="1" customWidth="1"/>
    <col min="107" max="107" width="15.140625" bestFit="1" customWidth="1"/>
    <col min="108" max="108" width="20.42578125" bestFit="1" customWidth="1"/>
    <col min="109" max="109" width="15" bestFit="1" customWidth="1"/>
    <col min="110" max="110" width="15.140625" bestFit="1" customWidth="1"/>
    <col min="111" max="111" width="14.28515625" bestFit="1" customWidth="1"/>
    <col min="112" max="112" width="19" bestFit="1" customWidth="1"/>
    <col min="113" max="113" width="15.7109375" bestFit="1" customWidth="1"/>
    <col min="114" max="114" width="15.140625" bestFit="1" customWidth="1"/>
    <col min="115" max="115" width="29.42578125" bestFit="1" customWidth="1"/>
    <col min="116" max="116" width="15" bestFit="1" customWidth="1"/>
    <col min="117" max="117" width="14.42578125" bestFit="1" customWidth="1"/>
    <col min="118" max="118" width="15.140625" bestFit="1" customWidth="1"/>
    <col min="119" max="119" width="13.5703125" bestFit="1" customWidth="1"/>
    <col min="120" max="120" width="12.85546875" bestFit="1" customWidth="1"/>
    <col min="121" max="121" width="12.28515625" bestFit="1" customWidth="1"/>
    <col min="122" max="122" width="15.7109375" bestFit="1" customWidth="1"/>
    <col min="123" max="123" width="14" bestFit="1" customWidth="1"/>
    <col min="124" max="124" width="10.28515625" bestFit="1" customWidth="1"/>
    <col min="125" max="125" width="10.85546875" bestFit="1" customWidth="1"/>
    <col min="126" max="126" width="11.42578125" bestFit="1" customWidth="1"/>
    <col min="127" max="127" width="17.7109375" bestFit="1" customWidth="1"/>
    <col min="128" max="128" width="13.5703125" bestFit="1" customWidth="1"/>
    <col min="129" max="129" width="13.7109375" bestFit="1" customWidth="1"/>
    <col min="130" max="130" width="14.7109375" bestFit="1" customWidth="1"/>
    <col min="131" max="131" width="22" bestFit="1" customWidth="1"/>
    <col min="132" max="132" width="18" bestFit="1" customWidth="1"/>
    <col min="133" max="133" width="19.28515625" bestFit="1" customWidth="1"/>
    <col min="134" max="134" width="15" bestFit="1" customWidth="1"/>
    <col min="135" max="135" width="24.140625" bestFit="1" customWidth="1"/>
    <col min="136" max="136" width="16.28515625" bestFit="1" customWidth="1"/>
    <col min="137" max="138" width="12.7109375" bestFit="1" customWidth="1"/>
    <col min="139" max="139" width="11.42578125" bestFit="1" customWidth="1"/>
    <col min="140" max="140" width="21.5703125" bestFit="1" customWidth="1"/>
    <col min="141" max="141" width="20.140625" bestFit="1" customWidth="1"/>
    <col min="142" max="142" width="22.140625" bestFit="1" customWidth="1"/>
    <col min="143" max="143" width="14.85546875" bestFit="1" customWidth="1"/>
    <col min="144" max="144" width="18" bestFit="1" customWidth="1"/>
    <col min="145" max="145" width="19.42578125" bestFit="1" customWidth="1"/>
    <col min="146" max="146" width="12.140625" bestFit="1" customWidth="1"/>
    <col min="147" max="147" width="20.28515625" bestFit="1" customWidth="1"/>
    <col min="148" max="148" width="15.140625" bestFit="1" customWidth="1"/>
    <col min="149" max="149" width="12.28515625" bestFit="1" customWidth="1"/>
    <col min="150" max="150" width="14.28515625" bestFit="1" customWidth="1"/>
    <col min="151" max="151" width="13.5703125" bestFit="1" customWidth="1"/>
    <col min="152" max="152" width="14.85546875" bestFit="1" customWidth="1"/>
    <col min="153" max="153" width="19.42578125" bestFit="1" customWidth="1"/>
    <col min="154" max="154" width="11.7109375" bestFit="1" customWidth="1"/>
    <col min="155" max="155" width="16.85546875" bestFit="1" customWidth="1"/>
    <col min="156" max="156" width="22.140625" bestFit="1" customWidth="1"/>
    <col min="157" max="157" width="13.42578125" bestFit="1" customWidth="1"/>
    <col min="158" max="158" width="30" bestFit="1" customWidth="1"/>
    <col min="159" max="159" width="12.5703125" bestFit="1" customWidth="1"/>
    <col min="160" max="160" width="15.140625" bestFit="1" customWidth="1"/>
    <col min="161" max="161" width="23.140625" bestFit="1" customWidth="1"/>
    <col min="162" max="162" width="19.140625" bestFit="1" customWidth="1"/>
    <col min="163" max="163" width="13.28515625" bestFit="1" customWidth="1"/>
    <col min="164" max="164" width="11.42578125" bestFit="1" customWidth="1"/>
    <col min="165" max="165" width="13.42578125" bestFit="1" customWidth="1"/>
    <col min="166" max="166" width="14.28515625" bestFit="1" customWidth="1"/>
    <col min="167" max="167" width="15.140625" bestFit="1" customWidth="1"/>
    <col min="168" max="168" width="11.5703125" bestFit="1" customWidth="1"/>
    <col min="169" max="169" width="12.140625" bestFit="1" customWidth="1"/>
    <col min="170" max="170" width="14.140625" bestFit="1" customWidth="1"/>
    <col min="171" max="171" width="17.28515625" bestFit="1" customWidth="1"/>
    <col min="172" max="172" width="11.85546875" bestFit="1" customWidth="1"/>
    <col min="173" max="173" width="18.7109375" bestFit="1" customWidth="1"/>
    <col min="174" max="174" width="12.140625" bestFit="1" customWidth="1"/>
    <col min="175" max="175" width="9.85546875" bestFit="1" customWidth="1"/>
    <col min="176" max="176" width="17.28515625" bestFit="1" customWidth="1"/>
    <col min="177" max="177" width="18.7109375" bestFit="1" customWidth="1"/>
    <col min="178" max="178" width="18.5703125" bestFit="1" customWidth="1"/>
    <col min="179" max="179" width="18.42578125" bestFit="1" customWidth="1"/>
    <col min="180" max="180" width="16.85546875" bestFit="1" customWidth="1"/>
    <col min="181" max="181" width="14.28515625" bestFit="1" customWidth="1"/>
    <col min="182" max="182" width="12.7109375" bestFit="1" customWidth="1"/>
    <col min="183" max="183" width="13.42578125" bestFit="1" customWidth="1"/>
    <col min="184" max="184" width="10.5703125" bestFit="1" customWidth="1"/>
    <col min="185" max="185" width="11.28515625" bestFit="1" customWidth="1"/>
  </cols>
  <sheetData>
    <row r="1" spans="1:5" x14ac:dyDescent="0.25">
      <c r="A1" s="26" t="s">
        <v>237</v>
      </c>
      <c r="B1" t="s">
        <v>233</v>
      </c>
    </row>
    <row r="2" spans="1:5" x14ac:dyDescent="0.25">
      <c r="A2" s="24" t="s">
        <v>18</v>
      </c>
      <c r="B2" s="27">
        <v>60358.571428571428</v>
      </c>
    </row>
    <row r="3" spans="1:5" x14ac:dyDescent="0.25">
      <c r="A3" s="24" t="s">
        <v>43</v>
      </c>
      <c r="B3" s="27">
        <v>92080</v>
      </c>
    </row>
    <row r="4" spans="1:5" x14ac:dyDescent="0.25">
      <c r="A4" s="24" t="s">
        <v>10</v>
      </c>
      <c r="B4" s="27">
        <v>63111.818181818184</v>
      </c>
    </row>
    <row r="5" spans="1:5" x14ac:dyDescent="0.25">
      <c r="A5" s="24" t="s">
        <v>13</v>
      </c>
      <c r="B5" s="27">
        <v>80484.305555555562</v>
      </c>
    </row>
    <row r="6" spans="1:5" x14ac:dyDescent="0.25">
      <c r="A6" s="24" t="s">
        <v>49</v>
      </c>
      <c r="B6" s="27">
        <v>75480</v>
      </c>
    </row>
    <row r="7" spans="1:5" x14ac:dyDescent="0.25">
      <c r="A7" s="24" t="s">
        <v>224</v>
      </c>
      <c r="B7" s="27">
        <v>77405.104166666672</v>
      </c>
    </row>
    <row r="9" spans="1:5" x14ac:dyDescent="0.25">
      <c r="A9" s="26" t="s">
        <v>236</v>
      </c>
      <c r="B9" s="26" t="s">
        <v>231</v>
      </c>
    </row>
    <row r="10" spans="1:5" x14ac:dyDescent="0.25">
      <c r="A10" s="26" t="s">
        <v>237</v>
      </c>
      <c r="B10" t="s">
        <v>15</v>
      </c>
      <c r="C10" t="s">
        <v>8</v>
      </c>
      <c r="D10" t="s">
        <v>205</v>
      </c>
      <c r="E10" t="s">
        <v>224</v>
      </c>
    </row>
    <row r="11" spans="1:5" x14ac:dyDescent="0.25">
      <c r="A11" s="24" t="s">
        <v>43</v>
      </c>
      <c r="B11">
        <v>4</v>
      </c>
      <c r="E11">
        <v>4</v>
      </c>
    </row>
    <row r="12" spans="1:5" x14ac:dyDescent="0.25">
      <c r="A12" s="24" t="s">
        <v>10</v>
      </c>
      <c r="B12">
        <v>11</v>
      </c>
      <c r="C12">
        <v>14</v>
      </c>
      <c r="D12">
        <v>2</v>
      </c>
      <c r="E12">
        <v>27</v>
      </c>
    </row>
    <row r="13" spans="1:5" x14ac:dyDescent="0.25">
      <c r="A13" s="24" t="s">
        <v>13</v>
      </c>
      <c r="B13">
        <v>72</v>
      </c>
      <c r="C13">
        <v>79</v>
      </c>
      <c r="D13">
        <v>5</v>
      </c>
      <c r="E13">
        <v>156</v>
      </c>
    </row>
    <row r="14" spans="1:5" x14ac:dyDescent="0.25">
      <c r="A14" s="24" t="s">
        <v>18</v>
      </c>
      <c r="B14">
        <v>7</v>
      </c>
      <c r="C14">
        <v>8</v>
      </c>
      <c r="D14">
        <v>4</v>
      </c>
      <c r="E14">
        <v>19</v>
      </c>
    </row>
    <row r="15" spans="1:5" x14ac:dyDescent="0.25">
      <c r="A15" s="24" t="s">
        <v>49</v>
      </c>
      <c r="B15">
        <v>2</v>
      </c>
      <c r="C15">
        <v>4</v>
      </c>
      <c r="E15">
        <v>6</v>
      </c>
    </row>
    <row r="16" spans="1:5" x14ac:dyDescent="0.25">
      <c r="A16" s="24" t="s">
        <v>224</v>
      </c>
      <c r="B16">
        <v>96</v>
      </c>
      <c r="C16">
        <v>105</v>
      </c>
      <c r="D16">
        <v>11</v>
      </c>
      <c r="E16">
        <v>212</v>
      </c>
    </row>
    <row r="18" spans="1:7" x14ac:dyDescent="0.25">
      <c r="A18" s="26" t="s">
        <v>236</v>
      </c>
      <c r="B18" s="26" t="s">
        <v>231</v>
      </c>
    </row>
    <row r="19" spans="1:7" x14ac:dyDescent="0.25">
      <c r="A19" s="26" t="s">
        <v>237</v>
      </c>
      <c r="B19" t="s">
        <v>17</v>
      </c>
      <c r="C19" t="s">
        <v>26</v>
      </c>
      <c r="D19" t="s">
        <v>12</v>
      </c>
      <c r="E19" t="s">
        <v>9</v>
      </c>
      <c r="F19" t="s">
        <v>23</v>
      </c>
      <c r="G19" t="s">
        <v>224</v>
      </c>
    </row>
    <row r="20" spans="1:7" x14ac:dyDescent="0.25">
      <c r="A20" s="24" t="s">
        <v>43</v>
      </c>
      <c r="D20">
        <v>2</v>
      </c>
      <c r="E20">
        <v>2</v>
      </c>
      <c r="G20">
        <v>4</v>
      </c>
    </row>
    <row r="21" spans="1:7" x14ac:dyDescent="0.25">
      <c r="A21" s="24" t="s">
        <v>10</v>
      </c>
      <c r="B21">
        <v>5</v>
      </c>
      <c r="D21">
        <v>9</v>
      </c>
      <c r="E21">
        <v>6</v>
      </c>
      <c r="F21">
        <v>7</v>
      </c>
      <c r="G21">
        <v>27</v>
      </c>
    </row>
    <row r="22" spans="1:7" x14ac:dyDescent="0.25">
      <c r="A22" s="24" t="s">
        <v>13</v>
      </c>
      <c r="B22">
        <v>27</v>
      </c>
      <c r="C22">
        <v>9</v>
      </c>
      <c r="D22">
        <v>52</v>
      </c>
      <c r="E22">
        <v>20</v>
      </c>
      <c r="F22">
        <v>48</v>
      </c>
      <c r="G22">
        <v>156</v>
      </c>
    </row>
    <row r="23" spans="1:7" x14ac:dyDescent="0.25">
      <c r="A23" s="24" t="s">
        <v>18</v>
      </c>
      <c r="B23">
        <v>10</v>
      </c>
      <c r="E23">
        <v>5</v>
      </c>
      <c r="F23">
        <v>4</v>
      </c>
      <c r="G23">
        <v>19</v>
      </c>
    </row>
    <row r="24" spans="1:7" x14ac:dyDescent="0.25">
      <c r="A24" s="24" t="s">
        <v>49</v>
      </c>
      <c r="D24">
        <v>2</v>
      </c>
      <c r="E24">
        <v>2</v>
      </c>
      <c r="F24">
        <v>2</v>
      </c>
      <c r="G24">
        <v>6</v>
      </c>
    </row>
    <row r="25" spans="1:7" x14ac:dyDescent="0.25">
      <c r="A25" s="24" t="s">
        <v>224</v>
      </c>
      <c r="B25">
        <v>42</v>
      </c>
      <c r="C25">
        <v>9</v>
      </c>
      <c r="D25">
        <v>65</v>
      </c>
      <c r="E25">
        <v>35</v>
      </c>
      <c r="F25">
        <v>61</v>
      </c>
      <c r="G25">
        <v>212</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2AB3-C828-4496-BA59-AF80C71F6B75}">
  <dimension ref="A1:P38"/>
  <sheetViews>
    <sheetView topLeftCell="D1" zoomScaleNormal="100" workbookViewId="0">
      <selection activeCell="D21" sqref="D21"/>
    </sheetView>
  </sheetViews>
  <sheetFormatPr defaultRowHeight="15" x14ac:dyDescent="0.25"/>
  <cols>
    <col min="1" max="1" width="13.140625" bestFit="1" customWidth="1"/>
    <col min="2" max="2" width="14.42578125" bestFit="1" customWidth="1"/>
    <col min="3" max="5" width="9.7109375" bestFit="1" customWidth="1"/>
    <col min="6" max="6" width="8.7109375" bestFit="1" customWidth="1"/>
    <col min="7" max="17" width="9.7109375" bestFit="1" customWidth="1"/>
    <col min="18" max="22" width="10.7109375" bestFit="1" customWidth="1"/>
    <col min="23" max="23" width="9.7109375" bestFit="1" customWidth="1"/>
    <col min="24" max="27" width="10.7109375" bestFit="1" customWidth="1"/>
    <col min="28" max="28" width="9.7109375" bestFit="1" customWidth="1"/>
    <col min="29" max="33" width="10.7109375" bestFit="1" customWidth="1"/>
    <col min="34" max="35" width="8.7109375" bestFit="1" customWidth="1"/>
    <col min="36" max="39" width="9.7109375" bestFit="1" customWidth="1"/>
    <col min="40" max="40" width="8.7109375" bestFit="1" customWidth="1"/>
    <col min="41" max="43" width="9.7109375" bestFit="1" customWidth="1"/>
    <col min="44" max="45" width="8.7109375" bestFit="1" customWidth="1"/>
    <col min="46" max="51" width="9.7109375" bestFit="1" customWidth="1"/>
    <col min="52" max="52" width="8.7109375" bestFit="1" customWidth="1"/>
    <col min="53" max="56" width="9.7109375" bestFit="1" customWidth="1"/>
    <col min="57" max="60" width="8.7109375" bestFit="1" customWidth="1"/>
    <col min="61" max="66" width="9.7109375" bestFit="1" customWidth="1"/>
    <col min="67" max="68" width="8.7109375" bestFit="1" customWidth="1"/>
    <col min="69" max="72" width="9.7109375" bestFit="1" customWidth="1"/>
    <col min="73" max="77" width="8.7109375" bestFit="1" customWidth="1"/>
    <col min="78" max="82" width="9.7109375" bestFit="1" customWidth="1"/>
    <col min="83" max="83" width="8.7109375" bestFit="1" customWidth="1"/>
    <col min="84" max="86" width="9.7109375" bestFit="1" customWidth="1"/>
    <col min="87" max="90" width="8.7109375" bestFit="1" customWidth="1"/>
    <col min="91" max="96" width="9.7109375" bestFit="1" customWidth="1"/>
    <col min="97" max="98" width="10.7109375" bestFit="1" customWidth="1"/>
    <col min="99" max="100" width="9.7109375" bestFit="1" customWidth="1"/>
    <col min="101" max="102" width="10.7109375" bestFit="1" customWidth="1"/>
    <col min="103" max="104" width="9.7109375" bestFit="1" customWidth="1"/>
    <col min="105" max="109" width="10.7109375" bestFit="1" customWidth="1"/>
    <col min="110" max="110" width="8.7109375" bestFit="1" customWidth="1"/>
    <col min="111" max="112" width="9.7109375" bestFit="1" customWidth="1"/>
    <col min="113" max="114" width="8.7109375" bestFit="1" customWidth="1"/>
    <col min="115" max="122" width="9.7109375" bestFit="1" customWidth="1"/>
    <col min="123" max="123" width="8.7109375" bestFit="1" customWidth="1"/>
    <col min="124" max="128" width="9.7109375" bestFit="1" customWidth="1"/>
    <col min="129" max="130" width="8.7109375" bestFit="1" customWidth="1"/>
    <col min="131" max="135" width="9.7109375" bestFit="1" customWidth="1"/>
    <col min="136" max="137" width="8.7109375" bestFit="1" customWidth="1"/>
    <col min="138" max="141" width="9.7109375" bestFit="1" customWidth="1"/>
    <col min="142" max="144" width="8.7109375" bestFit="1" customWidth="1"/>
    <col min="145" max="148" width="9.7109375" bestFit="1" customWidth="1"/>
    <col min="149" max="150" width="8.7109375" bestFit="1" customWidth="1"/>
    <col min="151" max="152" width="9.7109375" bestFit="1" customWidth="1"/>
    <col min="153" max="154" width="8.7109375" bestFit="1" customWidth="1"/>
    <col min="155" max="156" width="9.7109375" bestFit="1" customWidth="1"/>
    <col min="157" max="157" width="8.7109375" bestFit="1" customWidth="1"/>
    <col min="158" max="158" width="9.7109375" bestFit="1" customWidth="1"/>
    <col min="159" max="160" width="10.7109375" bestFit="1" customWidth="1"/>
    <col min="161" max="162" width="9.7109375" bestFit="1" customWidth="1"/>
    <col min="163" max="163" width="11.28515625" bestFit="1" customWidth="1"/>
  </cols>
  <sheetData>
    <row r="1" spans="1:16" x14ac:dyDescent="0.25">
      <c r="A1" s="26" t="s">
        <v>237</v>
      </c>
      <c r="B1" t="s">
        <v>236</v>
      </c>
    </row>
    <row r="2" spans="1:16" x14ac:dyDescent="0.25">
      <c r="A2" s="24" t="s">
        <v>238</v>
      </c>
      <c r="M2" cm="1">
        <f t="array" ref="M2:M37">_xlfn.SEQUENCE(36)</f>
        <v>1</v>
      </c>
      <c r="N2" s="4">
        <f>EDATE(DATE(2020,4,1),M2)</f>
        <v>43952</v>
      </c>
      <c r="O2">
        <f>COUNTIFS(Employees[Date Joined],"&gt;="&amp;N2,Employees[Date Joined],"&lt;="&amp;EOMONTH(N2,0))</f>
        <v>5</v>
      </c>
      <c r="P2" s="40">
        <f>SUM($O$2:O2)</f>
        <v>5</v>
      </c>
    </row>
    <row r="3" spans="1:16" x14ac:dyDescent="0.25">
      <c r="A3" s="39" t="s">
        <v>242</v>
      </c>
      <c r="B3">
        <v>5</v>
      </c>
      <c r="M3">
        <v>2</v>
      </c>
      <c r="N3" s="4">
        <f t="shared" ref="N3:N37" si="0">EDATE(DATE(2020,4,1),M3)</f>
        <v>43983</v>
      </c>
      <c r="O3">
        <f>COUNTIFS(Employees[Date Joined],"&gt;="&amp;N3,Employees[Date Joined],"&lt;="&amp;EOMONTH(N3,0))</f>
        <v>1</v>
      </c>
      <c r="P3" s="40">
        <f>SUM($O$2:O3)</f>
        <v>6</v>
      </c>
    </row>
    <row r="4" spans="1:16" x14ac:dyDescent="0.25">
      <c r="A4" s="39" t="s">
        <v>243</v>
      </c>
      <c r="B4">
        <v>6</v>
      </c>
      <c r="M4">
        <v>3</v>
      </c>
      <c r="N4" s="4">
        <f t="shared" si="0"/>
        <v>44013</v>
      </c>
      <c r="O4">
        <f>COUNTIFS(Employees[Date Joined],"&gt;="&amp;N4,Employees[Date Joined],"&lt;="&amp;EOMONTH(N4,0))</f>
        <v>6</v>
      </c>
      <c r="P4" s="40">
        <f>SUM($O$2:O4)</f>
        <v>12</v>
      </c>
    </row>
    <row r="5" spans="1:16" x14ac:dyDescent="0.25">
      <c r="A5" s="39" t="s">
        <v>244</v>
      </c>
      <c r="B5">
        <v>12</v>
      </c>
      <c r="M5">
        <v>4</v>
      </c>
      <c r="N5" s="4">
        <f t="shared" si="0"/>
        <v>44044</v>
      </c>
      <c r="O5">
        <f>COUNTIFS(Employees[Date Joined],"&gt;="&amp;N5,Employees[Date Joined],"&lt;="&amp;EOMONTH(N5,0))</f>
        <v>3</v>
      </c>
      <c r="P5" s="40">
        <f>SUM($O$2:O5)</f>
        <v>15</v>
      </c>
    </row>
    <row r="6" spans="1:16" x14ac:dyDescent="0.25">
      <c r="A6" s="39" t="s">
        <v>245</v>
      </c>
      <c r="B6">
        <v>15</v>
      </c>
      <c r="M6">
        <v>5</v>
      </c>
      <c r="N6" s="4">
        <f t="shared" si="0"/>
        <v>44075</v>
      </c>
      <c r="O6">
        <f>COUNTIFS(Employees[Date Joined],"&gt;="&amp;N6,Employees[Date Joined],"&lt;="&amp;EOMONTH(N6,0))</f>
        <v>7</v>
      </c>
      <c r="P6" s="40">
        <f>SUM($O$2:O6)</f>
        <v>22</v>
      </c>
    </row>
    <row r="7" spans="1:16" x14ac:dyDescent="0.25">
      <c r="A7" s="39" t="s">
        <v>246</v>
      </c>
      <c r="B7">
        <v>22</v>
      </c>
      <c r="M7">
        <v>6</v>
      </c>
      <c r="N7" s="4">
        <f t="shared" si="0"/>
        <v>44105</v>
      </c>
      <c r="O7">
        <f>COUNTIFS(Employees[Date Joined],"&gt;="&amp;N7,Employees[Date Joined],"&lt;="&amp;EOMONTH(N7,0))</f>
        <v>7</v>
      </c>
      <c r="P7" s="40">
        <f>SUM($O$2:O7)</f>
        <v>29</v>
      </c>
    </row>
    <row r="8" spans="1:16" x14ac:dyDescent="0.25">
      <c r="A8" s="39" t="s">
        <v>247</v>
      </c>
      <c r="B8">
        <v>29</v>
      </c>
      <c r="M8">
        <v>7</v>
      </c>
      <c r="N8" s="4">
        <f t="shared" si="0"/>
        <v>44136</v>
      </c>
      <c r="O8">
        <f>COUNTIFS(Employees[Date Joined],"&gt;="&amp;N8,Employees[Date Joined],"&lt;="&amp;EOMONTH(N8,0))</f>
        <v>9</v>
      </c>
      <c r="P8" s="40">
        <f>SUM($O$2:O8)</f>
        <v>38</v>
      </c>
    </row>
    <row r="9" spans="1:16" x14ac:dyDescent="0.25">
      <c r="A9" s="39" t="s">
        <v>248</v>
      </c>
      <c r="B9">
        <v>38</v>
      </c>
      <c r="M9">
        <v>8</v>
      </c>
      <c r="N9" s="4">
        <f t="shared" si="0"/>
        <v>44166</v>
      </c>
      <c r="O9">
        <f>COUNTIFS(Employees[Date Joined],"&gt;="&amp;N9,Employees[Date Joined],"&lt;="&amp;EOMONTH(N9,0))</f>
        <v>7</v>
      </c>
      <c r="P9" s="40">
        <f>SUM($O$2:O9)</f>
        <v>45</v>
      </c>
    </row>
    <row r="10" spans="1:16" x14ac:dyDescent="0.25">
      <c r="A10" s="39" t="s">
        <v>249</v>
      </c>
      <c r="B10">
        <v>45</v>
      </c>
      <c r="M10">
        <v>9</v>
      </c>
      <c r="N10" s="4">
        <f t="shared" si="0"/>
        <v>44197</v>
      </c>
      <c r="O10">
        <f>COUNTIFS(Employees[Date Joined],"&gt;="&amp;N10,Employees[Date Joined],"&lt;="&amp;EOMONTH(N10,0))</f>
        <v>6</v>
      </c>
      <c r="P10" s="40">
        <f>SUM($O$2:O10)</f>
        <v>51</v>
      </c>
    </row>
    <row r="11" spans="1:16" x14ac:dyDescent="0.25">
      <c r="A11" s="24" t="s">
        <v>239</v>
      </c>
      <c r="M11">
        <v>10</v>
      </c>
      <c r="N11" s="4">
        <f t="shared" si="0"/>
        <v>44228</v>
      </c>
      <c r="O11">
        <f>COUNTIFS(Employees[Date Joined],"&gt;="&amp;N11,Employees[Date Joined],"&lt;="&amp;EOMONTH(N11,0))</f>
        <v>4</v>
      </c>
      <c r="P11" s="40">
        <f>SUM($O$2:O11)</f>
        <v>55</v>
      </c>
    </row>
    <row r="12" spans="1:16" x14ac:dyDescent="0.25">
      <c r="A12" s="39" t="s">
        <v>250</v>
      </c>
      <c r="B12">
        <v>6</v>
      </c>
      <c r="M12">
        <v>11</v>
      </c>
      <c r="N12" s="4">
        <f t="shared" si="0"/>
        <v>44256</v>
      </c>
      <c r="O12">
        <f>COUNTIFS(Employees[Date Joined],"&gt;="&amp;N12,Employees[Date Joined],"&lt;="&amp;EOMONTH(N12,0))</f>
        <v>10</v>
      </c>
      <c r="P12" s="40">
        <f>SUM($O$2:O12)</f>
        <v>65</v>
      </c>
    </row>
    <row r="13" spans="1:16" x14ac:dyDescent="0.25">
      <c r="A13" s="39" t="s">
        <v>251</v>
      </c>
      <c r="B13">
        <v>10</v>
      </c>
      <c r="M13">
        <v>12</v>
      </c>
      <c r="N13" s="4">
        <f t="shared" si="0"/>
        <v>44287</v>
      </c>
      <c r="O13">
        <f>COUNTIFS(Employees[Date Joined],"&gt;="&amp;N13,Employees[Date Joined],"&lt;="&amp;EOMONTH(N13,0))</f>
        <v>6</v>
      </c>
      <c r="P13" s="40">
        <f>SUM($O$2:O13)</f>
        <v>71</v>
      </c>
    </row>
    <row r="14" spans="1:16" x14ac:dyDescent="0.25">
      <c r="A14" s="39" t="s">
        <v>252</v>
      </c>
      <c r="B14">
        <v>20</v>
      </c>
      <c r="M14">
        <v>13</v>
      </c>
      <c r="N14" s="4">
        <f t="shared" si="0"/>
        <v>44317</v>
      </c>
      <c r="O14">
        <f>COUNTIFS(Employees[Date Joined],"&gt;="&amp;N14,Employees[Date Joined],"&lt;="&amp;EOMONTH(N14,0))</f>
        <v>13</v>
      </c>
      <c r="P14" s="40">
        <f>SUM($O$2:O14)</f>
        <v>84</v>
      </c>
    </row>
    <row r="15" spans="1:16" x14ac:dyDescent="0.25">
      <c r="A15" s="39" t="s">
        <v>253</v>
      </c>
      <c r="B15">
        <v>26</v>
      </c>
      <c r="M15">
        <v>14</v>
      </c>
      <c r="N15" s="4">
        <f t="shared" si="0"/>
        <v>44348</v>
      </c>
      <c r="O15">
        <f>COUNTIFS(Employees[Date Joined],"&gt;="&amp;N15,Employees[Date Joined],"&lt;="&amp;EOMONTH(N15,0))</f>
        <v>7</v>
      </c>
      <c r="P15" s="40">
        <f>SUM($O$2:O15)</f>
        <v>91</v>
      </c>
    </row>
    <row r="16" spans="1:16" x14ac:dyDescent="0.25">
      <c r="A16" s="39" t="s">
        <v>242</v>
      </c>
      <c r="B16">
        <v>39</v>
      </c>
      <c r="M16">
        <v>15</v>
      </c>
      <c r="N16" s="4">
        <f t="shared" si="0"/>
        <v>44378</v>
      </c>
      <c r="O16">
        <f>COUNTIFS(Employees[Date Joined],"&gt;="&amp;N16,Employees[Date Joined],"&lt;="&amp;EOMONTH(N16,0))</f>
        <v>14</v>
      </c>
      <c r="P16" s="40">
        <f>SUM($O$2:O16)</f>
        <v>105</v>
      </c>
    </row>
    <row r="17" spans="1:16" x14ac:dyDescent="0.25">
      <c r="A17" s="39" t="s">
        <v>243</v>
      </c>
      <c r="B17">
        <v>46</v>
      </c>
      <c r="M17">
        <v>16</v>
      </c>
      <c r="N17" s="4">
        <f t="shared" si="0"/>
        <v>44409</v>
      </c>
      <c r="O17">
        <f>COUNTIFS(Employees[Date Joined],"&gt;="&amp;N17,Employees[Date Joined],"&lt;="&amp;EOMONTH(N17,0))</f>
        <v>4</v>
      </c>
      <c r="P17" s="40">
        <f>SUM($O$2:O17)</f>
        <v>109</v>
      </c>
    </row>
    <row r="18" spans="1:16" x14ac:dyDescent="0.25">
      <c r="A18" s="39" t="s">
        <v>244</v>
      </c>
      <c r="B18">
        <v>60</v>
      </c>
      <c r="M18">
        <v>17</v>
      </c>
      <c r="N18" s="4">
        <f t="shared" si="0"/>
        <v>44440</v>
      </c>
      <c r="O18">
        <f>COUNTIFS(Employees[Date Joined],"&gt;="&amp;N18,Employees[Date Joined],"&lt;="&amp;EOMONTH(N18,0))</f>
        <v>13</v>
      </c>
      <c r="P18" s="40">
        <f>SUM($O$2:O18)</f>
        <v>122</v>
      </c>
    </row>
    <row r="19" spans="1:16" x14ac:dyDescent="0.25">
      <c r="A19" s="39" t="s">
        <v>245</v>
      </c>
      <c r="B19">
        <v>64</v>
      </c>
      <c r="M19">
        <v>18</v>
      </c>
      <c r="N19" s="4">
        <f t="shared" si="0"/>
        <v>44470</v>
      </c>
      <c r="O19">
        <f>COUNTIFS(Employees[Date Joined],"&gt;="&amp;N19,Employees[Date Joined],"&lt;="&amp;EOMONTH(N19,0))</f>
        <v>3</v>
      </c>
      <c r="P19" s="40">
        <f>SUM($O$2:O19)</f>
        <v>125</v>
      </c>
    </row>
    <row r="20" spans="1:16" x14ac:dyDescent="0.25">
      <c r="A20" s="39" t="s">
        <v>246</v>
      </c>
      <c r="B20">
        <v>77</v>
      </c>
      <c r="M20">
        <v>19</v>
      </c>
      <c r="N20" s="4">
        <f t="shared" si="0"/>
        <v>44501</v>
      </c>
      <c r="O20">
        <f>COUNTIFS(Employees[Date Joined],"&gt;="&amp;N20,Employees[Date Joined],"&lt;="&amp;EOMONTH(N20,0))</f>
        <v>4</v>
      </c>
      <c r="P20" s="40">
        <f>SUM($O$2:O20)</f>
        <v>129</v>
      </c>
    </row>
    <row r="21" spans="1:16" x14ac:dyDescent="0.25">
      <c r="A21" s="39" t="s">
        <v>247</v>
      </c>
      <c r="B21">
        <v>80</v>
      </c>
      <c r="M21">
        <v>20</v>
      </c>
      <c r="N21" s="4">
        <f t="shared" si="0"/>
        <v>44531</v>
      </c>
      <c r="O21">
        <f>COUNTIFS(Employees[Date Joined],"&gt;="&amp;N21,Employees[Date Joined],"&lt;="&amp;EOMONTH(N21,0))</f>
        <v>8</v>
      </c>
      <c r="P21" s="40">
        <f>SUM($O$2:O21)</f>
        <v>137</v>
      </c>
    </row>
    <row r="22" spans="1:16" x14ac:dyDescent="0.25">
      <c r="A22" s="39" t="s">
        <v>248</v>
      </c>
      <c r="B22">
        <v>84</v>
      </c>
      <c r="M22">
        <v>21</v>
      </c>
      <c r="N22" s="4">
        <f t="shared" si="0"/>
        <v>44562</v>
      </c>
      <c r="O22">
        <f>COUNTIFS(Employees[Date Joined],"&gt;="&amp;N22,Employees[Date Joined],"&lt;="&amp;EOMONTH(N22,0))</f>
        <v>3</v>
      </c>
      <c r="P22" s="40">
        <f>SUM($O$2:O22)</f>
        <v>140</v>
      </c>
    </row>
    <row r="23" spans="1:16" x14ac:dyDescent="0.25">
      <c r="A23" s="39" t="s">
        <v>249</v>
      </c>
      <c r="B23">
        <v>92</v>
      </c>
      <c r="M23">
        <v>22</v>
      </c>
      <c r="N23" s="4">
        <f t="shared" si="0"/>
        <v>44593</v>
      </c>
      <c r="O23">
        <f>COUNTIFS(Employees[Date Joined],"&gt;="&amp;N23,Employees[Date Joined],"&lt;="&amp;EOMONTH(N23,0))</f>
        <v>10</v>
      </c>
      <c r="P23" s="40">
        <f>SUM($O$2:O23)</f>
        <v>150</v>
      </c>
    </row>
    <row r="24" spans="1:16" x14ac:dyDescent="0.25">
      <c r="A24" s="24" t="s">
        <v>240</v>
      </c>
      <c r="M24">
        <v>23</v>
      </c>
      <c r="N24" s="4">
        <f t="shared" si="0"/>
        <v>44621</v>
      </c>
      <c r="O24">
        <f>COUNTIFS(Employees[Date Joined],"&gt;="&amp;N24,Employees[Date Joined],"&lt;="&amp;EOMONTH(N24,0))</f>
        <v>10</v>
      </c>
      <c r="P24" s="40">
        <f>SUM($O$2:O24)</f>
        <v>160</v>
      </c>
    </row>
    <row r="25" spans="1:16" x14ac:dyDescent="0.25">
      <c r="A25" s="39" t="s">
        <v>250</v>
      </c>
      <c r="B25">
        <v>3</v>
      </c>
      <c r="M25">
        <v>24</v>
      </c>
      <c r="N25" s="4">
        <f t="shared" si="0"/>
        <v>44652</v>
      </c>
      <c r="O25">
        <f>COUNTIFS(Employees[Date Joined],"&gt;="&amp;N25,Employees[Date Joined],"&lt;="&amp;EOMONTH(N25,0))</f>
        <v>12</v>
      </c>
      <c r="P25" s="40">
        <f>SUM($O$2:O25)</f>
        <v>172</v>
      </c>
    </row>
    <row r="26" spans="1:16" x14ac:dyDescent="0.25">
      <c r="A26" s="39" t="s">
        <v>251</v>
      </c>
      <c r="B26">
        <v>13</v>
      </c>
      <c r="M26">
        <v>25</v>
      </c>
      <c r="N26" s="4">
        <f t="shared" si="0"/>
        <v>44682</v>
      </c>
      <c r="O26">
        <f>COUNTIFS(Employees[Date Joined],"&gt;="&amp;N26,Employees[Date Joined],"&lt;="&amp;EOMONTH(N26,0))</f>
        <v>12</v>
      </c>
      <c r="P26" s="40">
        <f>SUM($O$2:O26)</f>
        <v>184</v>
      </c>
    </row>
    <row r="27" spans="1:16" x14ac:dyDescent="0.25">
      <c r="A27" s="39" t="s">
        <v>252</v>
      </c>
      <c r="B27">
        <v>23</v>
      </c>
      <c r="M27">
        <v>26</v>
      </c>
      <c r="N27" s="4">
        <f t="shared" si="0"/>
        <v>44713</v>
      </c>
      <c r="O27">
        <f>COUNTIFS(Employees[Date Joined],"&gt;="&amp;N27,Employees[Date Joined],"&lt;="&amp;EOMONTH(N27,0))</f>
        <v>8</v>
      </c>
      <c r="P27" s="40">
        <f>SUM($O$2:O27)</f>
        <v>192</v>
      </c>
    </row>
    <row r="28" spans="1:16" x14ac:dyDescent="0.25">
      <c r="A28" s="39" t="s">
        <v>253</v>
      </c>
      <c r="B28">
        <v>35</v>
      </c>
      <c r="M28">
        <v>27</v>
      </c>
      <c r="N28" s="4">
        <f t="shared" si="0"/>
        <v>44743</v>
      </c>
      <c r="O28">
        <f>COUNTIFS(Employees[Date Joined],"&gt;="&amp;N28,Employees[Date Joined],"&lt;="&amp;EOMONTH(N28,0))</f>
        <v>6</v>
      </c>
      <c r="P28" s="40">
        <f>SUM($O$2:O28)</f>
        <v>198</v>
      </c>
    </row>
    <row r="29" spans="1:16" x14ac:dyDescent="0.25">
      <c r="A29" s="39" t="s">
        <v>242</v>
      </c>
      <c r="B29">
        <v>47</v>
      </c>
      <c r="M29">
        <v>28</v>
      </c>
      <c r="N29" s="4">
        <f t="shared" si="0"/>
        <v>44774</v>
      </c>
      <c r="O29">
        <f>COUNTIFS(Employees[Date Joined],"&gt;="&amp;N29,Employees[Date Joined],"&lt;="&amp;EOMONTH(N29,0))</f>
        <v>6</v>
      </c>
      <c r="P29" s="40">
        <f>SUM($O$2:O29)</f>
        <v>204</v>
      </c>
    </row>
    <row r="30" spans="1:16" x14ac:dyDescent="0.25">
      <c r="A30" s="39" t="s">
        <v>243</v>
      </c>
      <c r="B30">
        <v>55</v>
      </c>
      <c r="M30">
        <v>29</v>
      </c>
      <c r="N30" s="4">
        <f t="shared" si="0"/>
        <v>44805</v>
      </c>
      <c r="O30">
        <f>COUNTIFS(Employees[Date Joined],"&gt;="&amp;N30,Employees[Date Joined],"&lt;="&amp;EOMONTH(N30,0))</f>
        <v>2</v>
      </c>
      <c r="P30" s="40">
        <f>SUM($O$2:O30)</f>
        <v>206</v>
      </c>
    </row>
    <row r="31" spans="1:16" x14ac:dyDescent="0.25">
      <c r="A31" s="39" t="s">
        <v>244</v>
      </c>
      <c r="B31">
        <v>61</v>
      </c>
      <c r="M31">
        <v>30</v>
      </c>
      <c r="N31" s="4">
        <f t="shared" si="0"/>
        <v>44835</v>
      </c>
      <c r="O31">
        <f>COUNTIFS(Employees[Date Joined],"&gt;="&amp;N31,Employees[Date Joined],"&lt;="&amp;EOMONTH(N31,0))</f>
        <v>4</v>
      </c>
      <c r="P31" s="40">
        <f>SUM($O$2:O31)</f>
        <v>210</v>
      </c>
    </row>
    <row r="32" spans="1:16" x14ac:dyDescent="0.25">
      <c r="A32" s="39" t="s">
        <v>245</v>
      </c>
      <c r="B32">
        <v>67</v>
      </c>
      <c r="M32">
        <v>31</v>
      </c>
      <c r="N32" s="4">
        <f t="shared" si="0"/>
        <v>44866</v>
      </c>
      <c r="O32">
        <f>COUNTIFS(Employees[Date Joined],"&gt;="&amp;N32,Employees[Date Joined],"&lt;="&amp;EOMONTH(N32,0))</f>
        <v>0</v>
      </c>
      <c r="P32" s="40">
        <f>SUM($O$2:O32)</f>
        <v>210</v>
      </c>
    </row>
    <row r="33" spans="1:16" x14ac:dyDescent="0.25">
      <c r="A33" s="39" t="s">
        <v>246</v>
      </c>
      <c r="B33">
        <v>69</v>
      </c>
      <c r="M33">
        <v>32</v>
      </c>
      <c r="N33" s="4">
        <f t="shared" si="0"/>
        <v>44896</v>
      </c>
      <c r="O33">
        <f>COUNTIFS(Employees[Date Joined],"&gt;="&amp;N33,Employees[Date Joined],"&lt;="&amp;EOMONTH(N33,0))</f>
        <v>0</v>
      </c>
      <c r="P33" s="40">
        <f>SUM($O$2:O33)</f>
        <v>210</v>
      </c>
    </row>
    <row r="34" spans="1:16" x14ac:dyDescent="0.25">
      <c r="A34" s="39" t="s">
        <v>247</v>
      </c>
      <c r="B34">
        <v>73</v>
      </c>
      <c r="M34">
        <v>33</v>
      </c>
      <c r="N34" s="4">
        <f t="shared" si="0"/>
        <v>44927</v>
      </c>
      <c r="O34">
        <f>COUNTIFS(Employees[Date Joined],"&gt;="&amp;N34,Employees[Date Joined],"&lt;="&amp;EOMONTH(N34,0))</f>
        <v>0</v>
      </c>
      <c r="P34" s="40">
        <f>SUM($O$2:O34)</f>
        <v>210</v>
      </c>
    </row>
    <row r="35" spans="1:16" x14ac:dyDescent="0.25">
      <c r="A35" s="24" t="s">
        <v>241</v>
      </c>
      <c r="M35">
        <v>34</v>
      </c>
      <c r="N35" s="4">
        <f t="shared" si="0"/>
        <v>44958</v>
      </c>
      <c r="O35">
        <f>COUNTIFS(Employees[Date Joined],"&gt;="&amp;N35,Employees[Date Joined],"&lt;="&amp;EOMONTH(N35,0))</f>
        <v>1</v>
      </c>
      <c r="P35" s="40">
        <f>SUM($O$2:O35)</f>
        <v>211</v>
      </c>
    </row>
    <row r="36" spans="1:16" x14ac:dyDescent="0.25">
      <c r="A36" s="39" t="s">
        <v>251</v>
      </c>
      <c r="B36">
        <v>1</v>
      </c>
      <c r="M36">
        <v>35</v>
      </c>
      <c r="N36" s="4">
        <f t="shared" si="0"/>
        <v>44986</v>
      </c>
      <c r="O36">
        <f>COUNTIFS(Employees[Date Joined],"&gt;="&amp;N36,Employees[Date Joined],"&lt;="&amp;EOMONTH(N36,0))</f>
        <v>0</v>
      </c>
      <c r="P36" s="40">
        <f>SUM($O$2:O36)</f>
        <v>211</v>
      </c>
    </row>
    <row r="37" spans="1:16" x14ac:dyDescent="0.25">
      <c r="A37" s="39" t="s">
        <v>253</v>
      </c>
      <c r="B37">
        <v>2</v>
      </c>
      <c r="M37">
        <v>36</v>
      </c>
      <c r="N37" s="4">
        <f t="shared" si="0"/>
        <v>45017</v>
      </c>
      <c r="O37">
        <f>COUNTIFS(Employees[Date Joined],"&gt;="&amp;N37,Employees[Date Joined],"&lt;="&amp;EOMONTH(N37,0))</f>
        <v>1</v>
      </c>
      <c r="P37" s="40">
        <f>SUM($O$2:O37)</f>
        <v>212</v>
      </c>
    </row>
    <row r="38" spans="1:16" x14ac:dyDescent="0.25">
      <c r="A38" s="24" t="s">
        <v>224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2C99-CE92-4EA2-B7F4-276DDC4F72E5}">
  <dimension ref="A1:B19"/>
  <sheetViews>
    <sheetView workbookViewId="0">
      <selection activeCell="E20" sqref="E20"/>
    </sheetView>
  </sheetViews>
  <sheetFormatPr defaultRowHeight="15" x14ac:dyDescent="0.25"/>
  <cols>
    <col min="1" max="1" width="13.140625" bestFit="1" customWidth="1"/>
    <col min="2" max="3" width="14.42578125" bestFit="1" customWidth="1"/>
    <col min="4" max="4" width="15.42578125" bestFit="1" customWidth="1"/>
    <col min="5" max="5" width="15.7109375" bestFit="1" customWidth="1"/>
    <col min="6" max="6" width="14.140625" bestFit="1" customWidth="1"/>
    <col min="7" max="7" width="11.85546875" bestFit="1" customWidth="1"/>
    <col min="8" max="8" width="12.85546875" bestFit="1" customWidth="1"/>
    <col min="9" max="9" width="19.140625" bestFit="1" customWidth="1"/>
    <col min="10" max="10" width="24.7109375" bestFit="1" customWidth="1"/>
    <col min="11" max="11" width="15" bestFit="1" customWidth="1"/>
    <col min="12" max="12" width="21.5703125" bestFit="1" customWidth="1"/>
    <col min="13" max="13" width="29.28515625" bestFit="1" customWidth="1"/>
    <col min="14" max="14" width="17.5703125" bestFit="1" customWidth="1"/>
    <col min="15" max="15" width="28.85546875" bestFit="1" customWidth="1"/>
    <col min="16" max="16" width="15.7109375" bestFit="1" customWidth="1"/>
    <col min="17" max="17" width="16.140625" bestFit="1" customWidth="1"/>
    <col min="18" max="18" width="19.140625" bestFit="1" customWidth="1"/>
    <col min="19" max="19" width="12.42578125" bestFit="1" customWidth="1"/>
    <col min="20" max="20" width="12.7109375" bestFit="1" customWidth="1"/>
    <col min="21" max="21" width="12.5703125" bestFit="1" customWidth="1"/>
    <col min="22" max="22" width="16.7109375" bestFit="1" customWidth="1"/>
    <col min="23" max="23" width="13.7109375" bestFit="1" customWidth="1"/>
    <col min="24" max="24" width="11.28515625" bestFit="1" customWidth="1"/>
    <col min="25" max="25" width="14.7109375" bestFit="1" customWidth="1"/>
    <col min="26" max="26" width="11.5703125" bestFit="1" customWidth="1"/>
    <col min="27" max="27" width="8.85546875" bestFit="1" customWidth="1"/>
    <col min="28" max="28" width="11" bestFit="1" customWidth="1"/>
    <col min="29" max="29" width="13.5703125" bestFit="1" customWidth="1"/>
    <col min="30" max="30" width="12.7109375" bestFit="1" customWidth="1"/>
    <col min="31" max="31" width="25.5703125" bestFit="1" customWidth="1"/>
    <col min="32" max="32" width="13.85546875" bestFit="1" customWidth="1"/>
    <col min="33" max="33" width="12.5703125" bestFit="1" customWidth="1"/>
    <col min="34" max="34" width="13.5703125" bestFit="1" customWidth="1"/>
    <col min="35" max="35" width="12.42578125" bestFit="1" customWidth="1"/>
    <col min="36" max="36" width="18.140625" bestFit="1" customWidth="1"/>
    <col min="37" max="37" width="13.28515625" bestFit="1" customWidth="1"/>
    <col min="38" max="38" width="14" bestFit="1" customWidth="1"/>
    <col min="39" max="39" width="25.140625" bestFit="1" customWidth="1"/>
    <col min="40" max="40" width="14.28515625" bestFit="1" customWidth="1"/>
    <col min="41" max="42" width="14.5703125" bestFit="1" customWidth="1"/>
    <col min="43" max="43" width="11.28515625" bestFit="1" customWidth="1"/>
    <col min="44" max="44" width="19.85546875" bestFit="1" customWidth="1"/>
    <col min="45" max="45" width="22.140625" bestFit="1" customWidth="1"/>
    <col min="46" max="46" width="16.5703125" bestFit="1" customWidth="1"/>
    <col min="47" max="47" width="13.42578125" bestFit="1" customWidth="1"/>
    <col min="48" max="48" width="16.5703125" bestFit="1" customWidth="1"/>
    <col min="49" max="49" width="14.140625" bestFit="1" customWidth="1"/>
    <col min="50" max="50" width="16.7109375" bestFit="1" customWidth="1"/>
    <col min="51" max="51" width="11.7109375" bestFit="1" customWidth="1"/>
    <col min="52" max="52" width="13.7109375" bestFit="1" customWidth="1"/>
    <col min="53" max="53" width="12.7109375" bestFit="1" customWidth="1"/>
    <col min="54" max="54" width="18" bestFit="1" customWidth="1"/>
    <col min="55" max="56" width="13.7109375" bestFit="1" customWidth="1"/>
    <col min="57" max="57" width="22.7109375" bestFit="1" customWidth="1"/>
    <col min="58" max="58" width="16.140625" bestFit="1" customWidth="1"/>
    <col min="59" max="59" width="20.42578125" bestFit="1" customWidth="1"/>
    <col min="60" max="60" width="11.7109375" bestFit="1" customWidth="1"/>
    <col min="61" max="61" width="15.28515625" bestFit="1" customWidth="1"/>
    <col min="62" max="62" width="12.7109375" bestFit="1" customWidth="1"/>
    <col min="63" max="63" width="15.85546875" bestFit="1" customWidth="1"/>
    <col min="64" max="64" width="15.5703125" bestFit="1" customWidth="1"/>
    <col min="65" max="66" width="16.140625" bestFit="1" customWidth="1"/>
    <col min="67" max="67" width="15.140625" bestFit="1" customWidth="1"/>
    <col min="68" max="68" width="17.7109375" bestFit="1" customWidth="1"/>
    <col min="69" max="69" width="11.28515625" bestFit="1" customWidth="1"/>
    <col min="70" max="70" width="10.140625" bestFit="1" customWidth="1"/>
    <col min="71" max="71" width="13.42578125" bestFit="1" customWidth="1"/>
    <col min="72" max="72" width="20.28515625" bestFit="1" customWidth="1"/>
    <col min="73" max="73" width="12.7109375" bestFit="1" customWidth="1"/>
    <col min="74" max="74" width="21.42578125" bestFit="1" customWidth="1"/>
    <col min="75" max="75" width="14" bestFit="1" customWidth="1"/>
    <col min="76" max="76" width="19.5703125" bestFit="1" customWidth="1"/>
    <col min="77" max="77" width="12.85546875" bestFit="1" customWidth="1"/>
    <col min="78" max="78" width="21.5703125" bestFit="1" customWidth="1"/>
    <col min="79" max="79" width="12.42578125" bestFit="1" customWidth="1"/>
    <col min="80" max="80" width="15.140625" bestFit="1" customWidth="1"/>
    <col min="81" max="81" width="14.7109375" bestFit="1" customWidth="1"/>
    <col min="82" max="82" width="11.28515625" bestFit="1" customWidth="1"/>
    <col min="83" max="83" width="21.5703125" bestFit="1" customWidth="1"/>
    <col min="84" max="84" width="21.42578125" bestFit="1" customWidth="1"/>
    <col min="85" max="85" width="15.7109375" bestFit="1" customWidth="1"/>
    <col min="86" max="86" width="16.42578125" bestFit="1" customWidth="1"/>
    <col min="87" max="87" width="18.140625" bestFit="1" customWidth="1"/>
    <col min="88" max="88" width="12" bestFit="1" customWidth="1"/>
    <col min="89" max="89" width="12.140625" bestFit="1" customWidth="1"/>
    <col min="90" max="90" width="12.85546875" bestFit="1" customWidth="1"/>
    <col min="91" max="91" width="13.85546875" bestFit="1" customWidth="1"/>
    <col min="92" max="92" width="12.5703125" bestFit="1" customWidth="1"/>
    <col min="93" max="93" width="18.5703125" bestFit="1" customWidth="1"/>
    <col min="94" max="94" width="16.28515625" bestFit="1" customWidth="1"/>
    <col min="95" max="95" width="20.42578125" bestFit="1" customWidth="1"/>
    <col min="96" max="96" width="16.28515625" bestFit="1" customWidth="1"/>
    <col min="97" max="97" width="19.85546875" bestFit="1" customWidth="1"/>
    <col min="98" max="98" width="21" bestFit="1" customWidth="1"/>
    <col min="99" max="99" width="11.5703125" bestFit="1" customWidth="1"/>
    <col min="100" max="100" width="13.42578125" bestFit="1" customWidth="1"/>
    <col min="101" max="101" width="12.42578125" bestFit="1" customWidth="1"/>
    <col min="102" max="102" width="12.28515625" bestFit="1" customWidth="1"/>
    <col min="103" max="103" width="16.7109375" bestFit="1" customWidth="1"/>
    <col min="104" max="104" width="19" bestFit="1" customWidth="1"/>
    <col min="105" max="105" width="19.85546875" bestFit="1" customWidth="1"/>
    <col min="106" max="106" width="26.5703125" bestFit="1" customWidth="1"/>
    <col min="107" max="107" width="15.140625" bestFit="1" customWidth="1"/>
    <col min="108" max="108" width="20.42578125" bestFit="1" customWidth="1"/>
    <col min="109" max="109" width="15" bestFit="1" customWidth="1"/>
    <col min="110" max="110" width="15.140625" bestFit="1" customWidth="1"/>
    <col min="111" max="111" width="14.28515625" bestFit="1" customWidth="1"/>
    <col min="112" max="112" width="19" bestFit="1" customWidth="1"/>
    <col min="113" max="113" width="15.7109375" bestFit="1" customWidth="1"/>
    <col min="114" max="114" width="15.140625" bestFit="1" customWidth="1"/>
    <col min="115" max="115" width="29.42578125" bestFit="1" customWidth="1"/>
    <col min="116" max="116" width="15" bestFit="1" customWidth="1"/>
    <col min="117" max="117" width="14.42578125" bestFit="1" customWidth="1"/>
    <col min="118" max="118" width="15.140625" bestFit="1" customWidth="1"/>
    <col min="119" max="119" width="13.5703125" bestFit="1" customWidth="1"/>
    <col min="120" max="120" width="12.85546875" bestFit="1" customWidth="1"/>
    <col min="121" max="121" width="12.28515625" bestFit="1" customWidth="1"/>
    <col min="122" max="122" width="15.7109375" bestFit="1" customWidth="1"/>
    <col min="123" max="123" width="14" bestFit="1" customWidth="1"/>
    <col min="124" max="124" width="10.28515625" bestFit="1" customWidth="1"/>
    <col min="125" max="125" width="10.85546875" bestFit="1" customWidth="1"/>
    <col min="126" max="126" width="11.42578125" bestFit="1" customWidth="1"/>
    <col min="127" max="127" width="17.7109375" bestFit="1" customWidth="1"/>
    <col min="128" max="128" width="13.5703125" bestFit="1" customWidth="1"/>
    <col min="129" max="129" width="13.7109375" bestFit="1" customWidth="1"/>
    <col min="130" max="130" width="14.7109375" bestFit="1" customWidth="1"/>
    <col min="131" max="131" width="22" bestFit="1" customWidth="1"/>
    <col min="132" max="132" width="18" bestFit="1" customWidth="1"/>
    <col min="133" max="133" width="19.28515625" bestFit="1" customWidth="1"/>
    <col min="134" max="134" width="15" bestFit="1" customWidth="1"/>
    <col min="135" max="135" width="24.140625" bestFit="1" customWidth="1"/>
    <col min="136" max="136" width="16.28515625" bestFit="1" customWidth="1"/>
    <col min="137" max="138" width="12.7109375" bestFit="1" customWidth="1"/>
    <col min="139" max="139" width="11.42578125" bestFit="1" customWidth="1"/>
    <col min="140" max="140" width="21.5703125" bestFit="1" customWidth="1"/>
    <col min="141" max="141" width="20.140625" bestFit="1" customWidth="1"/>
    <col min="142" max="142" width="22.140625" bestFit="1" customWidth="1"/>
    <col min="143" max="143" width="14.85546875" bestFit="1" customWidth="1"/>
    <col min="144" max="144" width="18" bestFit="1" customWidth="1"/>
    <col min="145" max="145" width="19.42578125" bestFit="1" customWidth="1"/>
    <col min="146" max="146" width="12.140625" bestFit="1" customWidth="1"/>
    <col min="147" max="147" width="20.28515625" bestFit="1" customWidth="1"/>
    <col min="148" max="148" width="15.140625" bestFit="1" customWidth="1"/>
    <col min="149" max="149" width="12.28515625" bestFit="1" customWidth="1"/>
    <col min="150" max="150" width="14.28515625" bestFit="1" customWidth="1"/>
    <col min="151" max="151" width="13.5703125" bestFit="1" customWidth="1"/>
    <col min="152" max="152" width="14.85546875" bestFit="1" customWidth="1"/>
    <col min="153" max="153" width="19.42578125" bestFit="1" customWidth="1"/>
    <col min="154" max="154" width="11.7109375" bestFit="1" customWidth="1"/>
    <col min="155" max="155" width="16.85546875" bestFit="1" customWidth="1"/>
    <col min="156" max="156" width="22.140625" bestFit="1" customWidth="1"/>
    <col min="157" max="157" width="13.42578125" bestFit="1" customWidth="1"/>
    <col min="158" max="158" width="30" bestFit="1" customWidth="1"/>
    <col min="159" max="159" width="12.5703125" bestFit="1" customWidth="1"/>
    <col min="160" max="160" width="15.140625" bestFit="1" customWidth="1"/>
    <col min="161" max="161" width="23.140625" bestFit="1" customWidth="1"/>
    <col min="162" max="162" width="19.140625" bestFit="1" customWidth="1"/>
    <col min="163" max="163" width="13.28515625" bestFit="1" customWidth="1"/>
    <col min="164" max="164" width="11.42578125" bestFit="1" customWidth="1"/>
    <col min="165" max="165" width="13.42578125" bestFit="1" customWidth="1"/>
    <col min="166" max="166" width="14.28515625" bestFit="1" customWidth="1"/>
    <col min="167" max="167" width="15.140625" bestFit="1" customWidth="1"/>
    <col min="168" max="168" width="11.5703125" bestFit="1" customWidth="1"/>
    <col min="169" max="169" width="12.140625" bestFit="1" customWidth="1"/>
    <col min="170" max="170" width="14.140625" bestFit="1" customWidth="1"/>
    <col min="171" max="171" width="17.28515625" bestFit="1" customWidth="1"/>
    <col min="172" max="172" width="11.85546875" bestFit="1" customWidth="1"/>
    <col min="173" max="173" width="18.7109375" bestFit="1" customWidth="1"/>
    <col min="174" max="174" width="12.140625" bestFit="1" customWidth="1"/>
    <col min="175" max="175" width="9.85546875" bestFit="1" customWidth="1"/>
    <col min="176" max="176" width="17.28515625" bestFit="1" customWidth="1"/>
    <col min="177" max="177" width="18.7109375" bestFit="1" customWidth="1"/>
    <col min="178" max="178" width="18.5703125" bestFit="1" customWidth="1"/>
    <col min="179" max="179" width="18.42578125" bestFit="1" customWidth="1"/>
    <col min="180" max="180" width="16.85546875" bestFit="1" customWidth="1"/>
    <col min="181" max="181" width="14.28515625" bestFit="1" customWidth="1"/>
    <col min="182" max="182" width="12.7109375" bestFit="1" customWidth="1"/>
    <col min="183" max="183" width="13.42578125" bestFit="1" customWidth="1"/>
    <col min="184" max="184" width="10.5703125" bestFit="1" customWidth="1"/>
    <col min="185" max="185" width="11.28515625" bestFit="1" customWidth="1"/>
  </cols>
  <sheetData>
    <row r="1" spans="1:2" x14ac:dyDescent="0.25">
      <c r="A1" s="26" t="s">
        <v>202</v>
      </c>
      <c r="B1" t="s" vm="1">
        <v>204</v>
      </c>
    </row>
    <row r="3" spans="1:2" x14ac:dyDescent="0.25">
      <c r="A3" s="26" t="s">
        <v>237</v>
      </c>
      <c r="B3" t="s">
        <v>236</v>
      </c>
    </row>
    <row r="4" spans="1:2" x14ac:dyDescent="0.25">
      <c r="A4" s="24" t="s">
        <v>17</v>
      </c>
      <c r="B4">
        <v>22</v>
      </c>
    </row>
    <row r="5" spans="1:2" x14ac:dyDescent="0.25">
      <c r="A5" s="24" t="s">
        <v>26</v>
      </c>
      <c r="B5">
        <v>5</v>
      </c>
    </row>
    <row r="6" spans="1:2" x14ac:dyDescent="0.25">
      <c r="A6" s="24" t="s">
        <v>12</v>
      </c>
      <c r="B6">
        <v>34</v>
      </c>
    </row>
    <row r="7" spans="1:2" x14ac:dyDescent="0.25">
      <c r="A7" s="24" t="s">
        <v>9</v>
      </c>
      <c r="B7">
        <v>18</v>
      </c>
    </row>
    <row r="8" spans="1:2" x14ac:dyDescent="0.25">
      <c r="A8" s="24" t="s">
        <v>23</v>
      </c>
      <c r="B8">
        <v>33</v>
      </c>
    </row>
    <row r="9" spans="1:2" x14ac:dyDescent="0.25">
      <c r="A9" s="24" t="s">
        <v>224</v>
      </c>
      <c r="B9">
        <v>112</v>
      </c>
    </row>
    <row r="11" spans="1:2" x14ac:dyDescent="0.25">
      <c r="A11" s="26" t="s">
        <v>202</v>
      </c>
      <c r="B11" t="s" vm="2">
        <v>203</v>
      </c>
    </row>
    <row r="13" spans="1:2" x14ac:dyDescent="0.25">
      <c r="A13" s="26" t="s">
        <v>237</v>
      </c>
      <c r="B13" t="s">
        <v>236</v>
      </c>
    </row>
    <row r="14" spans="1:2" x14ac:dyDescent="0.25">
      <c r="A14" s="24" t="s">
        <v>17</v>
      </c>
      <c r="B14">
        <v>20</v>
      </c>
    </row>
    <row r="15" spans="1:2" x14ac:dyDescent="0.25">
      <c r="A15" s="24" t="s">
        <v>26</v>
      </c>
      <c r="B15">
        <v>4</v>
      </c>
    </row>
    <row r="16" spans="1:2" x14ac:dyDescent="0.25">
      <c r="A16" s="24" t="s">
        <v>12</v>
      </c>
      <c r="B16">
        <v>31</v>
      </c>
    </row>
    <row r="17" spans="1:2" x14ac:dyDescent="0.25">
      <c r="A17" s="24" t="s">
        <v>9</v>
      </c>
      <c r="B17">
        <v>17</v>
      </c>
    </row>
    <row r="18" spans="1:2" x14ac:dyDescent="0.25">
      <c r="A18" s="24" t="s">
        <v>23</v>
      </c>
      <c r="B18">
        <v>28</v>
      </c>
    </row>
    <row r="19" spans="1:2" x14ac:dyDescent="0.25">
      <c r="A19" s="24" t="s">
        <v>224</v>
      </c>
      <c r="B19">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082808-59F1-42B2-A580-CBBD91DAB4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scorecard</vt:lpstr>
      <vt:lpstr>staff</vt:lpstr>
      <vt:lpstr>nz</vt:lpstr>
      <vt:lpstr>india</vt:lpstr>
      <vt:lpstr>m vs f</vt:lpstr>
      <vt:lpstr>salary</vt:lpstr>
      <vt:lpstr>salary pivot</vt:lpstr>
      <vt:lpstr>growth</vt:lpstr>
      <vt:lpstr>Dept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Mohamed Nijamudeen</dc:creator>
  <cp:lastModifiedBy>A. Mohamed Nijamudeen</cp:lastModifiedBy>
  <dcterms:created xsi:type="dcterms:W3CDTF">2023-11-02T10:41:21Z</dcterms:created>
  <dcterms:modified xsi:type="dcterms:W3CDTF">2023-12-17T02:31:58Z</dcterms:modified>
</cp:coreProperties>
</file>