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3E83B07D-C48F-45C8-ACCA-7A54BC7EA8F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J38" i="1"/>
  <c r="K38" i="1"/>
  <c r="L38" i="1"/>
  <c r="G38" i="1"/>
  <c r="L37" i="1"/>
  <c r="K37" i="1"/>
  <c r="J37" i="1"/>
  <c r="I37" i="1"/>
  <c r="H37" i="1"/>
  <c r="G37" i="1"/>
  <c r="L35" i="1"/>
  <c r="K35" i="1"/>
  <c r="J35" i="1"/>
  <c r="I35" i="1"/>
  <c r="H35" i="1"/>
  <c r="G35" i="1"/>
  <c r="N32" i="1" l="1"/>
  <c r="M32" i="1"/>
  <c r="L32" i="1"/>
  <c r="K32" i="1"/>
  <c r="J32" i="1"/>
  <c r="I32" i="1"/>
  <c r="H32" i="1"/>
  <c r="G32" i="1"/>
  <c r="G26" i="1"/>
  <c r="L26" i="1"/>
  <c r="K26" i="1"/>
  <c r="J26" i="1"/>
  <c r="I26" i="1"/>
  <c r="H26" i="1"/>
  <c r="L24" i="1"/>
  <c r="K24" i="1"/>
  <c r="J24" i="1"/>
  <c r="I24" i="1"/>
  <c r="H24" i="1"/>
  <c r="G24" i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G27" i="1" l="1"/>
  <c r="K27" i="1"/>
  <c r="L27" i="1"/>
  <c r="H25" i="1"/>
  <c r="K25" i="1"/>
  <c r="L25" i="1"/>
  <c r="G25" i="1"/>
  <c r="H27" i="1"/>
  <c r="I25" i="1"/>
  <c r="J27" i="1"/>
  <c r="I27" i="1"/>
  <c r="J25" i="1"/>
  <c r="G28" i="1" l="1"/>
  <c r="G29" i="1" s="1"/>
  <c r="K28" i="1"/>
  <c r="K29" i="1" s="1"/>
  <c r="J28" i="1"/>
  <c r="J29" i="1" s="1"/>
  <c r="L28" i="1"/>
  <c r="L29" i="1" s="1"/>
  <c r="H28" i="1"/>
  <c r="H29" i="1" s="1"/>
  <c r="I28" i="1"/>
  <c r="I29" i="1" s="1"/>
</calcChain>
</file>

<file path=xl/sharedStrings.xml><?xml version="1.0" encoding="utf-8"?>
<sst xmlns="http://schemas.openxmlformats.org/spreadsheetml/2006/main" count="57" uniqueCount="56">
  <si>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</si>
  <si>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</si>
  <si>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</si>
  <si>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</si>
  <si>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</si>
  <si>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</si>
  <si>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</si>
  <si>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</si>
  <si>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</si>
  <si>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</si>
  <si>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</si>
  <si>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</si>
  <si>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</si>
  <si>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</si>
  <si>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</si>
  <si>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</si>
  <si>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</si>
  <si>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</si>
  <si>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</si>
  <si>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</si>
  <si>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</si>
  <si>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</si>
  <si>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</si>
  <si>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</si>
  <si>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</si>
  <si>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</si>
  <si>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</si>
  <si>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</si>
  <si>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</si>
  <si>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</si>
  <si>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</si>
  <si>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</si>
  <si>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</si>
  <si>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</si>
  <si>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</si>
  <si>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</si>
  <si>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</si>
  <si>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</si>
  <si>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</si>
  <si>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</si>
  <si>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</si>
  <si>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</si>
  <si>
    <t>3/8" 16SWG</t>
  </si>
  <si>
    <t>Outer diameter/in</t>
  </si>
  <si>
    <t>Corner Inner</t>
  </si>
  <si>
    <t>Corner Outer</t>
  </si>
  <si>
    <t>Braking</t>
  </si>
  <si>
    <t>Brake + Corner Inner</t>
  </si>
  <si>
    <t>Brake + Corner Outer</t>
  </si>
  <si>
    <t>Inches</t>
  </si>
  <si>
    <t>SWG</t>
  </si>
  <si>
    <t>SWG smaller than this</t>
  </si>
  <si>
    <t>SWG chosen</t>
  </si>
  <si>
    <t>Thickness/in</t>
  </si>
  <si>
    <t>Mass/g</t>
  </si>
  <si>
    <t>Density / kgm^-3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</si>
</sst>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E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  <xf numFmtId="164" fontId="18" fillId="37" borderId="0" xfId="0" applyNumberFormat="1" applyFont="1" applyFill="1" applyAlignment="1">
      <alignment horizontal="center" vertical="center" wrapText="1"/>
    </xf>
    <xf numFmtId="0" fontId="18" fillId="37" borderId="0" xfId="0" applyFont="1" applyFill="1" applyAlignment="1">
      <alignment horizontal="center" vertical="center" wrapText="1"/>
    </xf>
    <xf numFmtId="164" fontId="18" fillId="38" borderId="0" xfId="0" applyNumberFormat="1" applyFont="1" applyFill="1" applyAlignment="1">
      <alignment horizontal="center" vertical="center" wrapText="1"/>
    </xf>
    <xf numFmtId="0" fontId="18" fillId="38" borderId="0" xfId="0" applyFont="1" applyFill="1" applyAlignment="1">
      <alignment horizontal="center" vertical="center" wrapText="1"/>
    </xf>
    <xf numFmtId="164" fontId="18" fillId="39" borderId="0" xfId="0" applyNumberFormat="1" applyFont="1" applyFill="1" applyAlignment="1">
      <alignment horizontal="center" vertical="center" wrapText="1"/>
    </xf>
    <xf numFmtId="0" fontId="18" fillId="39" borderId="0" xfId="0" applyFont="1" applyFill="1" applyAlignment="1">
      <alignment horizontal="center" vertical="center" wrapText="1"/>
    </xf>
    <xf numFmtId="1" fontId="0" fillId="36" borderId="0" xfId="0" applyNumberFormat="1" applyFill="1"/>
    <xf numFmtId="0" fontId="17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Q43"/>
  <sheetViews>
    <sheetView tabSelected="1" zoomScale="85" zoomScaleNormal="85" workbookViewId="0">
      <selection activeCell="N38" sqref="N38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8" spans="1:14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</row>
    <row r="9" spans="1:14" x14ac:dyDescent="0.3">
      <c r="A9">
        <v>0</v>
      </c>
      <c r="B9" t="s">
        <v>13</v>
      </c>
      <c r="C9">
        <v>0</v>
      </c>
      <c r="D9">
        <v>0</v>
      </c>
      <c r="E9">
        <v>1400</v>
      </c>
      <c r="F9">
        <v>0</v>
      </c>
      <c r="G9">
        <v>-224.846324980021</v>
      </c>
      <c r="H9">
        <v>-115.801038796001</v>
      </c>
      <c r="I9">
        <v>599.21761985977503</v>
      </c>
      <c r="J9">
        <v>1026.1204294643501</v>
      </c>
      <c r="K9">
        <v>-1890.88301284677</v>
      </c>
      <c r="L9">
        <v>106.272695103666</v>
      </c>
      <c r="M9">
        <v>282.86973936807902</v>
      </c>
      <c r="N9">
        <v>1426.61935228633</v>
      </c>
    </row>
    <row r="10" spans="1:14" x14ac:dyDescent="0.3">
      <c r="A10">
        <v>1</v>
      </c>
      <c r="B10" t="s">
        <v>44</v>
      </c>
      <c r="C10">
        <v>0</v>
      </c>
      <c r="D10">
        <v>-649</v>
      </c>
      <c r="E10">
        <v>405</v>
      </c>
      <c r="F10">
        <v>0</v>
      </c>
      <c r="G10">
        <v>219.10533104516901</v>
      </c>
      <c r="H10">
        <v>245.13292634353101</v>
      </c>
      <c r="I10">
        <v>-426.26702285192101</v>
      </c>
      <c r="J10">
        <v>-145.37281421753701</v>
      </c>
      <c r="K10">
        <v>-512.49993083773199</v>
      </c>
      <c r="L10">
        <v>-182.75804250552801</v>
      </c>
      <c r="M10">
        <v>375.77150966541097</v>
      </c>
      <c r="N10">
        <v>515.41232895426003</v>
      </c>
    </row>
    <row r="11" spans="1:14" x14ac:dyDescent="0.3">
      <c r="A11">
        <v>2</v>
      </c>
      <c r="B11" t="s">
        <v>45</v>
      </c>
      <c r="C11">
        <v>0</v>
      </c>
      <c r="D11">
        <v>-3832</v>
      </c>
      <c r="E11">
        <v>2395</v>
      </c>
      <c r="F11">
        <v>0</v>
      </c>
      <c r="G11">
        <v>1293.1078285745</v>
      </c>
      <c r="H11">
        <v>1447.0743778999099</v>
      </c>
      <c r="I11">
        <v>-2515.3006801633501</v>
      </c>
      <c r="J11">
        <v>-855.64441479823699</v>
      </c>
      <c r="K11">
        <v>-3031.0238760445</v>
      </c>
      <c r="L11">
        <v>-1078.80896250152</v>
      </c>
      <c r="M11">
        <v>2218.0123010822599</v>
      </c>
      <c r="N11">
        <v>3039.8074918877301</v>
      </c>
    </row>
    <row r="12" spans="1:14" x14ac:dyDescent="0.3">
      <c r="A12">
        <v>3</v>
      </c>
      <c r="B12" t="s">
        <v>46</v>
      </c>
      <c r="C12">
        <v>3478</v>
      </c>
      <c r="D12">
        <v>0</v>
      </c>
      <c r="E12">
        <v>2174</v>
      </c>
      <c r="F12">
        <v>0</v>
      </c>
      <c r="G12">
        <v>-2009.7263871596199</v>
      </c>
      <c r="H12">
        <v>1832.59319298695</v>
      </c>
      <c r="I12">
        <v>6728.6333075740404</v>
      </c>
      <c r="J12">
        <v>-4031.2182139803199</v>
      </c>
      <c r="K12">
        <v>-2970.8962521968601</v>
      </c>
      <c r="L12">
        <v>-766.92025737337894</v>
      </c>
      <c r="M12">
        <v>2264.3279894929101</v>
      </c>
      <c r="N12">
        <v>5833.5740583810802</v>
      </c>
    </row>
    <row r="13" spans="1:14" x14ac:dyDescent="0.3">
      <c r="A13">
        <v>4</v>
      </c>
      <c r="B13" t="s">
        <v>47</v>
      </c>
      <c r="C13">
        <v>1097</v>
      </c>
      <c r="D13">
        <v>-1097</v>
      </c>
      <c r="E13">
        <v>970</v>
      </c>
      <c r="F13">
        <v>0</v>
      </c>
      <c r="G13">
        <v>-199.25240937487001</v>
      </c>
      <c r="H13">
        <v>1025.4752916433099</v>
      </c>
      <c r="I13">
        <v>1230.4483136491299</v>
      </c>
      <c r="J13">
        <v>-1810.5907451988901</v>
      </c>
      <c r="K13">
        <v>-1262.7085144358</v>
      </c>
      <c r="L13">
        <v>-581.194106849121</v>
      </c>
      <c r="M13">
        <v>982.52357143423296</v>
      </c>
      <c r="N13">
        <v>1591.85739658487</v>
      </c>
    </row>
    <row r="14" spans="1:14" x14ac:dyDescent="0.3">
      <c r="A14">
        <v>5</v>
      </c>
      <c r="B14" t="s">
        <v>48</v>
      </c>
      <c r="C14">
        <v>3331</v>
      </c>
      <c r="D14">
        <v>-3331</v>
      </c>
      <c r="E14">
        <v>2944</v>
      </c>
      <c r="F14">
        <v>0</v>
      </c>
      <c r="G14">
        <v>-604.80268700263696</v>
      </c>
      <c r="H14">
        <v>3113.9311161672799</v>
      </c>
      <c r="I14">
        <v>3735.6248476405499</v>
      </c>
      <c r="J14">
        <v>-5498.7954903278796</v>
      </c>
      <c r="K14">
        <v>-3832.3185179936199</v>
      </c>
      <c r="L14">
        <v>-1764.87838225565</v>
      </c>
      <c r="M14">
        <v>2983.53382653054</v>
      </c>
      <c r="N14">
        <v>4834.2495100597998</v>
      </c>
    </row>
    <row r="15" spans="1:14" x14ac:dyDescent="0.3">
      <c r="A15">
        <v>6</v>
      </c>
      <c r="B15" t="s">
        <v>14</v>
      </c>
      <c r="C15">
        <v>0</v>
      </c>
      <c r="D15">
        <v>-3832</v>
      </c>
      <c r="E15">
        <v>405</v>
      </c>
      <c r="F15">
        <v>0</v>
      </c>
      <c r="G15">
        <v>-2009.7263871596199</v>
      </c>
      <c r="H15">
        <v>-115.801038796001</v>
      </c>
      <c r="I15">
        <v>-2515.3006801633501</v>
      </c>
      <c r="J15">
        <v>-5498.7954903278796</v>
      </c>
      <c r="K15">
        <v>-3832.3185179936199</v>
      </c>
      <c r="L15">
        <v>-1764.87838225565</v>
      </c>
      <c r="M15">
        <v>282.86973936807902</v>
      </c>
      <c r="N15">
        <v>515.41232895426003</v>
      </c>
    </row>
    <row r="16" spans="1:14" x14ac:dyDescent="0.3">
      <c r="A16">
        <v>7</v>
      </c>
      <c r="B16" t="s">
        <v>15</v>
      </c>
      <c r="C16">
        <v>3478</v>
      </c>
      <c r="D16">
        <v>0</v>
      </c>
      <c r="E16">
        <v>2944</v>
      </c>
      <c r="F16">
        <v>0</v>
      </c>
      <c r="G16">
        <v>1293.1078285745</v>
      </c>
      <c r="H16">
        <v>3113.9311161672799</v>
      </c>
      <c r="I16">
        <v>6728.6333075740404</v>
      </c>
      <c r="J16">
        <v>1026.1204294643501</v>
      </c>
      <c r="K16">
        <v>-512.49993083773199</v>
      </c>
      <c r="L16">
        <v>106.272695103666</v>
      </c>
      <c r="M16">
        <v>2983.53382653054</v>
      </c>
      <c r="N16">
        <v>5833.5740583810802</v>
      </c>
    </row>
    <row r="17" spans="2:17" x14ac:dyDescent="0.3">
      <c r="G17" s="11" t="s">
        <v>16</v>
      </c>
      <c r="H17" s="11"/>
      <c r="I17" s="11"/>
      <c r="J17" s="11"/>
      <c r="K17" s="11"/>
      <c r="L17" s="11"/>
      <c r="M17" s="11"/>
      <c r="N17" s="11"/>
      <c r="P17" t="s">
        <v>49</v>
      </c>
      <c r="Q17" t="s">
        <v>50</v>
      </c>
    </row>
    <row r="18" spans="2:17" x14ac:dyDescent="0.3">
      <c r="B18" s="1" t="s">
        <v>17</v>
      </c>
      <c r="C18" s="2">
        <v>210000000000</v>
      </c>
      <c r="P18" s="12">
        <v>0.32400000000000001</v>
      </c>
      <c r="Q18" s="13">
        <v>0</v>
      </c>
    </row>
    <row r="19" spans="2:17" x14ac:dyDescent="0.3">
      <c r="B19" s="1" t="s">
        <v>18</v>
      </c>
      <c r="C19" s="2">
        <v>240000000</v>
      </c>
      <c r="G19" s="11" t="s">
        <v>19</v>
      </c>
      <c r="H19" s="11"/>
      <c r="I19" s="11" t="s">
        <v>20</v>
      </c>
      <c r="J19" s="11"/>
      <c r="K19" s="1" t="s">
        <v>21</v>
      </c>
      <c r="L19" s="1" t="s">
        <v>22</v>
      </c>
      <c r="N19" s="1" t="s">
        <v>23</v>
      </c>
      <c r="P19" s="14">
        <v>0.3</v>
      </c>
      <c r="Q19" s="15">
        <v>1</v>
      </c>
    </row>
    <row r="20" spans="2:17" x14ac:dyDescent="0.3">
      <c r="B20" s="1" t="s">
        <v>55</v>
      </c>
      <c r="C20" s="3">
        <v>7850</v>
      </c>
      <c r="F20" s="1" t="s">
        <v>24</v>
      </c>
      <c r="G20" s="3">
        <v>275</v>
      </c>
      <c r="H20" s="3">
        <v>278</v>
      </c>
      <c r="I20" s="3">
        <v>391</v>
      </c>
      <c r="J20" s="3">
        <v>436</v>
      </c>
      <c r="K20" s="3">
        <v>584</v>
      </c>
      <c r="L20" s="3">
        <v>329</v>
      </c>
      <c r="N20" s="3" t="s">
        <v>25</v>
      </c>
      <c r="P20" s="12">
        <v>0.27600000000000002</v>
      </c>
      <c r="Q20" s="13">
        <v>2</v>
      </c>
    </row>
    <row r="21" spans="2:17" x14ac:dyDescent="0.3">
      <c r="F21" s="1" t="s">
        <v>43</v>
      </c>
      <c r="G21" s="10">
        <v>0.5</v>
      </c>
      <c r="H21" s="10">
        <v>0.5</v>
      </c>
      <c r="I21" s="10">
        <v>0.5</v>
      </c>
      <c r="J21" s="10">
        <v>0.5</v>
      </c>
      <c r="K21" s="10">
        <v>0.5</v>
      </c>
      <c r="L21" s="10">
        <v>0.5</v>
      </c>
      <c r="N21" s="4" t="s">
        <v>27</v>
      </c>
      <c r="P21" s="14">
        <v>0.252</v>
      </c>
      <c r="Q21" s="15">
        <v>3</v>
      </c>
    </row>
    <row r="22" spans="2:17" x14ac:dyDescent="0.3">
      <c r="F22" s="1" t="s">
        <v>37</v>
      </c>
      <c r="G22" s="4">
        <f>G21*25.4</f>
        <v>12.7</v>
      </c>
      <c r="H22" s="4">
        <f t="shared" ref="H22:L22" si="0">H21*25.4</f>
        <v>12.7</v>
      </c>
      <c r="I22" s="4">
        <f t="shared" si="0"/>
        <v>12.7</v>
      </c>
      <c r="J22" s="4">
        <f t="shared" si="0"/>
        <v>12.7</v>
      </c>
      <c r="K22" s="4">
        <f t="shared" si="0"/>
        <v>12.7</v>
      </c>
      <c r="L22" s="4">
        <f t="shared" si="0"/>
        <v>12.7</v>
      </c>
      <c r="N22" s="6" t="s">
        <v>31</v>
      </c>
      <c r="P22" s="12">
        <v>0.23200000000000001</v>
      </c>
      <c r="Q22" s="13">
        <v>4</v>
      </c>
    </row>
    <row r="23" spans="2:17" x14ac:dyDescent="0.3">
      <c r="B23" s="1" t="s">
        <v>26</v>
      </c>
      <c r="C23" s="3">
        <v>2</v>
      </c>
      <c r="F23" s="1" t="s">
        <v>38</v>
      </c>
      <c r="G23" s="4">
        <f>G22/2000</f>
        <v>6.3499999999999997E-3</v>
      </c>
      <c r="H23" s="4">
        <f t="shared" ref="H23:L23" si="1">H22/2000</f>
        <v>6.3499999999999997E-3</v>
      </c>
      <c r="I23" s="4">
        <f t="shared" si="1"/>
        <v>6.3499999999999997E-3</v>
      </c>
      <c r="J23" s="4">
        <f t="shared" si="1"/>
        <v>6.3499999999999997E-3</v>
      </c>
      <c r="K23" s="4">
        <f t="shared" si="1"/>
        <v>6.3499999999999997E-3</v>
      </c>
      <c r="L23" s="4">
        <f t="shared" si="1"/>
        <v>6.3499999999999997E-3</v>
      </c>
      <c r="P23" s="14">
        <v>0.21199999999999999</v>
      </c>
      <c r="Q23" s="15">
        <v>5</v>
      </c>
    </row>
    <row r="24" spans="2:17" x14ac:dyDescent="0.3">
      <c r="B24" s="1" t="s">
        <v>28</v>
      </c>
      <c r="C24" s="3">
        <v>2</v>
      </c>
      <c r="E24" s="19" t="s">
        <v>29</v>
      </c>
      <c r="F24" s="1" t="s">
        <v>30</v>
      </c>
      <c r="G24" s="5">
        <f t="shared" ref="G24:L24" si="2">-G15*(G20/1000)^2/(PI()^2*$C18/$C24)</f>
        <v>1.4666053939080049E-10</v>
      </c>
      <c r="H24" s="5">
        <f t="shared" si="2"/>
        <v>8.6360073370918152E-12</v>
      </c>
      <c r="I24" s="5">
        <f t="shared" si="2"/>
        <v>3.7106874771578329E-10</v>
      </c>
      <c r="J24" s="5">
        <f t="shared" si="2"/>
        <v>1.0086755688520023E-9</v>
      </c>
      <c r="K24" s="5">
        <f t="shared" si="2"/>
        <v>1.261241485769676E-9</v>
      </c>
      <c r="L24" s="5">
        <f t="shared" si="2"/>
        <v>1.8433913063294915E-10</v>
      </c>
      <c r="P24" s="12">
        <v>0.192</v>
      </c>
      <c r="Q24" s="13">
        <v>6</v>
      </c>
    </row>
    <row r="25" spans="2:17" x14ac:dyDescent="0.3">
      <c r="B25" s="1" t="s">
        <v>32</v>
      </c>
      <c r="C25" s="3">
        <v>2</v>
      </c>
      <c r="E25" s="19"/>
      <c r="F25" s="1" t="s">
        <v>39</v>
      </c>
      <c r="G25" s="7">
        <f>IF(G24&gt;0,(G23-((-G24+PI() * (G23)^4/4)*4/PI())^0.25)*1000,"Tension only")</f>
        <v>0.19074726619779625</v>
      </c>
      <c r="H25" s="7">
        <f t="shared" ref="H25:L25" si="3">IF(H24&gt;0,(H23-((-H24+PI() * (H23)^4/4)*4/PI())^0.25)*1000,"Tension only")</f>
        <v>1.0763321450231456E-2</v>
      </c>
      <c r="I25" s="7">
        <f t="shared" si="3"/>
        <v>0.52227318422724822</v>
      </c>
      <c r="J25" s="7">
        <f t="shared" si="3"/>
        <v>2.0508231696104282</v>
      </c>
      <c r="K25" s="7">
        <f t="shared" si="3"/>
        <v>4.2341620655880607</v>
      </c>
      <c r="L25" s="7">
        <f t="shared" si="3"/>
        <v>0.24273041848285951</v>
      </c>
      <c r="P25" s="14">
        <v>0.17599999999999999</v>
      </c>
      <c r="Q25" s="15">
        <v>7</v>
      </c>
    </row>
    <row r="26" spans="2:17" x14ac:dyDescent="0.3">
      <c r="E26" s="19" t="s">
        <v>33</v>
      </c>
      <c r="F26" s="1" t="s">
        <v>34</v>
      </c>
      <c r="G26" s="5">
        <f t="shared" ref="G26:L26" si="4">G16/$C19*$C25</f>
        <v>1.0775898571454167E-5</v>
      </c>
      <c r="H26" s="5">
        <f t="shared" si="4"/>
        <v>2.5949425968060665E-5</v>
      </c>
      <c r="I26" s="5">
        <f t="shared" si="4"/>
        <v>5.6071944229783668E-5</v>
      </c>
      <c r="J26" s="5">
        <f t="shared" si="4"/>
        <v>8.5510035788695835E-6</v>
      </c>
      <c r="K26" s="5">
        <f t="shared" si="4"/>
        <v>-4.2708327569811001E-6</v>
      </c>
      <c r="L26" s="5">
        <f t="shared" si="4"/>
        <v>8.8560579253054997E-7</v>
      </c>
      <c r="P26" s="12">
        <v>0.16</v>
      </c>
      <c r="Q26" s="13">
        <v>8</v>
      </c>
    </row>
    <row r="27" spans="2:17" x14ac:dyDescent="0.3">
      <c r="E27" s="19"/>
      <c r="F27" s="1" t="s">
        <v>39</v>
      </c>
      <c r="G27" s="7">
        <f>(G23-(G23^2-G26/PI())^0.5)*1000</f>
        <v>0.27608652085063434</v>
      </c>
      <c r="H27" s="7">
        <f t="shared" ref="H27:L27" si="5">(H23-(H23^2-H26/PI())^0.5)*1000</f>
        <v>0.68762053783288835</v>
      </c>
      <c r="I27" s="7">
        <f t="shared" si="5"/>
        <v>1.6092990165890337</v>
      </c>
      <c r="J27" s="7">
        <f t="shared" si="5"/>
        <v>0.21806465917547074</v>
      </c>
      <c r="K27" s="7">
        <f t="shared" si="5"/>
        <v>-0.10615584452425189</v>
      </c>
      <c r="L27" s="7">
        <f t="shared" si="5"/>
        <v>2.2235551083155461E-2</v>
      </c>
      <c r="P27" s="14">
        <v>0.14399999999999999</v>
      </c>
      <c r="Q27" s="15">
        <v>9</v>
      </c>
    </row>
    <row r="28" spans="2:17" x14ac:dyDescent="0.3">
      <c r="E28" s="19" t="s">
        <v>35</v>
      </c>
      <c r="F28" s="1" t="s">
        <v>40</v>
      </c>
      <c r="G28" s="8">
        <f t="shared" ref="G28:L28" si="6">MAX(G27,G25)</f>
        <v>0.27608652085063434</v>
      </c>
      <c r="H28" s="8">
        <f t="shared" si="6"/>
        <v>0.68762053783288835</v>
      </c>
      <c r="I28" s="8">
        <f t="shared" si="6"/>
        <v>1.6092990165890337</v>
      </c>
      <c r="J28" s="8">
        <f t="shared" si="6"/>
        <v>2.0508231696104282</v>
      </c>
      <c r="K28" s="8">
        <f t="shared" si="6"/>
        <v>4.2341620655880607</v>
      </c>
      <c r="L28" s="8">
        <f t="shared" si="6"/>
        <v>0.24273041848285951</v>
      </c>
      <c r="P28" s="12">
        <v>0.128</v>
      </c>
      <c r="Q28" s="13">
        <v>10</v>
      </c>
    </row>
    <row r="29" spans="2:17" x14ac:dyDescent="0.3">
      <c r="E29" s="19"/>
      <c r="F29" s="1" t="s">
        <v>41</v>
      </c>
      <c r="G29" s="9">
        <f>G28/25.4</f>
        <v>1.0869548064985605E-2</v>
      </c>
      <c r="H29" s="9">
        <f t="shared" ref="H29:L29" si="7">H28/25.4</f>
        <v>2.7071674717830251E-2</v>
      </c>
      <c r="I29" s="9">
        <f t="shared" si="7"/>
        <v>6.3358228999568264E-2</v>
      </c>
      <c r="J29" s="9">
        <f t="shared" si="7"/>
        <v>8.0741069669701904E-2</v>
      </c>
      <c r="K29" s="9">
        <f t="shared" si="7"/>
        <v>0.1666992939207898</v>
      </c>
      <c r="L29" s="9">
        <f t="shared" si="7"/>
        <v>9.5563156883015556E-3</v>
      </c>
      <c r="P29" s="14">
        <v>0.11600000000000001</v>
      </c>
      <c r="Q29" s="15">
        <v>11</v>
      </c>
    </row>
    <row r="30" spans="2:17" x14ac:dyDescent="0.3">
      <c r="L30" t="s">
        <v>42</v>
      </c>
      <c r="P30" s="12">
        <v>0.104</v>
      </c>
      <c r="Q30" s="13">
        <v>12</v>
      </c>
    </row>
    <row r="31" spans="2:17" x14ac:dyDescent="0.3">
      <c r="G31" s="11" t="s">
        <v>36</v>
      </c>
      <c r="H31" s="11"/>
      <c r="I31" s="11"/>
      <c r="J31" s="11"/>
      <c r="K31" s="11"/>
      <c r="L31" s="11"/>
      <c r="M31" s="11"/>
      <c r="N31" s="11"/>
      <c r="P31" s="14">
        <v>9.1999999999999998E-2</v>
      </c>
      <c r="Q31" s="15">
        <v>13</v>
      </c>
    </row>
    <row r="32" spans="2:17" x14ac:dyDescent="0.3">
      <c r="G32" s="6">
        <f>MAX(ABS(G15),ABS(G16))*$C25</f>
        <v>4019.4527743192398</v>
      </c>
      <c r="H32" s="6">
        <f t="shared" ref="H32:N32" si="8">MAX(ABS(H15),ABS(H16))*$C25</f>
        <v>6227.8622323345598</v>
      </c>
      <c r="I32" s="6">
        <f t="shared" si="8"/>
        <v>13457.266615148081</v>
      </c>
      <c r="J32" s="6">
        <f t="shared" si="8"/>
        <v>10997.590980655759</v>
      </c>
      <c r="K32" s="6">
        <f t="shared" si="8"/>
        <v>7664.6370359872399</v>
      </c>
      <c r="L32" s="6">
        <f t="shared" si="8"/>
        <v>3529.7567645112999</v>
      </c>
      <c r="M32" s="6">
        <f t="shared" si="8"/>
        <v>5967.0676530610799</v>
      </c>
      <c r="N32" s="6">
        <f t="shared" si="8"/>
        <v>11667.14811676216</v>
      </c>
      <c r="P32" s="12">
        <v>0.08</v>
      </c>
      <c r="Q32" s="13">
        <v>14</v>
      </c>
    </row>
    <row r="33" spans="6:17" x14ac:dyDescent="0.3">
      <c r="P33" s="14">
        <v>7.1999999999999995E-2</v>
      </c>
      <c r="Q33" s="15">
        <v>15</v>
      </c>
    </row>
    <row r="34" spans="6:17" x14ac:dyDescent="0.3">
      <c r="P34" s="12">
        <v>6.4000000000000001E-2</v>
      </c>
      <c r="Q34" s="13">
        <v>16</v>
      </c>
    </row>
    <row r="35" spans="6:17" x14ac:dyDescent="0.3">
      <c r="F35" s="1" t="s">
        <v>51</v>
      </c>
      <c r="G35" s="6">
        <f>_xlfn.XLOOKUP(G29,$P$30:$P$55,$Q$30:$Q$55,"Not Found",1,1)</f>
        <v>25</v>
      </c>
      <c r="H35" s="6">
        <f>_xlfn.XLOOKUP(H29,$P$30:$P$55,$Q$30:$Q$55,"Not Found",1,1)</f>
        <v>22</v>
      </c>
      <c r="I35" s="6">
        <f>_xlfn.XLOOKUP(I29,$P$30:$P$55,$Q$30:$Q$55,"Not Found",1,1)</f>
        <v>16</v>
      </c>
      <c r="J35" s="6">
        <f>_xlfn.XLOOKUP(J29,$P$30:$P$55,$Q$30:$Q$55,"Not Found",1,1)</f>
        <v>13</v>
      </c>
      <c r="K35" s="6">
        <f>_xlfn.XLOOKUP(K29,$P$30:$P$55,$Q$30:$Q$55,"Not Found",1,1)</f>
        <v>0</v>
      </c>
      <c r="L35" s="6">
        <f>_xlfn.XLOOKUP(L29,$P$30:$P$55,$Q$30:$Q$55,"Not Found",1,1)</f>
        <v>25</v>
      </c>
      <c r="P35" s="14">
        <v>5.6000000000000001E-2</v>
      </c>
      <c r="Q35" s="15">
        <v>17</v>
      </c>
    </row>
    <row r="36" spans="6:17" x14ac:dyDescent="0.3">
      <c r="F36" s="1" t="s">
        <v>52</v>
      </c>
      <c r="G36" s="3">
        <v>16</v>
      </c>
      <c r="H36" s="3">
        <v>20</v>
      </c>
      <c r="I36" s="3">
        <v>20</v>
      </c>
      <c r="J36" s="3">
        <v>20</v>
      </c>
      <c r="K36" s="3">
        <v>20</v>
      </c>
      <c r="L36" s="3">
        <v>20</v>
      </c>
      <c r="P36" s="12">
        <v>4.8000000000000001E-2</v>
      </c>
      <c r="Q36" s="13">
        <v>18</v>
      </c>
    </row>
    <row r="37" spans="6:17" x14ac:dyDescent="0.3">
      <c r="F37" s="1" t="s">
        <v>53</v>
      </c>
      <c r="G37" s="4">
        <f>INDEX($P$30:$P$55,MATCH(G36,$Q$30:$Q$55,0))</f>
        <v>6.4000000000000001E-2</v>
      </c>
      <c r="H37" s="4">
        <f t="shared" ref="H37:L37" si="9">INDEX($P$30:$P$55,MATCH(H36,$Q$30:$Q$55,0))</f>
        <v>3.5999999999999997E-2</v>
      </c>
      <c r="I37" s="4">
        <f t="shared" si="9"/>
        <v>3.5999999999999997E-2</v>
      </c>
      <c r="J37" s="4">
        <f t="shared" si="9"/>
        <v>3.5999999999999997E-2</v>
      </c>
      <c r="K37" s="4">
        <f t="shared" si="9"/>
        <v>3.5999999999999997E-2</v>
      </c>
      <c r="L37" s="4">
        <f t="shared" si="9"/>
        <v>3.5999999999999997E-2</v>
      </c>
      <c r="P37" s="14">
        <v>0.04</v>
      </c>
      <c r="Q37" s="15">
        <v>19</v>
      </c>
    </row>
    <row r="38" spans="6:17" x14ac:dyDescent="0.3">
      <c r="F38" s="1" t="s">
        <v>54</v>
      </c>
      <c r="G38" s="18">
        <f>(G22^2/4 - (G22-2*G37*25.4)^2/4)*PI()*G20*$C$20*1000^-3*1000</f>
        <v>122.09169406432036</v>
      </c>
      <c r="H38" s="18">
        <f t="shared" ref="H38:L38" si="10">(H22^2/4 - (H22-2*H37*25.4)^2/4)*PI()*H20*$C$20*1000^-3*1000</f>
        <v>73.884313076888688</v>
      </c>
      <c r="I38" s="18">
        <f t="shared" si="10"/>
        <v>103.91642594627152</v>
      </c>
      <c r="J38" s="18">
        <f t="shared" si="10"/>
        <v>115.87611691195492</v>
      </c>
      <c r="K38" s="18">
        <f t="shared" si="10"/>
        <v>155.21021164353598</v>
      </c>
      <c r="L38" s="18">
        <f t="shared" si="10"/>
        <v>87.438629504663226</v>
      </c>
      <c r="P38" s="12">
        <v>3.5999999999999997E-2</v>
      </c>
      <c r="Q38" s="13">
        <v>20</v>
      </c>
    </row>
    <row r="39" spans="6:17" x14ac:dyDescent="0.3">
      <c r="P39" s="14">
        <v>3.2000000000000001E-2</v>
      </c>
      <c r="Q39" s="15">
        <v>21</v>
      </c>
    </row>
    <row r="40" spans="6:17" x14ac:dyDescent="0.3">
      <c r="P40" s="16">
        <v>2.8000000000000001E-2</v>
      </c>
      <c r="Q40" s="17">
        <v>22</v>
      </c>
    </row>
    <row r="41" spans="6:17" x14ac:dyDescent="0.3">
      <c r="P41" s="14">
        <v>2.4E-2</v>
      </c>
      <c r="Q41" s="15">
        <v>23</v>
      </c>
    </row>
    <row r="42" spans="6:17" x14ac:dyDescent="0.3">
      <c r="P42" s="12">
        <v>2.1999999999999999E-2</v>
      </c>
      <c r="Q42" s="13">
        <v>24</v>
      </c>
    </row>
    <row r="43" spans="6:17" x14ac:dyDescent="0.3">
      <c r="P43" s="14">
        <v>0.02</v>
      </c>
      <c r="Q43" s="15">
        <v>25</v>
      </c>
    </row>
  </sheetData>
  <mergeCells count="7">
    <mergeCell ref="G17:N17"/>
    <mergeCell ref="G19:H19"/>
    <mergeCell ref="I19:J19"/>
    <mergeCell ref="G31:N31"/>
    <mergeCell ref="E24:E25"/>
    <mergeCell ref="E26:E27"/>
    <mergeCell ref="E28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2023-03-04T13:41:03Z</dcterms:modified>
</cp:coreProperties>
</file>