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2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/>
  <c r="P15"/>
  <c r="P14"/>
  <c r="P13"/>
  <c r="Q13" s="1"/>
  <c r="R13" s="1"/>
  <c r="P12"/>
  <c r="P11"/>
  <c r="P10"/>
  <c r="P9"/>
  <c r="P8"/>
  <c r="P7"/>
  <c r="P6"/>
  <c r="P5"/>
  <c r="Q5" s="1"/>
  <c r="R5" s="1"/>
  <c r="P4"/>
  <c r="P3"/>
  <c r="P2"/>
  <c r="O16"/>
  <c r="O15"/>
  <c r="Q15" s="1"/>
  <c r="R15" s="1"/>
  <c r="O14"/>
  <c r="O13"/>
  <c r="O12"/>
  <c r="O11"/>
  <c r="Q11" s="1"/>
  <c r="R11" s="1"/>
  <c r="O10"/>
  <c r="Q10" s="1"/>
  <c r="R10" s="1"/>
  <c r="O9"/>
  <c r="O8"/>
  <c r="O7"/>
  <c r="Q7" s="1"/>
  <c r="R7" s="1"/>
  <c r="O6"/>
  <c r="O5"/>
  <c r="O4"/>
  <c r="O3"/>
  <c r="Q3" s="1"/>
  <c r="R3" s="1"/>
  <c r="O2"/>
  <c r="Q9"/>
  <c r="R9" s="1"/>
  <c r="Q6"/>
  <c r="R6" s="1"/>
  <c r="Q14"/>
  <c r="R14" s="1"/>
  <c r="V3"/>
  <c r="V4"/>
  <c r="V5"/>
  <c r="V6"/>
  <c r="V7"/>
  <c r="V8"/>
  <c r="V9"/>
  <c r="V10"/>
  <c r="V11"/>
  <c r="V12"/>
  <c r="V13"/>
  <c r="V14"/>
  <c r="V15"/>
  <c r="V16"/>
  <c r="V2"/>
  <c r="U3"/>
  <c r="U4"/>
  <c r="U5"/>
  <c r="U6"/>
  <c r="U7"/>
  <c r="U8"/>
  <c r="U9"/>
  <c r="U10"/>
  <c r="U11"/>
  <c r="U12"/>
  <c r="U13"/>
  <c r="U14"/>
  <c r="U15"/>
  <c r="U16"/>
  <c r="U2"/>
  <c r="T3"/>
  <c r="T4"/>
  <c r="T5"/>
  <c r="T6"/>
  <c r="T7"/>
  <c r="T8"/>
  <c r="T9"/>
  <c r="T10"/>
  <c r="T11"/>
  <c r="T12"/>
  <c r="T13"/>
  <c r="T14"/>
  <c r="T15"/>
  <c r="T16"/>
  <c r="T2"/>
  <c r="S16"/>
  <c r="S3"/>
  <c r="S4"/>
  <c r="S5"/>
  <c r="S6"/>
  <c r="S7"/>
  <c r="S8"/>
  <c r="S9"/>
  <c r="S10"/>
  <c r="S11"/>
  <c r="S12"/>
  <c r="S13"/>
  <c r="S14"/>
  <c r="S15"/>
  <c r="F16"/>
  <c r="L16" s="1"/>
  <c r="F15"/>
  <c r="F14"/>
  <c r="L14" s="1"/>
  <c r="F13"/>
  <c r="L13" s="1"/>
  <c r="F12"/>
  <c r="F11"/>
  <c r="F10"/>
  <c r="F9"/>
  <c r="L9" s="1"/>
  <c r="F8"/>
  <c r="L8" s="1"/>
  <c r="F7"/>
  <c r="S2"/>
  <c r="Z5" i="3"/>
  <c r="Z6"/>
  <c r="Z7"/>
  <c r="Z8"/>
  <c r="Z9"/>
  <c r="Z10"/>
  <c r="Z11"/>
  <c r="Z12"/>
  <c r="Z13"/>
  <c r="Z14"/>
  <c r="Z15"/>
  <c r="Z16"/>
  <c r="Z17"/>
  <c r="Z18"/>
  <c r="Z19"/>
  <c r="Z20"/>
  <c r="Z21"/>
  <c r="Z4"/>
  <c r="Z3"/>
  <c r="V4"/>
  <c r="V5"/>
  <c r="V6"/>
  <c r="V7"/>
  <c r="V8"/>
  <c r="V9"/>
  <c r="V10"/>
  <c r="V11"/>
  <c r="V12"/>
  <c r="V13"/>
  <c r="V14"/>
  <c r="V15"/>
  <c r="V16"/>
  <c r="V17"/>
  <c r="V18"/>
  <c r="V19"/>
  <c r="V20"/>
  <c r="V21"/>
  <c r="V3"/>
  <c r="Y4"/>
  <c r="Y5"/>
  <c r="Y6"/>
  <c r="Y7"/>
  <c r="Y8"/>
  <c r="Y9"/>
  <c r="Y10"/>
  <c r="Y11"/>
  <c r="Y12"/>
  <c r="Y13"/>
  <c r="Y14"/>
  <c r="Y15"/>
  <c r="Y16"/>
  <c r="Y17"/>
  <c r="Y18"/>
  <c r="Y19"/>
  <c r="Y20"/>
  <c r="Y21"/>
  <c r="Y3"/>
  <c r="X4"/>
  <c r="X5"/>
  <c r="X6"/>
  <c r="X7"/>
  <c r="X8"/>
  <c r="X9"/>
  <c r="X10"/>
  <c r="X11"/>
  <c r="X12"/>
  <c r="X13"/>
  <c r="X14"/>
  <c r="X15"/>
  <c r="X16"/>
  <c r="X17"/>
  <c r="X18"/>
  <c r="X19"/>
  <c r="X20"/>
  <c r="X21"/>
  <c r="W4"/>
  <c r="W5"/>
  <c r="W6"/>
  <c r="W7"/>
  <c r="W8"/>
  <c r="W9"/>
  <c r="W10"/>
  <c r="W11"/>
  <c r="W12"/>
  <c r="W13"/>
  <c r="W14"/>
  <c r="W15"/>
  <c r="W16"/>
  <c r="W17"/>
  <c r="W18"/>
  <c r="W19"/>
  <c r="W20"/>
  <c r="W21"/>
  <c r="X3"/>
  <c r="W3"/>
  <c r="U4"/>
  <c r="U5"/>
  <c r="U6"/>
  <c r="U7"/>
  <c r="U8"/>
  <c r="U9"/>
  <c r="U10"/>
  <c r="U11"/>
  <c r="U12"/>
  <c r="U13"/>
  <c r="U14"/>
  <c r="U15"/>
  <c r="U16"/>
  <c r="U17"/>
  <c r="U18"/>
  <c r="U19"/>
  <c r="U20"/>
  <c r="U21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S4"/>
  <c r="S5"/>
  <c r="S6"/>
  <c r="S7"/>
  <c r="S8"/>
  <c r="S9"/>
  <c r="S10"/>
  <c r="S11"/>
  <c r="S12"/>
  <c r="S13"/>
  <c r="S14"/>
  <c r="S15"/>
  <c r="S16"/>
  <c r="S17"/>
  <c r="S18"/>
  <c r="S19"/>
  <c r="S20"/>
  <c r="S21"/>
  <c r="T3"/>
  <c r="S3"/>
  <c r="K18"/>
  <c r="K19"/>
  <c r="L3" i="1"/>
  <c r="L4"/>
  <c r="L5"/>
  <c r="L6"/>
  <c r="L7"/>
  <c r="L10"/>
  <c r="L11"/>
  <c r="L12"/>
  <c r="L15"/>
  <c r="L2"/>
  <c r="K3"/>
  <c r="K4"/>
  <c r="K5"/>
  <c r="K6"/>
  <c r="K7"/>
  <c r="K8"/>
  <c r="K9"/>
  <c r="K10"/>
  <c r="K11"/>
  <c r="K12"/>
  <c r="K13"/>
  <c r="K14"/>
  <c r="K15"/>
  <c r="K16"/>
  <c r="K2"/>
  <c r="G4" i="2"/>
  <c r="G3"/>
  <c r="G2"/>
  <c r="M21" i="3"/>
  <c r="J21"/>
  <c r="I21"/>
  <c r="M20"/>
  <c r="J20"/>
  <c r="I20"/>
  <c r="N20" s="1"/>
  <c r="M19"/>
  <c r="J19"/>
  <c r="I19"/>
  <c r="N19" s="1"/>
  <c r="M18"/>
  <c r="J18"/>
  <c r="I18"/>
  <c r="M17"/>
  <c r="J17"/>
  <c r="I17"/>
  <c r="M16"/>
  <c r="J16"/>
  <c r="I16"/>
  <c r="N16" s="1"/>
  <c r="M15"/>
  <c r="J15"/>
  <c r="I15"/>
  <c r="N15" s="1"/>
  <c r="M14"/>
  <c r="J14"/>
  <c r="I14"/>
  <c r="K14" s="1"/>
  <c r="M13"/>
  <c r="J13"/>
  <c r="I13"/>
  <c r="M12"/>
  <c r="J12"/>
  <c r="I12"/>
  <c r="N12" s="1"/>
  <c r="M11"/>
  <c r="J11"/>
  <c r="I11"/>
  <c r="N11" s="1"/>
  <c r="M10"/>
  <c r="J10"/>
  <c r="I10"/>
  <c r="K10" s="1"/>
  <c r="O10" s="1"/>
  <c r="M9"/>
  <c r="J9"/>
  <c r="I9"/>
  <c r="K9" s="1"/>
  <c r="O9" s="1"/>
  <c r="M8"/>
  <c r="J8"/>
  <c r="I8"/>
  <c r="N8" s="1"/>
  <c r="M7"/>
  <c r="J7"/>
  <c r="I7"/>
  <c r="N7" s="1"/>
  <c r="M6"/>
  <c r="J6"/>
  <c r="I6"/>
  <c r="K6" s="1"/>
  <c r="O6" s="1"/>
  <c r="M5"/>
  <c r="J5"/>
  <c r="I5"/>
  <c r="K5" s="1"/>
  <c r="O5" s="1"/>
  <c r="M4"/>
  <c r="J4"/>
  <c r="I4"/>
  <c r="N4" s="1"/>
  <c r="D4"/>
  <c r="D5" s="1"/>
  <c r="M3"/>
  <c r="J3"/>
  <c r="I3"/>
  <c r="N3" s="1"/>
  <c r="E3"/>
  <c r="Q16" i="1" l="1"/>
  <c r="R16" s="1"/>
  <c r="Q12"/>
  <c r="R12" s="1"/>
  <c r="Q8"/>
  <c r="R8" s="1"/>
  <c r="Q4"/>
  <c r="R4" s="1"/>
  <c r="Q2"/>
  <c r="R2" s="1"/>
  <c r="K15" i="3"/>
  <c r="O15" s="1"/>
  <c r="O17"/>
  <c r="O18"/>
  <c r="K20"/>
  <c r="O20" s="1"/>
  <c r="K16"/>
  <c r="K12"/>
  <c r="O12" s="1"/>
  <c r="O14"/>
  <c r="K21"/>
  <c r="O21" s="1"/>
  <c r="K17"/>
  <c r="K13"/>
  <c r="O13" s="1"/>
  <c r="K8"/>
  <c r="O8" s="1"/>
  <c r="O19"/>
  <c r="K4"/>
  <c r="O4" s="1"/>
  <c r="K3"/>
  <c r="O3" s="1"/>
  <c r="E4"/>
  <c r="K11"/>
  <c r="O11" s="1"/>
  <c r="O16"/>
  <c r="K7"/>
  <c r="O7" s="1"/>
  <c r="N17"/>
  <c r="D6"/>
  <c r="E5"/>
  <c r="N5"/>
  <c r="N13"/>
  <c r="N21"/>
  <c r="N9"/>
  <c r="N10"/>
  <c r="N6"/>
  <c r="N14"/>
  <c r="N18"/>
  <c r="M4" i="2"/>
  <c r="L4"/>
  <c r="K4"/>
  <c r="J4"/>
  <c r="M3"/>
  <c r="L3"/>
  <c r="K3"/>
  <c r="J3"/>
  <c r="M2"/>
  <c r="L2"/>
  <c r="K2"/>
  <c r="J2"/>
  <c r="E6" i="3" l="1"/>
  <c r="D7"/>
  <c r="J4" i="1"/>
  <c r="I4"/>
  <c r="I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D19"/>
  <c r="D18"/>
  <c r="E7" i="3" l="1"/>
  <c r="D8"/>
  <c r="D20" i="1"/>
  <c r="D21"/>
  <c r="D22"/>
  <c r="D23"/>
  <c r="D9" i="3" l="1"/>
  <c r="E8"/>
  <c r="J21" i="1"/>
  <c r="J22"/>
  <c r="J23"/>
  <c r="J24"/>
  <c r="J25"/>
  <c r="J26"/>
  <c r="D10" i="3" l="1"/>
  <c r="E9"/>
  <c r="L19" i="1"/>
  <c r="L20"/>
  <c r="L21"/>
  <c r="L22"/>
  <c r="L23"/>
  <c r="L24"/>
  <c r="L25"/>
  <c r="L26"/>
  <c r="L18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<sst xmlns="http://schemas.openxmlformats.org/spreadsheetml/2006/main" count="68" uniqueCount="44">
  <si>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</si>
  <si>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</si>
  <si>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</si>
  <si>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</si>
  <si>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</si>
  <si>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</si>
  <si>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</si>
  <si>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</si>
  <si>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</si>
  <si>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</si>
  <si>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</si>
  <si>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</si>
  <si>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</si>
  <si>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</si>
  <si>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</si>
  <si>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</si>
  <si>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</si>
  <si>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</si>
  <si>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</si>
  <si>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</si>
  <si>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</si>
  <si>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</si>
  <si>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</si>
  <si>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</si>
  <si>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</si>
  <si>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</si>
  <si>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</si>
  <si>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</si>
  <si>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</si>
  <si>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</si>
  <si>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</si>
  <si>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</si>
  <si>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</si>
  <si>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</si>
  <si>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</si>
  <si>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</si>
  <si>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# Neutralinos expected for K*</t>
  </si>
  <si>
    <t>n</t>
  </si>
  <si>
    <t>p</t>
  </si>
  <si>
    <t>(np(1-p))^0.5</t>
  </si>
  <si>
    <t>Ka Mu Errors</t>
  </si>
  <si>
    <t>Standard Error</t>
  </si>
  <si>
    <t>Ka* Mu Errors</t>
  </si>
  <si>
    <t>sigma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</si>
</sst>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Border="1"/>
    <xf numFmtId="11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11" fontId="0" fillId="0" borderId="0" xfId="0" applyNumberFormat="1" applyBorder="1"/>
    <xf numFmtId="11" fontId="4" fillId="0" borderId="0" xfId="0" applyNumberFormat="1" applyFont="1" applyBorder="1"/>
    <xf numFmtId="11" fontId="3" fillId="0" borderId="0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5"/>
          <c:w val="0.75722462817148006"/>
          <c:h val="0.72088764946048534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0.00000000</c:formatCode>
                <c:ptCount val="15"/>
                <c:pt idx="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23176064"/>
        <c:axId val="123177600"/>
      </c:lineChart>
      <c:catAx>
        <c:axId val="123176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7600"/>
        <c:crosses val="autoZero"/>
        <c:auto val="1"/>
        <c:lblAlgn val="ctr"/>
        <c:lblOffset val="100"/>
      </c:catAx>
      <c:valAx>
        <c:axId val="123177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18</xdr:row>
      <xdr:rowOff>9525</xdr:rowOff>
    </xdr:from>
    <xdr:to>
      <xdr:col>17</xdr:col>
      <xdr:colOff>590550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656167" y="4265083"/>
          <a:ext cx="4707731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6"/>
  <sheetViews>
    <sheetView topLeftCell="E1" workbookViewId="0">
      <selection activeCell="M10" sqref="M10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  <col min="16" max="16" width="11.28515625" bestFit="1" customWidth="1"/>
  </cols>
  <sheetData>
    <row r="1" spans="1:22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36</v>
      </c>
      <c r="M1" s="9" t="s">
        <v>11</v>
      </c>
      <c r="O1" s="57" t="s">
        <v>37</v>
      </c>
      <c r="P1" s="57" t="s">
        <v>38</v>
      </c>
      <c r="Q1" s="57" t="s">
        <v>43</v>
      </c>
      <c r="R1" s="57" t="s">
        <v>41</v>
      </c>
      <c r="S1" s="57" t="s">
        <v>37</v>
      </c>
      <c r="T1" s="57" t="s">
        <v>38</v>
      </c>
      <c r="U1" s="57" t="s">
        <v>43</v>
      </c>
      <c r="V1" s="57" t="s">
        <v>41</v>
      </c>
    </row>
    <row r="2" spans="1:22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>(4.8*(10^16))*D2*E2*G2</f>
        <v>5318.9704841075927</v>
      </c>
      <c r="L2" s="6">
        <f>(4.8*(10^16))*D2*F2*H2*0.5*0.692</f>
        <v>0</v>
      </c>
      <c r="M2" s="2"/>
      <c r="O2" s="10">
        <f>4.8*(10^16)</f>
        <v>4.8E+16</v>
      </c>
      <c r="P2" s="58">
        <f>G2*E2*D2</f>
        <v>1.1081188508557485E-13</v>
      </c>
      <c r="Q2">
        <f>SQRT(O2*P2*(1-P2))</f>
        <v>72.931272332978011</v>
      </c>
      <c r="R2" s="10">
        <f>Q2/SQRT(1000)</f>
        <v>2.3062893322623257</v>
      </c>
      <c r="S2" s="10">
        <f>4.8*(10^16)*F2</f>
        <v>0</v>
      </c>
      <c r="T2">
        <f>H2</f>
        <v>0</v>
      </c>
      <c r="U2">
        <f>SQRT(S2*T2*(1-T2))</f>
        <v>0</v>
      </c>
      <c r="V2">
        <f>U2/SQRT(1000)</f>
        <v>0</v>
      </c>
    </row>
    <row r="3" spans="1:22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18">
        <f t="shared" ref="K3:K16" si="2">(4.8*(10^16))*D3*E3*G3</f>
        <v>12452.303753534603</v>
      </c>
      <c r="L3" s="18">
        <f t="shared" ref="L3:L16" si="3">(4.8*(10^16))*D3*F3*H3*0.5*0.692</f>
        <v>0</v>
      </c>
      <c r="M3" s="2">
        <v>1.66287837877E-3</v>
      </c>
      <c r="O3" s="10">
        <f t="shared" ref="O3:O16" si="4">4.8*(10^16)</f>
        <v>4.8E+16</v>
      </c>
      <c r="P3" s="58">
        <f t="shared" ref="P3:P16" si="5">G3*E3*D3</f>
        <v>2.594229948653042E-13</v>
      </c>
      <c r="Q3" s="13">
        <f t="shared" ref="Q3:Q16" si="6">SQRT(O3*P3*(1-P3))</f>
        <v>111.58989091101115</v>
      </c>
      <c r="R3" s="10">
        <f t="shared" ref="R3:R16" si="7">Q3/SQRT(1000)</f>
        <v>3.5287821912851705</v>
      </c>
      <c r="S3" s="10">
        <f t="shared" ref="S3:S15" si="8">4.8*(10^16)*F3</f>
        <v>0</v>
      </c>
      <c r="T3" s="13">
        <f t="shared" ref="T3:T16" si="9">H3</f>
        <v>0</v>
      </c>
      <c r="U3" s="13">
        <f t="shared" ref="U3:U16" si="10">SQRT(S3*T3*(1-T3))</f>
        <v>0</v>
      </c>
      <c r="V3" s="13">
        <f t="shared" ref="V3:V16" si="11">U3/SQRT(1000)</f>
        <v>0</v>
      </c>
    </row>
    <row r="4" spans="1:22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8">
        <f t="shared" si="2"/>
        <v>13016.603070336336</v>
      </c>
      <c r="L4" s="18">
        <f t="shared" si="3"/>
        <v>0</v>
      </c>
      <c r="M4" s="15">
        <v>2.0395659816199998E-3</v>
      </c>
      <c r="O4" s="10">
        <f t="shared" si="4"/>
        <v>4.8E+16</v>
      </c>
      <c r="P4" s="58">
        <f t="shared" si="5"/>
        <v>2.71179230632007E-13</v>
      </c>
      <c r="Q4" s="13">
        <f t="shared" si="6"/>
        <v>114.09032855738828</v>
      </c>
      <c r="R4" s="10">
        <f t="shared" si="7"/>
        <v>3.6078529723829944</v>
      </c>
      <c r="S4" s="10">
        <f t="shared" si="8"/>
        <v>0</v>
      </c>
      <c r="T4" s="13">
        <f t="shared" si="9"/>
        <v>0</v>
      </c>
      <c r="U4" s="13">
        <f t="shared" si="10"/>
        <v>0</v>
      </c>
      <c r="V4" s="13">
        <f t="shared" si="11"/>
        <v>0</v>
      </c>
    </row>
    <row r="5" spans="1:22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18">
        <f t="shared" si="2"/>
        <v>15085.822804640846</v>
      </c>
      <c r="L5" s="18">
        <f t="shared" si="3"/>
        <v>0</v>
      </c>
      <c r="M5" s="2">
        <v>2.42437635812E-3</v>
      </c>
      <c r="O5" s="10">
        <f t="shared" si="4"/>
        <v>4.8E+16</v>
      </c>
      <c r="P5" s="58">
        <f t="shared" si="5"/>
        <v>3.1428797509668427E-13</v>
      </c>
      <c r="Q5" s="13">
        <f t="shared" si="6"/>
        <v>122.82435753805555</v>
      </c>
      <c r="R5" s="10">
        <f t="shared" si="7"/>
        <v>3.8840472196712676</v>
      </c>
      <c r="S5" s="10">
        <f t="shared" si="8"/>
        <v>0</v>
      </c>
      <c r="T5" s="13">
        <f t="shared" si="9"/>
        <v>0</v>
      </c>
      <c r="U5" s="13">
        <f t="shared" si="10"/>
        <v>0</v>
      </c>
      <c r="V5" s="13">
        <f t="shared" si="11"/>
        <v>0</v>
      </c>
    </row>
    <row r="6" spans="1:22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8">
        <f t="shared" si="2"/>
        <v>10875.422997703608</v>
      </c>
      <c r="L6" s="18">
        <f t="shared" si="3"/>
        <v>0</v>
      </c>
      <c r="M6" s="2">
        <v>3.8551089506200001E-3</v>
      </c>
      <c r="O6" s="10">
        <f t="shared" si="4"/>
        <v>4.8E+16</v>
      </c>
      <c r="P6" s="58">
        <f t="shared" si="5"/>
        <v>2.2657131245215846E-13</v>
      </c>
      <c r="Q6" s="13">
        <f t="shared" si="6"/>
        <v>104.28529617209294</v>
      </c>
      <c r="R6" s="10">
        <f t="shared" si="7"/>
        <v>3.297790623690525</v>
      </c>
      <c r="S6" s="10">
        <f t="shared" si="8"/>
        <v>0</v>
      </c>
      <c r="T6" s="13">
        <f t="shared" si="9"/>
        <v>0</v>
      </c>
      <c r="U6" s="13">
        <f t="shared" si="10"/>
        <v>0</v>
      </c>
      <c r="V6" s="13">
        <f t="shared" si="11"/>
        <v>0</v>
      </c>
    </row>
    <row r="7" spans="1:22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f>0.105883320848*0.5*0.692</f>
        <v>3.6635629013408E-2</v>
      </c>
      <c r="G7" s="1">
        <v>1.101573253E-5</v>
      </c>
      <c r="H7" s="1">
        <v>2.3677489E-7</v>
      </c>
      <c r="I7" s="1">
        <f t="shared" si="0"/>
        <v>2.3864867290777042E-3</v>
      </c>
      <c r="J7" s="2">
        <f t="shared" si="1"/>
        <v>3.643472329923682E-6</v>
      </c>
      <c r="K7" s="18">
        <f t="shared" si="2"/>
        <v>8746.9623696765084</v>
      </c>
      <c r="L7" s="18">
        <f t="shared" si="3"/>
        <v>7.2225803267813706</v>
      </c>
      <c r="M7" s="2">
        <v>7.8733266383400006E-3</v>
      </c>
      <c r="N7">
        <v>7.7840949854600001E-3</v>
      </c>
      <c r="O7" s="10">
        <f t="shared" si="4"/>
        <v>4.8E+16</v>
      </c>
      <c r="P7" s="58">
        <f t="shared" si="5"/>
        <v>1.8222838270159395E-13</v>
      </c>
      <c r="Q7" s="13">
        <f t="shared" si="6"/>
        <v>93.525196442856597</v>
      </c>
      <c r="R7" s="10">
        <f t="shared" si="7"/>
        <v>2.9575263937410461</v>
      </c>
      <c r="S7" s="10">
        <f t="shared" si="8"/>
        <v>1758510192643584</v>
      </c>
      <c r="T7" s="13">
        <f t="shared" si="9"/>
        <v>2.3677489E-7</v>
      </c>
      <c r="U7" s="13">
        <f t="shared" si="10"/>
        <v>20405.169904728853</v>
      </c>
      <c r="V7" s="13">
        <f t="shared" si="11"/>
        <v>645.26812941664195</v>
      </c>
    </row>
    <row r="8" spans="1:22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f>0.400009936404*0.5*0.692</f>
        <v>0.138403437995784</v>
      </c>
      <c r="G8" s="1">
        <v>1.259418322E-5</v>
      </c>
      <c r="H8" s="1">
        <v>3.0411373199999998E-6</v>
      </c>
      <c r="I8" s="1">
        <f t="shared" si="0"/>
        <v>0.31594344862875057</v>
      </c>
      <c r="J8" s="2">
        <f t="shared" si="1"/>
        <v>1.7531165154347681E-6</v>
      </c>
      <c r="K8" s="18">
        <f t="shared" si="2"/>
        <v>2682.4709852393062</v>
      </c>
      <c r="L8" s="18">
        <f t="shared" si="3"/>
        <v>293.23816033738177</v>
      </c>
      <c r="M8" s="2">
        <v>2.8806060876899998E-2</v>
      </c>
      <c r="N8">
        <v>2.8806060876899998E-2</v>
      </c>
      <c r="O8" s="10">
        <f t="shared" si="4"/>
        <v>4.8E+16</v>
      </c>
      <c r="P8" s="58">
        <f t="shared" si="5"/>
        <v>5.5884812192485547E-14</v>
      </c>
      <c r="Q8" s="13">
        <f t="shared" si="6"/>
        <v>51.792576545670677</v>
      </c>
      <c r="R8" s="10">
        <f t="shared" si="7"/>
        <v>1.6378250777293515</v>
      </c>
      <c r="S8" s="10">
        <f t="shared" si="8"/>
        <v>6643365023797632</v>
      </c>
      <c r="T8" s="13">
        <f t="shared" si="9"/>
        <v>3.0411373199999998E-6</v>
      </c>
      <c r="U8" s="13">
        <f t="shared" si="10"/>
        <v>142138.39686370685</v>
      </c>
      <c r="V8" s="13">
        <f t="shared" si="11"/>
        <v>4494.8107705424736</v>
      </c>
    </row>
    <row r="9" spans="1:22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f>0.5*0.429725012687*0.692</f>
        <v>0.14868485438970197</v>
      </c>
      <c r="G9" s="1"/>
      <c r="H9" s="1">
        <v>7.7434513800000007E-6</v>
      </c>
      <c r="I9" s="1" t="e">
        <f t="shared" si="0"/>
        <v>#DIV/0!</v>
      </c>
      <c r="J9" s="2">
        <f t="shared" si="1"/>
        <v>1.1513339409090368E-6</v>
      </c>
      <c r="K9" s="18">
        <f t="shared" si="2"/>
        <v>0</v>
      </c>
      <c r="L9" s="18">
        <f t="shared" si="3"/>
        <v>723.92489682430835</v>
      </c>
      <c r="M9" s="2"/>
      <c r="N9">
        <v>4.2301875617800001E-2</v>
      </c>
      <c r="O9" s="10">
        <f t="shared" si="4"/>
        <v>4.8E+16</v>
      </c>
      <c r="P9" s="58">
        <f t="shared" si="5"/>
        <v>0</v>
      </c>
      <c r="Q9" s="13">
        <f t="shared" si="6"/>
        <v>0</v>
      </c>
      <c r="R9" s="10">
        <f t="shared" si="7"/>
        <v>0</v>
      </c>
      <c r="S9" s="10">
        <f t="shared" si="8"/>
        <v>7136873010705695</v>
      </c>
      <c r="T9" s="13">
        <f t="shared" si="9"/>
        <v>7.7434513800000007E-6</v>
      </c>
      <c r="U9" s="13">
        <f t="shared" si="10"/>
        <v>235082.1159282664</v>
      </c>
      <c r="V9" s="13">
        <f t="shared" si="11"/>
        <v>7433.9492350506998</v>
      </c>
    </row>
    <row r="10" spans="1:22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f>0.5*0.44689036495*0.692</f>
        <v>0.15462406627269998</v>
      </c>
      <c r="G10" s="1">
        <v>1.6168272070000001E-5</v>
      </c>
      <c r="H10" s="1">
        <v>1.9381630409999999E-5</v>
      </c>
      <c r="I10" s="1">
        <f t="shared" si="0"/>
        <v>3.1263040789154406</v>
      </c>
      <c r="J10" s="2">
        <f t="shared" si="1"/>
        <v>3.9554637589157202E-6</v>
      </c>
      <c r="K10" s="18">
        <f t="shared" si="2"/>
        <v>1555.6262920357324</v>
      </c>
      <c r="L10" s="18">
        <f t="shared" si="3"/>
        <v>1682.7228444325569</v>
      </c>
      <c r="M10" s="2">
        <v>5.75017429156E-2</v>
      </c>
      <c r="N10">
        <v>5.75017429156E-2</v>
      </c>
      <c r="O10" s="10">
        <f t="shared" si="4"/>
        <v>4.8E+16</v>
      </c>
      <c r="P10" s="58">
        <f t="shared" si="5"/>
        <v>3.2408881084077758E-14</v>
      </c>
      <c r="Q10" s="13">
        <f t="shared" si="6"/>
        <v>39.44142862569359</v>
      </c>
      <c r="R10" s="10">
        <f t="shared" si="7"/>
        <v>1.2472474862815646</v>
      </c>
      <c r="S10" s="10">
        <f t="shared" si="8"/>
        <v>7421955181089599</v>
      </c>
      <c r="T10" s="13">
        <f t="shared" si="9"/>
        <v>1.9381630409999999E-5</v>
      </c>
      <c r="U10" s="13">
        <f t="shared" si="10"/>
        <v>379271.41231554985</v>
      </c>
      <c r="V10" s="13">
        <f t="shared" si="11"/>
        <v>11993.615143059737</v>
      </c>
    </row>
    <row r="11" spans="1:22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f>0.5*0.457883650508*0.692</f>
        <v>0.15842774307576798</v>
      </c>
      <c r="G11" s="1"/>
      <c r="H11" s="1">
        <v>2.2677972969999999E-5</v>
      </c>
      <c r="I11" s="1" t="e">
        <f t="shared" si="0"/>
        <v>#DIV/0!</v>
      </c>
      <c r="J11" s="2">
        <f t="shared" si="1"/>
        <v>3.5928200751703707E-6</v>
      </c>
      <c r="K11" s="18">
        <f t="shared" si="2"/>
        <v>0</v>
      </c>
      <c r="L11" s="18">
        <f t="shared" si="3"/>
        <v>1779.6467517554083</v>
      </c>
      <c r="M11" s="2"/>
      <c r="N11">
        <v>7.3992581073399996E-2</v>
      </c>
      <c r="O11" s="10">
        <f t="shared" si="4"/>
        <v>4.8E+16</v>
      </c>
      <c r="P11" s="58">
        <f t="shared" si="5"/>
        <v>0</v>
      </c>
      <c r="Q11" s="13">
        <f t="shared" si="6"/>
        <v>0</v>
      </c>
      <c r="R11" s="10">
        <f t="shared" si="7"/>
        <v>0</v>
      </c>
      <c r="S11" s="10">
        <f t="shared" si="8"/>
        <v>7604531667636863</v>
      </c>
      <c r="T11" s="13">
        <f t="shared" si="9"/>
        <v>2.2677972969999999E-5</v>
      </c>
      <c r="U11" s="13">
        <f t="shared" si="10"/>
        <v>415272.74491604115</v>
      </c>
      <c r="V11" s="13">
        <f t="shared" si="11"/>
        <v>13132.077241247989</v>
      </c>
    </row>
    <row r="12" spans="1:22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f>0.5*0.465438653572*0.692</f>
        <v>0.16104177413591197</v>
      </c>
      <c r="G12" s="1">
        <v>2.3069834469999999E-5</v>
      </c>
      <c r="H12" s="1">
        <v>1.4034804189999999E-5</v>
      </c>
      <c r="I12" s="1">
        <f t="shared" si="0"/>
        <v>2.4594345864463163</v>
      </c>
      <c r="J12" s="2">
        <f t="shared" si="1"/>
        <v>3.1791773169867941E-6</v>
      </c>
      <c r="K12" s="18">
        <f t="shared" si="2"/>
        <v>1144.1870770666346</v>
      </c>
      <c r="L12" s="18">
        <f t="shared" si="3"/>
        <v>973.66243166309891</v>
      </c>
      <c r="M12" s="2">
        <v>0.106580097336</v>
      </c>
      <c r="N12">
        <v>9.1342470927E-2</v>
      </c>
      <c r="O12" s="10">
        <f t="shared" si="4"/>
        <v>4.8E+16</v>
      </c>
      <c r="P12" s="58">
        <f t="shared" si="5"/>
        <v>2.3837230772221553E-14</v>
      </c>
      <c r="Q12" s="13">
        <f t="shared" si="6"/>
        <v>33.825834462236216</v>
      </c>
      <c r="R12" s="10">
        <f t="shared" si="7"/>
        <v>1.0696668065648327</v>
      </c>
      <c r="S12" s="10">
        <f t="shared" si="8"/>
        <v>7730005158523775</v>
      </c>
      <c r="T12" s="13">
        <f t="shared" si="9"/>
        <v>1.4034804189999999E-5</v>
      </c>
      <c r="U12" s="13">
        <f t="shared" si="10"/>
        <v>329374.53782005142</v>
      </c>
      <c r="V12" s="13">
        <f t="shared" si="11"/>
        <v>10415.737427766337</v>
      </c>
    </row>
    <row r="13" spans="1:22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f>0.5*0.470906352237*0.692</f>
        <v>0.162933597874002</v>
      </c>
      <c r="G13" s="1"/>
      <c r="H13" s="1">
        <v>2.6700619840000001E-5</v>
      </c>
      <c r="I13" s="1" t="e">
        <f t="shared" si="0"/>
        <v>#DIV/0!</v>
      </c>
      <c r="J13" s="2">
        <f t="shared" si="1"/>
        <v>4.3504280559971599E-6</v>
      </c>
      <c r="K13" s="18">
        <f t="shared" si="2"/>
        <v>0</v>
      </c>
      <c r="L13" s="18">
        <f t="shared" si="3"/>
        <v>1602.5761012305547</v>
      </c>
      <c r="M13" s="2"/>
      <c r="N13">
        <v>0.109110206391</v>
      </c>
      <c r="O13" s="10">
        <f t="shared" si="4"/>
        <v>4.8E+16</v>
      </c>
      <c r="P13" s="58">
        <f t="shared" si="5"/>
        <v>0</v>
      </c>
      <c r="Q13" s="13">
        <f t="shared" si="6"/>
        <v>0</v>
      </c>
      <c r="R13" s="10">
        <f t="shared" si="7"/>
        <v>0</v>
      </c>
      <c r="S13" s="10">
        <f t="shared" si="8"/>
        <v>7820812697952096</v>
      </c>
      <c r="T13" s="13">
        <f t="shared" si="9"/>
        <v>2.6700619840000001E-5</v>
      </c>
      <c r="U13" s="13">
        <f t="shared" si="10"/>
        <v>456962.76768444909</v>
      </c>
      <c r="V13" s="13">
        <f t="shared" si="11"/>
        <v>14450.431517772464</v>
      </c>
    </row>
    <row r="14" spans="1:22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f>0.5*0.475023326649*0.692</f>
        <v>0.164358071020554</v>
      </c>
      <c r="G14" s="1">
        <v>2.4667161229999999E-5</v>
      </c>
      <c r="H14" s="1">
        <v>2.8101761589999999E-5</v>
      </c>
      <c r="I14" s="1">
        <f t="shared" si="0"/>
        <v>6.3655212336491998</v>
      </c>
      <c r="J14" s="2">
        <f t="shared" si="1"/>
        <v>5.3443401922362416E-6</v>
      </c>
      <c r="K14" s="18">
        <f t="shared" si="2"/>
        <v>647.20684186689141</v>
      </c>
      <c r="L14" s="18">
        <f t="shared" si="3"/>
        <v>1425.4538774854909</v>
      </c>
      <c r="M14" s="2">
        <v>0.12685350035500001</v>
      </c>
      <c r="N14">
        <v>0.12685350035500001</v>
      </c>
      <c r="O14" s="10">
        <f t="shared" si="4"/>
        <v>4.8E+16</v>
      </c>
      <c r="P14" s="58">
        <f t="shared" si="5"/>
        <v>1.3483475872226906E-14</v>
      </c>
      <c r="Q14" s="13">
        <f t="shared" si="6"/>
        <v>25.440260255486439</v>
      </c>
      <c r="R14" s="10">
        <f t="shared" si="7"/>
        <v>0.80449166674794281</v>
      </c>
      <c r="S14" s="10">
        <f t="shared" si="8"/>
        <v>7889187408986592</v>
      </c>
      <c r="T14" s="13">
        <f t="shared" si="9"/>
        <v>2.8101761589999999E-5</v>
      </c>
      <c r="U14" s="13">
        <f t="shared" si="10"/>
        <v>470843.74642107787</v>
      </c>
      <c r="V14" s="13">
        <f t="shared" si="11"/>
        <v>14889.386607373599</v>
      </c>
    </row>
    <row r="15" spans="1:22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f>0.5*0.478221760853*0.692</f>
        <v>0.165464729255138</v>
      </c>
      <c r="G15" s="1"/>
      <c r="H15" s="1">
        <v>4.0250268999999998E-5</v>
      </c>
      <c r="I15" s="1" t="e">
        <f t="shared" si="0"/>
        <v>#DIV/0!</v>
      </c>
      <c r="J15" s="2">
        <f t="shared" si="1"/>
        <v>6.6599998625314737E-6</v>
      </c>
      <c r="K15" s="18">
        <f t="shared" si="2"/>
        <v>0</v>
      </c>
      <c r="L15" s="18">
        <f t="shared" si="3"/>
        <v>1678.9668491266095</v>
      </c>
      <c r="M15" s="2"/>
      <c r="N15">
        <v>0.144138075324</v>
      </c>
      <c r="O15" s="10">
        <f t="shared" si="4"/>
        <v>4.8E+16</v>
      </c>
      <c r="P15" s="58">
        <f t="shared" si="5"/>
        <v>0</v>
      </c>
      <c r="Q15" s="13">
        <f t="shared" si="6"/>
        <v>0</v>
      </c>
      <c r="R15" s="10">
        <f t="shared" si="7"/>
        <v>0</v>
      </c>
      <c r="S15" s="10">
        <f t="shared" si="8"/>
        <v>7942307004246624</v>
      </c>
      <c r="T15" s="13">
        <f t="shared" si="9"/>
        <v>4.0250268999999998E-5</v>
      </c>
      <c r="U15" s="13">
        <f t="shared" si="10"/>
        <v>565391.1267395186</v>
      </c>
      <c r="V15" s="13">
        <f t="shared" si="11"/>
        <v>17879.237293458085</v>
      </c>
    </row>
    <row r="16" spans="1:22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f>0.5*0.480770216561*0.692</f>
        <v>0.16634649493010598</v>
      </c>
      <c r="G16" s="1">
        <v>2.9713407810000001E-5</v>
      </c>
      <c r="H16" s="1">
        <v>3.470996069E-5</v>
      </c>
      <c r="I16" s="1">
        <f t="shared" si="0"/>
        <v>8.4490524045994633</v>
      </c>
      <c r="J16" s="2">
        <f t="shared" si="1"/>
        <v>6.4572563785198495E-6</v>
      </c>
      <c r="K16" s="18">
        <f t="shared" si="2"/>
        <v>393.76593636650824</v>
      </c>
      <c r="L16" s="18">
        <f t="shared" si="3"/>
        <v>1151.1243649013547</v>
      </c>
      <c r="M16" s="2">
        <v>0.16054767188399999</v>
      </c>
      <c r="N16">
        <v>0.16054767188399999</v>
      </c>
      <c r="O16" s="10">
        <f t="shared" si="4"/>
        <v>4.8E+16</v>
      </c>
      <c r="P16" s="58">
        <f t="shared" si="5"/>
        <v>8.2034570076355897E-15</v>
      </c>
      <c r="Q16" s="13">
        <f t="shared" si="6"/>
        <v>19.843536387612595</v>
      </c>
      <c r="R16" s="10">
        <f t="shared" si="7"/>
        <v>0.62750771817285655</v>
      </c>
      <c r="S16" s="10">
        <f>4.8*(10^16)*F16</f>
        <v>7984631756645087</v>
      </c>
      <c r="T16" s="13">
        <f t="shared" si="9"/>
        <v>3.470996069E-5</v>
      </c>
      <c r="U16" s="13">
        <f t="shared" si="10"/>
        <v>526437.68355018157</v>
      </c>
      <c r="V16" s="13">
        <f t="shared" si="11"/>
        <v>16647.421261615298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53.108373541318635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2156.2101999426181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12">ABS(C23-D16)</f>
        <v>0</v>
      </c>
      <c r="I23">
        <v>14055.956132400001</v>
      </c>
      <c r="J23">
        <f>ABS(I23-L10)</f>
        <v>12373.233287967443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4716.2468953369016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10481.508246414509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13">ABS(I26-L16)</f>
        <v>8464.3352630986465</v>
      </c>
      <c r="K26">
        <v>393.76593636600001</v>
      </c>
      <c r="L26">
        <f t="shared" ref="L26" si="14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8"/>
  <sheetViews>
    <sheetView workbookViewId="0">
      <selection activeCell="P2" sqref="P2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.5703125" bestFit="1" customWidth="1"/>
    <col min="13" max="13" width="16.7109375" bestFit="1" customWidth="1"/>
  </cols>
  <sheetData>
    <row r="1" spans="1:18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8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f>0.5*0.692*0.105883320848</f>
        <v>3.6635629013408E-2</v>
      </c>
      <c r="H2" s="19">
        <v>1.0933118E-6</v>
      </c>
      <c r="I2" s="14">
        <v>2.517598E-8</v>
      </c>
      <c r="J2" s="14">
        <f t="shared" ref="J2:J4" si="0">(G2*I2)/(F2*H2)</f>
        <v>2.55669611786368E-3</v>
      </c>
      <c r="K2" s="15">
        <f t="shared" ref="K2:K4" si="1">F2*H2+G2*I2</f>
        <v>3.6167614700184525E-7</v>
      </c>
      <c r="L2" s="18">
        <f t="shared" ref="L2:L4" si="2">(4.8*(10^16))*E2*F2*H2</f>
        <v>91.986715216737196</v>
      </c>
      <c r="M2" s="18">
        <f>(4.8*(10^16))*E2*G2*I2</f>
        <v>0.23518207768966393</v>
      </c>
      <c r="N2" s="15">
        <v>8.3452680136899995E-4</v>
      </c>
      <c r="O2" s="15"/>
    </row>
    <row r="3" spans="1:18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f>0.5*0.692*0.0766657463199</f>
        <v>2.6526348226685398E-2</v>
      </c>
      <c r="H3" s="14">
        <v>3.0743766999999999E-6</v>
      </c>
      <c r="I3" s="14">
        <v>2.0350186000000001E-7</v>
      </c>
      <c r="J3" s="14">
        <f t="shared" si="0"/>
        <v>3.6746676819005026E-3</v>
      </c>
      <c r="K3" s="15">
        <f t="shared" si="1"/>
        <v>1.4744184020610282E-6</v>
      </c>
      <c r="L3" s="15">
        <f t="shared" si="2"/>
        <v>489.08775388371544</v>
      </c>
      <c r="M3" s="18">
        <f t="shared" ref="M3:M4" si="3">(4.8*(10^16))*E3*G3*I3</f>
        <v>1.7972349628097963</v>
      </c>
      <c r="N3" s="15">
        <v>8.2736851705699996E-4</v>
      </c>
      <c r="O3" s="15">
        <v>8.2736851705699996E-4</v>
      </c>
    </row>
    <row r="4" spans="1:18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f>0.5*0.692*0.0766657463199</f>
        <v>2.6526348226685398E-2</v>
      </c>
      <c r="H4" s="14">
        <v>1.4349264000000001E-6</v>
      </c>
      <c r="I4" s="14">
        <v>2.1770589999999999E-8</v>
      </c>
      <c r="J4" s="14">
        <f t="shared" si="0"/>
        <v>8.4226225727799761E-4</v>
      </c>
      <c r="K4" s="15">
        <f t="shared" si="1"/>
        <v>6.8622409238671293E-7</v>
      </c>
      <c r="L4" s="15">
        <f t="shared" si="2"/>
        <v>228.27551677855413</v>
      </c>
      <c r="M4" s="18">
        <f t="shared" si="3"/>
        <v>0.19226785204320648</v>
      </c>
      <c r="N4" s="15">
        <v>8.2736851705699996E-4</v>
      </c>
      <c r="O4" s="15"/>
    </row>
    <row r="5" spans="1:18">
      <c r="M5" s="53"/>
    </row>
    <row r="6" spans="1:18">
      <c r="D6" s="50"/>
      <c r="E6" s="51"/>
      <c r="F6" s="12"/>
      <c r="G6" s="12"/>
      <c r="H6" s="52"/>
      <c r="I6" s="51"/>
      <c r="J6" s="12"/>
      <c r="K6" s="50"/>
      <c r="L6" s="53"/>
      <c r="M6" s="53"/>
      <c r="N6" s="50"/>
      <c r="O6" s="50"/>
      <c r="P6" s="50"/>
      <c r="Q6" s="50"/>
      <c r="R6" s="50"/>
    </row>
    <row r="7" spans="1:18">
      <c r="D7" s="50"/>
      <c r="E7" s="51"/>
      <c r="F7" s="12"/>
      <c r="G7" s="12"/>
      <c r="H7" s="54"/>
      <c r="I7" s="51"/>
      <c r="J7" s="50"/>
      <c r="K7" s="50"/>
      <c r="L7" s="53"/>
      <c r="M7" s="53"/>
      <c r="N7" s="50"/>
      <c r="O7" s="50"/>
      <c r="P7" s="50"/>
      <c r="Q7" s="50"/>
      <c r="R7" s="50"/>
    </row>
    <row r="8" spans="1:18">
      <c r="D8" s="50"/>
      <c r="E8" s="51"/>
      <c r="F8" s="12"/>
      <c r="G8" s="12"/>
      <c r="H8" s="55"/>
      <c r="I8" s="54"/>
      <c r="J8" s="50"/>
      <c r="K8" s="50"/>
      <c r="L8" s="53"/>
      <c r="M8" s="53"/>
      <c r="N8" s="50"/>
      <c r="O8" s="50"/>
      <c r="P8" s="50"/>
      <c r="Q8" s="50"/>
      <c r="R8" s="50"/>
    </row>
    <row r="9" spans="1:18">
      <c r="D9" s="50"/>
      <c r="E9" s="51"/>
      <c r="F9" s="12"/>
      <c r="G9" s="12"/>
      <c r="H9" s="54"/>
      <c r="I9" s="54"/>
      <c r="J9" s="50"/>
      <c r="K9" s="50"/>
      <c r="L9" s="53"/>
      <c r="M9" s="53"/>
      <c r="N9" s="50"/>
      <c r="O9" s="50"/>
      <c r="P9" s="50"/>
      <c r="Q9" s="50"/>
      <c r="R9" s="50"/>
    </row>
    <row r="10" spans="1:18">
      <c r="D10" s="50"/>
      <c r="E10" s="51"/>
      <c r="F10" s="12"/>
      <c r="G10" s="12"/>
      <c r="H10" s="54"/>
      <c r="I10" s="54"/>
      <c r="J10" s="50"/>
      <c r="K10" s="50"/>
      <c r="L10" s="53"/>
      <c r="M10" s="53"/>
      <c r="N10" s="50"/>
      <c r="O10" s="50"/>
      <c r="P10" s="50"/>
      <c r="Q10" s="50"/>
      <c r="R10" s="50"/>
    </row>
    <row r="11" spans="1:18">
      <c r="D11" s="50"/>
      <c r="E11" s="51"/>
      <c r="F11" s="12"/>
      <c r="G11" s="12"/>
      <c r="H11" s="54"/>
      <c r="I11" s="54"/>
      <c r="J11" s="50"/>
      <c r="K11" s="50"/>
      <c r="L11" s="53"/>
      <c r="M11" s="53"/>
      <c r="N11" s="50"/>
      <c r="O11" s="50"/>
      <c r="P11" s="50"/>
      <c r="Q11" s="50"/>
      <c r="R11" s="50"/>
    </row>
    <row r="12" spans="1:18" ht="18">
      <c r="D12" s="50"/>
      <c r="E12" s="51"/>
      <c r="F12" s="12"/>
      <c r="G12" s="12"/>
      <c r="H12" s="54"/>
      <c r="I12" s="54"/>
      <c r="J12" s="50"/>
      <c r="K12" s="56"/>
      <c r="L12" s="53"/>
      <c r="M12" s="53"/>
      <c r="N12" s="50"/>
      <c r="O12" s="50"/>
      <c r="P12" s="50"/>
      <c r="Q12" s="50"/>
      <c r="R12" s="50"/>
    </row>
    <row r="13" spans="1:18">
      <c r="D13" s="50"/>
      <c r="E13" s="51"/>
      <c r="F13" s="12"/>
      <c r="G13" s="12"/>
      <c r="H13" s="54"/>
      <c r="I13" s="54"/>
      <c r="J13" s="50"/>
      <c r="K13" s="50"/>
      <c r="L13" s="53"/>
      <c r="M13" s="53"/>
      <c r="N13" s="50"/>
      <c r="O13" s="50"/>
      <c r="P13" s="50"/>
      <c r="Q13" s="50"/>
      <c r="R13" s="50"/>
    </row>
    <row r="14" spans="1:18">
      <c r="D14" s="50"/>
      <c r="E14" s="51"/>
      <c r="F14" s="12"/>
      <c r="G14" s="12"/>
      <c r="H14" s="54"/>
      <c r="I14" s="54"/>
      <c r="J14" s="50"/>
      <c r="K14" s="50"/>
      <c r="L14" s="53"/>
      <c r="M14" s="53"/>
      <c r="N14" s="50"/>
      <c r="O14" s="50"/>
      <c r="P14" s="50"/>
      <c r="Q14" s="50"/>
      <c r="R14" s="50"/>
    </row>
    <row r="15" spans="1:18">
      <c r="D15" s="50"/>
      <c r="E15" s="51"/>
      <c r="F15" s="12"/>
      <c r="G15" s="50"/>
      <c r="H15" s="50"/>
      <c r="I15" s="50"/>
      <c r="J15" s="50"/>
      <c r="K15" s="50"/>
      <c r="L15" s="53"/>
      <c r="M15" s="53"/>
      <c r="N15" s="50"/>
      <c r="O15" s="50"/>
      <c r="P15" s="50"/>
      <c r="Q15" s="50"/>
      <c r="R15" s="50"/>
    </row>
    <row r="16" spans="1:18"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4:18"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4:18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4:18">
      <c r="F19" s="48"/>
    </row>
    <row r="20" spans="4:18">
      <c r="F20" s="48"/>
    </row>
    <row r="21" spans="4:18">
      <c r="F21" s="48"/>
    </row>
    <row r="22" spans="4:18">
      <c r="F22" s="48"/>
    </row>
    <row r="23" spans="4:18">
      <c r="F23" s="48"/>
    </row>
    <row r="24" spans="4:18">
      <c r="F24" s="48"/>
    </row>
    <row r="25" spans="4:18">
      <c r="F25" s="48"/>
    </row>
    <row r="26" spans="4:18">
      <c r="F26" s="48"/>
    </row>
    <row r="27" spans="4:18">
      <c r="F27" s="48"/>
    </row>
    <row r="28" spans="4:18">
      <c r="F28" s="48"/>
    </row>
    <row r="29" spans="4:18">
      <c r="F29" s="48"/>
    </row>
    <row r="30" spans="4:18">
      <c r="F30" s="48"/>
    </row>
    <row r="31" spans="4:18">
      <c r="F31" s="48"/>
    </row>
    <row r="32" spans="4:18">
      <c r="F32" s="48"/>
    </row>
    <row r="33" spans="6:6">
      <c r="F33" s="48"/>
    </row>
    <row r="34" spans="6:6">
      <c r="F34" s="49"/>
    </row>
    <row r="35" spans="6:6">
      <c r="F35" s="49"/>
    </row>
    <row r="36" spans="6:6">
      <c r="F36" s="48"/>
    </row>
    <row r="37" spans="6:6">
      <c r="F37" s="48"/>
    </row>
    <row r="38" spans="6:6">
      <c r="F38" s="48"/>
    </row>
    <row r="39" spans="6:6">
      <c r="F39" s="48"/>
    </row>
    <row r="40" spans="6:6">
      <c r="F40" s="48"/>
    </row>
    <row r="41" spans="6:6">
      <c r="F41" s="48"/>
    </row>
    <row r="42" spans="6:6">
      <c r="F42" s="48"/>
    </row>
    <row r="43" spans="6:6">
      <c r="F43" s="48"/>
    </row>
    <row r="44" spans="6:6">
      <c r="F44" s="48"/>
    </row>
    <row r="45" spans="6:6">
      <c r="F45" s="48"/>
    </row>
    <row r="46" spans="6:6">
      <c r="F46" s="48"/>
    </row>
    <row r="47" spans="6:6">
      <c r="F47" s="48"/>
    </row>
    <row r="48" spans="6:6">
      <c r="F48" s="48"/>
    </row>
    <row r="49" spans="6:6">
      <c r="F49" s="48"/>
    </row>
    <row r="50" spans="6:6">
      <c r="F50" s="48"/>
    </row>
    <row r="51" spans="6:6">
      <c r="F51" s="48"/>
    </row>
    <row r="52" spans="6:6">
      <c r="F52" s="48"/>
    </row>
    <row r="53" spans="6:6">
      <c r="F53" s="48"/>
    </row>
    <row r="54" spans="6:6">
      <c r="F54" s="48"/>
    </row>
    <row r="55" spans="6:6">
      <c r="F55" s="49"/>
    </row>
    <row r="56" spans="6:6">
      <c r="F56" s="48"/>
    </row>
    <row r="57" spans="6:6">
      <c r="F57" s="49"/>
    </row>
    <row r="58" spans="6:6">
      <c r="F58" s="48"/>
    </row>
    <row r="59" spans="6:6">
      <c r="F59" s="48"/>
    </row>
    <row r="60" spans="6:6">
      <c r="F60" s="48"/>
    </row>
    <row r="61" spans="6:6">
      <c r="F61" s="48"/>
    </row>
    <row r="62" spans="6:6">
      <c r="F62" s="48"/>
    </row>
    <row r="63" spans="6:6">
      <c r="F63" s="48"/>
    </row>
    <row r="64" spans="6:6">
      <c r="F64" s="48"/>
    </row>
    <row r="65" spans="6:6">
      <c r="F65" s="48"/>
    </row>
    <row r="66" spans="6:6">
      <c r="F66" s="48"/>
    </row>
    <row r="67" spans="6:6">
      <c r="F67" s="48"/>
    </row>
    <row r="68" spans="6:6">
      <c r="F68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3"/>
  <sheetViews>
    <sheetView tabSelected="1" zoomScale="80" zoomScaleNormal="80" workbookViewId="0">
      <selection activeCell="N28" sqref="N28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  <col min="19" max="19" width="6.42578125" customWidth="1"/>
    <col min="20" max="20" width="7" customWidth="1"/>
    <col min="21" max="21" width="18.85546875" bestFit="1" customWidth="1"/>
    <col min="22" max="22" width="19.28515625" bestFit="1" customWidth="1"/>
    <col min="23" max="23" width="9.28515625" bestFit="1" customWidth="1"/>
    <col min="24" max="24" width="9.85546875" bestFit="1" customWidth="1"/>
    <col min="27" max="28" width="12" bestFit="1" customWidth="1"/>
    <col min="30" max="30" width="13" bestFit="1" customWidth="1"/>
    <col min="31" max="31" width="9.28515625" bestFit="1" customWidth="1"/>
  </cols>
  <sheetData>
    <row r="1" spans="1:31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1"/>
      <c r="R1" s="11"/>
      <c r="S1" s="59" t="s">
        <v>40</v>
      </c>
      <c r="T1" s="59"/>
      <c r="U1" s="59"/>
      <c r="V1" s="59"/>
      <c r="W1" s="59" t="s">
        <v>42</v>
      </c>
      <c r="X1" s="59"/>
      <c r="Y1" s="59"/>
      <c r="Z1" s="59"/>
    </row>
    <row r="2" spans="1:31">
      <c r="A2" s="20" t="s">
        <v>15</v>
      </c>
      <c r="B2" s="21"/>
      <c r="C2" s="21"/>
      <c r="D2" s="20" t="s">
        <v>16</v>
      </c>
      <c r="E2" s="20" t="s">
        <v>17</v>
      </c>
      <c r="F2" s="20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0" t="s">
        <v>24</v>
      </c>
      <c r="M2" s="20" t="s">
        <v>25</v>
      </c>
      <c r="N2" s="20" t="s">
        <v>26</v>
      </c>
      <c r="O2" s="22" t="s">
        <v>27</v>
      </c>
      <c r="P2" s="23" t="s">
        <v>28</v>
      </c>
      <c r="Q2" s="24" t="s">
        <v>29</v>
      </c>
      <c r="R2" s="24" t="s">
        <v>30</v>
      </c>
      <c r="S2" s="34" t="s">
        <v>37</v>
      </c>
      <c r="T2" s="34" t="s">
        <v>38</v>
      </c>
      <c r="U2" s="34" t="s">
        <v>39</v>
      </c>
      <c r="V2" s="34" t="s">
        <v>41</v>
      </c>
      <c r="W2" s="34" t="s">
        <v>37</v>
      </c>
      <c r="X2" s="34" t="s">
        <v>38</v>
      </c>
      <c r="Y2" s="34" t="s">
        <v>39</v>
      </c>
      <c r="Z2" s="34" t="s">
        <v>41</v>
      </c>
      <c r="AA2" s="34"/>
      <c r="AB2" s="34"/>
      <c r="AC2" s="34"/>
      <c r="AD2" s="34"/>
    </row>
    <row r="3" spans="1:31">
      <c r="A3" s="20" t="s">
        <v>31</v>
      </c>
      <c r="B3" s="21"/>
      <c r="C3" s="21"/>
      <c r="D3" s="25">
        <v>1E-10</v>
      </c>
      <c r="E3" s="26">
        <f>D3*(B5^2)</f>
        <v>1E-4</v>
      </c>
      <c r="F3" s="27">
        <v>1.0017E-10</v>
      </c>
      <c r="G3" s="28">
        <v>0.32996425094699999</v>
      </c>
      <c r="H3" s="28">
        <v>3.12E-12</v>
      </c>
      <c r="I3" s="26">
        <f>0.105883320848*Q3*R3</f>
        <v>3.6635629013408E-2</v>
      </c>
      <c r="J3" s="28">
        <f>H3/F3</f>
        <v>3.1147050014974541E-2</v>
      </c>
      <c r="K3" s="26">
        <f t="shared" ref="K3:K4" si="0">(F3*G3) + (H3*I3)</f>
        <v>3.316682217988282E-11</v>
      </c>
      <c r="L3" s="29">
        <v>4.3114861009499998E-13</v>
      </c>
      <c r="M3" s="29">
        <f>P3*L3*G3*F3</f>
        <v>6.8402628645473969E-7</v>
      </c>
      <c r="N3" s="29">
        <f>P3*L3*I3*H3</f>
        <v>2.3655191832360563E-9</v>
      </c>
      <c r="O3" s="30">
        <f>P3*L3*K3</f>
        <v>6.8639180563797572E-7</v>
      </c>
      <c r="P3" s="31">
        <v>4.8E+16</v>
      </c>
      <c r="Q3" s="32">
        <v>0.5</v>
      </c>
      <c r="R3" s="32">
        <v>0.69199999999999995</v>
      </c>
      <c r="S3" s="47">
        <f>P3*G3*L3</f>
        <v>6828.6541524881677</v>
      </c>
      <c r="T3">
        <f>F3</f>
        <v>1.0017E-10</v>
      </c>
      <c r="U3" s="47">
        <f>SQRT(S3*T3*(1-T3))</f>
        <v>8.2705881676348799E-4</v>
      </c>
      <c r="V3" s="47">
        <f>U3/SQRT(1000)</f>
        <v>2.6153896198964712E-5</v>
      </c>
      <c r="W3" s="10">
        <f>P3*L3*I3</f>
        <v>758.17922539617189</v>
      </c>
      <c r="X3">
        <f>H3</f>
        <v>3.12E-12</v>
      </c>
      <c r="Y3" s="10">
        <f>SQRT(W3*X3*(1-X3))</f>
        <v>4.8636603327418705E-5</v>
      </c>
      <c r="Z3" s="10">
        <f>Y3/SQRT(1000)</f>
        <v>1.5380244416876723E-6</v>
      </c>
      <c r="AE3" s="10"/>
    </row>
    <row r="4" spans="1:31">
      <c r="A4" s="20" t="s">
        <v>32</v>
      </c>
      <c r="B4" s="26">
        <v>1</v>
      </c>
      <c r="C4" s="21"/>
      <c r="D4" s="25">
        <f t="shared" ref="D4:D12" si="1">D3*SQRT(10)</f>
        <v>3.1622776601683795E-10</v>
      </c>
      <c r="E4" s="26">
        <f>D4*(B5^2)</f>
        <v>3.1622776601683794E-4</v>
      </c>
      <c r="F4" s="27">
        <v>8.2169999999999996E-10</v>
      </c>
      <c r="G4" s="28">
        <v>0.32996425094699999</v>
      </c>
      <c r="H4" s="28">
        <v>2.6510000000000001E-11</v>
      </c>
      <c r="I4" s="26">
        <f t="shared" ref="I4:I21" si="2">0.105883320848*Q4*R4</f>
        <v>3.6635629013408E-2</v>
      </c>
      <c r="J4" s="28">
        <f>H4/F4</f>
        <v>3.2262382864792508E-2</v>
      </c>
      <c r="K4" s="26">
        <f t="shared" si="0"/>
        <v>2.7210283552829532E-10</v>
      </c>
      <c r="L4" s="29">
        <v>4.3114870276100001E-12</v>
      </c>
      <c r="M4" s="29">
        <f t="shared" ref="M4:M10" si="3">P4*L4*G4*F4</f>
        <v>5.6111063230843195E-5</v>
      </c>
      <c r="N4" s="29">
        <f t="shared" ref="N4:N21" si="4">P4*L4*I4*H4</f>
        <v>2.0099335585165859E-7</v>
      </c>
      <c r="O4" s="30">
        <f>P4*L4*K4</f>
        <v>5.6312056586694856E-5</v>
      </c>
      <c r="P4" s="31">
        <v>4.8E+16</v>
      </c>
      <c r="Q4" s="32">
        <v>0.5</v>
      </c>
      <c r="R4" s="32">
        <v>0.69199999999999995</v>
      </c>
      <c r="S4" s="47">
        <f t="shared" ref="S4:S21" si="5">P4*G4*L4</f>
        <v>68286.556201585976</v>
      </c>
      <c r="T4" s="13">
        <f t="shared" ref="T4:T21" si="6">F4</f>
        <v>8.2169999999999996E-10</v>
      </c>
      <c r="U4" s="47">
        <f t="shared" ref="U4:U21" si="7">SQRT(S4*T4*(1-T4))</f>
        <v>7.4907318190372248E-3</v>
      </c>
      <c r="V4" s="47">
        <f t="shared" ref="V4:V21" si="8">U4/SQRT(1000)</f>
        <v>2.3687773889653863E-4</v>
      </c>
      <c r="W4" s="10">
        <f t="shared" ref="W4:W21" si="9">P4*L4*I4</f>
        <v>7581.7938835027753</v>
      </c>
      <c r="X4" s="13">
        <f t="shared" ref="X4:X21" si="10">H4</f>
        <v>2.6510000000000001E-11</v>
      </c>
      <c r="Y4" s="10">
        <f t="shared" ref="Y4:Y21" si="11">SQRT(W4*X4*(1-X4))</f>
        <v>4.4832282547995508E-4</v>
      </c>
      <c r="Z4" s="10">
        <f>Y4/SQRT(1000)</f>
        <v>1.417721255558829E-5</v>
      </c>
      <c r="AA4" s="13"/>
      <c r="AB4" s="13"/>
      <c r="AC4" s="13"/>
      <c r="AD4" s="13"/>
      <c r="AE4" s="10"/>
    </row>
    <row r="5" spans="1:31">
      <c r="A5" s="20" t="s">
        <v>33</v>
      </c>
      <c r="B5" s="26">
        <v>1000</v>
      </c>
      <c r="C5" s="21"/>
      <c r="D5" s="33">
        <f t="shared" si="1"/>
        <v>1.0000000000000001E-9</v>
      </c>
      <c r="E5" s="26">
        <f>D5*(B5^2)</f>
        <v>1E-3</v>
      </c>
      <c r="F5" s="26">
        <v>8.9577799999999992E-9</v>
      </c>
      <c r="G5" s="26">
        <v>0.32996425094699999</v>
      </c>
      <c r="H5" s="26">
        <v>2.3815999999999998E-10</v>
      </c>
      <c r="I5" s="26">
        <f t="shared" si="2"/>
        <v>3.6635629013408E-2</v>
      </c>
      <c r="J5" s="26">
        <f>H5/F5</f>
        <v>2.6586944533132092E-2</v>
      </c>
      <c r="K5" s="26">
        <f>(F5*G5) + (H5*I5)</f>
        <v>2.9644723092538508E-9</v>
      </c>
      <c r="L5" s="30">
        <v>4.3114861009500003E-11</v>
      </c>
      <c r="M5" s="29">
        <f t="shared" si="3"/>
        <v>6.1169581594075458E-3</v>
      </c>
      <c r="N5" s="29">
        <f t="shared" si="4"/>
        <v>1.8056796432035232E-5</v>
      </c>
      <c r="O5" s="30">
        <f>P5*L5*K5</f>
        <v>6.1350149558395822E-3</v>
      </c>
      <c r="P5" s="31">
        <v>4.8E+16</v>
      </c>
      <c r="Q5" s="32">
        <v>0.5</v>
      </c>
      <c r="R5" s="32">
        <v>0.69199999999999995</v>
      </c>
      <c r="S5" s="47">
        <f t="shared" si="5"/>
        <v>682865.41524881683</v>
      </c>
      <c r="T5" s="13">
        <f t="shared" si="6"/>
        <v>8.9577799999999992E-9</v>
      </c>
      <c r="U5" s="47">
        <f t="shared" si="7"/>
        <v>7.8210984552127841E-2</v>
      </c>
      <c r="V5" s="47">
        <f t="shared" si="8"/>
        <v>2.4732484922896807E-3</v>
      </c>
      <c r="W5" s="10">
        <f t="shared" si="9"/>
        <v>75817.922539617197</v>
      </c>
      <c r="X5" s="13">
        <f t="shared" si="10"/>
        <v>2.3815999999999998E-10</v>
      </c>
      <c r="Y5" s="10">
        <f t="shared" si="11"/>
        <v>4.2493289385189779E-3</v>
      </c>
      <c r="Z5" s="10">
        <f t="shared" ref="Z5:Z21" si="12">Y5/SQRT(1000)</f>
        <v>1.3437557972985578E-4</v>
      </c>
      <c r="AA5" s="13"/>
      <c r="AB5" s="13"/>
      <c r="AC5" s="13"/>
      <c r="AD5" s="13"/>
      <c r="AE5" s="10"/>
    </row>
    <row r="6" spans="1:31">
      <c r="A6" s="34"/>
      <c r="B6" s="26">
        <v>1000</v>
      </c>
      <c r="C6" s="21"/>
      <c r="D6" s="33">
        <f t="shared" si="1"/>
        <v>3.1622776601683795E-9</v>
      </c>
      <c r="E6" s="26">
        <f>D6*(B5^2)</f>
        <v>3.1622776601683794E-3</v>
      </c>
      <c r="F6" s="35">
        <v>8.4650160000000005E-8</v>
      </c>
      <c r="G6" s="35">
        <v>0.32996425094699999</v>
      </c>
      <c r="H6" s="26">
        <v>2.8373499999999999E-9</v>
      </c>
      <c r="I6" s="26">
        <f t="shared" si="2"/>
        <v>3.6635629013408E-2</v>
      </c>
      <c r="J6" s="26">
        <f t="shared" ref="J6:J21" si="13">H6/F6</f>
        <v>3.3518542670208769E-2</v>
      </c>
      <c r="K6" s="26">
        <f t="shared" ref="K6:K21" si="14">(F6*G6) + (H6*I6)</f>
        <v>2.8035474738924896E-8</v>
      </c>
      <c r="L6" s="30">
        <v>4.31148702761E-10</v>
      </c>
      <c r="M6" s="29">
        <f t="shared" si="3"/>
        <v>0.5780467908313246</v>
      </c>
      <c r="N6" s="29">
        <f t="shared" si="4"/>
        <v>2.1512202875356595E-3</v>
      </c>
      <c r="O6" s="30">
        <f t="shared" ref="O6:O21" si="15">P6*L6*K6</f>
        <v>0.58019801111886027</v>
      </c>
      <c r="P6" s="31">
        <v>4.8E+16</v>
      </c>
      <c r="Q6" s="32">
        <v>0.5</v>
      </c>
      <c r="R6" s="32">
        <v>0.69199999999999995</v>
      </c>
      <c r="S6" s="47">
        <f t="shared" si="5"/>
        <v>6828655.6201585978</v>
      </c>
      <c r="T6" s="13">
        <f t="shared" si="6"/>
        <v>8.4650160000000005E-8</v>
      </c>
      <c r="U6" s="47">
        <f t="shared" si="7"/>
        <v>0.76029385233577373</v>
      </c>
      <c r="V6" s="47">
        <f t="shared" si="8"/>
        <v>2.4042602644047738E-2</v>
      </c>
      <c r="W6" s="10">
        <f t="shared" si="9"/>
        <v>758179.38835027744</v>
      </c>
      <c r="X6" s="13">
        <f t="shared" si="10"/>
        <v>2.8373499999999999E-9</v>
      </c>
      <c r="Y6" s="10">
        <f t="shared" si="11"/>
        <v>4.6381249243976755E-2</v>
      </c>
      <c r="Z6" s="10">
        <f t="shared" si="12"/>
        <v>1.4667038833492923E-3</v>
      </c>
      <c r="AA6" s="13"/>
      <c r="AB6" s="13"/>
      <c r="AC6" s="13"/>
      <c r="AD6" s="13"/>
      <c r="AE6" s="10"/>
    </row>
    <row r="7" spans="1:31">
      <c r="A7" s="34"/>
      <c r="B7" s="26">
        <v>1000</v>
      </c>
      <c r="C7" s="21"/>
      <c r="D7" s="33">
        <f t="shared" si="1"/>
        <v>1.0000000000000002E-8</v>
      </c>
      <c r="E7" s="26">
        <f>D7*(B5^2)</f>
        <v>1.0000000000000002E-2</v>
      </c>
      <c r="F7" s="26">
        <v>7.9057876999999996E-7</v>
      </c>
      <c r="G7" s="26">
        <v>0.32996425094699999</v>
      </c>
      <c r="H7" s="26">
        <v>3.4995669999999999E-8</v>
      </c>
      <c r="I7" s="26">
        <f t="shared" si="2"/>
        <v>3.6635629013408E-2</v>
      </c>
      <c r="J7" s="26">
        <f t="shared" si="13"/>
        <v>4.4265886370816659E-2</v>
      </c>
      <c r="K7" s="26">
        <f t="shared" si="14"/>
        <v>2.6214482004084626E-7</v>
      </c>
      <c r="L7" s="30">
        <v>4.3114861009500004E-9</v>
      </c>
      <c r="M7" s="29">
        <f t="shared" si="3"/>
        <v>53.985890006294888</v>
      </c>
      <c r="N7" s="29">
        <f t="shared" si="4"/>
        <v>0.26532989972820054</v>
      </c>
      <c r="O7" s="30">
        <f t="shared" si="15"/>
        <v>54.251219906023088</v>
      </c>
      <c r="P7" s="31">
        <v>4.8E+16</v>
      </c>
      <c r="Q7" s="32">
        <v>0.5</v>
      </c>
      <c r="R7" s="32">
        <v>0.69199999999999995</v>
      </c>
      <c r="S7" s="47">
        <f t="shared" si="5"/>
        <v>68286541.524881691</v>
      </c>
      <c r="T7" s="13">
        <f t="shared" si="6"/>
        <v>7.9057876999999996E-7</v>
      </c>
      <c r="U7" s="47">
        <f t="shared" si="7"/>
        <v>7.3475061977650871</v>
      </c>
      <c r="V7" s="47">
        <f t="shared" si="8"/>
        <v>0.23234854707141245</v>
      </c>
      <c r="W7" s="10">
        <f t="shared" si="9"/>
        <v>7581792.2539617196</v>
      </c>
      <c r="X7" s="13">
        <f t="shared" si="10"/>
        <v>3.4995669999999999E-8</v>
      </c>
      <c r="Y7" s="10">
        <f t="shared" si="11"/>
        <v>0.51510182531495941</v>
      </c>
      <c r="Z7" s="10">
        <f t="shared" si="12"/>
        <v>1.6288949949054513E-2</v>
      </c>
      <c r="AA7" s="13"/>
      <c r="AB7" s="13"/>
      <c r="AC7" s="13"/>
      <c r="AD7" s="13"/>
      <c r="AE7" s="10"/>
    </row>
    <row r="8" spans="1:31">
      <c r="A8" s="34"/>
      <c r="B8" s="26">
        <v>1000</v>
      </c>
      <c r="C8" s="21"/>
      <c r="D8" s="33">
        <f t="shared" si="1"/>
        <v>3.1622776601683799E-8</v>
      </c>
      <c r="E8" s="26">
        <f>D8*(B5^2)</f>
        <v>3.1622776601683798E-2</v>
      </c>
      <c r="F8" s="35">
        <v>9.9379628899999994E-6</v>
      </c>
      <c r="G8" s="35">
        <v>0.32996425094699999</v>
      </c>
      <c r="H8" s="26">
        <v>8.8955709999999999E-8</v>
      </c>
      <c r="I8" s="26">
        <f t="shared" si="2"/>
        <v>3.6635629013408E-2</v>
      </c>
      <c r="J8" s="26">
        <f t="shared" si="13"/>
        <v>8.9511010440088291E-3</v>
      </c>
      <c r="K8" s="26">
        <f t="shared" si="14"/>
        <v>3.2824314293281174E-6</v>
      </c>
      <c r="L8" s="30">
        <v>4.3114870276100002E-8</v>
      </c>
      <c r="M8" s="29">
        <f t="shared" si="3"/>
        <v>6786.2926141726075</v>
      </c>
      <c r="N8" s="29">
        <f t="shared" si="4"/>
        <v>6.7444385798064657</v>
      </c>
      <c r="O8" s="30">
        <f t="shared" si="15"/>
        <v>6793.0370527524137</v>
      </c>
      <c r="P8" s="31">
        <v>4.8E+16</v>
      </c>
      <c r="Q8" s="32">
        <v>0.5</v>
      </c>
      <c r="R8" s="32">
        <v>0.69199999999999995</v>
      </c>
      <c r="S8" s="47">
        <f t="shared" si="5"/>
        <v>682865562.01585984</v>
      </c>
      <c r="T8" s="13">
        <f t="shared" si="6"/>
        <v>9.9379628899999994E-6</v>
      </c>
      <c r="U8" s="47">
        <f t="shared" si="7"/>
        <v>82.378548010076315</v>
      </c>
      <c r="V8" s="47">
        <f t="shared" si="8"/>
        <v>2.6050384204937265</v>
      </c>
      <c r="W8" s="10">
        <f t="shared" si="9"/>
        <v>75817938.835027739</v>
      </c>
      <c r="X8" s="13">
        <f t="shared" si="10"/>
        <v>8.8955709999999999E-8</v>
      </c>
      <c r="Y8" s="10">
        <f t="shared" si="11"/>
        <v>2.5970055794799793</v>
      </c>
      <c r="Z8" s="10">
        <f t="shared" si="12"/>
        <v>8.2124527273221753E-2</v>
      </c>
      <c r="AA8" s="13"/>
      <c r="AB8" s="13"/>
      <c r="AC8" s="13"/>
      <c r="AD8" s="13"/>
      <c r="AE8" s="10"/>
    </row>
    <row r="9" spans="1:31">
      <c r="A9" s="34"/>
      <c r="B9" s="26">
        <v>1000</v>
      </c>
      <c r="C9" s="21"/>
      <c r="D9" s="33">
        <f t="shared" si="1"/>
        <v>1.0000000000000002E-7</v>
      </c>
      <c r="E9" s="26">
        <f>D9*(B5^2)</f>
        <v>0.10000000000000002</v>
      </c>
      <c r="F9" s="26">
        <v>8.1416362770000001E-5</v>
      </c>
      <c r="G9" s="21">
        <v>0.32996425094699999</v>
      </c>
      <c r="H9" s="26">
        <v>2.1578645000000001E-6</v>
      </c>
      <c r="I9" s="26">
        <f t="shared" si="2"/>
        <v>3.6635629013408E-2</v>
      </c>
      <c r="J9" s="26">
        <f t="shared" si="13"/>
        <v>2.6504064128926207E-2</v>
      </c>
      <c r="K9" s="26">
        <f t="shared" si="14"/>
        <v>2.6943543879515473E-5</v>
      </c>
      <c r="L9" s="30">
        <v>4.3114861009500002E-7</v>
      </c>
      <c r="M9" s="29">
        <f t="shared" si="3"/>
        <v>555964.18370984367</v>
      </c>
      <c r="N9" s="29">
        <f t="shared" si="4"/>
        <v>1636.0480351198978</v>
      </c>
      <c r="O9" s="30">
        <f t="shared" si="15"/>
        <v>557600.23174496356</v>
      </c>
      <c r="P9" s="31">
        <v>4.8E+16</v>
      </c>
      <c r="Q9" s="32">
        <v>0.5</v>
      </c>
      <c r="R9" s="32">
        <v>0.69199999999999995</v>
      </c>
      <c r="S9" s="47">
        <f t="shared" si="5"/>
        <v>6828654152.4881687</v>
      </c>
      <c r="T9" s="13">
        <f t="shared" si="6"/>
        <v>8.1416362770000001E-5</v>
      </c>
      <c r="U9" s="47">
        <f t="shared" si="7"/>
        <v>745.59970435091748</v>
      </c>
      <c r="V9" s="47">
        <f t="shared" si="8"/>
        <v>23.577932884970547</v>
      </c>
      <c r="W9" s="10">
        <f t="shared" si="9"/>
        <v>758179225.39617193</v>
      </c>
      <c r="X9" s="13">
        <f t="shared" si="10"/>
        <v>2.1578645000000001E-6</v>
      </c>
      <c r="Y9" s="10">
        <f t="shared" si="11"/>
        <v>40.44804698313532</v>
      </c>
      <c r="Z9" s="10">
        <f t="shared" si="12"/>
        <v>1.2790795537220985</v>
      </c>
      <c r="AA9" s="13"/>
      <c r="AB9" s="13"/>
      <c r="AC9" s="13"/>
      <c r="AD9" s="13"/>
      <c r="AE9" s="10"/>
    </row>
    <row r="10" spans="1:31">
      <c r="A10" s="34"/>
      <c r="B10" s="26">
        <v>1000</v>
      </c>
      <c r="C10" s="21"/>
      <c r="D10" s="33">
        <f t="shared" si="1"/>
        <v>3.1622776601683802E-7</v>
      </c>
      <c r="E10" s="26">
        <f>D10*(B5^2)</f>
        <v>0.31622776601683805</v>
      </c>
      <c r="F10" s="26">
        <v>8.8810537231999995E-4</v>
      </c>
      <c r="G10" s="26">
        <v>0.32996425094699999</v>
      </c>
      <c r="H10" s="26">
        <v>2.000833704E-5</v>
      </c>
      <c r="I10" s="26">
        <f t="shared" si="2"/>
        <v>3.6635629013408E-2</v>
      </c>
      <c r="J10" s="26">
        <f t="shared" si="13"/>
        <v>2.252923770490451E-2</v>
      </c>
      <c r="K10" s="26">
        <f t="shared" si="14"/>
        <v>2.9377604195254798E-4</v>
      </c>
      <c r="L10" s="30">
        <v>4.3114870276099999E-6</v>
      </c>
      <c r="M10" s="29">
        <f t="shared" si="3"/>
        <v>60645657.419860117</v>
      </c>
      <c r="N10" s="29">
        <f t="shared" si="4"/>
        <v>151699.08738893401</v>
      </c>
      <c r="O10" s="30">
        <f t="shared" si="15"/>
        <v>60797356.507249042</v>
      </c>
      <c r="P10" s="31">
        <v>4.8E+16</v>
      </c>
      <c r="Q10" s="32">
        <v>0.5</v>
      </c>
      <c r="R10" s="32">
        <v>0.69199999999999995</v>
      </c>
      <c r="S10" s="47">
        <f t="shared" si="5"/>
        <v>68286556201.585976</v>
      </c>
      <c r="T10" s="13">
        <f t="shared" si="6"/>
        <v>8.8810537231999995E-4</v>
      </c>
      <c r="U10" s="47">
        <f t="shared" si="7"/>
        <v>7784.0733350667797</v>
      </c>
      <c r="V10" s="47">
        <f t="shared" si="8"/>
        <v>246.15401212594048</v>
      </c>
      <c r="W10" s="10">
        <f t="shared" si="9"/>
        <v>7581793883.5027742</v>
      </c>
      <c r="X10" s="13">
        <f t="shared" si="10"/>
        <v>2.000833704E-5</v>
      </c>
      <c r="Y10" s="10">
        <f t="shared" si="11"/>
        <v>389.48177382576569</v>
      </c>
      <c r="Z10" s="10">
        <f t="shared" si="12"/>
        <v>12.316495124119722</v>
      </c>
      <c r="AA10" s="13"/>
      <c r="AB10" s="13"/>
      <c r="AC10" s="13"/>
      <c r="AD10" s="13"/>
      <c r="AE10" s="10"/>
    </row>
    <row r="11" spans="1:31">
      <c r="A11" s="34"/>
      <c r="B11" s="26">
        <v>1000</v>
      </c>
      <c r="C11" s="21"/>
      <c r="D11" s="33">
        <f t="shared" si="1"/>
        <v>1.0000000000000004E-6</v>
      </c>
      <c r="E11" s="26">
        <f>D11*(B5^2)</f>
        <v>1.0000000000000004</v>
      </c>
      <c r="F11" s="26">
        <v>6.3069414272900002E-3</v>
      </c>
      <c r="G11" s="26">
        <v>0.32996425094699999</v>
      </c>
      <c r="H11" s="26">
        <v>1.5675302781E-4</v>
      </c>
      <c r="I11" s="26">
        <f t="shared" si="2"/>
        <v>3.6635629013408E-2</v>
      </c>
      <c r="J11" s="26">
        <f t="shared" si="13"/>
        <v>2.4854048450764582E-2</v>
      </c>
      <c r="K11" s="26">
        <f t="shared" si="14"/>
        <v>2.0868079495959236E-3</v>
      </c>
      <c r="L11" s="30">
        <v>4.3114861009499999E-5</v>
      </c>
      <c r="M11" s="29">
        <f>P11*L11*G11*F11</f>
        <v>4306792176.6963511</v>
      </c>
      <c r="N11" s="29">
        <f t="shared" si="4"/>
        <v>11884688.920349039</v>
      </c>
      <c r="O11" s="30">
        <f t="shared" si="15"/>
        <v>4318676865.6167002</v>
      </c>
      <c r="P11" s="31">
        <v>4.8E+16</v>
      </c>
      <c r="Q11" s="32">
        <v>0.5</v>
      </c>
      <c r="R11" s="32">
        <v>0.69199999999999995</v>
      </c>
      <c r="S11" s="47">
        <f t="shared" si="5"/>
        <v>682865415248.81677</v>
      </c>
      <c r="T11" s="13">
        <f t="shared" si="6"/>
        <v>6.3069414272900002E-3</v>
      </c>
      <c r="U11" s="47">
        <f t="shared" si="7"/>
        <v>65418.877173935172</v>
      </c>
      <c r="V11" s="47">
        <f t="shared" si="8"/>
        <v>2068.726538404343</v>
      </c>
      <c r="W11" s="10">
        <f t="shared" si="9"/>
        <v>75817922539.617187</v>
      </c>
      <c r="X11" s="13">
        <f t="shared" si="10"/>
        <v>1.5675302781E-4</v>
      </c>
      <c r="Y11" s="10">
        <f t="shared" si="11"/>
        <v>3447.1475105333384</v>
      </c>
      <c r="Z11" s="10">
        <f t="shared" si="12"/>
        <v>109.0083756386462</v>
      </c>
      <c r="AA11" s="13"/>
      <c r="AB11" s="13"/>
      <c r="AC11" s="13"/>
      <c r="AD11" s="13"/>
      <c r="AE11" s="10"/>
    </row>
    <row r="12" spans="1:31">
      <c r="A12" s="36"/>
      <c r="B12" s="26">
        <v>1000</v>
      </c>
      <c r="C12" s="21"/>
      <c r="D12" s="37">
        <f t="shared" si="1"/>
        <v>3.1622776601683809E-6</v>
      </c>
      <c r="E12" s="35">
        <f>D12*(B5^2)</f>
        <v>3.1622776601683809</v>
      </c>
      <c r="F12" s="35">
        <v>2.6973519019779998E-2</v>
      </c>
      <c r="G12" s="35">
        <v>0.32996425094699999</v>
      </c>
      <c r="H12" s="35">
        <v>1.6263458058200001E-3</v>
      </c>
      <c r="I12" s="26">
        <f t="shared" si="2"/>
        <v>3.6635629013408E-2</v>
      </c>
      <c r="J12" s="35">
        <f t="shared" si="13"/>
        <v>6.0294164978154374E-2</v>
      </c>
      <c r="K12" s="26">
        <f t="shared" si="14"/>
        <v>8.959879200355899E-3</v>
      </c>
      <c r="L12" s="38">
        <v>4.3114870276100001E-4</v>
      </c>
      <c r="M12" s="39">
        <f t="shared" ref="M12:M21" si="16">P12*L12*G12*F12</f>
        <v>184192872249.87552</v>
      </c>
      <c r="N12" s="39">
        <f t="shared" si="4"/>
        <v>1233061868.3026469</v>
      </c>
      <c r="O12" s="40">
        <f t="shared" si="15"/>
        <v>185425934118.17816</v>
      </c>
      <c r="P12" s="41">
        <v>4.8E+16</v>
      </c>
      <c r="Q12" s="32">
        <v>0.5</v>
      </c>
      <c r="R12" s="32">
        <v>0.69199999999999995</v>
      </c>
      <c r="S12" s="47">
        <f t="shared" si="5"/>
        <v>6828655620158.5977</v>
      </c>
      <c r="T12" s="13">
        <f t="shared" si="6"/>
        <v>2.6973519019779998E-2</v>
      </c>
      <c r="U12" s="47">
        <f t="shared" si="7"/>
        <v>423349.19665323047</v>
      </c>
      <c r="V12" s="47">
        <f t="shared" si="8"/>
        <v>13387.477070267407</v>
      </c>
      <c r="W12" s="10">
        <f t="shared" si="9"/>
        <v>758179388350.27747</v>
      </c>
      <c r="X12" s="13">
        <f t="shared" si="10"/>
        <v>1.6263458058200001E-3</v>
      </c>
      <c r="Y12" s="10">
        <f t="shared" si="11"/>
        <v>35086.414511956282</v>
      </c>
      <c r="Z12" s="10">
        <f t="shared" si="12"/>
        <v>1109.5298478656698</v>
      </c>
      <c r="AA12" s="13"/>
      <c r="AB12" s="13"/>
      <c r="AC12" s="13"/>
      <c r="AD12" s="13"/>
      <c r="AE12" s="10"/>
    </row>
    <row r="13" spans="1:31">
      <c r="A13" s="36"/>
      <c r="B13" s="26">
        <v>1000</v>
      </c>
      <c r="C13" s="21"/>
      <c r="D13" s="37">
        <f>D12*(10^(0.25))</f>
        <v>5.6234132519034937E-6</v>
      </c>
      <c r="E13" s="35">
        <f>D13*(B5^2)</f>
        <v>5.6234132519034938</v>
      </c>
      <c r="F13" s="35">
        <v>1.5089088069389999E-2</v>
      </c>
      <c r="G13" s="35">
        <v>0.32996425094699999</v>
      </c>
      <c r="H13" s="35">
        <v>1.45958890021E-3</v>
      </c>
      <c r="I13" s="26">
        <f t="shared" si="2"/>
        <v>3.6635629013408E-2</v>
      </c>
      <c r="J13" s="35">
        <f t="shared" si="13"/>
        <v>9.6731418989524545E-2</v>
      </c>
      <c r="K13" s="26">
        <f t="shared" si="14"/>
        <v>5.0323325997497677E-3</v>
      </c>
      <c r="L13" s="38">
        <v>1.3634116179599999E-3</v>
      </c>
      <c r="M13" s="39">
        <f t="shared" si="16"/>
        <v>325835283863.50995</v>
      </c>
      <c r="N13" s="39">
        <f t="shared" si="4"/>
        <v>3499471269.4988475</v>
      </c>
      <c r="O13" s="40">
        <f t="shared" si="15"/>
        <v>329334755133.00885</v>
      </c>
      <c r="P13" s="41">
        <v>4.8E+16</v>
      </c>
      <c r="Q13" s="32">
        <v>0.5</v>
      </c>
      <c r="R13" s="32">
        <v>0.69199999999999995</v>
      </c>
      <c r="S13" s="47">
        <f t="shared" si="5"/>
        <v>21594100476125.219</v>
      </c>
      <c r="T13" s="13">
        <f t="shared" si="6"/>
        <v>1.5089088069389999E-2</v>
      </c>
      <c r="U13" s="47">
        <f t="shared" si="7"/>
        <v>566496.89016726194</v>
      </c>
      <c r="V13" s="47">
        <f t="shared" si="8"/>
        <v>17914.204603307924</v>
      </c>
      <c r="W13" s="10">
        <f t="shared" si="9"/>
        <v>2397573226951.3403</v>
      </c>
      <c r="X13" s="13">
        <f t="shared" si="10"/>
        <v>1.45958890021E-3</v>
      </c>
      <c r="Y13" s="10">
        <f t="shared" si="11"/>
        <v>59113.141348411547</v>
      </c>
      <c r="Z13" s="10">
        <f t="shared" si="12"/>
        <v>1869.3216630845754</v>
      </c>
      <c r="AA13" s="13"/>
      <c r="AB13" s="13"/>
      <c r="AC13" s="13"/>
      <c r="AD13" s="13"/>
      <c r="AE13" s="10"/>
    </row>
    <row r="14" spans="1:31">
      <c r="A14" s="36"/>
      <c r="B14" s="26">
        <v>1000</v>
      </c>
      <c r="C14" s="21"/>
      <c r="D14" s="37">
        <f>D12*SQRT(10)</f>
        <v>1.0000000000000006E-5</v>
      </c>
      <c r="E14" s="35">
        <f>D14*(B5^2)</f>
        <v>10.000000000000005</v>
      </c>
      <c r="F14" s="35">
        <v>2.1398983047100002E-3</v>
      </c>
      <c r="G14" s="35">
        <v>0.32996425094699999</v>
      </c>
      <c r="H14" s="35">
        <v>1.26474465616E-3</v>
      </c>
      <c r="I14" s="26">
        <f t="shared" si="2"/>
        <v>3.6635629013408E-2</v>
      </c>
      <c r="J14" s="35">
        <f t="shared" si="13"/>
        <v>0.59103026222145572</v>
      </c>
      <c r="K14" s="26">
        <f t="shared" si="14"/>
        <v>7.5242465723615831E-4</v>
      </c>
      <c r="L14" s="35">
        <v>4.3114861009499999E-3</v>
      </c>
      <c r="M14" s="39">
        <f t="shared" si="16"/>
        <v>146126254443.60333</v>
      </c>
      <c r="N14" s="39">
        <f t="shared" si="4"/>
        <v>9589031237.3133659</v>
      </c>
      <c r="O14" s="40">
        <f t="shared" si="15"/>
        <v>155715285680.91669</v>
      </c>
      <c r="P14" s="41">
        <v>4.8E+16</v>
      </c>
      <c r="Q14" s="32">
        <v>0.5</v>
      </c>
      <c r="R14" s="32">
        <v>0.69199999999999995</v>
      </c>
      <c r="S14" s="47">
        <f t="shared" si="5"/>
        <v>68286541524881.68</v>
      </c>
      <c r="T14" s="13">
        <f t="shared" si="6"/>
        <v>2.1398983047100002E-3</v>
      </c>
      <c r="U14" s="47">
        <f t="shared" si="7"/>
        <v>381855.41651185969</v>
      </c>
      <c r="V14" s="47">
        <f t="shared" si="8"/>
        <v>12075.328530497456</v>
      </c>
      <c r="W14" s="10">
        <f t="shared" si="9"/>
        <v>7581792253961.7197</v>
      </c>
      <c r="X14" s="13">
        <f t="shared" si="10"/>
        <v>1.26474465616E-3</v>
      </c>
      <c r="Y14" s="10">
        <f t="shared" si="11"/>
        <v>97861.655214380182</v>
      </c>
      <c r="Z14" s="10">
        <f t="shared" si="12"/>
        <v>3094.6572607153485</v>
      </c>
      <c r="AA14" s="13"/>
      <c r="AB14" s="13"/>
      <c r="AC14" s="13"/>
      <c r="AD14" s="13"/>
      <c r="AE14" s="10"/>
    </row>
    <row r="15" spans="1:31">
      <c r="A15" s="36"/>
      <c r="B15" s="35">
        <v>1000</v>
      </c>
      <c r="C15" s="42"/>
      <c r="D15" s="37">
        <f>D14*(10^(0.125))</f>
        <v>1.3335214321633247E-5</v>
      </c>
      <c r="E15" s="35">
        <f>D15*(B6^2)</f>
        <v>13.335214321633247</v>
      </c>
      <c r="F15" s="35">
        <v>2.1189477745000001E-4</v>
      </c>
      <c r="G15" s="35">
        <v>0.32996425094699999</v>
      </c>
      <c r="H15" s="35">
        <v>3.3639387693000001E-4</v>
      </c>
      <c r="I15" s="35">
        <f t="shared" si="2"/>
        <v>3.6635629013408E-2</v>
      </c>
      <c r="J15" s="35">
        <f t="shared" si="13"/>
        <v>1.5875515242907654</v>
      </c>
      <c r="K15" s="26">
        <f t="shared" si="14"/>
        <v>8.2241702798460027E-5</v>
      </c>
      <c r="L15" s="35">
        <v>7.6670269580999999E-3</v>
      </c>
      <c r="M15" s="39">
        <f t="shared" si="16"/>
        <v>25730923315.627377</v>
      </c>
      <c r="N15" s="39">
        <f t="shared" si="4"/>
        <v>4535445601.293005</v>
      </c>
      <c r="O15" s="40">
        <f t="shared" si="15"/>
        <v>30266368916.92038</v>
      </c>
      <c r="P15" s="41">
        <v>4.8E+16</v>
      </c>
      <c r="Q15" s="32">
        <v>0.5</v>
      </c>
      <c r="R15" s="44">
        <v>0.69199999999999995</v>
      </c>
      <c r="S15" s="47">
        <f t="shared" si="5"/>
        <v>121432550746556.28</v>
      </c>
      <c r="T15" s="13">
        <f t="shared" si="6"/>
        <v>2.1189477745000001E-4</v>
      </c>
      <c r="U15" s="47">
        <f t="shared" si="7"/>
        <v>160391.61782137441</v>
      </c>
      <c r="V15" s="47">
        <f t="shared" si="8"/>
        <v>5072.028299147968</v>
      </c>
      <c r="W15" s="10">
        <f t="shared" si="9"/>
        <v>13482545053091.982</v>
      </c>
      <c r="X15" s="13">
        <f t="shared" si="10"/>
        <v>3.3639387693000001E-4</v>
      </c>
      <c r="Y15" s="10">
        <f t="shared" si="11"/>
        <v>67334.388726441859</v>
      </c>
      <c r="Z15" s="10">
        <f t="shared" si="12"/>
        <v>2129.3003323072066</v>
      </c>
      <c r="AA15" s="13"/>
      <c r="AB15" s="13"/>
      <c r="AC15" s="13"/>
      <c r="AD15" s="13"/>
      <c r="AE15" s="10"/>
    </row>
    <row r="16" spans="1:31">
      <c r="A16" s="36"/>
      <c r="B16" s="35">
        <v>1000</v>
      </c>
      <c r="C16" s="42"/>
      <c r="D16" s="37">
        <f>D15*(10^(0.125))</f>
        <v>1.7782794100389236E-5</v>
      </c>
      <c r="E16" s="35">
        <f t="shared" ref="E16" si="17">D16*(B6^2)</f>
        <v>17.782794100389236</v>
      </c>
      <c r="F16" s="35">
        <v>3.773607313E-5</v>
      </c>
      <c r="G16" s="35">
        <v>0.32996425094699999</v>
      </c>
      <c r="H16" s="35">
        <v>4.4876935098000001E-4</v>
      </c>
      <c r="I16" s="26">
        <f t="shared" si="2"/>
        <v>3.6635629013408E-2</v>
      </c>
      <c r="J16" s="35">
        <f t="shared" si="13"/>
        <v>11.892317185044632</v>
      </c>
      <c r="K16" s="26">
        <f t="shared" si="14"/>
        <v>2.8892502559112829E-5</v>
      </c>
      <c r="L16" s="35">
        <v>1.3634116178599999E-2</v>
      </c>
      <c r="M16" s="39">
        <f t="shared" si="16"/>
        <v>8148765546.8386164</v>
      </c>
      <c r="N16" s="39">
        <f t="shared" si="4"/>
        <v>10759573809.070606</v>
      </c>
      <c r="O16" s="40">
        <f t="shared" si="15"/>
        <v>18908339355.909222</v>
      </c>
      <c r="P16" s="41">
        <v>4.8E+16</v>
      </c>
      <c r="Q16" s="32">
        <v>0.5</v>
      </c>
      <c r="R16" s="32">
        <v>0.69199999999999995</v>
      </c>
      <c r="S16" s="47">
        <f t="shared" si="5"/>
        <v>215941004745413.91</v>
      </c>
      <c r="T16" s="13">
        <f t="shared" si="6"/>
        <v>3.773607313E-5</v>
      </c>
      <c r="U16" s="47">
        <f t="shared" si="7"/>
        <v>90268.809920293192</v>
      </c>
      <c r="V16" s="47">
        <f t="shared" si="8"/>
        <v>2854.5504102092896</v>
      </c>
      <c r="W16" s="10">
        <f t="shared" si="9"/>
        <v>23975732267754.891</v>
      </c>
      <c r="X16" s="13">
        <f t="shared" si="10"/>
        <v>4.4876935098000001E-4</v>
      </c>
      <c r="Y16" s="10">
        <f t="shared" si="11"/>
        <v>103705.08783138602</v>
      </c>
      <c r="Z16" s="10">
        <f t="shared" si="12"/>
        <v>3279.4428249499165</v>
      </c>
      <c r="AA16" s="13"/>
      <c r="AB16" s="13"/>
      <c r="AC16" s="13"/>
      <c r="AD16" s="13"/>
      <c r="AE16" s="10"/>
    </row>
    <row r="17" spans="1:31">
      <c r="A17" s="36"/>
      <c r="B17" s="35">
        <v>1000</v>
      </c>
      <c r="C17" s="42"/>
      <c r="D17" s="37">
        <f>D16*(10^(0.125))</f>
        <v>2.3713737056616561E-5</v>
      </c>
      <c r="E17" s="35">
        <f>D17*(B7^2)</f>
        <v>23.713737056616562</v>
      </c>
      <c r="F17" s="35">
        <v>8.4716690000000004E-8</v>
      </c>
      <c r="G17" s="35">
        <v>0.32996425094699999</v>
      </c>
      <c r="H17" s="35">
        <v>1.7866261775E-4</v>
      </c>
      <c r="I17" s="26">
        <f t="shared" si="2"/>
        <v>3.6635629013408E-2</v>
      </c>
      <c r="J17" s="35">
        <f t="shared" si="13"/>
        <v>2108.9423790046567</v>
      </c>
      <c r="K17" s="26">
        <f t="shared" si="14"/>
        <v>6.5733708616118827E-6</v>
      </c>
      <c r="L17" s="35">
        <v>2.42452680824E-2</v>
      </c>
      <c r="M17" s="39">
        <f t="shared" si="16"/>
        <v>32531500.609682359</v>
      </c>
      <c r="N17" s="39">
        <f t="shared" si="4"/>
        <v>7617379159.1415224</v>
      </c>
      <c r="O17" s="40">
        <f t="shared" si="15"/>
        <v>7649910659.7512045</v>
      </c>
      <c r="P17" s="41">
        <v>4.8E+16</v>
      </c>
      <c r="Q17" s="32">
        <v>0.5</v>
      </c>
      <c r="R17" s="32">
        <v>0.69199999999999995</v>
      </c>
      <c r="S17" s="47">
        <f t="shared" si="5"/>
        <v>384003442647279.5</v>
      </c>
      <c r="T17" s="13">
        <f t="shared" si="6"/>
        <v>8.4716690000000004E-8</v>
      </c>
      <c r="U17" s="47">
        <f t="shared" si="7"/>
        <v>5703.6390009993884</v>
      </c>
      <c r="V17" s="47">
        <f t="shared" si="8"/>
        <v>180.36490194525459</v>
      </c>
      <c r="W17" s="10">
        <f t="shared" si="9"/>
        <v>42635551046276.562</v>
      </c>
      <c r="X17" s="13">
        <f t="shared" si="10"/>
        <v>1.7866261775E-4</v>
      </c>
      <c r="Y17" s="10">
        <f t="shared" si="11"/>
        <v>87269.801295984144</v>
      </c>
      <c r="Z17" s="10">
        <f t="shared" si="12"/>
        <v>2759.7134304562414</v>
      </c>
      <c r="AA17" s="13"/>
      <c r="AB17" s="13"/>
      <c r="AC17" s="13"/>
      <c r="AD17" s="13"/>
      <c r="AE17" s="10"/>
    </row>
    <row r="18" spans="1:31">
      <c r="A18" s="36"/>
      <c r="B18" s="35">
        <v>1000</v>
      </c>
      <c r="C18" s="42"/>
      <c r="D18" s="37">
        <f>D14*SQRT(10)</f>
        <v>3.1622776601683816E-5</v>
      </c>
      <c r="E18" s="35">
        <f>D18*(B7^2)</f>
        <v>31.622776601683814</v>
      </c>
      <c r="F18" s="35">
        <v>5.7439999999999998E-11</v>
      </c>
      <c r="G18" s="35">
        <v>0.32996425094699999</v>
      </c>
      <c r="H18" s="35">
        <v>4.8907538800000002E-6</v>
      </c>
      <c r="I18" s="26">
        <f t="shared" si="2"/>
        <v>3.6635629013408E-2</v>
      </c>
      <c r="J18" s="35">
        <f t="shared" si="13"/>
        <v>85145.436629526477</v>
      </c>
      <c r="K18" s="26">
        <f t="shared" si="14"/>
        <v>1.7919479789014016E-7</v>
      </c>
      <c r="L18" s="35">
        <v>4.3114870276099997E-2</v>
      </c>
      <c r="M18" s="39">
        <f t="shared" si="16"/>
        <v>39223.797882190978</v>
      </c>
      <c r="N18" s="39">
        <f t="shared" si="4"/>
        <v>370806878.53101456</v>
      </c>
      <c r="O18" s="40">
        <f t="shared" si="15"/>
        <v>370846102.32889682</v>
      </c>
      <c r="P18" s="41">
        <v>4.8E+16</v>
      </c>
      <c r="Q18" s="32">
        <v>0.5</v>
      </c>
      <c r="R18" s="32">
        <v>0.69199999999999995</v>
      </c>
      <c r="S18" s="47">
        <f t="shared" si="5"/>
        <v>682865562015859.75</v>
      </c>
      <c r="T18" s="13">
        <f t="shared" si="6"/>
        <v>5.7439999999999998E-11</v>
      </c>
      <c r="U18" s="47">
        <f t="shared" si="7"/>
        <v>198.04998833612177</v>
      </c>
      <c r="V18" s="47">
        <f t="shared" si="8"/>
        <v>6.2628905371192598</v>
      </c>
      <c r="W18" s="10">
        <f t="shared" si="9"/>
        <v>75817938835027.734</v>
      </c>
      <c r="X18" s="13">
        <f t="shared" si="10"/>
        <v>4.8907538800000002E-6</v>
      </c>
      <c r="Y18" s="10">
        <f t="shared" si="11"/>
        <v>19256.299359062599</v>
      </c>
      <c r="Z18" s="10">
        <f t="shared" si="12"/>
        <v>608.93765280678338</v>
      </c>
      <c r="AA18" s="13"/>
      <c r="AB18" s="13"/>
      <c r="AC18" s="13"/>
      <c r="AD18" s="13"/>
      <c r="AE18" s="10"/>
    </row>
    <row r="19" spans="1:31">
      <c r="A19" s="36"/>
      <c r="B19" s="35">
        <v>1000</v>
      </c>
      <c r="C19" s="42"/>
      <c r="D19" s="37">
        <f>D18*(10^(0.125))</f>
        <v>4.2169650342858256E-5</v>
      </c>
      <c r="E19" s="35">
        <f>D19*(B8^2)</f>
        <v>42.169650342858255</v>
      </c>
      <c r="F19" s="38">
        <v>3.4820001000000002E-15</v>
      </c>
      <c r="G19" s="35">
        <v>0.32996425094699999</v>
      </c>
      <c r="H19" s="35">
        <v>4.7213999999999998E-9</v>
      </c>
      <c r="I19" s="35">
        <f t="shared" si="2"/>
        <v>3.6635629013408E-2</v>
      </c>
      <c r="J19" s="35">
        <f t="shared" si="13"/>
        <v>1355944.8203347265</v>
      </c>
      <c r="K19" s="26">
        <f t="shared" si="14"/>
        <v>1.7297260775945929E-10</v>
      </c>
      <c r="L19" s="35">
        <v>7.66702695894E-2</v>
      </c>
      <c r="M19" s="39">
        <f t="shared" si="16"/>
        <v>4.228281538890891</v>
      </c>
      <c r="N19" s="39">
        <f t="shared" si="4"/>
        <v>636564.88220642693</v>
      </c>
      <c r="O19" s="40">
        <f t="shared" si="15"/>
        <v>636569.11048796575</v>
      </c>
      <c r="P19" s="41">
        <v>4.8E+16</v>
      </c>
      <c r="Q19" s="32">
        <v>0.5</v>
      </c>
      <c r="R19" s="44">
        <v>0.69199999999999995</v>
      </c>
      <c r="S19" s="47">
        <f t="shared" si="5"/>
        <v>1214325507598604.2</v>
      </c>
      <c r="T19" s="13">
        <f t="shared" si="6"/>
        <v>3.4820001000000002E-15</v>
      </c>
      <c r="U19" s="47">
        <f t="shared" si="7"/>
        <v>2.0562785654893347</v>
      </c>
      <c r="V19" s="47">
        <f t="shared" si="8"/>
        <v>6.5025237707300051E-2</v>
      </c>
      <c r="W19" s="10">
        <f t="shared" si="9"/>
        <v>134825450545691.31</v>
      </c>
      <c r="X19" s="13">
        <f t="shared" si="10"/>
        <v>4.7213999999999998E-9</v>
      </c>
      <c r="Y19" s="10">
        <f t="shared" si="11"/>
        <v>797.85016087041652</v>
      </c>
      <c r="Z19" s="10">
        <f t="shared" si="12"/>
        <v>25.230237398822659</v>
      </c>
      <c r="AA19" s="13"/>
      <c r="AB19" s="13"/>
      <c r="AC19" s="13"/>
      <c r="AD19" s="13"/>
      <c r="AE19" s="10"/>
    </row>
    <row r="20" spans="1:31">
      <c r="A20" s="36"/>
      <c r="B20" s="26">
        <v>1000</v>
      </c>
      <c r="C20" s="21"/>
      <c r="D20" s="37">
        <f>D18*(10^(0.25))</f>
        <v>5.6234132519034954E-5</v>
      </c>
      <c r="E20" s="35">
        <f>D20*(B8^2)</f>
        <v>56.234132519034958</v>
      </c>
      <c r="F20" s="38">
        <v>6.8345000000000003E-29</v>
      </c>
      <c r="G20" s="35">
        <v>0.32996425094699999</v>
      </c>
      <c r="H20" s="38">
        <v>2.2324999999999998E-16</v>
      </c>
      <c r="I20" s="26">
        <f t="shared" si="2"/>
        <v>3.6635629013408E-2</v>
      </c>
      <c r="J20" s="35">
        <f t="shared" si="13"/>
        <v>3266515472968.0293</v>
      </c>
      <c r="K20" s="26">
        <f t="shared" si="14"/>
        <v>8.1789041772658878E-18</v>
      </c>
      <c r="L20" s="35">
        <v>0.136341161796</v>
      </c>
      <c r="M20" s="39">
        <f t="shared" si="16"/>
        <v>1.4758487970407779E-13</v>
      </c>
      <c r="N20" s="39">
        <f t="shared" si="4"/>
        <v>5.352582229168866E-2</v>
      </c>
      <c r="O20" s="40">
        <f t="shared" si="15"/>
        <v>5.3525822291836257E-2</v>
      </c>
      <c r="P20" s="41">
        <v>4.8E+16</v>
      </c>
      <c r="Q20" s="32">
        <v>0.5</v>
      </c>
      <c r="R20" s="32">
        <v>0.69199999999999995</v>
      </c>
      <c r="S20" s="47">
        <f t="shared" si="5"/>
        <v>2159410047612522</v>
      </c>
      <c r="T20" s="13">
        <f t="shared" si="6"/>
        <v>6.8345000000000003E-29</v>
      </c>
      <c r="U20" s="47">
        <f t="shared" si="7"/>
        <v>3.8416777546285401E-7</v>
      </c>
      <c r="V20" s="47">
        <f t="shared" si="8"/>
        <v>1.2148451741027653E-8</v>
      </c>
      <c r="W20" s="10">
        <f t="shared" si="9"/>
        <v>239757322695134</v>
      </c>
      <c r="X20" s="13">
        <f t="shared" si="10"/>
        <v>2.2324999999999998E-16</v>
      </c>
      <c r="Y20" s="10">
        <f t="shared" si="11"/>
        <v>0.23135648314168472</v>
      </c>
      <c r="Z20" s="10">
        <f t="shared" si="12"/>
        <v>7.3161343817407191E-3</v>
      </c>
      <c r="AA20" s="13"/>
      <c r="AB20" s="13"/>
      <c r="AC20" s="13"/>
      <c r="AD20" s="13"/>
      <c r="AE20" s="10"/>
    </row>
    <row r="21" spans="1:31">
      <c r="A21" s="34"/>
      <c r="B21" s="26">
        <v>1000</v>
      </c>
      <c r="C21" s="21"/>
      <c r="D21" s="33">
        <f>D18*SQRT(10)</f>
        <v>1.0000000000000007E-4</v>
      </c>
      <c r="E21" s="35">
        <f>D21*(B9^2)</f>
        <v>100.00000000000007</v>
      </c>
      <c r="F21" s="26">
        <v>0</v>
      </c>
      <c r="G21" s="26">
        <v>0.32996425094699999</v>
      </c>
      <c r="H21" s="43">
        <v>4.23178778348E-24</v>
      </c>
      <c r="I21" s="26">
        <f t="shared" si="2"/>
        <v>3.6635629013408E-2</v>
      </c>
      <c r="J21" s="35" t="e">
        <f t="shared" si="13"/>
        <v>#DIV/0!</v>
      </c>
      <c r="K21" s="26">
        <f t="shared" si="14"/>
        <v>1.5503420729904542E-25</v>
      </c>
      <c r="L21" s="26">
        <v>0.431148610095</v>
      </c>
      <c r="M21" s="39">
        <f t="shared" si="16"/>
        <v>0</v>
      </c>
      <c r="N21" s="39">
        <f t="shared" si="4"/>
        <v>3.2084535837198497E-9</v>
      </c>
      <c r="O21" s="40">
        <f t="shared" si="15"/>
        <v>3.2084535837198497E-9</v>
      </c>
      <c r="P21" s="31">
        <v>4.8E+16</v>
      </c>
      <c r="Q21" s="32">
        <v>0.5</v>
      </c>
      <c r="R21" s="32">
        <v>0.69199999999999995</v>
      </c>
      <c r="S21" s="47">
        <f t="shared" si="5"/>
        <v>6828654152488168</v>
      </c>
      <c r="T21" s="13">
        <f t="shared" si="6"/>
        <v>0</v>
      </c>
      <c r="U21" s="47">
        <f t="shared" si="7"/>
        <v>0</v>
      </c>
      <c r="V21" s="47">
        <f t="shared" si="8"/>
        <v>0</v>
      </c>
      <c r="W21" s="10">
        <f t="shared" si="9"/>
        <v>758179225396171.87</v>
      </c>
      <c r="X21" s="13">
        <f t="shared" si="10"/>
        <v>4.23178778348E-24</v>
      </c>
      <c r="Y21" s="10">
        <f t="shared" si="11"/>
        <v>5.6643213041986328E-5</v>
      </c>
      <c r="Z21" s="10">
        <f t="shared" si="12"/>
        <v>1.7912156720283157E-6</v>
      </c>
      <c r="AA21" s="13"/>
      <c r="AB21" s="13"/>
      <c r="AC21" s="13"/>
      <c r="AD21" s="13"/>
      <c r="AE21" s="10"/>
    </row>
    <row r="22" spans="1:31">
      <c r="A22" s="3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1"/>
      <c r="R22" s="45"/>
    </row>
    <row r="23" spans="1:31">
      <c r="A23" s="34"/>
      <c r="B23" s="21"/>
      <c r="C23" s="21"/>
      <c r="D23" s="21"/>
      <c r="E23" s="21"/>
      <c r="F23" s="21"/>
      <c r="G23" s="21"/>
      <c r="H23" s="21"/>
      <c r="I23" s="31"/>
      <c r="J23" s="21"/>
      <c r="K23" s="21"/>
      <c r="L23" s="21"/>
      <c r="M23" s="21"/>
      <c r="N23" s="21"/>
      <c r="O23" s="46"/>
      <c r="P23" s="21"/>
      <c r="Q23" s="11" t="s">
        <v>34</v>
      </c>
      <c r="R23" s="11"/>
    </row>
  </sheetData>
  <mergeCells count="2">
    <mergeCell ref="S1:V1"/>
    <mergeCell ref="W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2018-04-15T21:48:31Z</dcterms:modified>
</cp:coreProperties>
</file>