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5F41D82-76F4-44E6-8F5C-D03C34286A1B}" xr6:coauthVersionLast="31" xr6:coauthVersionMax="31" xr10:uidLastSave="{00000000-0000-0000-0000-000000000000}"/>
  <bookViews>
    <workbookView xWindow="0" yWindow="0" windowWidth="20730" windowHeight="11760" xr2:uid="{00000000-000D-0000-FFFF-FFFF00000000}"/>
  </bookViews>
  <sheets>
    <sheet name="Plan1" sheetId="1" r:id="rId1"/>
    <sheet name="Plan2" sheetId="2" r:id="rId2"/>
    <sheet name="Plan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2" i="1"/>
  <c r="J7" i="1"/>
  <c r="J8" i="1"/>
  <c r="J9" i="1"/>
  <c r="J10" i="1"/>
  <c r="J11" i="1"/>
  <c r="J12" i="1"/>
  <c r="J13" i="1"/>
  <c r="J14" i="1"/>
  <c r="J15" i="1"/>
  <c r="J16" i="1"/>
  <c r="J3" i="1"/>
  <c r="J4" i="1"/>
  <c r="J5" i="1"/>
  <c r="J6" i="1"/>
  <c r="J2" i="1"/>
  <c r="M2" i="1"/>
  <c r="M21" i="3"/>
  <c r="S21" i="3" s="1"/>
  <c r="J21" i="3"/>
  <c r="I21" i="3"/>
  <c r="K21" i="3" s="1"/>
  <c r="O21" i="3" s="1"/>
  <c r="M20" i="3"/>
  <c r="S20" i="3" s="1"/>
  <c r="U20" i="3" s="1"/>
  <c r="J20" i="3"/>
  <c r="I20" i="3"/>
  <c r="N20" i="3" s="1"/>
  <c r="T20" i="3" s="1"/>
  <c r="S19" i="3"/>
  <c r="M19" i="3"/>
  <c r="J19" i="3"/>
  <c r="I19" i="3"/>
  <c r="N19" i="3" s="1"/>
  <c r="T19" i="3" s="1"/>
  <c r="M18" i="3"/>
  <c r="S18" i="3" s="1"/>
  <c r="J18" i="3"/>
  <c r="I18" i="3"/>
  <c r="K18" i="3" s="1"/>
  <c r="O18" i="3" s="1"/>
  <c r="N17" i="3"/>
  <c r="T17" i="3" s="1"/>
  <c r="M17" i="3"/>
  <c r="S17" i="3" s="1"/>
  <c r="J17" i="3"/>
  <c r="I17" i="3"/>
  <c r="K17" i="3" s="1"/>
  <c r="O17" i="3" s="1"/>
  <c r="M16" i="3"/>
  <c r="S16" i="3" s="1"/>
  <c r="U16" i="3" s="1"/>
  <c r="J16" i="3"/>
  <c r="I16" i="3"/>
  <c r="N16" i="3" s="1"/>
  <c r="T16" i="3" s="1"/>
  <c r="S15" i="3"/>
  <c r="M15" i="3"/>
  <c r="J15" i="3"/>
  <c r="I15" i="3"/>
  <c r="N15" i="3" s="1"/>
  <c r="T15" i="3" s="1"/>
  <c r="M14" i="3"/>
  <c r="S14" i="3" s="1"/>
  <c r="J14" i="3"/>
  <c r="I14" i="3"/>
  <c r="K14" i="3" s="1"/>
  <c r="O14" i="3" s="1"/>
  <c r="M13" i="3"/>
  <c r="S13" i="3" s="1"/>
  <c r="J13" i="3"/>
  <c r="I13" i="3"/>
  <c r="K13" i="3" s="1"/>
  <c r="O13" i="3" s="1"/>
  <c r="M12" i="3"/>
  <c r="S12" i="3" s="1"/>
  <c r="K12" i="3"/>
  <c r="O12" i="3" s="1"/>
  <c r="J12" i="3"/>
  <c r="I12" i="3"/>
  <c r="N12" i="3" s="1"/>
  <c r="T12" i="3" s="1"/>
  <c r="M11" i="3"/>
  <c r="S11" i="3" s="1"/>
  <c r="J11" i="3"/>
  <c r="I11" i="3"/>
  <c r="N11" i="3" s="1"/>
  <c r="T11" i="3" s="1"/>
  <c r="M10" i="3"/>
  <c r="S10" i="3" s="1"/>
  <c r="J10" i="3"/>
  <c r="I10" i="3"/>
  <c r="K10" i="3" s="1"/>
  <c r="O10" i="3" s="1"/>
  <c r="M9" i="3"/>
  <c r="S9" i="3" s="1"/>
  <c r="J9" i="3"/>
  <c r="I9" i="3"/>
  <c r="K9" i="3" s="1"/>
  <c r="O9" i="3" s="1"/>
  <c r="M8" i="3"/>
  <c r="S8" i="3" s="1"/>
  <c r="U8" i="3" s="1"/>
  <c r="K8" i="3"/>
  <c r="O8" i="3" s="1"/>
  <c r="J8" i="3"/>
  <c r="I8" i="3"/>
  <c r="N8" i="3" s="1"/>
  <c r="T8" i="3" s="1"/>
  <c r="M7" i="3"/>
  <c r="S7" i="3" s="1"/>
  <c r="K7" i="3"/>
  <c r="O7" i="3" s="1"/>
  <c r="J7" i="3"/>
  <c r="I7" i="3"/>
  <c r="N7" i="3" s="1"/>
  <c r="T7" i="3" s="1"/>
  <c r="M6" i="3"/>
  <c r="S6" i="3" s="1"/>
  <c r="J6" i="3"/>
  <c r="I6" i="3"/>
  <c r="K6" i="3" s="1"/>
  <c r="O6" i="3" s="1"/>
  <c r="M5" i="3"/>
  <c r="S5" i="3" s="1"/>
  <c r="J5" i="3"/>
  <c r="I5" i="3"/>
  <c r="K5" i="3" s="1"/>
  <c r="O5" i="3" s="1"/>
  <c r="M4" i="3"/>
  <c r="S4" i="3" s="1"/>
  <c r="J4" i="3"/>
  <c r="I4" i="3"/>
  <c r="N4" i="3" s="1"/>
  <c r="T4" i="3" s="1"/>
  <c r="D4" i="3"/>
  <c r="D5" i="3" s="1"/>
  <c r="M3" i="3"/>
  <c r="S3" i="3" s="1"/>
  <c r="J3" i="3"/>
  <c r="I3" i="3"/>
  <c r="N3" i="3" s="1"/>
  <c r="T3" i="3" s="1"/>
  <c r="E3" i="3"/>
  <c r="K4" i="3" l="1"/>
  <c r="O4" i="3" s="1"/>
  <c r="K15" i="3"/>
  <c r="O15" i="3" s="1"/>
  <c r="K19" i="3"/>
  <c r="O19" i="3" s="1"/>
  <c r="K3" i="3"/>
  <c r="O3" i="3" s="1"/>
  <c r="E4" i="3"/>
  <c r="K11" i="3"/>
  <c r="O11" i="3" s="1"/>
  <c r="K16" i="3"/>
  <c r="O16" i="3" s="1"/>
  <c r="K20" i="3"/>
  <c r="O20" i="3" s="1"/>
  <c r="U15" i="3"/>
  <c r="U19" i="3"/>
  <c r="U4" i="3"/>
  <c r="U14" i="3"/>
  <c r="U17" i="3"/>
  <c r="D6" i="3"/>
  <c r="E5" i="3"/>
  <c r="U5" i="3"/>
  <c r="U7" i="3"/>
  <c r="U3" i="3"/>
  <c r="U11" i="3"/>
  <c r="U12" i="3"/>
  <c r="N5" i="3"/>
  <c r="T5" i="3" s="1"/>
  <c r="N13" i="3"/>
  <c r="T13" i="3" s="1"/>
  <c r="U13" i="3" s="1"/>
  <c r="N21" i="3"/>
  <c r="T21" i="3" s="1"/>
  <c r="U21" i="3" s="1"/>
  <c r="N9" i="3"/>
  <c r="T9" i="3" s="1"/>
  <c r="U9" i="3" s="1"/>
  <c r="N10" i="3"/>
  <c r="T10" i="3" s="1"/>
  <c r="U10" i="3" s="1"/>
  <c r="N6" i="3"/>
  <c r="T6" i="3" s="1"/>
  <c r="U6" i="3" s="1"/>
  <c r="N14" i="3"/>
  <c r="T14" i="3" s="1"/>
  <c r="N18" i="3"/>
  <c r="T18" i="3" s="1"/>
  <c r="U18" i="3" s="1"/>
  <c r="M6" i="2"/>
  <c r="L6" i="2"/>
  <c r="K6" i="2"/>
  <c r="J6" i="2"/>
  <c r="M5" i="2"/>
  <c r="L5" i="2"/>
  <c r="K5" i="2"/>
  <c r="J5" i="2"/>
  <c r="M4" i="2"/>
  <c r="L4" i="2"/>
  <c r="K4" i="2"/>
  <c r="J4" i="2"/>
  <c r="M3" i="2"/>
  <c r="L3" i="2"/>
  <c r="K3" i="2"/>
  <c r="J3" i="2"/>
  <c r="M2" i="2"/>
  <c r="L2" i="2"/>
  <c r="K2" i="2"/>
  <c r="J2" i="2"/>
  <c r="E6" i="3" l="1"/>
  <c r="D7" i="3"/>
  <c r="L4" i="1"/>
  <c r="L6" i="1"/>
  <c r="L7" i="1"/>
  <c r="L8" i="1"/>
  <c r="L9" i="1"/>
  <c r="L10" i="1"/>
  <c r="L11" i="1"/>
  <c r="L12" i="1"/>
  <c r="L13" i="1"/>
  <c r="L14" i="1"/>
  <c r="L15" i="1"/>
  <c r="L16" i="1"/>
  <c r="E7" i="3" l="1"/>
  <c r="D8" i="3"/>
  <c r="D9" i="3" l="1"/>
  <c r="E8" i="3"/>
  <c r="D10" i="3" l="1"/>
  <c r="E9" i="3"/>
  <c r="L3" i="1"/>
  <c r="L5" i="1"/>
  <c r="L2" i="1"/>
  <c r="E10" i="3" l="1"/>
  <c r="D11" i="3"/>
  <c r="E11" i="3" l="1"/>
  <c r="D12" i="3"/>
  <c r="D14" i="3" l="1"/>
  <c r="D13" i="3"/>
  <c r="E13" i="3" s="1"/>
  <c r="E12" i="3"/>
  <c r="D18" i="3" l="1"/>
  <c r="D15" i="3"/>
  <c r="E14" i="3"/>
  <c r="D21" i="3" l="1"/>
  <c r="E21" i="3" s="1"/>
  <c r="E18" i="3"/>
  <c r="D20" i="3"/>
  <c r="E20" i="3" s="1"/>
  <c r="D19" i="3"/>
  <c r="E19" i="3" s="1"/>
  <c r="E15" i="3"/>
  <c r="D16" i="3"/>
  <c r="D17" i="3" l="1"/>
  <c r="E17" i="3" s="1"/>
  <c r="E16" i="3"/>
</calcChain>
</file>

<file path=xl/sharedStrings.xml><?xml version="1.0" encoding="utf-8"?>
<sst xmlns="http://schemas.openxmlformats.org/spreadsheetml/2006/main" count="51" uniqueCount="38">
  <si>
    <t>Ratio K*/K</t>
  </si>
  <si>
    <t>Mass</t>
  </si>
  <si>
    <t>coupling</t>
  </si>
  <si>
    <t>events</t>
  </si>
  <si>
    <t>Kmu BrRatio</t>
  </si>
  <si>
    <t>K*mu BrRatio</t>
  </si>
  <si>
    <t>Kmu Acceptance</t>
  </si>
  <si>
    <t>K*mu Acceptance</t>
  </si>
  <si>
    <t>Total Acceptance</t>
  </si>
  <si>
    <t># Neutralinos expected for K</t>
  </si>
  <si>
    <t>D+ to N Br</t>
  </si>
  <si>
    <t>Prob of decay in volume</t>
  </si>
  <si>
    <t>Bench</t>
  </si>
  <si>
    <t>prod Br</t>
  </si>
  <si>
    <t>Plan 3</t>
  </si>
  <si>
    <t>(1000 eve</t>
  </si>
  <si>
    <t>λ/m_sf^2</t>
  </si>
  <si>
    <t>λ</t>
  </si>
  <si>
    <t>Acc (Kμ)</t>
  </si>
  <si>
    <t>Br(N-&gt;Kμ)</t>
  </si>
  <si>
    <t>Acc (K*μ)</t>
  </si>
  <si>
    <t>Br(N-&gt;mupipipi)</t>
  </si>
  <si>
    <t>Acc Ratio</t>
  </si>
  <si>
    <t>Total Acc</t>
  </si>
  <si>
    <t>Br(D-&gt;Nl)</t>
  </si>
  <si>
    <t>No. (Kμ) Nlinos</t>
  </si>
  <si>
    <t>No. (K*μ) Nlinos</t>
  </si>
  <si>
    <t>Tot Νο. Nlinos</t>
  </si>
  <si>
    <t>(No. D+)</t>
  </si>
  <si>
    <t>Br(K*-&gt;K_s pi+)</t>
  </si>
  <si>
    <t>Br(K_s -&gt; pi+ pi-)</t>
  </si>
  <si>
    <t>nts each)</t>
  </si>
  <si>
    <t>m_N (GeV)</t>
  </si>
  <si>
    <t>m_sf (GeV)</t>
  </si>
  <si>
    <t>reference the particle physics review for these ratios</t>
  </si>
  <si>
    <t>K*mu-&gt;mupipi</t>
  </si>
  <si>
    <t>Prob of decay in volume for K</t>
  </si>
  <si>
    <t>Prob of decay in volume for 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</si>
</sst>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E+00"/>
    <numFmt numFmtId="165" formatCode="0.00000000"/>
    <numFmt numFmtId="166" formatCode="0.0000000000E+00"/>
    <numFmt numFmtId="167" formatCode="0.00000000000E+00"/>
    <numFmt numFmtId="168" formatCode="0.000"/>
    <numFmt numFmtId="169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3.95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65" fontId="0" fillId="0" borderId="1" xfId="0" applyNumberFormat="1" applyBorder="1"/>
    <xf numFmtId="165" fontId="0" fillId="0" borderId="0" xfId="0" applyNumberForma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65" fontId="0" fillId="0" borderId="1" xfId="0" applyNumberFormat="1" applyBorder="1"/>
    <xf numFmtId="164" fontId="2" fillId="0" borderId="1" xfId="0" applyNumberFormat="1" applyFont="1" applyBorder="1" applyAlignment="1">
      <alignment horizontal="center" vertical="center"/>
    </xf>
    <xf numFmtId="11" fontId="3" fillId="0" borderId="0" xfId="0" applyNumberFormat="1" applyFont="1"/>
    <xf numFmtId="11" fontId="4" fillId="0" borderId="0" xfId="0" applyNumberFormat="1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66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7" fontId="0" fillId="0" borderId="1" xfId="0" applyNumberFormat="1" applyFon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168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11" fontId="0" fillId="0" borderId="1" xfId="0" applyNumberFormat="1" applyFill="1" applyBorder="1" applyAlignment="1">
      <alignment horizontal="center"/>
    </xf>
    <xf numFmtId="167" fontId="0" fillId="0" borderId="1" xfId="0" applyNumberFormat="1" applyFont="1" applyFill="1" applyBorder="1" applyAlignment="1">
      <alignment horizontal="center"/>
    </xf>
    <xf numFmtId="167" fontId="0" fillId="0" borderId="1" xfId="0" applyNumberFormat="1" applyFill="1" applyBorder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1" fontId="0" fillId="0" borderId="1" xfId="0" applyNumberFormat="1" applyBorder="1" applyAlignment="1">
      <alignment horizontal="center"/>
    </xf>
    <xf numFmtId="168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69" fontId="1" fillId="2" borderId="1" xfId="0" applyNumberFormat="1" applyFont="1" applyFill="1" applyBorder="1" applyAlignment="1">
      <alignment horizontal="center" vertical="center" wrapText="1"/>
    </xf>
    <xf numFmtId="169" fontId="0" fillId="0" borderId="1" xfId="0" applyNumberFormat="1" applyBorder="1" applyAlignment="1">
      <alignment horizontal="center" vertical="center"/>
    </xf>
    <xf numFmtId="169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1211621274613403"/>
          <c:y val="0.15723521714474525"/>
          <c:w val="0.75722462817147884"/>
          <c:h val="0.72088764946048434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Plan1!$L$2:$L$16</c:f>
              <c:numCache>
                <c:formatCode>General</c:formatCode>
                <c:ptCount val="15"/>
                <c:pt idx="0" formatCode="0.00000000">
                  <c:v>5318.9704841075927</c:v>
                </c:pt>
                <c:pt idx="1">
                  <c:v>12452.303753534603</c:v>
                </c:pt>
                <c:pt idx="2">
                  <c:v>13016.603070336336</c:v>
                </c:pt>
                <c:pt idx="3">
                  <c:v>15085.822804640846</c:v>
                </c:pt>
                <c:pt idx="4">
                  <c:v>10875.422997703608</c:v>
                </c:pt>
                <c:pt idx="5">
                  <c:v>8746.9623696765084</c:v>
                </c:pt>
                <c:pt idx="6">
                  <c:v>2682.4709852393062</c:v>
                </c:pt>
                <c:pt idx="7">
                  <c:v>0</c:v>
                </c:pt>
                <c:pt idx="8">
                  <c:v>1555.6262920357324</c:v>
                </c:pt>
                <c:pt idx="9">
                  <c:v>0</c:v>
                </c:pt>
                <c:pt idx="10">
                  <c:v>1144.1870770666346</c:v>
                </c:pt>
                <c:pt idx="11">
                  <c:v>0</c:v>
                </c:pt>
                <c:pt idx="12">
                  <c:v>647.20684186689141</c:v>
                </c:pt>
                <c:pt idx="13">
                  <c:v>0</c:v>
                </c:pt>
                <c:pt idx="14">
                  <c:v>393.76593636650824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5-446F-B5B0-96B8AF12F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956800"/>
        <c:axId val="96958336"/>
      </c:lineChart>
      <c:catAx>
        <c:axId val="9695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58336"/>
        <c:crosses val="autoZero"/>
        <c:auto val="1"/>
        <c:lblAlgn val="ctr"/>
        <c:lblOffset val="100"/>
        <c:noMultiLvlLbl val="0"/>
      </c:catAx>
      <c:valAx>
        <c:axId val="9695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5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276226</xdr:colOff>
      <xdr:row>1</xdr:row>
      <xdr:rowOff>114300</xdr:rowOff>
    </xdr:from>
    <xdr:to>
      <xdr:col>21</xdr:col>
      <xdr:colOff>247650</xdr:colOff>
      <xdr:row>22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6C4731-B3AA-48B1-9CB1-DADB56DEE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656167</xdr:colOff>
      <xdr:row>22</xdr:row>
      <xdr:rowOff>74083</xdr:rowOff>
    </xdr:from>
    <xdr:to>
      <xdr:col>9</xdr:col>
      <xdr:colOff>113242</xdr:colOff>
      <xdr:row>36</xdr:row>
      <xdr:rowOff>188814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656167" y="4265083"/>
          <a:ext cx="4918075" cy="2781731"/>
          <a:chOff x="142875" y="3057525"/>
          <a:chExt cx="3658658" cy="2781731"/>
        </a:xfrm>
      </xdr:grpSpPr>
      <xdr:pic>
        <xdr:nvPicPr>
          <xdr:cNvPr id="3" name="Picture 1" descr="https://lh3.googleusercontent.com/opztcMBTShvmsU6-0CaNPb2LsAidM8K55NR3JgufMXs2Ejp4ir5r3SAH6WpsDEww8Mj7T9mx0ZVTLf8-i0zP-pJtseoj7nLBpKaCTr4b-e9dVRKUyjFEQWGLMaXrbmySxq3_mZOmiyw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42875" y="3057525"/>
            <a:ext cx="3658658" cy="2781731"/>
          </a:xfrm>
          <a:prstGeom prst="rect">
            <a:avLst/>
          </a:prstGeom>
          <a:noFill/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2254236" y="3171825"/>
            <a:ext cx="45719" cy="223200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F11" sqref="F11"/>
    </sheetView>
  </sheetViews>
  <sheetFormatPr defaultRowHeight="15" x14ac:dyDescent="0.25"/>
  <cols>
    <col min="3" max="3" width="8.28515625" bestFit="1" customWidth="1"/>
    <col min="4" max="4" width="11.7109375" customWidth="1"/>
    <col min="5" max="5" width="14.140625" customWidth="1"/>
    <col min="6" max="6" width="16" customWidth="1"/>
    <col min="7" max="7" width="9.140625" style="12" customWidth="1"/>
    <col min="8" max="8" width="15.7109375" bestFit="1" customWidth="1"/>
    <col min="9" max="9" width="16.7109375" bestFit="1" customWidth="1"/>
    <col min="10" max="10" width="10.140625" style="54" bestFit="1" customWidth="1"/>
    <col min="11" max="11" width="16.140625" bestFit="1" customWidth="1"/>
    <col min="12" max="12" width="16.7109375" customWidth="1"/>
    <col min="13" max="13" width="19.28515625" customWidth="1"/>
    <col min="14" max="14" width="16" customWidth="1"/>
    <col min="15" max="15" width="15.28515625" bestFit="1" customWidth="1"/>
  </cols>
  <sheetData>
    <row r="1" spans="1:15" ht="37.5" customHeight="1" x14ac:dyDescent="0.25">
      <c r="A1" s="9" t="s">
        <v>1</v>
      </c>
      <c r="B1" s="9" t="s">
        <v>2</v>
      </c>
      <c r="C1" s="9" t="s">
        <v>3</v>
      </c>
      <c r="D1" s="9" t="s">
        <v>10</v>
      </c>
      <c r="E1" s="9" t="s">
        <v>4</v>
      </c>
      <c r="F1" s="9" t="s">
        <v>5</v>
      </c>
      <c r="G1" s="9" t="s">
        <v>35</v>
      </c>
      <c r="H1" s="50" t="s">
        <v>6</v>
      </c>
      <c r="I1" s="9" t="s">
        <v>7</v>
      </c>
      <c r="J1" s="52" t="s">
        <v>0</v>
      </c>
      <c r="K1" s="9" t="s">
        <v>8</v>
      </c>
      <c r="L1" s="9" t="s">
        <v>9</v>
      </c>
      <c r="M1" s="8" t="s">
        <v>9</v>
      </c>
      <c r="N1" s="9" t="s">
        <v>36</v>
      </c>
      <c r="O1" s="9" t="s">
        <v>37</v>
      </c>
    </row>
    <row r="2" spans="1:15" x14ac:dyDescent="0.25">
      <c r="A2" s="3">
        <v>0.7</v>
      </c>
      <c r="B2" s="3">
        <v>3.4099999999999998E-2</v>
      </c>
      <c r="C2" s="3">
        <v>1000</v>
      </c>
      <c r="D2" s="5">
        <v>7.3006850827900007E-8</v>
      </c>
      <c r="E2" s="1">
        <v>0.80601940019700002</v>
      </c>
      <c r="F2" s="13"/>
      <c r="G2" s="13">
        <v>0.69199999999999995</v>
      </c>
      <c r="H2" s="4">
        <v>1.88311669E-6</v>
      </c>
      <c r="I2" s="49"/>
      <c r="J2" s="53">
        <f>(F2*I2*G2)/(E2*H2)</f>
        <v>0</v>
      </c>
      <c r="K2" s="55">
        <f>E2*H2+F2*I2*G2</f>
        <v>1.51782858497476E-6</v>
      </c>
      <c r="L2" s="6">
        <f t="shared" ref="L2:L16" si="0">(4.8*(10^16))*D2*E2*H2</f>
        <v>5318.9704841075927</v>
      </c>
      <c r="M2" s="6">
        <f>(4.8*(10^16))*D2*F2*I2*0.692</f>
        <v>0</v>
      </c>
      <c r="N2" s="2"/>
      <c r="O2" s="14"/>
    </row>
    <row r="3" spans="1:15" x14ac:dyDescent="0.25">
      <c r="A3" s="3">
        <v>0.8</v>
      </c>
      <c r="B3" s="3">
        <v>3.4099999999999998E-2</v>
      </c>
      <c r="C3" s="3">
        <v>1000</v>
      </c>
      <c r="D3" s="5">
        <v>6.5839446067400001E-8</v>
      </c>
      <c r="E3" s="1">
        <v>0.815322621606</v>
      </c>
      <c r="F3" s="13"/>
      <c r="G3" s="13">
        <v>0.69199999999999995</v>
      </c>
      <c r="H3" s="51">
        <v>4.8327330700000002E-6</v>
      </c>
      <c r="I3" s="1"/>
      <c r="J3" s="53">
        <f t="shared" ref="J3:J16" si="1">(F3*I3*G3)/(E3*H3)</f>
        <v>0</v>
      </c>
      <c r="K3" s="55">
        <f t="shared" ref="K3:K16" si="2">E3*H3+F3*I3*G3</f>
        <v>3.9402365961544126E-6</v>
      </c>
      <c r="L3" s="2">
        <f t="shared" si="0"/>
        <v>12452.303753534603</v>
      </c>
      <c r="M3" s="17">
        <f t="shared" ref="M3:M16" si="3">(4.8*(10^16))*D3*F3*I3*0.692</f>
        <v>0</v>
      </c>
      <c r="N3" s="2">
        <v>1.66287837877E-3</v>
      </c>
      <c r="O3" s="14"/>
    </row>
    <row r="4" spans="1:15" s="12" customFormat="1" x14ac:dyDescent="0.25">
      <c r="A4" s="15">
        <v>0.85</v>
      </c>
      <c r="B4" s="15">
        <v>3.4099999999999998E-2</v>
      </c>
      <c r="C4" s="15">
        <v>1000</v>
      </c>
      <c r="D4" s="16">
        <v>6.2053742007999999E-8</v>
      </c>
      <c r="E4" s="13">
        <v>0.81673440942499997</v>
      </c>
      <c r="F4" s="13"/>
      <c r="G4" s="13">
        <v>0.69199999999999995</v>
      </c>
      <c r="H4" s="51">
        <v>5.3506629599999998E-6</v>
      </c>
      <c r="I4" s="13"/>
      <c r="J4" s="53">
        <f t="shared" si="1"/>
        <v>0</v>
      </c>
      <c r="K4" s="55">
        <f t="shared" si="2"/>
        <v>4.3700705526678217E-6</v>
      </c>
      <c r="L4" s="14">
        <f t="shared" si="0"/>
        <v>13016.603070336336</v>
      </c>
      <c r="M4" s="17">
        <f t="shared" si="3"/>
        <v>0</v>
      </c>
      <c r="N4" s="14">
        <v>2.0395659816199998E-3</v>
      </c>
      <c r="O4" s="14"/>
    </row>
    <row r="5" spans="1:15" x14ac:dyDescent="0.25">
      <c r="A5" s="3">
        <v>0.9</v>
      </c>
      <c r="B5" s="3">
        <v>3.4099999999999998E-2</v>
      </c>
      <c r="C5" s="3">
        <v>1000</v>
      </c>
      <c r="D5" s="5">
        <v>5.81598630698E-8</v>
      </c>
      <c r="E5" s="1">
        <v>0.81545991430700004</v>
      </c>
      <c r="F5" s="13"/>
      <c r="G5" s="13">
        <v>0.69199999999999995</v>
      </c>
      <c r="H5" s="51">
        <v>6.6267680899999999E-6</v>
      </c>
      <c r="I5" s="1"/>
      <c r="J5" s="53">
        <f t="shared" si="1"/>
        <v>0</v>
      </c>
      <c r="K5" s="55">
        <f t="shared" si="2"/>
        <v>5.4038637388037619E-6</v>
      </c>
      <c r="L5" s="2">
        <f t="shared" si="0"/>
        <v>15085.822804640846</v>
      </c>
      <c r="M5" s="17">
        <f t="shared" si="3"/>
        <v>0</v>
      </c>
      <c r="N5" s="2">
        <v>2.42437635812E-3</v>
      </c>
      <c r="O5" s="14"/>
    </row>
    <row r="6" spans="1:15" x14ac:dyDescent="0.25">
      <c r="A6" s="3">
        <v>0.95</v>
      </c>
      <c r="B6" s="3">
        <v>3.4099999999999998E-2</v>
      </c>
      <c r="C6" s="3">
        <v>1000</v>
      </c>
      <c r="D6" s="5">
        <v>5.4179206563700001E-8</v>
      </c>
      <c r="E6" s="1">
        <v>0.59161377325099995</v>
      </c>
      <c r="F6" s="13"/>
      <c r="G6" s="13">
        <v>0.69199999999999995</v>
      </c>
      <c r="H6" s="51">
        <v>7.0686097200000001E-6</v>
      </c>
      <c r="I6" s="1"/>
      <c r="J6" s="53">
        <f t="shared" si="1"/>
        <v>0</v>
      </c>
      <c r="K6" s="55">
        <f t="shared" si="2"/>
        <v>4.181886868087894E-6</v>
      </c>
      <c r="L6" s="14">
        <f t="shared" si="0"/>
        <v>10875.422997703608</v>
      </c>
      <c r="M6" s="17">
        <f t="shared" si="3"/>
        <v>0</v>
      </c>
      <c r="N6" s="2">
        <v>3.8551089506200001E-3</v>
      </c>
      <c r="O6" s="14"/>
    </row>
    <row r="7" spans="1:15" x14ac:dyDescent="0.25">
      <c r="A7" s="3">
        <v>1</v>
      </c>
      <c r="B7" s="3">
        <v>3.4099999999999998E-2</v>
      </c>
      <c r="C7" s="3">
        <v>1000</v>
      </c>
      <c r="D7" s="5">
        <v>5.0134391530400001E-8</v>
      </c>
      <c r="E7" s="1">
        <v>0.32996425094699999</v>
      </c>
      <c r="F7" s="13">
        <v>0.10588332084800001</v>
      </c>
      <c r="G7" s="13">
        <v>0.69199999999999995</v>
      </c>
      <c r="H7" s="51">
        <v>1.101573253E-5</v>
      </c>
      <c r="I7" s="1">
        <v>2.3677489E-7</v>
      </c>
      <c r="J7" s="53">
        <f t="shared" si="1"/>
        <v>4.7729734581554084E-3</v>
      </c>
      <c r="K7" s="55">
        <f t="shared" si="2"/>
        <v>3.6521467269534123E-6</v>
      </c>
      <c r="L7" s="2">
        <f t="shared" si="0"/>
        <v>8746.9623696765084</v>
      </c>
      <c r="M7" s="17">
        <f t="shared" si="3"/>
        <v>41.749019229950122</v>
      </c>
      <c r="N7" s="2">
        <v>7.8733266383400006E-3</v>
      </c>
      <c r="O7" s="14">
        <v>7.7840949854600001E-3</v>
      </c>
    </row>
    <row r="8" spans="1:15" x14ac:dyDescent="0.25">
      <c r="A8" s="3">
        <v>1.1000000000000001</v>
      </c>
      <c r="B8" s="3">
        <v>3.4099999999999998E-2</v>
      </c>
      <c r="C8" s="3">
        <v>1000</v>
      </c>
      <c r="D8" s="5">
        <v>4.1948867536799998E-8</v>
      </c>
      <c r="E8" s="1">
        <v>0.10577999634099999</v>
      </c>
      <c r="F8" s="13">
        <v>0.40000993640400001</v>
      </c>
      <c r="G8" s="13">
        <v>0.69199999999999995</v>
      </c>
      <c r="H8" s="51">
        <v>1.259418322E-5</v>
      </c>
      <c r="I8" s="1">
        <v>3.0411373199999998E-6</v>
      </c>
      <c r="J8" s="53">
        <f t="shared" si="1"/>
        <v>0.63188689725750113</v>
      </c>
      <c r="K8" s="55">
        <f t="shared" si="2"/>
        <v>2.174020375940053E-6</v>
      </c>
      <c r="L8" s="2">
        <f t="shared" si="0"/>
        <v>2682.4709852393062</v>
      </c>
      <c r="M8" s="17">
        <f t="shared" si="3"/>
        <v>1695.0182678461376</v>
      </c>
      <c r="N8" s="2">
        <v>2.8806060876899998E-2</v>
      </c>
      <c r="O8" s="14">
        <v>2.8806060876899998E-2</v>
      </c>
    </row>
    <row r="9" spans="1:15" x14ac:dyDescent="0.25">
      <c r="A9" s="3">
        <v>1.1499999999999999</v>
      </c>
      <c r="B9" s="3">
        <v>3.4099999999999998E-2</v>
      </c>
      <c r="C9" s="3">
        <v>1000</v>
      </c>
      <c r="D9" s="5">
        <v>3.7859499562300002E-8</v>
      </c>
      <c r="E9" s="1"/>
      <c r="F9" s="13">
        <v>0.42972501268699997</v>
      </c>
      <c r="G9" s="13">
        <v>0.69199999999999995</v>
      </c>
      <c r="H9" s="51"/>
      <c r="I9" s="1">
        <v>7.7434513800000007E-6</v>
      </c>
      <c r="J9" s="53" t="e">
        <f t="shared" si="1"/>
        <v>#DIV/0!</v>
      </c>
      <c r="K9" s="55">
        <f t="shared" si="2"/>
        <v>2.302667881818074E-6</v>
      </c>
      <c r="L9" s="2">
        <f t="shared" si="0"/>
        <v>0</v>
      </c>
      <c r="M9" s="17">
        <f t="shared" si="3"/>
        <v>4184.536975863055</v>
      </c>
      <c r="N9" s="2"/>
      <c r="O9" s="14">
        <v>4.2301875617800001E-2</v>
      </c>
    </row>
    <row r="10" spans="1:15" x14ac:dyDescent="0.25">
      <c r="A10" s="3">
        <v>1.2</v>
      </c>
      <c r="B10" s="3">
        <v>3.4099999999999998E-2</v>
      </c>
      <c r="C10" s="3">
        <v>1000</v>
      </c>
      <c r="D10" s="5">
        <v>3.3808652123E-8</v>
      </c>
      <c r="E10" s="1">
        <v>5.9288787928399998E-2</v>
      </c>
      <c r="F10" s="13">
        <v>0.44689036495000001</v>
      </c>
      <c r="G10" s="13">
        <v>0.69199999999999995</v>
      </c>
      <c r="H10" s="51">
        <v>1.6168272070000001E-5</v>
      </c>
      <c r="I10" s="1">
        <v>1.9381630409999999E-5</v>
      </c>
      <c r="J10" s="53">
        <f t="shared" si="1"/>
        <v>6.2526081578308812</v>
      </c>
      <c r="K10" s="55">
        <f t="shared" si="2"/>
        <v>6.9523302639045368E-6</v>
      </c>
      <c r="L10" s="2">
        <f t="shared" si="0"/>
        <v>1555.6262920357324</v>
      </c>
      <c r="M10" s="17">
        <f t="shared" si="3"/>
        <v>9726.7216441188248</v>
      </c>
      <c r="N10" s="2">
        <v>5.75017429156E-2</v>
      </c>
      <c r="O10" s="14">
        <v>5.75017429156E-2</v>
      </c>
    </row>
    <row r="11" spans="1:15" x14ac:dyDescent="0.25">
      <c r="A11" s="3">
        <v>1.25</v>
      </c>
      <c r="B11" s="3">
        <v>3.4099999999999998E-2</v>
      </c>
      <c r="C11" s="3">
        <v>1000</v>
      </c>
      <c r="D11" s="5">
        <v>2.9825037703799999E-8</v>
      </c>
      <c r="E11" s="1"/>
      <c r="F11" s="13">
        <v>0.45788365050800001</v>
      </c>
      <c r="G11" s="13">
        <v>0.69199999999999995</v>
      </c>
      <c r="H11" s="51"/>
      <c r="I11" s="1">
        <v>2.2677972969999999E-5</v>
      </c>
      <c r="J11" s="53" t="e">
        <f t="shared" si="1"/>
        <v>#DIV/0!</v>
      </c>
      <c r="K11" s="55">
        <f t="shared" si="2"/>
        <v>7.1856401503407415E-6</v>
      </c>
      <c r="L11" s="2">
        <f t="shared" si="0"/>
        <v>0</v>
      </c>
      <c r="M11" s="17">
        <f t="shared" si="3"/>
        <v>10286.975443672882</v>
      </c>
      <c r="N11" s="2"/>
      <c r="O11" s="14">
        <v>7.3992581073399996E-2</v>
      </c>
    </row>
    <row r="12" spans="1:15" x14ac:dyDescent="0.25">
      <c r="A12" s="3">
        <v>1.3</v>
      </c>
      <c r="B12" s="3">
        <v>3.4099999999999998E-2</v>
      </c>
      <c r="C12" s="3">
        <v>1000</v>
      </c>
      <c r="D12" s="5">
        <v>2.5938578555499999E-8</v>
      </c>
      <c r="E12" s="1">
        <v>3.9835030102799998E-2</v>
      </c>
      <c r="F12" s="13">
        <v>0.46543865357199998</v>
      </c>
      <c r="G12" s="13">
        <v>0.69199999999999995</v>
      </c>
      <c r="H12" s="51">
        <v>2.3069834469999999E-5</v>
      </c>
      <c r="I12" s="1">
        <v>1.4034804189999999E-5</v>
      </c>
      <c r="J12" s="53">
        <f t="shared" si="1"/>
        <v>4.9188691728926326</v>
      </c>
      <c r="K12" s="55">
        <f t="shared" si="2"/>
        <v>5.4393670833945252E-6</v>
      </c>
      <c r="L12" s="2">
        <f t="shared" si="0"/>
        <v>1144.1870770666346</v>
      </c>
      <c r="M12" s="17">
        <f t="shared" si="3"/>
        <v>5628.1065414051964</v>
      </c>
      <c r="N12" s="2">
        <v>0.106580097336</v>
      </c>
      <c r="O12" s="14">
        <v>9.1342470927E-2</v>
      </c>
    </row>
    <row r="13" spans="1:15" x14ac:dyDescent="0.25">
      <c r="A13" s="3">
        <v>1.35</v>
      </c>
      <c r="B13" s="3">
        <v>3.4099999999999998E-2</v>
      </c>
      <c r="C13" s="3">
        <v>1000</v>
      </c>
      <c r="D13" s="5">
        <v>2.21803979991E-8</v>
      </c>
      <c r="E13" s="1"/>
      <c r="F13" s="13">
        <v>0.470906352237</v>
      </c>
      <c r="G13" s="13">
        <v>0.69199999999999995</v>
      </c>
      <c r="H13" s="51"/>
      <c r="I13" s="1">
        <v>2.6700619840000001E-5</v>
      </c>
      <c r="J13" s="53" t="e">
        <f t="shared" si="1"/>
        <v>#DIV/0!</v>
      </c>
      <c r="K13" s="55">
        <f t="shared" si="2"/>
        <v>8.7008561119943181E-6</v>
      </c>
      <c r="L13" s="2">
        <f t="shared" si="0"/>
        <v>0</v>
      </c>
      <c r="M13" s="17">
        <f t="shared" si="3"/>
        <v>9263.4456718529182</v>
      </c>
      <c r="N13" s="2"/>
      <c r="O13" s="14">
        <v>0.109110206391</v>
      </c>
    </row>
    <row r="14" spans="1:15" x14ac:dyDescent="0.25">
      <c r="A14" s="3">
        <v>1.4</v>
      </c>
      <c r="B14" s="3">
        <v>3.4099999999999998E-2</v>
      </c>
      <c r="C14" s="3">
        <v>1000</v>
      </c>
      <c r="D14" s="5">
        <v>1.8582804287899999E-8</v>
      </c>
      <c r="E14" s="1">
        <v>2.9415175028E-2</v>
      </c>
      <c r="F14" s="13">
        <v>0.47502332664899999</v>
      </c>
      <c r="G14" s="13">
        <v>0.69199999999999995</v>
      </c>
      <c r="H14" s="51">
        <v>2.4667161229999999E-5</v>
      </c>
      <c r="I14" s="1">
        <v>2.8101761589999999E-5</v>
      </c>
      <c r="J14" s="53">
        <f t="shared" si="1"/>
        <v>12.731042467298398</v>
      </c>
      <c r="K14" s="55">
        <f t="shared" si="2"/>
        <v>9.963091519448137E-6</v>
      </c>
      <c r="L14" s="2">
        <f t="shared" si="0"/>
        <v>647.20684186689141</v>
      </c>
      <c r="M14" s="17">
        <f t="shared" si="3"/>
        <v>8239.617788933474</v>
      </c>
      <c r="N14" s="2">
        <v>0.12685350035500001</v>
      </c>
      <c r="O14" s="14">
        <v>0.12685350035500001</v>
      </c>
    </row>
    <row r="15" spans="1:15" x14ac:dyDescent="0.25">
      <c r="A15" s="3">
        <v>1.45</v>
      </c>
      <c r="B15" s="3">
        <v>3.4099999999999998E-2</v>
      </c>
      <c r="C15" s="3">
        <v>1000</v>
      </c>
      <c r="D15" s="5">
        <v>1.5179258772699999E-8</v>
      </c>
      <c r="E15" s="1"/>
      <c r="F15" s="13">
        <v>0.478221760853</v>
      </c>
      <c r="G15" s="13">
        <v>0.69199999999999995</v>
      </c>
      <c r="H15" s="51"/>
      <c r="I15" s="1">
        <v>4.0250268999999998E-5</v>
      </c>
      <c r="J15" s="53" t="e">
        <f t="shared" si="1"/>
        <v>#DIV/0!</v>
      </c>
      <c r="K15" s="55">
        <f t="shared" si="2"/>
        <v>1.3319999725062947E-5</v>
      </c>
      <c r="L15" s="2">
        <f t="shared" si="0"/>
        <v>0</v>
      </c>
      <c r="M15" s="17">
        <f t="shared" si="3"/>
        <v>9705.0106885931182</v>
      </c>
      <c r="N15" s="2"/>
      <c r="O15" s="14">
        <v>0.144138075324</v>
      </c>
    </row>
    <row r="16" spans="1:15" x14ac:dyDescent="0.25">
      <c r="A16" s="3">
        <v>1.5</v>
      </c>
      <c r="B16" s="3">
        <v>3.4099999999999998E-2</v>
      </c>
      <c r="C16" s="3">
        <v>1000</v>
      </c>
      <c r="D16" s="5">
        <v>1.20043081179E-8</v>
      </c>
      <c r="E16" s="1">
        <v>2.2998912913200002E-2</v>
      </c>
      <c r="F16" s="13">
        <v>0.480770216561</v>
      </c>
      <c r="G16" s="13">
        <v>0.69199999999999995</v>
      </c>
      <c r="H16" s="51">
        <v>2.9713407810000001E-5</v>
      </c>
      <c r="I16" s="1">
        <v>3.470996069E-5</v>
      </c>
      <c r="J16" s="53">
        <f t="shared" si="1"/>
        <v>16.89810480919893</v>
      </c>
      <c r="K16" s="55">
        <f t="shared" si="2"/>
        <v>1.2231136678463114E-5</v>
      </c>
      <c r="L16" s="2">
        <f t="shared" si="0"/>
        <v>393.76593636650824</v>
      </c>
      <c r="M16" s="17">
        <f t="shared" si="3"/>
        <v>6653.898063013612</v>
      </c>
      <c r="N16" s="2">
        <v>0.16054767188399999</v>
      </c>
      <c r="O16" s="14">
        <v>0.16054767188399999</v>
      </c>
    </row>
    <row r="18" spans="3:12" x14ac:dyDescent="0.25">
      <c r="C18" s="10"/>
      <c r="L18" s="7"/>
    </row>
    <row r="19" spans="3:12" x14ac:dyDescent="0.25">
      <c r="C19" s="10"/>
    </row>
    <row r="20" spans="3:12" x14ac:dyDescent="0.25">
      <c r="C20" s="10"/>
    </row>
    <row r="21" spans="3:12" x14ac:dyDescent="0.25">
      <c r="C21" s="10"/>
    </row>
    <row r="22" spans="3:12" x14ac:dyDescent="0.25">
      <c r="C22" s="10"/>
    </row>
    <row r="23" spans="3:12" x14ac:dyDescent="0.25">
      <c r="C23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workbookViewId="0">
      <selection activeCell="A2" sqref="A2"/>
    </sheetView>
  </sheetViews>
  <sheetFormatPr defaultRowHeight="15" x14ac:dyDescent="0.25"/>
  <cols>
    <col min="1" max="1" width="9.140625" style="12"/>
    <col min="8" max="8" width="12" bestFit="1" customWidth="1"/>
    <col min="9" max="9" width="11" bestFit="1" customWidth="1"/>
    <col min="12" max="12" width="12" bestFit="1" customWidth="1"/>
    <col min="13" max="13" width="14.7109375" bestFit="1" customWidth="1"/>
  </cols>
  <sheetData>
    <row r="1" spans="1:15" ht="60" x14ac:dyDescent="0.25">
      <c r="A1" s="9" t="s">
        <v>12</v>
      </c>
      <c r="B1" s="9" t="s">
        <v>1</v>
      </c>
      <c r="C1" s="9" t="s">
        <v>2</v>
      </c>
      <c r="D1" s="9" t="s">
        <v>3</v>
      </c>
      <c r="E1" s="9" t="s">
        <v>13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0</v>
      </c>
      <c r="K1" s="9" t="s">
        <v>8</v>
      </c>
      <c r="L1" s="9" t="s">
        <v>9</v>
      </c>
      <c r="M1" s="8" t="s">
        <v>9</v>
      </c>
      <c r="N1" s="9" t="s">
        <v>11</v>
      </c>
      <c r="O1" s="9" t="s">
        <v>11</v>
      </c>
    </row>
    <row r="2" spans="1:15" x14ac:dyDescent="0.25">
      <c r="A2" s="15">
        <v>1</v>
      </c>
      <c r="B2" s="15">
        <v>1</v>
      </c>
      <c r="C2" s="15">
        <v>1.11E-2</v>
      </c>
      <c r="D2" s="15">
        <v>10000</v>
      </c>
      <c r="E2" s="16">
        <v>5.31218202498E-9</v>
      </c>
      <c r="F2" s="13">
        <v>0.32996425094699999</v>
      </c>
      <c r="G2" s="13">
        <v>0.10588332084800001</v>
      </c>
      <c r="H2" s="18">
        <v>1.0933118E-6</v>
      </c>
      <c r="I2" s="13">
        <v>2.517598E-8</v>
      </c>
      <c r="J2" s="13">
        <f t="shared" ref="J2:J6" si="0">(G2*I2)/(F2*H2)</f>
        <v>7.3892951383343359E-3</v>
      </c>
      <c r="K2" s="14">
        <f t="shared" ref="K2:K6" si="1">F2*H2+G2*I2</f>
        <v>3.6341952550651906E-7</v>
      </c>
      <c r="L2" s="17">
        <f t="shared" ref="L2:L6" si="2">(4.8*(10^16))*E2*F2*H2</f>
        <v>91.986715216737196</v>
      </c>
      <c r="M2" s="17">
        <f>(4.8*(10^16))*E2*G2*I2</f>
        <v>0.6797169875423813</v>
      </c>
      <c r="N2" s="14">
        <v>8.3452680136899995E-4</v>
      </c>
      <c r="O2" s="14"/>
    </row>
    <row r="3" spans="1:15" x14ac:dyDescent="0.25">
      <c r="A3" s="15">
        <v>2</v>
      </c>
      <c r="B3" s="15">
        <v>1</v>
      </c>
      <c r="C3" s="15">
        <v>1.3299999999999999E-2</v>
      </c>
      <c r="D3" s="15">
        <v>10000</v>
      </c>
      <c r="E3" s="16">
        <v>6.93613874235E-9</v>
      </c>
      <c r="F3" s="13">
        <v>0.47782701477599998</v>
      </c>
      <c r="G3" s="13">
        <v>7.6665746319900002E-2</v>
      </c>
      <c r="H3" s="13">
        <v>3.0743766999999999E-6</v>
      </c>
      <c r="I3" s="13">
        <v>2.0350186000000001E-7</v>
      </c>
      <c r="J3" s="13">
        <f t="shared" si="0"/>
        <v>1.0620426826302031E-2</v>
      </c>
      <c r="K3" s="14">
        <f t="shared" si="1"/>
        <v>1.4846218628322779E-6</v>
      </c>
      <c r="L3" s="14">
        <f t="shared" si="2"/>
        <v>489.08775388371544</v>
      </c>
      <c r="M3" s="17">
        <f t="shared" ref="M3:M6" si="3">(4.8*(10^16))*E3*G3*I3</f>
        <v>5.1943207017624173</v>
      </c>
      <c r="N3" s="14">
        <v>8.2736851705699996E-4</v>
      </c>
      <c r="O3" s="14">
        <v>8.2736851705699996E-4</v>
      </c>
    </row>
    <row r="4" spans="1:15" x14ac:dyDescent="0.25">
      <c r="A4" s="15">
        <v>3</v>
      </c>
      <c r="B4" s="15">
        <v>1</v>
      </c>
      <c r="C4" s="15"/>
      <c r="D4" s="15">
        <v>10000</v>
      </c>
      <c r="E4" s="16"/>
      <c r="F4" s="13"/>
      <c r="G4" s="13"/>
      <c r="H4" s="13"/>
      <c r="I4" s="13"/>
      <c r="J4" s="13" t="e">
        <f t="shared" si="0"/>
        <v>#DIV/0!</v>
      </c>
      <c r="K4" s="14">
        <f t="shared" si="1"/>
        <v>0</v>
      </c>
      <c r="L4" s="14">
        <f t="shared" si="2"/>
        <v>0</v>
      </c>
      <c r="M4" s="17">
        <f t="shared" si="3"/>
        <v>0</v>
      </c>
      <c r="N4" s="14"/>
      <c r="O4" s="14"/>
    </row>
    <row r="5" spans="1:15" x14ac:dyDescent="0.25">
      <c r="A5" s="15">
        <v>4</v>
      </c>
      <c r="B5" s="15">
        <v>1</v>
      </c>
      <c r="C5" s="15"/>
      <c r="D5" s="15">
        <v>10000</v>
      </c>
      <c r="E5" s="16"/>
      <c r="F5" s="13"/>
      <c r="G5" s="13"/>
      <c r="H5" s="13"/>
      <c r="I5" s="13"/>
      <c r="J5" s="13" t="e">
        <f t="shared" si="0"/>
        <v>#DIV/0!</v>
      </c>
      <c r="K5" s="14">
        <f t="shared" si="1"/>
        <v>0</v>
      </c>
      <c r="L5" s="14">
        <f t="shared" si="2"/>
        <v>0</v>
      </c>
      <c r="M5" s="17">
        <f t="shared" si="3"/>
        <v>0</v>
      </c>
      <c r="N5" s="14"/>
      <c r="O5" s="14"/>
    </row>
    <row r="6" spans="1:15" x14ac:dyDescent="0.25">
      <c r="A6" s="15">
        <v>5</v>
      </c>
      <c r="B6" s="15">
        <v>1</v>
      </c>
      <c r="C6" s="15"/>
      <c r="D6" s="15">
        <v>10000</v>
      </c>
      <c r="E6" s="16"/>
      <c r="F6" s="13"/>
      <c r="G6" s="13"/>
      <c r="H6" s="13"/>
      <c r="I6" s="13"/>
      <c r="J6" s="13" t="e">
        <f t="shared" si="0"/>
        <v>#DIV/0!</v>
      </c>
      <c r="K6" s="14">
        <f t="shared" si="1"/>
        <v>0</v>
      </c>
      <c r="L6" s="14">
        <f t="shared" si="2"/>
        <v>0</v>
      </c>
      <c r="M6" s="17">
        <f t="shared" si="3"/>
        <v>0</v>
      </c>
      <c r="N6" s="14"/>
      <c r="O6" s="14"/>
    </row>
    <row r="9" spans="1:15" x14ac:dyDescent="0.25">
      <c r="E9" s="10"/>
    </row>
    <row r="10" spans="1:15" x14ac:dyDescent="0.25">
      <c r="H10" s="20"/>
    </row>
    <row r="14" spans="1:15" ht="18" x14ac:dyDescent="0.25">
      <c r="K14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3"/>
  <sheetViews>
    <sheetView zoomScale="90" zoomScaleNormal="90" workbookViewId="0">
      <selection activeCell="O2" sqref="O2"/>
    </sheetView>
  </sheetViews>
  <sheetFormatPr defaultRowHeight="15" x14ac:dyDescent="0.25"/>
  <cols>
    <col min="1" max="1" width="11" bestFit="1" customWidth="1"/>
    <col min="2" max="2" width="5.5703125" bestFit="1" customWidth="1"/>
    <col min="3" max="3" width="1.5703125" customWidth="1"/>
    <col min="4" max="4" width="17.7109375" bestFit="1" customWidth="1"/>
    <col min="12" max="12" width="18.85546875" bestFit="1" customWidth="1"/>
    <col min="13" max="15" width="19.28515625" bestFit="1" customWidth="1"/>
  </cols>
  <sheetData>
    <row r="1" spans="1:21" x14ac:dyDescent="0.25">
      <c r="A1" s="21" t="s">
        <v>14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11"/>
      <c r="R1" s="11"/>
      <c r="S1" s="12"/>
      <c r="T1" s="12"/>
      <c r="U1" s="12"/>
    </row>
    <row r="2" spans="1:21" x14ac:dyDescent="0.25">
      <c r="A2" s="21" t="s">
        <v>15</v>
      </c>
      <c r="B2" s="22"/>
      <c r="C2" s="22"/>
      <c r="D2" s="21" t="s">
        <v>16</v>
      </c>
      <c r="E2" s="21" t="s">
        <v>17</v>
      </c>
      <c r="F2" s="21" t="s">
        <v>18</v>
      </c>
      <c r="G2" s="23" t="s">
        <v>19</v>
      </c>
      <c r="H2" s="23" t="s">
        <v>20</v>
      </c>
      <c r="I2" s="23" t="s">
        <v>21</v>
      </c>
      <c r="J2" s="23" t="s">
        <v>22</v>
      </c>
      <c r="K2" s="23" t="s">
        <v>23</v>
      </c>
      <c r="L2" s="21" t="s">
        <v>24</v>
      </c>
      <c r="M2" s="21" t="s">
        <v>25</v>
      </c>
      <c r="N2" s="21" t="s">
        <v>26</v>
      </c>
      <c r="O2" s="23" t="s">
        <v>27</v>
      </c>
      <c r="P2" s="24" t="s">
        <v>28</v>
      </c>
      <c r="Q2" s="25" t="s">
        <v>29</v>
      </c>
      <c r="R2" s="25" t="s">
        <v>30</v>
      </c>
      <c r="S2" s="12"/>
      <c r="T2" s="12"/>
      <c r="U2" s="12"/>
    </row>
    <row r="3" spans="1:21" x14ac:dyDescent="0.25">
      <c r="A3" s="21" t="s">
        <v>31</v>
      </c>
      <c r="B3" s="22"/>
      <c r="C3" s="22"/>
      <c r="D3" s="26">
        <v>1E-10</v>
      </c>
      <c r="E3" s="27">
        <f>D3*(B5^2)</f>
        <v>1E-4</v>
      </c>
      <c r="F3" s="28">
        <v>1.0017E-10</v>
      </c>
      <c r="G3" s="29">
        <v>0.32996425094699999</v>
      </c>
      <c r="H3" s="29">
        <v>3.12E-12</v>
      </c>
      <c r="I3" s="27">
        <f>0.105883320848*Q3*R3</f>
        <v>7.3271258026816E-2</v>
      </c>
      <c r="J3" s="29">
        <f>H3/F3</f>
        <v>3.1147050014974541E-2</v>
      </c>
      <c r="K3" s="27">
        <f t="shared" ref="K3:K4" si="0">(F3*G3) + (H3*I3)</f>
        <v>3.3281125342404652E-11</v>
      </c>
      <c r="L3" s="30">
        <v>4.3114861009499998E-13</v>
      </c>
      <c r="M3" s="30">
        <f>P3*L3*G3*F3</f>
        <v>6.8402628645473969E-7</v>
      </c>
      <c r="N3" s="30">
        <f>P3*L3*I3*H3</f>
        <v>4.7310383664721125E-9</v>
      </c>
      <c r="O3" s="31">
        <f>P3*L3*K3</f>
        <v>6.8875732482121175E-7</v>
      </c>
      <c r="P3" s="32">
        <v>4.8E+16</v>
      </c>
      <c r="Q3" s="33">
        <v>1</v>
      </c>
      <c r="R3" s="33">
        <v>0.69199999999999995</v>
      </c>
      <c r="S3" s="12">
        <f>SQRT(M3)</f>
        <v>8.2705881680491123E-4</v>
      </c>
      <c r="T3" s="12">
        <f>SQRT(N3)</f>
        <v>6.8782544053503224E-5</v>
      </c>
      <c r="U3" s="12">
        <f>S3+T3</f>
        <v>8.9584136085841442E-4</v>
      </c>
    </row>
    <row r="4" spans="1:21" x14ac:dyDescent="0.25">
      <c r="A4" s="21" t="s">
        <v>32</v>
      </c>
      <c r="B4" s="27">
        <v>1</v>
      </c>
      <c r="C4" s="22"/>
      <c r="D4" s="26">
        <f t="shared" ref="D4:D12" si="1">D3*SQRT(10)</f>
        <v>3.1622776601683795E-10</v>
      </c>
      <c r="E4" s="27">
        <f>D4*(B5^2)</f>
        <v>3.1622776601683794E-4</v>
      </c>
      <c r="F4" s="28">
        <v>8.2169999999999996E-10</v>
      </c>
      <c r="G4" s="29">
        <v>0.32996425094699999</v>
      </c>
      <c r="H4" s="29">
        <v>2.6510000000000001E-11</v>
      </c>
      <c r="I4" s="27">
        <f t="shared" ref="I4:I21" si="2">0.105883320848*Q4*R4</f>
        <v>7.3271258026816E-2</v>
      </c>
      <c r="J4" s="29">
        <f>H4/F4</f>
        <v>3.2262382864792508E-2</v>
      </c>
      <c r="K4" s="27">
        <f t="shared" si="0"/>
        <v>2.7307404605344077E-10</v>
      </c>
      <c r="L4" s="30">
        <v>4.3114870276100001E-12</v>
      </c>
      <c r="M4" s="30">
        <f t="shared" ref="M4:M10" si="3">P4*L4*G4*F4</f>
        <v>5.6111063230843195E-5</v>
      </c>
      <c r="N4" s="30">
        <f t="shared" ref="N4:N21" si="4">P4*L4*I4*H4</f>
        <v>4.0198671170331718E-7</v>
      </c>
      <c r="O4" s="31">
        <f>P4*L4*K4</f>
        <v>5.651304994254651E-5</v>
      </c>
      <c r="P4" s="32">
        <v>4.8E+16</v>
      </c>
      <c r="Q4" s="33">
        <v>1</v>
      </c>
      <c r="R4" s="33">
        <v>0.69199999999999995</v>
      </c>
      <c r="S4" s="12">
        <f t="shared" ref="S4:T21" si="5">SQRT(M4)</f>
        <v>7.4907318221147925E-3</v>
      </c>
      <c r="T4" s="12">
        <f t="shared" si="5"/>
        <v>6.3402422012358262E-4</v>
      </c>
      <c r="U4" s="12">
        <f t="shared" ref="U4:U21" si="6">S4+T4</f>
        <v>8.1247560422383746E-3</v>
      </c>
    </row>
    <row r="5" spans="1:21" x14ac:dyDescent="0.25">
      <c r="A5" s="21" t="s">
        <v>33</v>
      </c>
      <c r="B5" s="27">
        <v>1000</v>
      </c>
      <c r="C5" s="22"/>
      <c r="D5" s="34">
        <f t="shared" si="1"/>
        <v>1.0000000000000001E-9</v>
      </c>
      <c r="E5" s="27">
        <f>D5*(B5^2)</f>
        <v>1E-3</v>
      </c>
      <c r="F5" s="27">
        <v>8.9577799999999992E-9</v>
      </c>
      <c r="G5" s="27">
        <v>0.32996425094699999</v>
      </c>
      <c r="H5" s="27">
        <v>2.3815999999999998E-10</v>
      </c>
      <c r="I5" s="27">
        <f t="shared" si="2"/>
        <v>7.3271258026816E-2</v>
      </c>
      <c r="J5" s="27">
        <f>H5/F5</f>
        <v>2.6586944533132092E-2</v>
      </c>
      <c r="K5" s="27">
        <f>(F5*G5) + (H5*I5)</f>
        <v>2.973197450659684E-9</v>
      </c>
      <c r="L5" s="31">
        <v>4.3114861009500003E-11</v>
      </c>
      <c r="M5" s="30">
        <f t="shared" si="3"/>
        <v>6.1169581594075458E-3</v>
      </c>
      <c r="N5" s="30">
        <f t="shared" si="4"/>
        <v>3.6113592864070463E-5</v>
      </c>
      <c r="O5" s="31">
        <f>P5*L5*K5</f>
        <v>6.1530717522716169E-3</v>
      </c>
      <c r="P5" s="32">
        <v>4.8E+16</v>
      </c>
      <c r="Q5" s="33">
        <v>1</v>
      </c>
      <c r="R5" s="33">
        <v>0.69199999999999995</v>
      </c>
      <c r="S5" s="12">
        <f t="shared" si="5"/>
        <v>7.8210984902426242E-2</v>
      </c>
      <c r="T5" s="12">
        <f t="shared" si="5"/>
        <v>6.0094586165536134E-3</v>
      </c>
      <c r="U5" s="12">
        <f t="shared" si="6"/>
        <v>8.4220443518979851E-2</v>
      </c>
    </row>
    <row r="6" spans="1:21" x14ac:dyDescent="0.25">
      <c r="A6" s="35"/>
      <c r="B6" s="27">
        <v>1000</v>
      </c>
      <c r="C6" s="22"/>
      <c r="D6" s="34">
        <f t="shared" si="1"/>
        <v>3.1622776601683795E-9</v>
      </c>
      <c r="E6" s="27">
        <f>D6*(B5^2)</f>
        <v>3.1622776601683794E-3</v>
      </c>
      <c r="F6" s="36">
        <v>8.4650160000000005E-8</v>
      </c>
      <c r="G6" s="36">
        <v>0.32996425094699999</v>
      </c>
      <c r="H6" s="27">
        <v>2.8373499999999999E-9</v>
      </c>
      <c r="I6" s="27">
        <f t="shared" si="2"/>
        <v>7.3271258026816E-2</v>
      </c>
      <c r="J6" s="27">
        <f t="shared" ref="J6:J21" si="7">H6/F6</f>
        <v>3.3518542670208769E-2</v>
      </c>
      <c r="K6" s="27">
        <f t="shared" ref="K6:K21" si="8">(F6*G6) + (H6*I6)</f>
        <v>2.813942284090609E-8</v>
      </c>
      <c r="L6" s="31">
        <v>4.31148702761E-10</v>
      </c>
      <c r="M6" s="30">
        <f t="shared" si="3"/>
        <v>0.5780467908313246</v>
      </c>
      <c r="N6" s="30">
        <f t="shared" si="4"/>
        <v>4.3024405750713189E-3</v>
      </c>
      <c r="O6" s="31">
        <f t="shared" ref="O6:O21" si="9">P6*L6*K6</f>
        <v>0.58234923140639594</v>
      </c>
      <c r="P6" s="32">
        <v>4.8E+16</v>
      </c>
      <c r="Q6" s="33">
        <v>1</v>
      </c>
      <c r="R6" s="33">
        <v>0.69199999999999995</v>
      </c>
      <c r="S6" s="12">
        <f t="shared" si="5"/>
        <v>0.76029388451527391</v>
      </c>
      <c r="T6" s="12">
        <f t="shared" si="5"/>
        <v>6.5592991813693935E-2</v>
      </c>
      <c r="U6" s="12">
        <f t="shared" si="6"/>
        <v>0.82588687632896784</v>
      </c>
    </row>
    <row r="7" spans="1:21" x14ac:dyDescent="0.25">
      <c r="A7" s="35"/>
      <c r="B7" s="27">
        <v>1000</v>
      </c>
      <c r="C7" s="22"/>
      <c r="D7" s="34">
        <f t="shared" si="1"/>
        <v>1.0000000000000002E-8</v>
      </c>
      <c r="E7" s="27">
        <f>D7*(B5^2)</f>
        <v>1.0000000000000002E-2</v>
      </c>
      <c r="F7" s="27">
        <v>7.9057876999999996E-7</v>
      </c>
      <c r="G7" s="27">
        <v>0.32996425094699999</v>
      </c>
      <c r="H7" s="27">
        <v>3.4995669999999999E-8</v>
      </c>
      <c r="I7" s="27">
        <f t="shared" si="2"/>
        <v>7.3271258026816E-2</v>
      </c>
      <c r="J7" s="27">
        <f t="shared" si="7"/>
        <v>4.4265886370816659E-2</v>
      </c>
      <c r="K7" s="27">
        <f t="shared" si="8"/>
        <v>2.6342690842404188E-7</v>
      </c>
      <c r="L7" s="31">
        <v>4.3114861009500004E-9</v>
      </c>
      <c r="M7" s="30">
        <f t="shared" si="3"/>
        <v>53.985890006294888</v>
      </c>
      <c r="N7" s="30">
        <f t="shared" si="4"/>
        <v>0.53065979945640107</v>
      </c>
      <c r="O7" s="31">
        <f t="shared" si="9"/>
        <v>54.516549805751282</v>
      </c>
      <c r="P7" s="32">
        <v>4.8E+16</v>
      </c>
      <c r="Q7" s="33">
        <v>1</v>
      </c>
      <c r="R7" s="33">
        <v>0.69199999999999995</v>
      </c>
      <c r="S7" s="12">
        <f t="shared" si="5"/>
        <v>7.3475091021580159</v>
      </c>
      <c r="T7" s="12">
        <f t="shared" si="5"/>
        <v>0.72846400011009538</v>
      </c>
      <c r="U7" s="12">
        <f t="shared" si="6"/>
        <v>8.0759731022681116</v>
      </c>
    </row>
    <row r="8" spans="1:21" x14ac:dyDescent="0.25">
      <c r="A8" s="35"/>
      <c r="B8" s="27">
        <v>1000</v>
      </c>
      <c r="C8" s="22"/>
      <c r="D8" s="34">
        <f t="shared" si="1"/>
        <v>3.1622776601683799E-8</v>
      </c>
      <c r="E8" s="27">
        <f>D8*(B5^2)</f>
        <v>3.1622776601683798E-2</v>
      </c>
      <c r="F8" s="36">
        <v>9.9379628899999994E-6</v>
      </c>
      <c r="G8" s="36">
        <v>0.32996425094699999</v>
      </c>
      <c r="H8" s="27">
        <v>8.8955709999999999E-8</v>
      </c>
      <c r="I8" s="27">
        <f t="shared" si="2"/>
        <v>7.3271258026816E-2</v>
      </c>
      <c r="J8" s="27">
        <f t="shared" si="7"/>
        <v>8.9511010440088291E-3</v>
      </c>
      <c r="K8" s="27">
        <f t="shared" si="8"/>
        <v>3.2856903777183016E-6</v>
      </c>
      <c r="L8" s="31">
        <v>4.3114870276100002E-8</v>
      </c>
      <c r="M8" s="30">
        <f t="shared" si="3"/>
        <v>6786.2926141726075</v>
      </c>
      <c r="N8" s="30">
        <f t="shared" si="4"/>
        <v>13.488877159612931</v>
      </c>
      <c r="O8" s="31">
        <f t="shared" si="9"/>
        <v>6799.78149133222</v>
      </c>
      <c r="P8" s="32">
        <v>4.8E+16</v>
      </c>
      <c r="Q8" s="33">
        <v>1</v>
      </c>
      <c r="R8" s="33">
        <v>0.69199999999999995</v>
      </c>
      <c r="S8" s="12">
        <f t="shared" si="5"/>
        <v>82.378957350603841</v>
      </c>
      <c r="T8" s="12">
        <f t="shared" si="5"/>
        <v>3.672720675413927</v>
      </c>
      <c r="U8" s="12">
        <f t="shared" si="6"/>
        <v>86.051678026017768</v>
      </c>
    </row>
    <row r="9" spans="1:21" x14ac:dyDescent="0.25">
      <c r="A9" s="35"/>
      <c r="B9" s="27">
        <v>1000</v>
      </c>
      <c r="C9" s="22"/>
      <c r="D9" s="34">
        <f t="shared" si="1"/>
        <v>1.0000000000000002E-7</v>
      </c>
      <c r="E9" s="27">
        <f>D9*(B5^2)</f>
        <v>0.10000000000000002</v>
      </c>
      <c r="F9" s="27">
        <v>8.1416362770000001E-5</v>
      </c>
      <c r="G9" s="22">
        <v>0.32996425094699999</v>
      </c>
      <c r="H9" s="27">
        <v>2.1578645000000001E-6</v>
      </c>
      <c r="I9" s="27">
        <f t="shared" si="2"/>
        <v>7.3271258026816E-2</v>
      </c>
      <c r="J9" s="27">
        <f t="shared" si="7"/>
        <v>2.6504064128926207E-2</v>
      </c>
      <c r="K9" s="27">
        <f t="shared" si="8"/>
        <v>2.7022598602798677E-5</v>
      </c>
      <c r="L9" s="31">
        <v>4.3114861009500002E-7</v>
      </c>
      <c r="M9" s="30">
        <f t="shared" si="3"/>
        <v>555964.18370984367</v>
      </c>
      <c r="N9" s="30">
        <f t="shared" si="4"/>
        <v>3272.0960702397956</v>
      </c>
      <c r="O9" s="31">
        <f t="shared" si="9"/>
        <v>559236.27978008345</v>
      </c>
      <c r="P9" s="32">
        <v>4.8E+16</v>
      </c>
      <c r="Q9" s="33">
        <v>1</v>
      </c>
      <c r="R9" s="33">
        <v>0.69199999999999995</v>
      </c>
      <c r="S9" s="12">
        <f t="shared" si="5"/>
        <v>745.6300582124112</v>
      </c>
      <c r="T9" s="12">
        <f t="shared" si="5"/>
        <v>57.202238332427129</v>
      </c>
      <c r="U9" s="12">
        <f t="shared" si="6"/>
        <v>802.8322965448383</v>
      </c>
    </row>
    <row r="10" spans="1:21" x14ac:dyDescent="0.25">
      <c r="A10" s="35"/>
      <c r="B10" s="27">
        <v>1000</v>
      </c>
      <c r="C10" s="22"/>
      <c r="D10" s="34">
        <f t="shared" si="1"/>
        <v>3.1622776601683802E-7</v>
      </c>
      <c r="E10" s="27">
        <f>D10*(B5^2)</f>
        <v>0.31622776601683805</v>
      </c>
      <c r="F10" s="27">
        <v>8.8810537231999995E-4</v>
      </c>
      <c r="G10" s="27">
        <v>0.32996425094699999</v>
      </c>
      <c r="H10" s="27">
        <v>2.000833704E-5</v>
      </c>
      <c r="I10" s="27">
        <f t="shared" si="2"/>
        <v>7.3271258026816E-2</v>
      </c>
      <c r="J10" s="27">
        <f t="shared" si="7"/>
        <v>2.252923770490451E-2</v>
      </c>
      <c r="K10" s="27">
        <f t="shared" si="8"/>
        <v>2.9450905996552065E-4</v>
      </c>
      <c r="L10" s="31">
        <v>4.3114870276099999E-6</v>
      </c>
      <c r="M10" s="30">
        <f t="shared" si="3"/>
        <v>60645657.419860117</v>
      </c>
      <c r="N10" s="30">
        <f t="shared" si="4"/>
        <v>303398.17477786803</v>
      </c>
      <c r="O10" s="31">
        <f t="shared" si="9"/>
        <v>60949055.594637975</v>
      </c>
      <c r="P10" s="32">
        <v>4.8E+16</v>
      </c>
      <c r="Q10" s="33">
        <v>1</v>
      </c>
      <c r="R10" s="33">
        <v>0.69199999999999995</v>
      </c>
      <c r="S10" s="12">
        <f t="shared" si="5"/>
        <v>7787.5321777736572</v>
      </c>
      <c r="T10" s="12">
        <f t="shared" si="5"/>
        <v>550.81591732435254</v>
      </c>
      <c r="U10" s="12">
        <f t="shared" si="6"/>
        <v>8338.3480950980102</v>
      </c>
    </row>
    <row r="11" spans="1:21" x14ac:dyDescent="0.25">
      <c r="A11" s="35"/>
      <c r="B11" s="27">
        <v>1000</v>
      </c>
      <c r="C11" s="22"/>
      <c r="D11" s="34">
        <f t="shared" si="1"/>
        <v>1.0000000000000004E-6</v>
      </c>
      <c r="E11" s="27">
        <f>D11*(B5^2)</f>
        <v>1.0000000000000004</v>
      </c>
      <c r="F11" s="27">
        <v>6.3069414272900002E-3</v>
      </c>
      <c r="G11" s="27">
        <v>0.32996425094699999</v>
      </c>
      <c r="H11" s="27">
        <v>1.5675302781E-4</v>
      </c>
      <c r="I11" s="27">
        <f t="shared" si="2"/>
        <v>7.3271258026816E-2</v>
      </c>
      <c r="J11" s="27">
        <f t="shared" si="7"/>
        <v>2.4854048450764582E-2</v>
      </c>
      <c r="K11" s="27">
        <f t="shared" si="8"/>
        <v>2.0925506953694993E-3</v>
      </c>
      <c r="L11" s="31">
        <v>4.3114861009499999E-5</v>
      </c>
      <c r="M11" s="30">
        <f>P11*L11*G11*F11</f>
        <v>4306792176.6963511</v>
      </c>
      <c r="N11" s="30">
        <f t="shared" si="4"/>
        <v>23769377.840698078</v>
      </c>
      <c r="O11" s="31">
        <f t="shared" si="9"/>
        <v>4330561554.5370493</v>
      </c>
      <c r="P11" s="32">
        <v>4.8E+16</v>
      </c>
      <c r="Q11" s="33">
        <v>1</v>
      </c>
      <c r="R11" s="33">
        <v>0.69199999999999995</v>
      </c>
      <c r="S11" s="12">
        <f t="shared" si="5"/>
        <v>65626.154669433061</v>
      </c>
      <c r="T11" s="12">
        <f t="shared" si="5"/>
        <v>4875.3848915442641</v>
      </c>
      <c r="U11" s="12">
        <f t="shared" si="6"/>
        <v>70501.539560977326</v>
      </c>
    </row>
    <row r="12" spans="1:21" x14ac:dyDescent="0.25">
      <c r="A12" s="37"/>
      <c r="B12" s="27">
        <v>1000</v>
      </c>
      <c r="C12" s="22"/>
      <c r="D12" s="38">
        <f t="shared" si="1"/>
        <v>3.1622776601683809E-6</v>
      </c>
      <c r="E12" s="36">
        <f>D12*(B5^2)</f>
        <v>3.1622776601683809</v>
      </c>
      <c r="F12" s="36">
        <v>2.6973519019779998E-2</v>
      </c>
      <c r="G12" s="36">
        <v>0.32996425094699999</v>
      </c>
      <c r="H12" s="36">
        <v>1.6263458058200001E-3</v>
      </c>
      <c r="I12" s="27">
        <f t="shared" si="2"/>
        <v>7.3271258026816E-2</v>
      </c>
      <c r="J12" s="36">
        <f t="shared" si="7"/>
        <v>6.0294164978154374E-2</v>
      </c>
      <c r="K12" s="36">
        <f t="shared" si="8"/>
        <v>9.019461401945433E-3</v>
      </c>
      <c r="L12" s="39">
        <v>4.3114870276100001E-4</v>
      </c>
      <c r="M12" s="40">
        <f t="shared" ref="M12:M21" si="10">P12*L12*G12*F12</f>
        <v>184192872249.87552</v>
      </c>
      <c r="N12" s="40">
        <f t="shared" si="4"/>
        <v>2466123736.6052938</v>
      </c>
      <c r="O12" s="41">
        <f t="shared" si="9"/>
        <v>186658995986.48083</v>
      </c>
      <c r="P12" s="42">
        <v>4.8E+16</v>
      </c>
      <c r="Q12" s="33">
        <v>1</v>
      </c>
      <c r="R12" s="33">
        <v>0.69199999999999995</v>
      </c>
      <c r="S12" s="12">
        <f t="shared" si="5"/>
        <v>429176.97078230506</v>
      </c>
      <c r="T12" s="12">
        <f t="shared" si="5"/>
        <v>49660.081923062651</v>
      </c>
      <c r="U12" s="12">
        <f t="shared" si="6"/>
        <v>478837.05270536768</v>
      </c>
    </row>
    <row r="13" spans="1:21" x14ac:dyDescent="0.25">
      <c r="A13" s="37"/>
      <c r="B13" s="27">
        <v>1000</v>
      </c>
      <c r="C13" s="22"/>
      <c r="D13" s="38">
        <f>D12*(10^(0.25))</f>
        <v>5.6234132519034937E-6</v>
      </c>
      <c r="E13" s="36">
        <f>D13*(B5^2)</f>
        <v>5.6234132519034938</v>
      </c>
      <c r="F13" s="36">
        <v>1.5089088069389999E-2</v>
      </c>
      <c r="G13" s="36">
        <v>0.32996425094699999</v>
      </c>
      <c r="H13" s="36">
        <v>1.45958890021E-3</v>
      </c>
      <c r="I13" s="27">
        <f t="shared" si="2"/>
        <v>7.3271258026816E-2</v>
      </c>
      <c r="J13" s="36">
        <f t="shared" si="7"/>
        <v>9.6731418989524545E-2</v>
      </c>
      <c r="K13" s="36">
        <f t="shared" si="8"/>
        <v>5.0858055572099489E-3</v>
      </c>
      <c r="L13" s="39">
        <v>1.3634116179599999E-3</v>
      </c>
      <c r="M13" s="40">
        <f t="shared" si="10"/>
        <v>325835283863.50995</v>
      </c>
      <c r="N13" s="40">
        <f t="shared" si="4"/>
        <v>6998942538.997695</v>
      </c>
      <c r="O13" s="41">
        <f t="shared" si="9"/>
        <v>332834226402.50763</v>
      </c>
      <c r="P13" s="42">
        <v>4.8E+16</v>
      </c>
      <c r="Q13" s="33">
        <v>1</v>
      </c>
      <c r="R13" s="33">
        <v>0.69199999999999995</v>
      </c>
      <c r="S13" s="12">
        <f t="shared" si="5"/>
        <v>570819.83485466754</v>
      </c>
      <c r="T13" s="12">
        <f t="shared" si="5"/>
        <v>83659.682876506864</v>
      </c>
      <c r="U13" s="12">
        <f t="shared" si="6"/>
        <v>654479.51773117436</v>
      </c>
    </row>
    <row r="14" spans="1:21" x14ac:dyDescent="0.25">
      <c r="A14" s="37"/>
      <c r="B14" s="27">
        <v>1000</v>
      </c>
      <c r="C14" s="22"/>
      <c r="D14" s="38">
        <f>D12*SQRT(10)</f>
        <v>1.0000000000000006E-5</v>
      </c>
      <c r="E14" s="36">
        <f>D14*(B5^2)</f>
        <v>10.000000000000005</v>
      </c>
      <c r="F14" s="36">
        <v>2.1398983047100002E-3</v>
      </c>
      <c r="G14" s="36">
        <v>0.32996425094699999</v>
      </c>
      <c r="H14" s="36">
        <v>1.26474465616E-3</v>
      </c>
      <c r="I14" s="27">
        <f t="shared" si="2"/>
        <v>7.3271258026816E-2</v>
      </c>
      <c r="J14" s="36">
        <f t="shared" si="7"/>
        <v>0.59103026222145572</v>
      </c>
      <c r="K14" s="36">
        <f t="shared" si="8"/>
        <v>7.987593732559264E-4</v>
      </c>
      <c r="L14" s="36">
        <v>4.3114861009499999E-3</v>
      </c>
      <c r="M14" s="40">
        <f t="shared" si="10"/>
        <v>146126254443.60333</v>
      </c>
      <c r="N14" s="40">
        <f t="shared" si="4"/>
        <v>19178062474.626732</v>
      </c>
      <c r="O14" s="41">
        <f t="shared" si="9"/>
        <v>165304316918.23007</v>
      </c>
      <c r="P14" s="42">
        <v>4.8E+16</v>
      </c>
      <c r="Q14" s="33">
        <v>1</v>
      </c>
      <c r="R14" s="33">
        <v>0.69199999999999995</v>
      </c>
      <c r="S14" s="12">
        <f t="shared" si="5"/>
        <v>382264.63927965314</v>
      </c>
      <c r="T14" s="12">
        <f t="shared" si="5"/>
        <v>138484.8817547487</v>
      </c>
      <c r="U14" s="12">
        <f t="shared" si="6"/>
        <v>520749.52103440184</v>
      </c>
    </row>
    <row r="15" spans="1:21" x14ac:dyDescent="0.25">
      <c r="A15" s="37"/>
      <c r="B15" s="36">
        <v>1000</v>
      </c>
      <c r="C15" s="43"/>
      <c r="D15" s="38">
        <f>D14*(10^(0.125))</f>
        <v>1.3335214321633247E-5</v>
      </c>
      <c r="E15" s="36">
        <f>D15*(B6^2)</f>
        <v>13.335214321633247</v>
      </c>
      <c r="F15" s="36">
        <v>2.1189477745000001E-4</v>
      </c>
      <c r="G15" s="36">
        <v>0.32996425094699999</v>
      </c>
      <c r="H15" s="36">
        <v>3.3639387693000001E-4</v>
      </c>
      <c r="I15" s="36">
        <f t="shared" si="2"/>
        <v>7.3271258026816E-2</v>
      </c>
      <c r="J15" s="36">
        <f t="shared" si="7"/>
        <v>1.5875515242907654</v>
      </c>
      <c r="K15" s="36">
        <f t="shared" si="8"/>
        <v>9.4565704076049538E-5</v>
      </c>
      <c r="L15" s="36">
        <v>7.6670269580999999E-3</v>
      </c>
      <c r="M15" s="40">
        <f t="shared" si="10"/>
        <v>25730923315.627377</v>
      </c>
      <c r="N15" s="40">
        <f t="shared" si="4"/>
        <v>9070891202.58601</v>
      </c>
      <c r="O15" s="41">
        <f t="shared" si="9"/>
        <v>34801814518.213387</v>
      </c>
      <c r="P15" s="42">
        <v>4.8E+16</v>
      </c>
      <c r="Q15" s="45">
        <v>1</v>
      </c>
      <c r="R15" s="45">
        <v>0.69199999999999995</v>
      </c>
      <c r="S15" s="46">
        <f t="shared" si="5"/>
        <v>160408.61359549049</v>
      </c>
      <c r="T15" s="46">
        <f t="shared" si="5"/>
        <v>95241.226381152868</v>
      </c>
      <c r="U15" s="46">
        <f t="shared" si="6"/>
        <v>255649.83997664336</v>
      </c>
    </row>
    <row r="16" spans="1:21" x14ac:dyDescent="0.25">
      <c r="A16" s="37"/>
      <c r="B16" s="36">
        <v>1000</v>
      </c>
      <c r="C16" s="43"/>
      <c r="D16" s="38">
        <f>D15*(10^(0.125))</f>
        <v>1.7782794100389236E-5</v>
      </c>
      <c r="E16" s="36">
        <f t="shared" ref="E16" si="11">D16*(B6^2)</f>
        <v>17.782794100389236</v>
      </c>
      <c r="F16" s="36">
        <v>3.773607313E-5</v>
      </c>
      <c r="G16" s="36">
        <v>0.32996425094699999</v>
      </c>
      <c r="H16" s="36">
        <v>4.4876935098000001E-4</v>
      </c>
      <c r="I16" s="27">
        <f t="shared" si="2"/>
        <v>7.3271258026816E-2</v>
      </c>
      <c r="J16" s="36">
        <f t="shared" si="7"/>
        <v>11.892317185044632</v>
      </c>
      <c r="K16" s="36">
        <f t="shared" si="8"/>
        <v>4.5333450014203996E-5</v>
      </c>
      <c r="L16" s="36">
        <v>1.3634116178599999E-2</v>
      </c>
      <c r="M16" s="40">
        <f t="shared" si="10"/>
        <v>8148765546.8386164</v>
      </c>
      <c r="N16" s="40">
        <f t="shared" si="4"/>
        <v>21519147618.141212</v>
      </c>
      <c r="O16" s="41">
        <f t="shared" si="9"/>
        <v>29667913164.979828</v>
      </c>
      <c r="P16" s="42">
        <v>4.8E+16</v>
      </c>
      <c r="Q16" s="33">
        <v>1</v>
      </c>
      <c r="R16" s="33">
        <v>0.69199999999999995</v>
      </c>
      <c r="S16" s="12">
        <f t="shared" si="5"/>
        <v>90270.513163704876</v>
      </c>
      <c r="T16" s="12">
        <f t="shared" si="5"/>
        <v>146694.06129131885</v>
      </c>
      <c r="U16" s="12">
        <f t="shared" si="6"/>
        <v>236964.57445502374</v>
      </c>
    </row>
    <row r="17" spans="1:21" x14ac:dyDescent="0.25">
      <c r="A17" s="37"/>
      <c r="B17" s="36">
        <v>1000</v>
      </c>
      <c r="C17" s="43"/>
      <c r="D17" s="38">
        <f>D16*(10^(0.125))</f>
        <v>2.3713737056616561E-5</v>
      </c>
      <c r="E17" s="36">
        <f>D17*(B7^2)</f>
        <v>23.713737056616562</v>
      </c>
      <c r="F17" s="36">
        <v>8.4716690000000004E-8</v>
      </c>
      <c r="G17" s="36">
        <v>0.32996425094699999</v>
      </c>
      <c r="H17" s="36">
        <v>1.7866261775E-4</v>
      </c>
      <c r="I17" s="27">
        <f t="shared" si="2"/>
        <v>7.3271258026816E-2</v>
      </c>
      <c r="J17" s="36">
        <f t="shared" si="7"/>
        <v>2108.9423790046567</v>
      </c>
      <c r="K17" s="36">
        <f t="shared" si="8"/>
        <v>1.3118788244065206E-5</v>
      </c>
      <c r="L17" s="36">
        <v>2.42452680824E-2</v>
      </c>
      <c r="M17" s="40">
        <f t="shared" si="10"/>
        <v>32531500.609682359</v>
      </c>
      <c r="N17" s="40">
        <f t="shared" si="4"/>
        <v>15234758318.283045</v>
      </c>
      <c r="O17" s="41">
        <f t="shared" si="9"/>
        <v>15267289818.892727</v>
      </c>
      <c r="P17" s="42">
        <v>4.8E+16</v>
      </c>
      <c r="Q17" s="33">
        <v>1</v>
      </c>
      <c r="R17" s="33">
        <v>0.69199999999999995</v>
      </c>
      <c r="S17" s="12">
        <f t="shared" si="5"/>
        <v>5703.639242596113</v>
      </c>
      <c r="T17" s="12">
        <f t="shared" si="5"/>
        <v>123429.16315961574</v>
      </c>
      <c r="U17" s="12">
        <f t="shared" si="6"/>
        <v>129132.80240221185</v>
      </c>
    </row>
    <row r="18" spans="1:21" x14ac:dyDescent="0.25">
      <c r="A18" s="37"/>
      <c r="B18" s="36">
        <v>1000</v>
      </c>
      <c r="C18" s="43"/>
      <c r="D18" s="38">
        <f>D14*SQRT(10)</f>
        <v>3.1622776601683816E-5</v>
      </c>
      <c r="E18" s="36">
        <f>D18*(B7^2)</f>
        <v>31.622776601683814</v>
      </c>
      <c r="F18" s="36">
        <v>5.7439999999999998E-11</v>
      </c>
      <c r="G18" s="36">
        <v>0.32996425094699999</v>
      </c>
      <c r="H18" s="36">
        <v>4.8907538800000002E-6</v>
      </c>
      <c r="I18" s="27">
        <f t="shared" si="2"/>
        <v>7.3271258026816E-2</v>
      </c>
      <c r="J18" s="36">
        <f t="shared" si="7"/>
        <v>85145.436629526477</v>
      </c>
      <c r="K18" s="36">
        <f t="shared" si="8"/>
        <v>3.583706426337059E-7</v>
      </c>
      <c r="L18" s="36">
        <v>4.3114870276099997E-2</v>
      </c>
      <c r="M18" s="40">
        <f t="shared" si="10"/>
        <v>39223.797882190978</v>
      </c>
      <c r="N18" s="40">
        <f t="shared" si="4"/>
        <v>741613757.06202912</v>
      </c>
      <c r="O18" s="41">
        <f t="shared" si="9"/>
        <v>741652980.85991132</v>
      </c>
      <c r="P18" s="42">
        <v>4.8E+16</v>
      </c>
      <c r="Q18" s="33">
        <v>1</v>
      </c>
      <c r="R18" s="33">
        <v>0.69199999999999995</v>
      </c>
      <c r="S18" s="12">
        <f t="shared" si="5"/>
        <v>198.04998834180975</v>
      </c>
      <c r="T18" s="12">
        <f t="shared" si="5"/>
        <v>27232.586308722664</v>
      </c>
      <c r="U18" s="12">
        <f t="shared" si="6"/>
        <v>27430.636297064473</v>
      </c>
    </row>
    <row r="19" spans="1:21" x14ac:dyDescent="0.25">
      <c r="A19" s="37"/>
      <c r="B19" s="36">
        <v>1000</v>
      </c>
      <c r="C19" s="43"/>
      <c r="D19" s="38">
        <f>D18*(10^(0.125))</f>
        <v>4.2169650342858256E-5</v>
      </c>
      <c r="E19" s="36">
        <f>D19*(B8^2)</f>
        <v>42.169650342858255</v>
      </c>
      <c r="F19" s="39">
        <v>3.4820001000000002E-15</v>
      </c>
      <c r="G19" s="36">
        <v>0.32996425094699999</v>
      </c>
      <c r="H19" s="36">
        <v>4.7213999999999998E-9</v>
      </c>
      <c r="I19" s="36">
        <f t="shared" si="2"/>
        <v>7.3271258026816E-2</v>
      </c>
      <c r="J19" s="36">
        <f t="shared" si="7"/>
        <v>1355944.8203347265</v>
      </c>
      <c r="K19" s="36">
        <f t="shared" si="8"/>
        <v>3.4594406658336381E-10</v>
      </c>
      <c r="L19" s="36">
        <v>7.66702695894E-2</v>
      </c>
      <c r="M19" s="40">
        <f t="shared" si="10"/>
        <v>4.228281538890891</v>
      </c>
      <c r="N19" s="40">
        <f t="shared" si="4"/>
        <v>1273129.7644128539</v>
      </c>
      <c r="O19" s="41">
        <f t="shared" si="9"/>
        <v>1273133.9926943926</v>
      </c>
      <c r="P19" s="42">
        <v>4.8E+16</v>
      </c>
      <c r="Q19" s="45">
        <v>1</v>
      </c>
      <c r="R19" s="45">
        <v>0.69199999999999995</v>
      </c>
      <c r="S19" s="46">
        <f t="shared" si="5"/>
        <v>2.0562785654893383</v>
      </c>
      <c r="T19" s="46">
        <f t="shared" si="5"/>
        <v>1128.3305209081486</v>
      </c>
      <c r="U19" s="46">
        <f t="shared" si="6"/>
        <v>1130.3867994736379</v>
      </c>
    </row>
    <row r="20" spans="1:21" x14ac:dyDescent="0.25">
      <c r="A20" s="37"/>
      <c r="B20" s="27">
        <v>1000</v>
      </c>
      <c r="C20" s="22"/>
      <c r="D20" s="38">
        <f>D18*(10^(0.25))</f>
        <v>5.6234132519034954E-5</v>
      </c>
      <c r="E20" s="36">
        <f>D20*(B8^2)</f>
        <v>56.234132519034958</v>
      </c>
      <c r="F20" s="39">
        <v>6.8345000000000003E-29</v>
      </c>
      <c r="G20" s="36">
        <v>0.32996425094699999</v>
      </c>
      <c r="H20" s="39">
        <v>2.2324999999999998E-16</v>
      </c>
      <c r="I20" s="27">
        <f t="shared" si="2"/>
        <v>7.3271258026816E-2</v>
      </c>
      <c r="J20" s="36">
        <f t="shared" si="7"/>
        <v>3266515472968.0293</v>
      </c>
      <c r="K20" s="36">
        <f t="shared" si="8"/>
        <v>1.6357808354509222E-17</v>
      </c>
      <c r="L20" s="36">
        <v>0.136341161796</v>
      </c>
      <c r="M20" s="40">
        <f t="shared" si="10"/>
        <v>1.4758487970407779E-13</v>
      </c>
      <c r="N20" s="40">
        <f t="shared" si="4"/>
        <v>0.10705164458337732</v>
      </c>
      <c r="O20" s="41">
        <f t="shared" si="9"/>
        <v>0.10705164458352491</v>
      </c>
      <c r="P20" s="42">
        <v>4.8E+16</v>
      </c>
      <c r="Q20" s="33">
        <v>1</v>
      </c>
      <c r="R20" s="33">
        <v>0.69199999999999995</v>
      </c>
      <c r="S20" s="12">
        <f t="shared" si="5"/>
        <v>3.8416777546285396E-7</v>
      </c>
      <c r="T20" s="12">
        <f t="shared" si="5"/>
        <v>0.32718747620191291</v>
      </c>
      <c r="U20" s="12">
        <f t="shared" si="6"/>
        <v>0.32718786036968839</v>
      </c>
    </row>
    <row r="21" spans="1:21" x14ac:dyDescent="0.25">
      <c r="A21" s="35"/>
      <c r="B21" s="27">
        <v>1000</v>
      </c>
      <c r="C21" s="22"/>
      <c r="D21" s="34">
        <f>D18*SQRT(10)</f>
        <v>1.0000000000000007E-4</v>
      </c>
      <c r="E21" s="36">
        <f>D21*(B9^2)</f>
        <v>100.00000000000007</v>
      </c>
      <c r="F21" s="27">
        <v>0</v>
      </c>
      <c r="G21" s="27">
        <v>0.32996425094699999</v>
      </c>
      <c r="H21" s="44">
        <v>4.23178778348E-24</v>
      </c>
      <c r="I21" s="27">
        <f t="shared" si="2"/>
        <v>7.3271258026816E-2</v>
      </c>
      <c r="J21" s="36" t="e">
        <f t="shared" si="7"/>
        <v>#DIV/0!</v>
      </c>
      <c r="K21" s="36">
        <f t="shared" si="8"/>
        <v>3.1006841459809084E-25</v>
      </c>
      <c r="L21" s="27">
        <v>0.431148610095</v>
      </c>
      <c r="M21" s="40">
        <f t="shared" si="10"/>
        <v>0</v>
      </c>
      <c r="N21" s="40">
        <f t="shared" si="4"/>
        <v>6.4169071674396993E-9</v>
      </c>
      <c r="O21" s="41">
        <f t="shared" si="9"/>
        <v>6.4169071674396993E-9</v>
      </c>
      <c r="P21" s="32">
        <v>4.8E+16</v>
      </c>
      <c r="Q21" s="33">
        <v>1</v>
      </c>
      <c r="R21" s="33">
        <v>0.69199999999999995</v>
      </c>
      <c r="S21" s="12">
        <f t="shared" si="5"/>
        <v>0</v>
      </c>
      <c r="T21" s="12">
        <f t="shared" si="5"/>
        <v>8.0105600100365633E-5</v>
      </c>
      <c r="U21" s="12">
        <f t="shared" si="6"/>
        <v>8.0105600100365633E-5</v>
      </c>
    </row>
    <row r="22" spans="1:21" x14ac:dyDescent="0.25">
      <c r="A22" s="35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11"/>
      <c r="R22" s="47"/>
      <c r="S22" s="12"/>
      <c r="T22" s="12"/>
      <c r="U22" s="12"/>
    </row>
    <row r="23" spans="1:21" x14ac:dyDescent="0.25">
      <c r="A23" s="35"/>
      <c r="B23" s="22"/>
      <c r="C23" s="22"/>
      <c r="D23" s="22"/>
      <c r="E23" s="22"/>
      <c r="F23" s="22"/>
      <c r="G23" s="22"/>
      <c r="H23" s="22"/>
      <c r="I23" s="32"/>
      <c r="J23" s="22"/>
      <c r="K23" s="22"/>
      <c r="L23" s="22"/>
      <c r="M23" s="22"/>
      <c r="N23" s="22"/>
      <c r="O23" s="48"/>
      <c r="P23" s="22"/>
      <c r="Q23" s="11" t="s">
        <v>34</v>
      </c>
      <c r="R23" s="11"/>
      <c r="S23" s="12"/>
      <c r="T23" s="12"/>
      <c r="U23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2018-04-04T16:30:42Z</dcterms:modified>
</cp:coreProperties>
</file>