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струкция" sheetId="1" r:id="rId4"/>
    <sheet state="visible" name="График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Если чувствуете, что на один модуль вам требуется меньше или больше 4 часов, укажите ваше индивидуальное количество часов в ячейке B9, чтобы подстроить график под вас.</t>
      </text>
    </comment>
  </commentList>
</comments>
</file>

<file path=xl/sharedStrings.xml><?xml version="1.0" encoding="utf-8"?>
<sst xmlns="http://schemas.openxmlformats.org/spreadsheetml/2006/main" count="24" uniqueCount="24">
  <si>
    <t>Для расчета продолжительности обучения:</t>
  </si>
  <si>
    <t>1. Сделайте копию документа на свой Google.Диск, чтобы получить доступ к редактированию. →
Нажмите «Файл» → нажмите «Создать копию» → нажмите «Скопировать».</t>
  </si>
  <si>
    <t>2. Переходите на лист «График».</t>
  </si>
  <si>
    <t>3. Заполните желтые ячейки по подсказкам.</t>
  </si>
  <si>
    <t>4. Получите:
— дату, в которую вам необходимо завершить курс;
— график прохождения каждого модуля;
— найдете необходимое количество часов в неделю, которое нужно уделять обучению.</t>
  </si>
  <si>
    <t>Дата старта:</t>
  </si>
  <si>
    <t>← Внесите дату покупки курса в формате «дд.мм.гггг»</t>
  </si>
  <si>
    <t>Срок действия программы (В МЕСЯЦАХ):</t>
  </si>
  <si>
    <t>← Внесите количество месяцев, указанное на лендинге вашего курса/профессии</t>
  </si>
  <si>
    <t>Нужно успеть закончить курс до:</t>
  </si>
  <si>
    <t>Количество модулей:</t>
  </si>
  <si>
    <t>← Внесите количество модулей в вашем курсе, указанное на платформе, или в пакете курсов/профессии. Максимум 70 модулей — если нужно больше, рассчитывайте график отдельно для каждого курса.</t>
  </si>
  <si>
    <t>Количество часов в неделю:</t>
  </si>
  <si>
    <t>← Внесите количество часов в неделю, которые планируете уделять учебе</t>
  </si>
  <si>
    <t>Количество часов на модуль:</t>
  </si>
  <si>
    <t>*Расчет производится из среднего количества требуемых часов на 1 модуль — 4 часа. Скорость прохождения может отличаться в зависимости от сложности курса, вашей подготовки и опыта, а также количества ваших вопросов к куратору.</t>
  </si>
  <si>
    <t>Недель на один модуль:</t>
  </si>
  <si>
    <t>Количество дней на один модуль:</t>
  </si>
  <si>
    <t>Количество дней на все модули:</t>
  </si>
  <si>
    <t>Вы закончите:</t>
  </si>
  <si>
    <t>Успеваете?</t>
  </si>
  <si>
    <t>← Если не успеваете, увеличьте количество часов в неделю в ячейке B7 ↑</t>
  </si>
  <si>
    <t>Модуль (max 100)</t>
  </si>
  <si>
    <t>Дата окончания модуля*: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</si>
</sst>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0.0"/>
    <numFmt numFmtId="166" formatCode="dd.MM.yyyy"/>
  </numFmts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6.0"/>
      <color rgb="FFFF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2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1" fillId="5" fontId="2" numFmtId="164" xfId="0" applyAlignment="1" applyBorder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6" fontId="1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7" fontId="2" numFmtId="165" xfId="0" applyFont="1" applyNumberFormat="1"/>
    <xf borderId="0" fillId="7" fontId="2" numFmtId="1" xfId="0" applyFont="1" applyNumberFormat="1"/>
    <xf borderId="1" fillId="7" fontId="2" numFmtId="166" xfId="0" applyAlignment="1" applyBorder="1" applyFont="1" applyNumberFormat="1">
      <alignment readingOrder="0"/>
    </xf>
    <xf borderId="1" fillId="5" fontId="1" numFmtId="0" xfId="0" applyAlignment="1" applyBorder="1" applyFont="1">
      <alignment horizontal="right"/>
    </xf>
    <xf borderId="0" fillId="8" fontId="6" numFmtId="0" xfId="0" applyAlignment="1" applyFill="1" applyFont="1">
      <alignment readingOrder="0"/>
    </xf>
    <xf borderId="0" fillId="8" fontId="6" numFmtId="0" xfId="0" applyAlignment="1" applyFont="1">
      <alignment readingOrder="0" shrinkToFit="0" wrapText="1"/>
    </xf>
    <xf borderId="0" fillId="0" fontId="7" numFmtId="0" xfId="0" applyFont="1"/>
    <xf borderId="0" fillId="0" fontId="4" numFmtId="166" xfId="0" applyFont="1" applyNumberFormat="1"/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3">
    <dxf>
      <font>
        <color theme="1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200025</xdr:rowOff>
    </xdr:from>
    <xdr:ext cx="3190875" cy="15049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3295650</xdr:colOff>
      <xdr:row>0</xdr:row>
      <xdr:rowOff>19050</xdr:rowOff>
    </xdr:from>
    <xdr:ext cx="1885950" cy="20859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5"/>
    <col customWidth="1" min="2" max="2" width="5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9.2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38"/>
    <col customWidth="1" min="2" max="2" width="16.25"/>
    <col customWidth="1" min="3" max="3" width="65.75"/>
  </cols>
  <sheetData>
    <row r="1">
      <c r="A1" s="5" t="s">
        <v>5</v>
      </c>
      <c r="B1" s="6">
        <v>45416.0</v>
      </c>
      <c r="C1" s="7" t="s">
        <v>6</v>
      </c>
    </row>
    <row r="2">
      <c r="A2" s="5" t="s">
        <v>7</v>
      </c>
      <c r="B2" s="8">
        <v>12.0</v>
      </c>
      <c r="C2" s="7" t="s">
        <v>8</v>
      </c>
    </row>
    <row r="3">
      <c r="A3" s="1"/>
      <c r="B3" s="9"/>
      <c r="C3" s="7"/>
    </row>
    <row r="4">
      <c r="A4" s="10" t="s">
        <v>9</v>
      </c>
      <c r="B4" s="11">
        <f>EDATE(B1,B2)</f>
        <v>45781</v>
      </c>
      <c r="C4" s="7"/>
    </row>
    <row r="5">
      <c r="A5" s="1"/>
      <c r="B5" s="12"/>
      <c r="C5" s="7"/>
    </row>
    <row r="6">
      <c r="A6" s="5" t="s">
        <v>10</v>
      </c>
      <c r="B6" s="8">
        <v>53.0</v>
      </c>
      <c r="C6" s="13" t="s">
        <v>11</v>
      </c>
    </row>
    <row r="7">
      <c r="A7" s="5" t="s">
        <v>12</v>
      </c>
      <c r="B7" s="8">
        <v>7.0</v>
      </c>
      <c r="C7" s="7" t="s">
        <v>13</v>
      </c>
    </row>
    <row r="8">
      <c r="A8" s="1"/>
      <c r="B8" s="9"/>
      <c r="C8" s="7"/>
    </row>
    <row r="9">
      <c r="A9" s="14" t="s">
        <v>14</v>
      </c>
      <c r="B9" s="15">
        <v>4.0</v>
      </c>
      <c r="C9" s="16" t="s">
        <v>15</v>
      </c>
    </row>
    <row r="10">
      <c r="A10" s="14" t="s">
        <v>16</v>
      </c>
      <c r="B10" s="17">
        <f>IFERROR(B9/$B$7," ")</f>
        <v>0.5714285714</v>
      </c>
    </row>
    <row r="11">
      <c r="A11" s="14" t="s">
        <v>17</v>
      </c>
      <c r="B11" s="18">
        <f>IFERROR(7*B10," ")</f>
        <v>4</v>
      </c>
      <c r="C11" s="7"/>
    </row>
    <row r="12">
      <c r="A12" s="14" t="s">
        <v>18</v>
      </c>
      <c r="B12" s="18">
        <f>IFERROR(B11*B6," ")</f>
        <v>212</v>
      </c>
      <c r="C12" s="7"/>
    </row>
    <row r="13">
      <c r="A13" s="14" t="s">
        <v>19</v>
      </c>
      <c r="B13" s="19">
        <f>IFERROR(B1+B12," ")</f>
        <v>45628</v>
      </c>
    </row>
    <row r="14">
      <c r="A14" s="1"/>
      <c r="B14" s="9"/>
    </row>
    <row r="15">
      <c r="A15" s="10" t="s">
        <v>20</v>
      </c>
      <c r="B15" s="20" t="str">
        <f>IF(B13&lt;B4,"да","не успеваете")</f>
        <v>да</v>
      </c>
      <c r="C15" s="7" t="s">
        <v>21</v>
      </c>
    </row>
    <row r="17">
      <c r="A17" s="21" t="s">
        <v>22</v>
      </c>
      <c r="B17" s="22" t="s">
        <v>23</v>
      </c>
      <c r="C17" s="23"/>
    </row>
    <row r="18">
      <c r="A18" s="7" t="str">
        <f>IF(1&lt;=$B$6,"Модуль 1"," ")</f>
        <v>Модуль 1</v>
      </c>
      <c r="B18" s="24">
        <f>IF(A18="модуль 1",B1+$B$11," ")</f>
        <v>45420</v>
      </c>
      <c r="C18" s="23"/>
    </row>
    <row r="19">
      <c r="A19" s="7" t="str">
        <f>IF(2&lt;=$B$6,"Модуль 2"," ")</f>
        <v>Модуль 2</v>
      </c>
      <c r="B19" s="24">
        <f>IF(A19="модуль 2",B18+$B$11," ")</f>
        <v>45424</v>
      </c>
      <c r="C19" s="23"/>
    </row>
    <row r="20">
      <c r="A20" s="7" t="str">
        <f>IF(3&lt;=$B$6,"Модуль 3"," ")</f>
        <v>Модуль 3</v>
      </c>
      <c r="B20" s="24">
        <f>IF(A20="модуль 3",B19+$B$11," ")</f>
        <v>45428</v>
      </c>
      <c r="C20" s="23"/>
    </row>
    <row r="21">
      <c r="A21" s="7" t="str">
        <f>IF(4&lt;=$B$6,"Модуль 4"," ")</f>
        <v>Модуль 4</v>
      </c>
      <c r="B21" s="24">
        <f>IF(A21="модуль 4",B20+$B$11," ")</f>
        <v>45432</v>
      </c>
      <c r="C21" s="23"/>
    </row>
    <row r="22">
      <c r="A22" s="7" t="str">
        <f>IF(5&lt;=$B$6,"Модуль 5"," ")</f>
        <v>Модуль 5</v>
      </c>
      <c r="B22" s="24">
        <f>IF(A22="модуль 5",B21+$B$11," ")</f>
        <v>45436</v>
      </c>
      <c r="C22" s="23"/>
    </row>
    <row r="23">
      <c r="A23" s="7" t="str">
        <f>IF(6&lt;=$B$6,"Модуль 6"," ")</f>
        <v>Модуль 6</v>
      </c>
      <c r="B23" s="24">
        <f>IF(A23="модуль 6",B22+$B$11," ")</f>
        <v>45440</v>
      </c>
      <c r="C23" s="23"/>
    </row>
    <row r="24">
      <c r="A24" s="7" t="str">
        <f>IF(7&lt;=$B$6,"Модуль 7"," ")</f>
        <v>Модуль 7</v>
      </c>
      <c r="B24" s="24">
        <f>IF(A24="модуль 7",B23+$B$11," ")</f>
        <v>45444</v>
      </c>
      <c r="C24" s="23"/>
    </row>
    <row r="25">
      <c r="A25" s="7" t="str">
        <f>IF(8&lt;=$B$6,"Модуль 8"," ")</f>
        <v>Модуль 8</v>
      </c>
      <c r="B25" s="24">
        <f>IF(A25="модуль 8",B24+$B$11," ")</f>
        <v>45448</v>
      </c>
      <c r="C25" s="23"/>
    </row>
    <row r="26">
      <c r="A26" s="7" t="str">
        <f>IF(9&lt;=$B$6,"Модуль 9"," ")</f>
        <v>Модуль 9</v>
      </c>
      <c r="B26" s="24">
        <f>IF(A26="модуль 9",B25+$B$11," ")</f>
        <v>45452</v>
      </c>
      <c r="C26" s="23"/>
    </row>
    <row r="27">
      <c r="A27" s="7" t="str">
        <f>IF(10&lt;=$B$6,"Модуль 10"," ")</f>
        <v>Модуль 10</v>
      </c>
      <c r="B27" s="24">
        <f>IF(A27="модуль 10",B26+$B$11," ")</f>
        <v>45456</v>
      </c>
      <c r="C27" s="23"/>
    </row>
    <row r="28">
      <c r="A28" s="7" t="str">
        <f>IF(11&lt;=$B$6,"Модуль 11"," ")</f>
        <v>Модуль 11</v>
      </c>
      <c r="B28" s="24">
        <f>IF(A28="модуль 11",B27+$B$11," ")</f>
        <v>45460</v>
      </c>
      <c r="C28" s="23"/>
    </row>
    <row r="29">
      <c r="A29" s="7" t="str">
        <f>IF(12&lt;=$B$6,"Модуль 12"," ")</f>
        <v>Модуль 12</v>
      </c>
      <c r="B29" s="24">
        <f>IF(A29="модуль 12",B28+$B$11," ")</f>
        <v>45464</v>
      </c>
      <c r="C29" s="23"/>
    </row>
    <row r="30">
      <c r="A30" s="7" t="str">
        <f>IF(13&lt;=$B$6,"Модуль 13"," ")</f>
        <v>Модуль 13</v>
      </c>
      <c r="B30" s="24">
        <f>IF(A30="модуль 13",B29+$B$11," ")</f>
        <v>45468</v>
      </c>
      <c r="C30" s="23"/>
    </row>
    <row r="31">
      <c r="A31" s="7" t="str">
        <f>IF(14&lt;=$B$6,"Модуль 14"," ")</f>
        <v>Модуль 14</v>
      </c>
      <c r="B31" s="24">
        <f>IF(A31="модуль 14",B30+$B$11," ")</f>
        <v>45472</v>
      </c>
      <c r="C31" s="23"/>
    </row>
    <row r="32">
      <c r="A32" s="7" t="str">
        <f>IF(15&lt;=$B$6,"Модуль 15"," ")</f>
        <v>Модуль 15</v>
      </c>
      <c r="B32" s="24">
        <f>IF(A32="модуль 15",B31+$B$11," ")</f>
        <v>45476</v>
      </c>
      <c r="C32" s="23"/>
    </row>
    <row r="33">
      <c r="A33" s="7" t="str">
        <f>IF(16&lt;=$B$6,"Модуль 16"," ")</f>
        <v>Модуль 16</v>
      </c>
      <c r="B33" s="24">
        <f>IF(A33="модуль 16",B32+$B$11," ")</f>
        <v>45480</v>
      </c>
      <c r="C33" s="23"/>
    </row>
    <row r="34">
      <c r="A34" s="7" t="str">
        <f>IF(17&lt;=$B$6,"Модуль 17"," ")</f>
        <v>Модуль 17</v>
      </c>
      <c r="B34" s="24">
        <f>IF(A34="модуль 17",B33+$B$11," ")</f>
        <v>45484</v>
      </c>
      <c r="C34" s="23"/>
    </row>
    <row r="35">
      <c r="A35" s="7" t="str">
        <f>IF(18&lt;=$B$6,"Модуль 18"," ")</f>
        <v>Модуль 18</v>
      </c>
      <c r="B35" s="24">
        <f>IF(A35="модуль 18",B34+$B$11," ")</f>
        <v>45488</v>
      </c>
      <c r="C35" s="23"/>
    </row>
    <row r="36">
      <c r="A36" s="7" t="str">
        <f>IF(19&lt;=$B$6,"Модуль 19"," ")</f>
        <v>Модуль 19</v>
      </c>
      <c r="B36" s="24">
        <f>IF(A36="модуль 19",B35+$B$11," ")</f>
        <v>45492</v>
      </c>
      <c r="C36" s="23"/>
    </row>
    <row r="37">
      <c r="A37" s="7" t="str">
        <f>IF(20&lt;=$B$6,"Модуль 20"," ")</f>
        <v>Модуль 20</v>
      </c>
      <c r="B37" s="24">
        <f>IF(A37="модуль 20",B36+$B$11," ")</f>
        <v>45496</v>
      </c>
      <c r="C37" s="23"/>
    </row>
    <row r="38">
      <c r="A38" s="7" t="str">
        <f>IF(21&lt;=$B$6,"Модуль 21"," ")</f>
        <v>Модуль 21</v>
      </c>
      <c r="B38" s="24">
        <f>IF(A38="модуль 21",B37+$B$11," ")</f>
        <v>45500</v>
      </c>
      <c r="C38" s="23"/>
      <c r="D38" s="25"/>
    </row>
    <row r="39">
      <c r="A39" s="7" t="str">
        <f>IF(22&lt;=$B$6,"Модуль 22"," ")</f>
        <v>Модуль 22</v>
      </c>
      <c r="B39" s="24">
        <f>IF(A39="модуль 22",B38+$B$11," ")</f>
        <v>45504</v>
      </c>
      <c r="C39" s="23"/>
    </row>
    <row r="40">
      <c r="A40" s="7" t="str">
        <f>IF(23&lt;=$B$6,"Модуль 23"," ")</f>
        <v>Модуль 23</v>
      </c>
      <c r="B40" s="24">
        <f>IF(A40="модуль 23",B39+$B$11," ")</f>
        <v>45508</v>
      </c>
      <c r="C40" s="23"/>
    </row>
    <row r="41">
      <c r="A41" s="7" t="str">
        <f>IF(24&lt;=$B$6,"Модуль 24"," ")</f>
        <v>Модуль 24</v>
      </c>
      <c r="B41" s="24">
        <f>IF(A41="модуль 24",B40+$B$11," ")</f>
        <v>45512</v>
      </c>
      <c r="C41" s="23"/>
    </row>
    <row r="42">
      <c r="A42" s="7" t="str">
        <f>IF(25&lt;=$B$6,"Модуль 25"," ")</f>
        <v>Модуль 25</v>
      </c>
      <c r="B42" s="24">
        <f>IF(A42="модуль 25",B41+$B$11," ")</f>
        <v>45516</v>
      </c>
      <c r="C42" s="23"/>
    </row>
    <row r="43">
      <c r="A43" s="7" t="str">
        <f>IF(26&lt;=$B$6,"Модуль 26"," ")</f>
        <v>Модуль 26</v>
      </c>
      <c r="B43" s="24">
        <f>IF(A43="модуль 26",B42+$B$11," ")</f>
        <v>45520</v>
      </c>
      <c r="C43" s="23"/>
    </row>
    <row r="44">
      <c r="A44" s="7" t="str">
        <f>IF(27&lt;=$B$6,"Модуль 27"," ")</f>
        <v>Модуль 27</v>
      </c>
      <c r="B44" s="24">
        <f>IF(A44="модуль 27",B43+$B$11," ")</f>
        <v>45524</v>
      </c>
      <c r="C44" s="23"/>
    </row>
    <row r="45">
      <c r="A45" s="7" t="str">
        <f>IF(28&lt;=$B$6,"Модуль 28"," ")</f>
        <v>Модуль 28</v>
      </c>
      <c r="B45" s="24">
        <f>IF(A45="модуль 28",B44+$B$11," ")</f>
        <v>45528</v>
      </c>
      <c r="C45" s="23"/>
    </row>
    <row r="46">
      <c r="A46" s="7" t="str">
        <f>IF(29&lt;=$B$6,"Модуль 29"," ")</f>
        <v>Модуль 29</v>
      </c>
      <c r="B46" s="24">
        <f>IF(A46="модуль 29",B45+$B$11," ")</f>
        <v>45532</v>
      </c>
      <c r="C46" s="23"/>
    </row>
    <row r="47">
      <c r="A47" s="7" t="str">
        <f>IF(30&lt;=$B$6,"Модуль 30"," ")</f>
        <v>Модуль 30</v>
      </c>
      <c r="B47" s="24">
        <f>IF(A47="модуль 30",B46+$B$11," ")</f>
        <v>45536</v>
      </c>
      <c r="C47" s="23"/>
    </row>
    <row r="48">
      <c r="A48" s="7" t="str">
        <f>IF(31&lt;=$B$6,"Модуль 31"," ")</f>
        <v>Модуль 31</v>
      </c>
      <c r="B48" s="24">
        <f>IF(A48="модуль 31",B47+$B$11," ")</f>
        <v>45540</v>
      </c>
    </row>
    <row r="49">
      <c r="A49" s="7" t="str">
        <f>IF(32&lt;=$B$6,"Модуль 32"," ")</f>
        <v>Модуль 32</v>
      </c>
      <c r="B49" s="24">
        <f>IF(A49="модуль 32",B48+$B$11," ")</f>
        <v>45544</v>
      </c>
    </row>
    <row r="50">
      <c r="A50" s="7" t="str">
        <f>IF(33&lt;=$B$6,"Модуль 33"," ")</f>
        <v>Модуль 33</v>
      </c>
      <c r="B50" s="24">
        <f>IF(A50="модуль 33",B49+$B$11," ")</f>
        <v>45548</v>
      </c>
    </row>
    <row r="51">
      <c r="A51" s="7" t="str">
        <f>IF(34&lt;=$B$6,"Модуль 34"," ")</f>
        <v>Модуль 34</v>
      </c>
      <c r="B51" s="24">
        <f>IF(A51="модуль 34",B50+$B$11," ")</f>
        <v>45552</v>
      </c>
    </row>
    <row r="52">
      <c r="A52" s="7" t="str">
        <f>IF(35&lt;=$B$6,"Модуль 35"," ")</f>
        <v>Модуль 35</v>
      </c>
      <c r="B52" s="24">
        <f>IF(A52="модуль 35",B51+$B$11," ")</f>
        <v>45556</v>
      </c>
    </row>
    <row r="53">
      <c r="A53" s="7" t="str">
        <f>IF(36&lt;=$B$6,"Модуль 36"," ")</f>
        <v>Модуль 36</v>
      </c>
      <c r="B53" s="24">
        <f>IF(A53="модуль 36",B52+$B$11," ")</f>
        <v>45560</v>
      </c>
    </row>
    <row r="54">
      <c r="A54" s="7" t="str">
        <f>IF(37&lt;=$B$6,"Модуль 37"," ")</f>
        <v>Модуль 37</v>
      </c>
      <c r="B54" s="24">
        <f>IF(A54="модуль 37",B53+$B$11," ")</f>
        <v>45564</v>
      </c>
    </row>
    <row r="55">
      <c r="A55" s="7" t="str">
        <f>IF(38&lt;=$B$6,"Модуль 38"," ")</f>
        <v>Модуль 38</v>
      </c>
      <c r="B55" s="24">
        <f>IF(A55="модуль 38",B54+$B$11," ")</f>
        <v>45568</v>
      </c>
    </row>
    <row r="56">
      <c r="A56" s="7" t="str">
        <f>IF(39&lt;=$B$6,"Модуль 39"," ")</f>
        <v>Модуль 39</v>
      </c>
      <c r="B56" s="24">
        <f>IF(A56="модуль 39",B55+$B$11," ")</f>
        <v>45572</v>
      </c>
    </row>
    <row r="57">
      <c r="A57" s="7" t="str">
        <f>IF(40&lt;=$B$6,"Модуль 40"," ")</f>
        <v>Модуль 40</v>
      </c>
      <c r="B57" s="24">
        <f>IF(A57="модуль 40",B56+$B$11," ")</f>
        <v>45576</v>
      </c>
    </row>
    <row r="58">
      <c r="A58" s="7" t="str">
        <f>IF(41&lt;=$B$6,"Модуль 41"," ")</f>
        <v>Модуль 41</v>
      </c>
      <c r="B58" s="24">
        <f>IF(A58="модуль 41",B57+$B$11," ")</f>
        <v>45580</v>
      </c>
    </row>
    <row r="59">
      <c r="A59" s="7" t="str">
        <f>IF(42&lt;=$B$6,"Модуль 42"," ")</f>
        <v>Модуль 42</v>
      </c>
      <c r="B59" s="24">
        <f>IF(A59="модуль 42",B58+$B$11," ")</f>
        <v>45584</v>
      </c>
    </row>
    <row r="60">
      <c r="A60" s="7" t="str">
        <f>IF(43&lt;=$B$6,"Модуль 43"," ")</f>
        <v>Модуль 43</v>
      </c>
      <c r="B60" s="24">
        <f>IF(A60="модуль 43",B59+$B$11," ")</f>
        <v>45588</v>
      </c>
    </row>
    <row r="61">
      <c r="A61" s="7" t="str">
        <f>IF(44&lt;=$B$6,"Модуль 44"," ")</f>
        <v>Модуль 44</v>
      </c>
      <c r="B61" s="24">
        <f>IF(A61="модуль 44",B60+$B$11," ")</f>
        <v>45592</v>
      </c>
    </row>
    <row r="62">
      <c r="A62" s="7" t="str">
        <f>IF(45&lt;=$B$6,"Модуль 45"," ")</f>
        <v>Модуль 45</v>
      </c>
      <c r="B62" s="24">
        <f>IF(A62="модуль 45",B61+$B$11," ")</f>
        <v>45596</v>
      </c>
    </row>
    <row r="63">
      <c r="A63" s="7" t="str">
        <f>IF(46&lt;=$B$6,"Модуль 46"," ")</f>
        <v>Модуль 46</v>
      </c>
      <c r="B63" s="24">
        <f>IF(A63="модуль 46",B62+$B$11," ")</f>
        <v>45600</v>
      </c>
    </row>
    <row r="64">
      <c r="A64" s="7" t="str">
        <f>IF(47&lt;=$B$6,"Модуль 47"," ")</f>
        <v>Модуль 47</v>
      </c>
      <c r="B64" s="24">
        <f>IF(A64="модуль 47",B63+$B$11," ")</f>
        <v>45604</v>
      </c>
    </row>
    <row r="65">
      <c r="A65" s="7" t="str">
        <f>IF(48&lt;=$B$6,"Модуль 48"," ")</f>
        <v>Модуль 48</v>
      </c>
      <c r="B65" s="24">
        <f>IF(A65="модуль 48",B64+$B$11," ")</f>
        <v>45608</v>
      </c>
    </row>
    <row r="66">
      <c r="A66" s="7" t="str">
        <f>IF(49&lt;=$B$6,"Модуль 49"," ")</f>
        <v>Модуль 49</v>
      </c>
      <c r="B66" s="24">
        <f>IF(A66="модуль 49",B65+$B$11," ")</f>
        <v>45612</v>
      </c>
    </row>
    <row r="67">
      <c r="A67" s="7" t="str">
        <f>IF(50&lt;=$B$6,"Модуль 50"," ")</f>
        <v>Модуль 50</v>
      </c>
      <c r="B67" s="24">
        <f>IF(A67="модуль 50",B66+$B$11," ")</f>
        <v>45616</v>
      </c>
    </row>
    <row r="68">
      <c r="A68" s="7" t="str">
        <f>IF(51&lt;=$B$6,"Модуль 51"," ")</f>
        <v>Модуль 51</v>
      </c>
      <c r="B68" s="24">
        <f>IF(A68="модуль 51",B67+$B$11," ")</f>
        <v>45620</v>
      </c>
    </row>
    <row r="69">
      <c r="A69" s="7" t="str">
        <f>IF(52&lt;=$B$6,"Модуль 52"," ")</f>
        <v>Модуль 52</v>
      </c>
      <c r="B69" s="24">
        <f>IF(A69="модуль 52",B68+$B$11," ")</f>
        <v>45624</v>
      </c>
    </row>
    <row r="70">
      <c r="A70" s="7" t="str">
        <f>IF(53&lt;=$B$6,"Модуль 53"," ")</f>
        <v>Модуль 53</v>
      </c>
      <c r="B70" s="24">
        <f>IF(A70="модуль 53",B69+$B$11," ")</f>
        <v>45628</v>
      </c>
    </row>
    <row r="71">
      <c r="A71" s="7" t="str">
        <f>IF(54&lt;=$B$6,"Модуль 54"," ")</f>
        <v> </v>
      </c>
      <c r="B71" s="24" t="str">
        <f>IF(A71="модуль 54",B70+$B$11," ")</f>
        <v> </v>
      </c>
    </row>
    <row r="72">
      <c r="A72" s="7" t="str">
        <f>IF(55&lt;=$B$6,"Модуль 55"," ")</f>
        <v> </v>
      </c>
      <c r="B72" s="24" t="str">
        <f>IF(A72="модуль 55",B71+$B$11," ")</f>
        <v> </v>
      </c>
    </row>
    <row r="73">
      <c r="A73" s="7" t="str">
        <f>IF(56&lt;=$B$6,"Модуль 56"," ")</f>
        <v> </v>
      </c>
      <c r="B73" s="24" t="str">
        <f>IF(A73="модуль 56",B72+$B$11," ")</f>
        <v> </v>
      </c>
    </row>
    <row r="74">
      <c r="A74" s="7" t="str">
        <f>IF(57&lt;=$B$6,"Модуль 57"," ")</f>
        <v> </v>
      </c>
      <c r="B74" s="24" t="str">
        <f>IF(A74="модуль 57",B73+$B$11," ")</f>
        <v> </v>
      </c>
    </row>
    <row r="75">
      <c r="A75" s="7" t="str">
        <f>IF(58&lt;=$B$6,"Модуль 58"," ")</f>
        <v> </v>
      </c>
      <c r="B75" s="24" t="str">
        <f>IF(A75="модуль 58",B74+$B$11," ")</f>
        <v> </v>
      </c>
    </row>
    <row r="76">
      <c r="A76" s="7" t="str">
        <f>IF(59&lt;=$B$6,"Модуль 59"," ")</f>
        <v> </v>
      </c>
      <c r="B76" s="24" t="str">
        <f>IF(A76="модуль 59",B75+$B$11," ")</f>
        <v> </v>
      </c>
    </row>
    <row r="77">
      <c r="A77" s="7" t="str">
        <f>IF(60&lt;=$B$6,"Модуль 60"," ")</f>
        <v> </v>
      </c>
      <c r="B77" s="24" t="str">
        <f>IF(A77="модуль 60",B76+$B$11," ")</f>
        <v> </v>
      </c>
    </row>
    <row r="78">
      <c r="A78" s="7" t="str">
        <f>IF(61&lt;=$B$6,"Модуль 61"," ")</f>
        <v> </v>
      </c>
      <c r="B78" s="24" t="str">
        <f>IF(A78="модуль 61",B77+$B$11," ")</f>
        <v> </v>
      </c>
    </row>
    <row r="79">
      <c r="A79" s="7" t="str">
        <f>IF(62&lt;=$B$6,"Модуль 62"," ")</f>
        <v> </v>
      </c>
      <c r="B79" s="24" t="str">
        <f>IF(A79="модуль 62",B78+$B$11," ")</f>
        <v> </v>
      </c>
    </row>
    <row r="80">
      <c r="A80" s="7" t="str">
        <f>IF(63&lt;=$B$6,"Модуль 63"," ")</f>
        <v> </v>
      </c>
      <c r="B80" s="24" t="str">
        <f>IF(A80="модуль 63",B79+$B$11," ")</f>
        <v> </v>
      </c>
    </row>
    <row r="81">
      <c r="A81" s="7" t="str">
        <f>IF(64&lt;=$B$6,"Модуль 64"," ")</f>
        <v> </v>
      </c>
      <c r="B81" s="24" t="str">
        <f>IF(A81="модуль 64",B80+$B$11," ")</f>
        <v> </v>
      </c>
    </row>
    <row r="82">
      <c r="A82" s="7" t="str">
        <f>IF(65&lt;=$B$6,"Модуль 65"," ")</f>
        <v> </v>
      </c>
      <c r="B82" s="24" t="str">
        <f>IF(A82="модуль 65",B81+$B$11," ")</f>
        <v> </v>
      </c>
    </row>
    <row r="83">
      <c r="A83" s="7" t="str">
        <f>IF(66&lt;=$B$6,"Модуль 66"," ")</f>
        <v> </v>
      </c>
      <c r="B83" s="24" t="str">
        <f>IF(A83="модуль 66",B82+$B$11," ")</f>
        <v> </v>
      </c>
    </row>
    <row r="84">
      <c r="A84" s="7" t="str">
        <f>IF(67&lt;=$B$6,"Модуль 67"," ")</f>
        <v> </v>
      </c>
      <c r="B84" s="24" t="str">
        <f>IF(A84="модуль 67",B83+$B$11," ")</f>
        <v> </v>
      </c>
    </row>
    <row r="85">
      <c r="A85" s="7" t="str">
        <f>IF(68&lt;=$B$6,"Модуль 68"," ")</f>
        <v> </v>
      </c>
      <c r="B85" s="24" t="str">
        <f>IF(A85="модуль 68",B84+$B$11," ")</f>
        <v> </v>
      </c>
    </row>
    <row r="86">
      <c r="A86" s="7" t="str">
        <f>IF(69&lt;=$B$6,"Модуль 69"," ")</f>
        <v> </v>
      </c>
      <c r="B86" s="24" t="str">
        <f>IF(A86="модуль 69",B85+$B$11," ")</f>
        <v> </v>
      </c>
    </row>
    <row r="87">
      <c r="A87" s="7" t="str">
        <f>IF(70&lt;=$B$6,"Модуль 70"," ")</f>
        <v> </v>
      </c>
      <c r="B87" s="24" t="str">
        <f>IF(A87="модуль 70",B86+$B$11," ")</f>
        <v> </v>
      </c>
    </row>
  </sheetData>
  <conditionalFormatting sqref="B15">
    <cfRule type="containsText" dxfId="0" priority="1" operator="containsText" text="да">
      <formula>NOT(ISERROR(SEARCH(("да"),(B15))))</formula>
    </cfRule>
  </conditionalFormatting>
  <conditionalFormatting sqref="B15">
    <cfRule type="containsText" dxfId="1" priority="2" operator="containsText" text="не успеваете">
      <formula>NOT(ISERROR(SEARCH(("не успеваете"),(B15))))</formula>
    </cfRule>
  </conditionalFormatting>
  <conditionalFormatting sqref="C18:C47">
    <cfRule type="containsText" dxfId="2" priority="3" operator="containsText" text="вы закончите курс здесь">
      <formula>NOT(ISERROR(SEARCH(("вы закончите курс здесь"),(C18))))</formula>
    </cfRule>
  </conditionalFormatting>
  <drawing r:id="rId2"/>
  <legacyDrawing r:id="rId3"/>
</worksheet>
</file>