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RPP\"/>
    </mc:Choice>
  </mc:AlternateContent>
  <xr:revisionPtr revIDLastSave="0" documentId="13_ncr:1_{97F598DA-0F9A-40FB-B104-A140D5C0F304}" xr6:coauthVersionLast="47" xr6:coauthVersionMax="47" xr10:uidLastSave="{00000000-0000-0000-0000-000000000000}"/>
  <bookViews>
    <workbookView xWindow="-120" yWindow="-120" windowWidth="29040" windowHeight="15720" tabRatio="826" xr2:uid="{00000000-000D-0000-FFFF-FFFF00000000}"/>
  </bookViews>
  <sheets>
    <sheet name="Сводная" sheetId="40" r:id="rId1"/>
    <sheet name="ИСЭбд-21. Сводная" sheetId="29" r:id="rId2"/>
    <sheet name="ИСЭбд-22. Сводная" sheetId="41" r:id="rId3"/>
    <sheet name="Темы ИСЭ" sheetId="43" r:id="rId4"/>
    <sheet name="ПИбд-21. Сводная" sheetId="36" r:id="rId5"/>
    <sheet name="ПИбд-22. Сводная" sheetId="39" r:id="rId6"/>
    <sheet name="ПИбд-23. Сводная" sheetId="45" r:id="rId7"/>
    <sheet name="Темы ПИ" sheetId="42" r:id="rId8"/>
  </sheets>
  <definedNames>
    <definedName name="ИСЭпбд21">#REF!,#REF!</definedName>
  </definedNames>
  <calcPr calcId="181029"/>
</workbook>
</file>

<file path=xl/calcChain.xml><?xml version="1.0" encoding="utf-8"?>
<calcChain xmlns="http://schemas.openxmlformats.org/spreadsheetml/2006/main">
  <c r="G7" i="41" l="1"/>
  <c r="G4" i="41"/>
  <c r="G11" i="41"/>
  <c r="G16" i="41"/>
  <c r="G15" i="41"/>
  <c r="G14" i="41"/>
  <c r="G13" i="41"/>
  <c r="G12" i="41"/>
  <c r="G10" i="41"/>
  <c r="G9" i="41"/>
  <c r="G8" i="41"/>
  <c r="G6" i="41"/>
  <c r="G5" i="41"/>
  <c r="G17" i="29"/>
  <c r="G19" i="29"/>
  <c r="G14" i="29"/>
  <c r="G18" i="29"/>
  <c r="G11" i="29"/>
  <c r="G8" i="29"/>
  <c r="G9" i="29"/>
  <c r="G10" i="29"/>
  <c r="G15" i="29"/>
  <c r="G7" i="29"/>
  <c r="G6" i="29"/>
  <c r="G5" i="29"/>
  <c r="G12" i="29"/>
  <c r="G4" i="29"/>
  <c r="G35" i="45"/>
  <c r="G22" i="45"/>
  <c r="G36" i="45"/>
  <c r="G15" i="45"/>
  <c r="G14" i="45"/>
  <c r="G12" i="45"/>
  <c r="G10" i="45"/>
  <c r="G34" i="45"/>
  <c r="G33" i="45"/>
  <c r="G31" i="45"/>
  <c r="G30" i="45"/>
  <c r="G20" i="45" l="1"/>
  <c r="G26" i="45"/>
  <c r="G18" i="45"/>
  <c r="G29" i="45"/>
  <c r="G16" i="45"/>
  <c r="G38" i="45"/>
  <c r="G13" i="45"/>
  <c r="G25" i="45"/>
  <c r="G11" i="45"/>
  <c r="G9" i="45"/>
  <c r="G8" i="45"/>
  <c r="G23" i="45"/>
  <c r="G7" i="45"/>
  <c r="G6" i="45"/>
  <c r="G34" i="39"/>
  <c r="G32" i="39"/>
  <c r="G30" i="39"/>
  <c r="G21" i="39"/>
  <c r="G20" i="39"/>
  <c r="G27" i="39"/>
  <c r="G17" i="39"/>
  <c r="G15" i="39"/>
  <c r="G25" i="39"/>
  <c r="G16" i="39"/>
  <c r="G12" i="39"/>
  <c r="G24" i="39"/>
  <c r="G11" i="39"/>
  <c r="G28" i="39"/>
  <c r="G9" i="39"/>
  <c r="G33" i="39"/>
  <c r="G8" i="39"/>
  <c r="G10" i="39"/>
  <c r="G7" i="39"/>
  <c r="G35" i="36"/>
  <c r="G33" i="36"/>
  <c r="G34" i="36"/>
  <c r="G31" i="36"/>
  <c r="G25" i="36"/>
  <c r="G24" i="36"/>
  <c r="G30" i="36"/>
  <c r="G23" i="36"/>
  <c r="G28" i="36"/>
  <c r="G22" i="36"/>
  <c r="G20" i="36"/>
  <c r="G19" i="36"/>
  <c r="G16" i="36"/>
  <c r="G15" i="36"/>
  <c r="G14" i="36"/>
  <c r="G12" i="36"/>
  <c r="G11" i="36"/>
  <c r="G10" i="36"/>
  <c r="G17" i="36"/>
  <c r="G18" i="36"/>
  <c r="G9" i="36"/>
  <c r="G32" i="36"/>
  <c r="G8" i="36"/>
  <c r="G26" i="36"/>
  <c r="G7" i="36"/>
  <c r="G21" i="36"/>
  <c r="G6" i="36"/>
  <c r="G5" i="36"/>
  <c r="E16" i="41"/>
  <c r="E12" i="41"/>
  <c r="E7" i="41"/>
  <c r="E8" i="41"/>
  <c r="E6" i="41"/>
  <c r="E10" i="41"/>
  <c r="E9" i="41"/>
  <c r="E15" i="41"/>
  <c r="E4" i="41"/>
  <c r="E13" i="41"/>
  <c r="E14" i="41"/>
  <c r="E5" i="41"/>
  <c r="E8" i="29"/>
  <c r="E15" i="29"/>
  <c r="E7" i="29"/>
  <c r="E10" i="29"/>
  <c r="E18" i="29"/>
  <c r="E12" i="29"/>
  <c r="E4" i="29"/>
  <c r="E11" i="29"/>
  <c r="E9" i="29"/>
  <c r="E14" i="29"/>
  <c r="E17" i="29"/>
  <c r="E6" i="29"/>
  <c r="E5" i="29"/>
  <c r="E22" i="45"/>
  <c r="E11" i="45"/>
  <c r="E13" i="45"/>
  <c r="E29" i="45"/>
  <c r="E7" i="45"/>
  <c r="E36" i="45"/>
  <c r="E15" i="45"/>
  <c r="E35" i="45"/>
  <c r="E9" i="45"/>
  <c r="E38" i="45"/>
  <c r="E16" i="45"/>
  <c r="E30" i="45"/>
  <c r="E23" i="45"/>
  <c r="E7" i="39"/>
  <c r="E12" i="45"/>
  <c r="E25" i="45"/>
  <c r="E8" i="45"/>
  <c r="E20" i="45"/>
  <c r="E31" i="45"/>
  <c r="E34" i="45"/>
  <c r="E14" i="45"/>
  <c r="E10" i="45"/>
  <c r="E26" i="45"/>
  <c r="E33" i="45"/>
  <c r="E6" i="45"/>
  <c r="E18" i="45"/>
  <c r="E17" i="39"/>
  <c r="E34" i="39"/>
  <c r="E21" i="39"/>
  <c r="E27" i="39"/>
  <c r="E32" i="39"/>
  <c r="E20" i="39"/>
  <c r="E28" i="39"/>
  <c r="E31" i="39"/>
  <c r="E22" i="39" l="1"/>
  <c r="E24" i="39"/>
  <c r="K24" i="39" s="1"/>
  <c r="L24" i="39" s="1"/>
  <c r="E12" i="39"/>
  <c r="K12" i="39" s="1"/>
  <c r="L12" i="39" s="1"/>
  <c r="E9" i="39"/>
  <c r="K9" i="39" s="1"/>
  <c r="L9" i="39" s="1"/>
  <c r="E16" i="39"/>
  <c r="K16" i="39" s="1"/>
  <c r="L16" i="39" s="1"/>
  <c r="E33" i="39"/>
  <c r="K33" i="39" s="1"/>
  <c r="L33" i="39" s="1"/>
  <c r="E15" i="39"/>
  <c r="E10" i="39"/>
  <c r="K10" i="39" s="1"/>
  <c r="L10" i="39" s="1"/>
  <c r="E8" i="39"/>
  <c r="K8" i="39" s="1"/>
  <c r="L8" i="39" s="1"/>
  <c r="E11" i="39"/>
  <c r="K11" i="39" s="1"/>
  <c r="L11" i="39" s="1"/>
  <c r="E30" i="39"/>
  <c r="E25" i="39"/>
  <c r="K25" i="39" s="1"/>
  <c r="L25" i="39" s="1"/>
  <c r="E4" i="39"/>
  <c r="K4" i="39" s="1"/>
  <c r="L4" i="39" s="1"/>
  <c r="E16" i="36"/>
  <c r="K16" i="36" s="1"/>
  <c r="L16" i="36" s="1"/>
  <c r="E25" i="36"/>
  <c r="K25" i="36" s="1"/>
  <c r="L25" i="36" s="1"/>
  <c r="E10" i="36"/>
  <c r="K10" i="36" s="1"/>
  <c r="L10" i="36" s="1"/>
  <c r="E14" i="36"/>
  <c r="E17" i="36"/>
  <c r="K17" i="36" s="1"/>
  <c r="L17" i="36" s="1"/>
  <c r="E21" i="36"/>
  <c r="K21" i="36" s="1"/>
  <c r="L21" i="36" s="1"/>
  <c r="K5" i="36"/>
  <c r="L5" i="36" s="1"/>
  <c r="K23" i="36"/>
  <c r="L23" i="36" s="1"/>
  <c r="E22" i="36"/>
  <c r="K22" i="36" s="1"/>
  <c r="L22" i="36" s="1"/>
  <c r="E18" i="36"/>
  <c r="K18" i="36" s="1"/>
  <c r="L18" i="36" s="1"/>
  <c r="E32" i="36"/>
  <c r="E8" i="36"/>
  <c r="E28" i="36"/>
  <c r="K28" i="36" s="1"/>
  <c r="L28" i="36" s="1"/>
  <c r="E9" i="36"/>
  <c r="E20" i="36"/>
  <c r="E19" i="36"/>
  <c r="K19" i="36" s="1"/>
  <c r="L19" i="36" s="1"/>
  <c r="E6" i="36"/>
  <c r="K6" i="36" s="1"/>
  <c r="L6" i="36" s="1"/>
  <c r="E31" i="36"/>
  <c r="E35" i="36"/>
  <c r="E34" i="36"/>
  <c r="E15" i="36"/>
  <c r="K15" i="36" s="1"/>
  <c r="L15" i="36" s="1"/>
  <c r="E33" i="36"/>
  <c r="E24" i="36"/>
  <c r="E7" i="36"/>
  <c r="K7" i="36" s="1"/>
  <c r="L7" i="36" s="1"/>
  <c r="E26" i="36"/>
  <c r="K26" i="36" s="1"/>
  <c r="L26" i="36" s="1"/>
  <c r="E12" i="36"/>
  <c r="K12" i="36" s="1"/>
  <c r="L12" i="36" s="1"/>
  <c r="C12" i="42"/>
  <c r="C13" i="42"/>
  <c r="C14" i="42"/>
  <c r="C6" i="42"/>
  <c r="C7" i="42"/>
  <c r="C18" i="42"/>
  <c r="C19" i="42"/>
  <c r="C24" i="42"/>
  <c r="C25" i="42"/>
  <c r="C30" i="42"/>
  <c r="C31" i="42"/>
  <c r="K11" i="45"/>
  <c r="L11" i="45" s="1"/>
  <c r="K12" i="45"/>
  <c r="L12" i="45" s="1"/>
  <c r="K13" i="45"/>
  <c r="L13" i="45" s="1"/>
  <c r="K14" i="45"/>
  <c r="L14" i="45" s="1"/>
  <c r="K15" i="45"/>
  <c r="L15" i="45" s="1"/>
  <c r="K16" i="45"/>
  <c r="L16" i="45" s="1"/>
  <c r="K17" i="45"/>
  <c r="L17" i="45"/>
  <c r="K18" i="45"/>
  <c r="L18" i="45" s="1"/>
  <c r="K19" i="45"/>
  <c r="L19" i="45" s="1"/>
  <c r="K20" i="45"/>
  <c r="L20" i="45" s="1"/>
  <c r="K21" i="45"/>
  <c r="L21" i="45"/>
  <c r="K17" i="39"/>
  <c r="L17" i="39" s="1"/>
  <c r="K18" i="39"/>
  <c r="L18" i="39"/>
  <c r="K19" i="39"/>
  <c r="L19" i="39" s="1"/>
  <c r="K20" i="39"/>
  <c r="L20" i="39" s="1"/>
  <c r="K21" i="39"/>
  <c r="L21" i="39" s="1"/>
  <c r="K22" i="39"/>
  <c r="L22" i="39" s="1"/>
  <c r="K23" i="39"/>
  <c r="L23" i="39" s="1"/>
  <c r="K5" i="45"/>
  <c r="L5" i="45" s="1"/>
  <c r="K6" i="45"/>
  <c r="L6" i="45" s="1"/>
  <c r="K7" i="45"/>
  <c r="L7" i="45" s="1"/>
  <c r="K8" i="45"/>
  <c r="L8" i="45" s="1"/>
  <c r="K9" i="45"/>
  <c r="L9" i="45" s="1"/>
  <c r="K10" i="45"/>
  <c r="L10" i="45" s="1"/>
  <c r="K22" i="45"/>
  <c r="L22" i="45" s="1"/>
  <c r="K23" i="45"/>
  <c r="L23" i="45" s="1"/>
  <c r="K24" i="45"/>
  <c r="L24" i="45"/>
  <c r="K25" i="45"/>
  <c r="L25" i="45" s="1"/>
  <c r="K26" i="45"/>
  <c r="L26" i="45" s="1"/>
  <c r="K27" i="45"/>
  <c r="L27" i="45"/>
  <c r="K28" i="45"/>
  <c r="L28" i="45" s="1"/>
  <c r="K29" i="45"/>
  <c r="L29" i="45" s="1"/>
  <c r="K30" i="45"/>
  <c r="L30" i="45" s="1"/>
  <c r="K31" i="45"/>
  <c r="L31" i="45" s="1"/>
  <c r="K32" i="45"/>
  <c r="L32" i="45" s="1"/>
  <c r="K33" i="45"/>
  <c r="L33" i="45" s="1"/>
  <c r="K34" i="45"/>
  <c r="L34" i="45" s="1"/>
  <c r="K35" i="45"/>
  <c r="L35" i="45" s="1"/>
  <c r="K36" i="45"/>
  <c r="L36" i="45" s="1"/>
  <c r="K37" i="45"/>
  <c r="L37" i="45"/>
  <c r="K38" i="45"/>
  <c r="L38" i="45" s="1"/>
  <c r="K4" i="45"/>
  <c r="L4" i="45" s="1"/>
  <c r="K5" i="39"/>
  <c r="L5" i="39" s="1"/>
  <c r="K6" i="39"/>
  <c r="L6" i="39" s="1"/>
  <c r="K7" i="39"/>
  <c r="L7" i="39"/>
  <c r="K13" i="39"/>
  <c r="L13" i="39" s="1"/>
  <c r="K14" i="39"/>
  <c r="L14" i="39" s="1"/>
  <c r="K15" i="39"/>
  <c r="L15" i="39" s="1"/>
  <c r="K26" i="39"/>
  <c r="L26" i="39" s="1"/>
  <c r="K27" i="39"/>
  <c r="L27" i="39" s="1"/>
  <c r="K28" i="39"/>
  <c r="L28" i="39" s="1"/>
  <c r="K29" i="39"/>
  <c r="L29" i="39" s="1"/>
  <c r="K30" i="39"/>
  <c r="L30" i="39" s="1"/>
  <c r="K31" i="39"/>
  <c r="L31" i="39" s="1"/>
  <c r="K32" i="39"/>
  <c r="L32" i="39" s="1"/>
  <c r="K34" i="39"/>
  <c r="L34" i="39" s="1"/>
  <c r="K8" i="36"/>
  <c r="L8" i="36" s="1"/>
  <c r="K9" i="36"/>
  <c r="L9" i="36" s="1"/>
  <c r="K11" i="36"/>
  <c r="L11" i="36" s="1"/>
  <c r="K13" i="36"/>
  <c r="L13" i="36" s="1"/>
  <c r="K14" i="36"/>
  <c r="L14" i="36" s="1"/>
  <c r="K20" i="36"/>
  <c r="L20" i="36" s="1"/>
  <c r="K24" i="36"/>
  <c r="L24" i="36" s="1"/>
  <c r="K27" i="36"/>
  <c r="L27" i="36" s="1"/>
  <c r="K29" i="36"/>
  <c r="L29" i="36" s="1"/>
  <c r="K30" i="36"/>
  <c r="L30" i="36" s="1"/>
  <c r="K31" i="36"/>
  <c r="L31" i="36" s="1"/>
  <c r="K32" i="36"/>
  <c r="L32" i="36" s="1"/>
  <c r="K33" i="36"/>
  <c r="L33" i="36" s="1"/>
  <c r="K34" i="36"/>
  <c r="L34" i="36" s="1"/>
  <c r="K35" i="36"/>
  <c r="L35" i="36" s="1"/>
  <c r="K4" i="36"/>
  <c r="L4" i="36" s="1"/>
  <c r="K5" i="41"/>
  <c r="L5" i="41" s="1"/>
  <c r="K6" i="41"/>
  <c r="L6" i="41" s="1"/>
  <c r="K7" i="41"/>
  <c r="L7" i="41" s="1"/>
  <c r="K8" i="41"/>
  <c r="L8" i="41" s="1"/>
  <c r="K9" i="41"/>
  <c r="L9" i="41" s="1"/>
  <c r="K10" i="41"/>
  <c r="L10" i="41" s="1"/>
  <c r="K11" i="41"/>
  <c r="L11" i="41" s="1"/>
  <c r="K12" i="41"/>
  <c r="L12" i="41" s="1"/>
  <c r="K13" i="41"/>
  <c r="L13" i="41" s="1"/>
  <c r="K14" i="41"/>
  <c r="L14" i="41" s="1"/>
  <c r="K15" i="41"/>
  <c r="L15" i="41" s="1"/>
  <c r="K16" i="41"/>
  <c r="L16" i="41" s="1"/>
  <c r="K4" i="41"/>
  <c r="L4" i="41" s="1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4" i="29"/>
  <c r="I42" i="45" l="1"/>
  <c r="I41" i="45"/>
  <c r="I39" i="36" l="1"/>
  <c r="I38" i="39" l="1"/>
  <c r="I37" i="39"/>
  <c r="I38" i="36"/>
  <c r="G41" i="45" l="1"/>
  <c r="G42" i="45"/>
  <c r="G37" i="39" l="1"/>
  <c r="G38" i="39"/>
  <c r="G38" i="36"/>
  <c r="G39" i="36" l="1"/>
  <c r="G20" i="41" l="1"/>
  <c r="G19" i="41"/>
  <c r="G25" i="29"/>
  <c r="G26" i="29"/>
  <c r="E41" i="45" l="1"/>
  <c r="E42" i="45"/>
  <c r="E37" i="39"/>
  <c r="E38" i="39"/>
  <c r="I92" i="40"/>
  <c r="I70" i="40"/>
  <c r="I93" i="40"/>
  <c r="I62" i="40"/>
  <c r="I81" i="40"/>
  <c r="I77" i="40"/>
  <c r="I48" i="40"/>
  <c r="I49" i="40"/>
  <c r="I58" i="40"/>
  <c r="I32" i="40"/>
  <c r="I85" i="40"/>
  <c r="I56" i="40"/>
  <c r="I87" i="40"/>
  <c r="I88" i="40"/>
  <c r="I50" i="40"/>
  <c r="I63" i="40"/>
  <c r="I94" i="40"/>
  <c r="I34" i="40"/>
  <c r="I42" i="40"/>
  <c r="I61" i="40"/>
  <c r="I82" i="40"/>
  <c r="I76" i="40"/>
  <c r="I53" i="40"/>
  <c r="I41" i="40"/>
  <c r="I90" i="40"/>
  <c r="I80" i="40"/>
  <c r="I64" i="40"/>
  <c r="I47" i="40"/>
  <c r="I52" i="40"/>
  <c r="I35" i="40"/>
  <c r="I68" i="40"/>
  <c r="I65" i="40"/>
  <c r="I66" i="40"/>
  <c r="I33" i="40"/>
  <c r="I54" i="40"/>
  <c r="I83" i="40"/>
  <c r="I78" i="40"/>
  <c r="I45" i="40"/>
  <c r="I74" i="40"/>
  <c r="I84" i="40"/>
  <c r="I75" i="40"/>
  <c r="I67" i="40"/>
  <c r="I91" i="40"/>
  <c r="I38" i="40"/>
  <c r="I79" i="40"/>
  <c r="I71" i="40"/>
  <c r="I55" i="40"/>
  <c r="I89" i="40"/>
  <c r="E39" i="36" l="1"/>
  <c r="E38" i="36"/>
  <c r="E19" i="41" l="1"/>
  <c r="E20" i="41"/>
  <c r="E26" i="29"/>
  <c r="E25" i="29"/>
  <c r="I10" i="40"/>
  <c r="I20" i="40"/>
  <c r="I12" i="40"/>
  <c r="I9" i="40"/>
  <c r="I19" i="40"/>
  <c r="I4" i="40"/>
  <c r="I26" i="40"/>
  <c r="I5" i="40"/>
  <c r="I25" i="40"/>
  <c r="I28" i="40"/>
  <c r="I7" i="40"/>
  <c r="I8" i="40"/>
  <c r="I6" i="40"/>
  <c r="I22" i="40"/>
  <c r="I14" i="40"/>
  <c r="I17" i="40"/>
  <c r="I27" i="40"/>
  <c r="I11" i="40"/>
  <c r="I18" i="40"/>
  <c r="I23" i="40"/>
  <c r="I24" i="40"/>
  <c r="L19" i="29" l="1"/>
  <c r="L20" i="29"/>
  <c r="L21" i="29"/>
  <c r="L22" i="29"/>
  <c r="L5" i="29"/>
  <c r="I15" i="40"/>
  <c r="I16" i="40"/>
  <c r="L10" i="29"/>
  <c r="L11" i="29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3" i="42"/>
  <c r="C4" i="42"/>
  <c r="C5" i="42"/>
  <c r="C8" i="42"/>
  <c r="C9" i="42"/>
  <c r="C10" i="42"/>
  <c r="C11" i="42"/>
  <c r="C15" i="42"/>
  <c r="C16" i="42"/>
  <c r="C17" i="42"/>
  <c r="C20" i="42"/>
  <c r="C21" i="42"/>
  <c r="C22" i="42"/>
  <c r="C23" i="42"/>
  <c r="C26" i="42"/>
  <c r="C27" i="42"/>
  <c r="C28" i="42"/>
  <c r="C29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2" i="42"/>
  <c r="L12" i="29"/>
  <c r="L14" i="29"/>
  <c r="L18" i="29"/>
  <c r="I40" i="40"/>
  <c r="I59" i="40"/>
  <c r="I46" i="40"/>
  <c r="I86" i="40"/>
  <c r="I57" i="40"/>
  <c r="I69" i="40"/>
  <c r="I13" i="40"/>
  <c r="L9" i="29"/>
  <c r="I43" i="40"/>
  <c r="I44" i="40"/>
  <c r="I37" i="40"/>
  <c r="I72" i="40"/>
  <c r="I39" i="40"/>
  <c r="I51" i="40"/>
  <c r="I36" i="40"/>
  <c r="I73" i="40"/>
  <c r="I60" i="40"/>
  <c r="I21" i="40"/>
  <c r="L13" i="29"/>
  <c r="L6" i="29"/>
  <c r="L16" i="29"/>
  <c r="L15" i="29"/>
  <c r="L7" i="29"/>
  <c r="L4" i="29"/>
  <c r="L8" i="29"/>
  <c r="L17" i="29"/>
  <c r="L43" i="45" l="1"/>
  <c r="L44" i="45"/>
  <c r="L42" i="45"/>
  <c r="L41" i="45"/>
  <c r="L39" i="39"/>
  <c r="L37" i="39"/>
  <c r="L38" i="39"/>
  <c r="L40" i="39"/>
  <c r="L38" i="36"/>
  <c r="L40" i="36"/>
  <c r="L41" i="36"/>
  <c r="L39" i="36"/>
  <c r="L22" i="41"/>
  <c r="L19" i="41"/>
  <c r="L20" i="41"/>
  <c r="L21" i="41"/>
  <c r="L28" i="29"/>
  <c r="L26" i="29"/>
  <c r="L27" i="29"/>
  <c r="L25" i="29"/>
  <c r="L23" i="41" l="1"/>
  <c r="L29" i="29"/>
  <c r="L42" i="36"/>
  <c r="L45" i="45"/>
  <c r="L41" i="39"/>
</calcChain>
</file>

<file path=xl/sharedStrings.xml><?xml version="1.0" encoding="utf-8"?>
<sst xmlns="http://schemas.openxmlformats.org/spreadsheetml/2006/main" count="1420" uniqueCount="595">
  <si>
    <t>Фамилия Имя</t>
  </si>
  <si>
    <t>Вар №</t>
  </si>
  <si>
    <t>Сумма</t>
  </si>
  <si>
    <t>Итог</t>
  </si>
  <si>
    <t>Оценка</t>
  </si>
  <si>
    <t>ИСЭбд-21. Сводная</t>
  </si>
  <si>
    <t>ПИбд-21. Сводная</t>
  </si>
  <si>
    <t>ПИбд-22. Сводная</t>
  </si>
  <si>
    <t>Тема</t>
  </si>
  <si>
    <t>Этапы</t>
  </si>
  <si>
    <t>Описание этапа</t>
  </si>
  <si>
    <t>Этап 1</t>
  </si>
  <si>
    <t>Этап 2</t>
  </si>
  <si>
    <t>Этап 3</t>
  </si>
  <si>
    <t>8.1</t>
  </si>
  <si>
    <t>8.2</t>
  </si>
  <si>
    <t>4.1</t>
  </si>
  <si>
    <t>4.2</t>
  </si>
  <si>
    <t>9.1</t>
  </si>
  <si>
    <t>9.2</t>
  </si>
  <si>
    <t>7.5</t>
  </si>
  <si>
    <t>7.6</t>
  </si>
  <si>
    <t>14.1</t>
  </si>
  <si>
    <t>14.2</t>
  </si>
  <si>
    <t>1.5</t>
  </si>
  <si>
    <t>1.6</t>
  </si>
  <si>
    <t>6.1</t>
  </si>
  <si>
    <t>6.2</t>
  </si>
  <si>
    <t>2.1</t>
  </si>
  <si>
    <t>12.1</t>
  </si>
  <si>
    <t>3.1</t>
  </si>
  <si>
    <t>3.2</t>
  </si>
  <si>
    <t>11.1</t>
  </si>
  <si>
    <t>11.2</t>
  </si>
  <si>
    <t>12.3</t>
  </si>
  <si>
    <t>6.5</t>
  </si>
  <si>
    <t>6.6</t>
  </si>
  <si>
    <t>7.1</t>
  </si>
  <si>
    <t>7.2</t>
  </si>
  <si>
    <t>6.3</t>
  </si>
  <si>
    <t>10.5</t>
  </si>
  <si>
    <t>10.6</t>
  </si>
  <si>
    <t>15.5</t>
  </si>
  <si>
    <t>15.6</t>
  </si>
  <si>
    <t>10.1</t>
  </si>
  <si>
    <t>9.5</t>
  </si>
  <si>
    <t>9.6</t>
  </si>
  <si>
    <t>4.3</t>
  </si>
  <si>
    <t>4.4</t>
  </si>
  <si>
    <t>12.5</t>
  </si>
  <si>
    <t>12.6</t>
  </si>
  <si>
    <t>1.3</t>
  </si>
  <si>
    <t>1.4</t>
  </si>
  <si>
    <t>11.3</t>
  </si>
  <si>
    <t>11.4</t>
  </si>
  <si>
    <t>14.3</t>
  </si>
  <si>
    <t>12.2</t>
  </si>
  <si>
    <t>1.1</t>
  </si>
  <si>
    <t>15.1</t>
  </si>
  <si>
    <t>2.2</t>
  </si>
  <si>
    <t>1.2</t>
  </si>
  <si>
    <t>5.1</t>
  </si>
  <si>
    <t>15.2</t>
  </si>
  <si>
    <t>5.2</t>
  </si>
  <si>
    <t>2.4</t>
  </si>
  <si>
    <t>3.4</t>
  </si>
  <si>
    <t>2.3</t>
  </si>
  <si>
    <t>5.4</t>
  </si>
  <si>
    <t>5.6</t>
  </si>
  <si>
    <t>8.4</t>
  </si>
  <si>
    <t>10.2</t>
  </si>
  <si>
    <t>7.3</t>
  </si>
  <si>
    <t>Замечания по первому этапу</t>
  </si>
  <si>
    <t>Вар</t>
  </si>
  <si>
    <t>1 Участиник</t>
  </si>
  <si>
    <t>2 Учатсник</t>
  </si>
  <si>
    <t>Замечания по второму этапу</t>
  </si>
  <si>
    <t>Замечания по третьему этапу</t>
  </si>
  <si>
    <t>Пятерок</t>
  </si>
  <si>
    <t>Четверок</t>
  </si>
  <si>
    <t>Троек</t>
  </si>
  <si>
    <t>Двоек</t>
  </si>
  <si>
    <t>ИСЭбд-21, ИСЭбд-22</t>
  </si>
  <si>
    <t>ИСЭбд-22. Сводная</t>
  </si>
  <si>
    <t>Егоров Максим Александрович</t>
  </si>
  <si>
    <t>Салон красоты «Вы ужасны». Работник</t>
  </si>
  <si>
    <t>Салон красоты «Вы ужасны». Кладовщик</t>
  </si>
  <si>
    <t>Салон красоты «Вы ужасны». Исполнитель</t>
  </si>
  <si>
    <t>Салон красоты «Вы ужасны». Поручитель</t>
  </si>
  <si>
    <t>Салон красоты «Вы ужасны». Поставщик</t>
  </si>
  <si>
    <t>Салон красоты «Вы ужасны». Заказчик</t>
  </si>
  <si>
    <t>Школа «Опять учиться». Работник</t>
  </si>
  <si>
    <t>Школа «Опять учиться». Кладовщик</t>
  </si>
  <si>
    <t>Школа «Опять учиться». Исполнитель</t>
  </si>
  <si>
    <t>Школа «Опять учиться». Поручитель</t>
  </si>
  <si>
    <t>Школа «Опять учиться». Поставщик</t>
  </si>
  <si>
    <t>Школа «Опять учиться». Заказчик</t>
  </si>
  <si>
    <t>Столовая «Рога и копыта». Работник</t>
  </si>
  <si>
    <t>Столовая «Рога и копыта». Кладовщик</t>
  </si>
  <si>
    <t>Столовая «Рога и копыта». Исполнитель</t>
  </si>
  <si>
    <t>Столовая «Рога и копыта». Поручитель</t>
  </si>
  <si>
    <t>Столовая «Рога и копыта». Поставщик</t>
  </si>
  <si>
    <t>Столовая «Рога и копыта». Заказчик</t>
  </si>
  <si>
    <t>Турфирма «Иван Сусанин». Работник</t>
  </si>
  <si>
    <t>Турфирма «Иван Сусанин». Кладовщик</t>
  </si>
  <si>
    <t>Турфирма «Иван Сусанин». Исполнитель</t>
  </si>
  <si>
    <t>Турфирма «Иван Сусанин». Поручитель</t>
  </si>
  <si>
    <t>Турфирма «Иван Сусанин». Поставщик</t>
  </si>
  <si>
    <t>Турфирма «Иван Сусанин». Заказчик</t>
  </si>
  <si>
    <t>Гостиница «Принцесса на горошине». Работник</t>
  </si>
  <si>
    <t>Гостиница «Принцесса на горошине». Кладовщик</t>
  </si>
  <si>
    <t>Гостиница «Принцесса на горошине». Исполнитель</t>
  </si>
  <si>
    <t>Гостиница «Принцесса на горошине». Поручитель</t>
  </si>
  <si>
    <t>Гостиница «Принцесса на горошине». Поставщик</t>
  </si>
  <si>
    <t>Гостиница «Принцесса на горошине». Заказчик</t>
  </si>
  <si>
    <t>Поликлиника «Будьте больны». Работник</t>
  </si>
  <si>
    <t>Поликлиника «Будьте больны». Кладовщик</t>
  </si>
  <si>
    <t>Поликлиника «Будьте больны». Исполнитель</t>
  </si>
  <si>
    <t>Поликлиника «Будьте больны». Поручитель</t>
  </si>
  <si>
    <t>Поликлиника «Будьте больны». Поставщик</t>
  </si>
  <si>
    <t>Поликлиника «Будьте больны». Заказчик</t>
  </si>
  <si>
    <t>Университет «Все отчислены». Работник</t>
  </si>
  <si>
    <t>Университет «Все отчислены». Кладовщик</t>
  </si>
  <si>
    <t>Университет «Все отчислены». Исполнитель</t>
  </si>
  <si>
    <t>Университет «Все отчислены». Поручитель</t>
  </si>
  <si>
    <t>Университет «Все отчислены». Поставщик</t>
  </si>
  <si>
    <t>Университет «Все отчислены». Заказчик</t>
  </si>
  <si>
    <t>2.5</t>
  </si>
  <si>
    <t>2.6</t>
  </si>
  <si>
    <t>3.3</t>
  </si>
  <si>
    <t>3.5</t>
  </si>
  <si>
    <t>3.6</t>
  </si>
  <si>
    <t>4.5</t>
  </si>
  <si>
    <t>4.6</t>
  </si>
  <si>
    <t>5.3</t>
  </si>
  <si>
    <t>5.5</t>
  </si>
  <si>
    <t>6.4</t>
  </si>
  <si>
    <t>7.4</t>
  </si>
  <si>
    <t>Автоцентр «Корыто». Работник</t>
  </si>
  <si>
    <t>Автоцентр «Корыто». Кладовщик</t>
  </si>
  <si>
    <t>8.3</t>
  </si>
  <si>
    <t>Автоцентр «Корыто». Исполнитель</t>
  </si>
  <si>
    <t>Автоцентр «Корыто». Поручитель</t>
  </si>
  <si>
    <t>8.5</t>
  </si>
  <si>
    <t>Автоцентр «Корыто». Поставщик</t>
  </si>
  <si>
    <t>8.6</t>
  </si>
  <si>
    <t>Автоцентр «Корыто». Заказчик</t>
  </si>
  <si>
    <t>Магазин компьютерной техники «Ты ж программист». Работник</t>
  </si>
  <si>
    <t>Магазин компьютерной техники «Ты ж программист». Кладовщик</t>
  </si>
  <si>
    <t>9.3</t>
  </si>
  <si>
    <t>Магазин компьютерной техники «Ты ж программист». Исполнитель</t>
  </si>
  <si>
    <t>9.4</t>
  </si>
  <si>
    <t>Магазин компьютерной техники «Ты ж программист». Поручитель</t>
  </si>
  <si>
    <t>Магазин компьютерной техники «Ты ж программист». Поставщик</t>
  </si>
  <si>
    <t>Магазин компьютерной техники «Ты ж программист». Заказчик</t>
  </si>
  <si>
    <t>Завод «Иди работать». Работник</t>
  </si>
  <si>
    <t>Завод «Иди работать». Кладовщик</t>
  </si>
  <si>
    <t>10.3</t>
  </si>
  <si>
    <t>Завод «Иди работать». Исполнитель</t>
  </si>
  <si>
    <t>10.4</t>
  </si>
  <si>
    <t>Завод «Иди работать». Поручитель</t>
  </si>
  <si>
    <t>Завод «Иди работать». Поставщик</t>
  </si>
  <si>
    <t>Завод «Иди работать». Заказчик</t>
  </si>
  <si>
    <t>Ветклиника «Айболит». Работник</t>
  </si>
  <si>
    <t>Ветклиника «Айболит». Кладовщик</t>
  </si>
  <si>
    <t>Ветклиника «Айболит». Исполнитель</t>
  </si>
  <si>
    <t>Ветклиника «Айболит». Поручитель</t>
  </si>
  <si>
    <t>11.5</t>
  </si>
  <si>
    <t>Ветклиника «Айболит». Поставщик</t>
  </si>
  <si>
    <t>11.6</t>
  </si>
  <si>
    <t>Ветклиника «Айболит». Заказчик</t>
  </si>
  <si>
    <t>Банк «Вы банкрот». Работник</t>
  </si>
  <si>
    <t>Банк «Вы банкрот». Кладовщик</t>
  </si>
  <si>
    <t>Банк «Вы банкрот». Исполнитель</t>
  </si>
  <si>
    <t>12.4</t>
  </si>
  <si>
    <t>Банк «Вы банкрот». Поручитель</t>
  </si>
  <si>
    <t>Банк «Вы банкрот». Поставщик</t>
  </si>
  <si>
    <t>Банк «Вы банкрот». Заказчик</t>
  </si>
  <si>
    <t>13.1</t>
  </si>
  <si>
    <t>Юридическая фирма «Вас обманут». Работник</t>
  </si>
  <si>
    <t>13.2</t>
  </si>
  <si>
    <t>Юридическая фирма «Вас обманут». Кладовщик</t>
  </si>
  <si>
    <t>13.3</t>
  </si>
  <si>
    <t>Юридическая фирма «Вас обманут». Исполнитель</t>
  </si>
  <si>
    <t>13.4</t>
  </si>
  <si>
    <t>Юридическая фирма «Вас обманут». Поручитель</t>
  </si>
  <si>
    <t>13.5</t>
  </si>
  <si>
    <t>Юридическая фирма «Вас обманут». Поставщик</t>
  </si>
  <si>
    <t>13.6</t>
  </si>
  <si>
    <t>Юридическая фирма «Вас обманут». Заказчик</t>
  </si>
  <si>
    <t>СТО «Руки-крюки». Работник</t>
  </si>
  <si>
    <t>СТО «Руки-крюки». Кладовщик</t>
  </si>
  <si>
    <t>СТО «Руки-крюки». Исполнитель</t>
  </si>
  <si>
    <t>14.4</t>
  </si>
  <si>
    <t>СТО «Руки-крюки». Поручитель</t>
  </si>
  <si>
    <t>14.5</t>
  </si>
  <si>
    <t>СТО «Руки-крюки». Поставщик</t>
  </si>
  <si>
    <t>14.6</t>
  </si>
  <si>
    <t>СТО «Руки-крюки». Заказчик</t>
  </si>
  <si>
    <t>Фабрика мебели «Мягкое место». Работник</t>
  </si>
  <si>
    <t>Фабрика мебели «Мягкое место». Кладовщик</t>
  </si>
  <si>
    <t>15.3</t>
  </si>
  <si>
    <t>Фабрика мебели «Мягкое место». Исполнитель</t>
  </si>
  <si>
    <t>15.4</t>
  </si>
  <si>
    <t>Фабрика мебели «Мягкое место». Поручитель</t>
  </si>
  <si>
    <t>Фабрика мебели «Мягкое место». Поставщик</t>
  </si>
  <si>
    <t>Фабрика мебели «Мягкое место». Заказчик</t>
  </si>
  <si>
    <t>В приказ</t>
  </si>
  <si>
    <t>Студент</t>
  </si>
  <si>
    <t>Разработка программы «Автоцентр «Корыто». Сотрудник»</t>
  </si>
  <si>
    <t>Салон красоты «Вы ужасны». Клиент</t>
  </si>
  <si>
    <t>Салон красоты «Вы ужасны». Сотрудник</t>
  </si>
  <si>
    <t>Салон красоты «Вы ужасны». Руководитель</t>
  </si>
  <si>
    <t>Школа «Опять учиться». Клиент</t>
  </si>
  <si>
    <t>Школа «Опять учиться». Сотрудник</t>
  </si>
  <si>
    <t>Школа «Опять учиться». Руководитель</t>
  </si>
  <si>
    <t>Столовая «Рога и копыта». Клиент</t>
  </si>
  <si>
    <t>Столовая «Рога и копыта». Сотрудник</t>
  </si>
  <si>
    <t>Столовая «Рога и копыта». Руководитель</t>
  </si>
  <si>
    <t>Турфирма «Иван Сусанин». Клиент</t>
  </si>
  <si>
    <t>Турфирма «Иван Сусанин». Сотрудник</t>
  </si>
  <si>
    <t>Турфирма «Иван Сусанин». Руководитель</t>
  </si>
  <si>
    <t>Гостиница «Принцесса на горошине». Клиент</t>
  </si>
  <si>
    <t>Гостиница «Принцесса на горошине». Сотрудник</t>
  </si>
  <si>
    <t>Гостиница «Принцесса на горошине». Руководитель</t>
  </si>
  <si>
    <t>Поликлиника «Будьте больны». Клиент</t>
  </si>
  <si>
    <t>Поликлиника «Будьте больны». Сотрудник</t>
  </si>
  <si>
    <t>Поликлиника «Будьте больны». Руководитель</t>
  </si>
  <si>
    <t>Университет «Все отчислены». Клиент</t>
  </si>
  <si>
    <t>Университет «Все отчислены». Сотрудник</t>
  </si>
  <si>
    <t>Университет «Все отчислены». Руководитель</t>
  </si>
  <si>
    <t>Автоцентр «Корыто». Клиент</t>
  </si>
  <si>
    <t>Автоцентр «Корыто». Сотрудник</t>
  </si>
  <si>
    <t>Автоцентр «Корыто». Руководитель</t>
  </si>
  <si>
    <t>Магазин электроники «Я только посмотреть». Клиент</t>
  </si>
  <si>
    <t>Магазин электроники «Я только посмотреть». Сотрудник</t>
  </si>
  <si>
    <t>Магазин электроники «Я только посмотреть». Исполнитель</t>
  </si>
  <si>
    <t>Магазин электроники «Я только посмотреть». Руководитель</t>
  </si>
  <si>
    <t>Зоопарк «Юрский период». Клиент</t>
  </si>
  <si>
    <t>Зоопарк «Юрский период». Сотрудник</t>
  </si>
  <si>
    <t>Зоопарк «Юрский период». Исполнитель</t>
  </si>
  <si>
    <t>Зоопарк «Юрский период». Руководитель</t>
  </si>
  <si>
    <t>Ветклиника «Айболит». Клиент</t>
  </si>
  <si>
    <t>Ветклиника «Айболит». Сотрудник</t>
  </si>
  <si>
    <t>Ветклиника «Айболит». Руководитель</t>
  </si>
  <si>
    <t>Банк «Вы банкрот». Клиент</t>
  </si>
  <si>
    <t>Банк «Вы банкрот». Сотрудник</t>
  </si>
  <si>
    <t>Банк «Вы банкрот». Руководитель</t>
  </si>
  <si>
    <t>Юридическая фирма «Вас обманут». Клиент</t>
  </si>
  <si>
    <t>Юридическая фирма «Вас обманут». Сотрудник</t>
  </si>
  <si>
    <t>Юридическая фирма «Вас обманут». Руководитель</t>
  </si>
  <si>
    <t>СТО «Руки-крюки». Клиент</t>
  </si>
  <si>
    <t>СТО «Руки-крюки». Сотрудник</t>
  </si>
  <si>
    <t>СТО «Руки-крюки». Руководитель</t>
  </si>
  <si>
    <t>Фабрика мебели «Мягкое место». Клиент</t>
  </si>
  <si>
    <t>Фабрика мебели «Мягкое место». Сотрудник</t>
  </si>
  <si>
    <t>Фабрика мебели «Мягкое место». Руководитель</t>
  </si>
  <si>
    <t>Разработка программы «Банк «Вы банкрот». Сотрудник»</t>
  </si>
  <si>
    <t>Разработка программы «Салон красоты «Вы ужасны». Сотрудник»</t>
  </si>
  <si>
    <t>Разработка программы «Магазин электроники «Я только посмотреть». Клиент»</t>
  </si>
  <si>
    <t>Разработка программы «Банк «Вы банкрот». Клиент»</t>
  </si>
  <si>
    <t>Разработка программы «Университет «Все отчислены». Клиент»</t>
  </si>
  <si>
    <t>Разработка программы «Поликлиника «Будьте больны». Клиент»</t>
  </si>
  <si>
    <t>Разработка программы «Поликлиника «Будьте больны». Сотрудник»</t>
  </si>
  <si>
    <t>Разработка программы «Магазин электроники «Я только посмотреть». Сотрудник»</t>
  </si>
  <si>
    <t>Разработка программы «Столовая «Рога и копыта». Клиент»</t>
  </si>
  <si>
    <t>Разработка программы «Школа «Опять учиться». Исполнитель»</t>
  </si>
  <si>
    <t>Хабибулин Марат Павлович</t>
  </si>
  <si>
    <t>Халиуллов Руслан Альбертович</t>
  </si>
  <si>
    <t>Эргашев Далер Вахобович</t>
  </si>
  <si>
    <t>ПИбд-23. Сводная</t>
  </si>
  <si>
    <t>Разработка программы «Магазин электроники «Я только посмотреть». Исполнитель»</t>
  </si>
  <si>
    <t>Разработка программы «Автоцентр «Корыто». Клиент»</t>
  </si>
  <si>
    <t>Разработка программы «Зоопарк «Юрский период». Клиент»</t>
  </si>
  <si>
    <t>Архипов Сергей Вячеславович</t>
  </si>
  <si>
    <t>Данилов Владимир Владимирович</t>
  </si>
  <si>
    <t>Потапов Никита Сергеевич</t>
  </si>
  <si>
    <t>Алексанкина Владислава Сергеевна</t>
  </si>
  <si>
    <t>Абдуназаров Бобуржон Саидкулович</t>
  </si>
  <si>
    <t>Аминов Шахбоз Сайфиддинович</t>
  </si>
  <si>
    <t>Бакшаева Елена Андреевна</t>
  </si>
  <si>
    <t>Саймудинов Усмонджон Рустамович</t>
  </si>
  <si>
    <t>Фирсов Кирилл Алексеевич</t>
  </si>
  <si>
    <t>Ярандаев Александр Александрович</t>
  </si>
  <si>
    <t>ПИбд-21, ПИбд-22, ПИбд-23</t>
  </si>
  <si>
    <t>Разработка программы «Университет «Все отчислены». Исполнитель»</t>
  </si>
  <si>
    <t>Разработка программы «Университет «Все отчислены». Руководитель»</t>
  </si>
  <si>
    <t>Разработка программы «СТО «Руки-крюки». Исполнитель»</t>
  </si>
  <si>
    <t>Разработка программы «Школа «Опять учиться». Сотрудник»</t>
  </si>
  <si>
    <t>Разработка программы «Поликлиника «Будьте больны». Исполнитель»</t>
  </si>
  <si>
    <t>Разработка программы «СТО «Руки-крюки». Сотрудник»</t>
  </si>
  <si>
    <t>Катышева Наталья Евгеньевна</t>
  </si>
  <si>
    <t>Разработка программы «Турфирма «Иван Сусанин». Исполнитель»</t>
  </si>
  <si>
    <t>Разработка программы «Автоцентр «Корыто». Исполнитель»</t>
  </si>
  <si>
    <t>Представление проекта на СНТК (10 баллов)</t>
  </si>
  <si>
    <t>Написание оснонвых запросов (10 баллов)</t>
  </si>
  <si>
    <t>Демонстрация курсовой работы (30 баллов)</t>
  </si>
  <si>
    <t>Бекленищев Денис Андреевич</t>
  </si>
  <si>
    <t>Гаврилов Роберт Александрович</t>
  </si>
  <si>
    <t>Гисматуллин Равиль Марсович</t>
  </si>
  <si>
    <t>Гордеев Игорь Вячеславович</t>
  </si>
  <si>
    <t>Груздев Андрей Павлович</t>
  </si>
  <si>
    <t>Зиновьев Владимир Вадимович</t>
  </si>
  <si>
    <t>Каштанов Данил Алексеевич</t>
  </si>
  <si>
    <t>Куклев Максим Игоревич</t>
  </si>
  <si>
    <t>Михайлишин Даниил Андреевич</t>
  </si>
  <si>
    <t>Подовинников Владимир Максимович</t>
  </si>
  <si>
    <t>Пяткин Иван Андреевич</t>
  </si>
  <si>
    <t>Федотов Илья Алексеевич</t>
  </si>
  <si>
    <t>Чегодаев Александр Янович</t>
  </si>
  <si>
    <t>Шарафутдинов Артур Асхатович</t>
  </si>
  <si>
    <t>Шевченко Андрей Романович</t>
  </si>
  <si>
    <t>Шкрептиенко Григорий Александрович</t>
  </si>
  <si>
    <t>Ясиневский Владимир Андреевич</t>
  </si>
  <si>
    <t>Алимова Марина Сергеевна</t>
  </si>
  <si>
    <t>Андрихов Александр Сергеевич</t>
  </si>
  <si>
    <t>Апарян Луиза Матевосовна</t>
  </si>
  <si>
    <t>Байгулов Андрей Алексеевич</t>
  </si>
  <si>
    <t>Зенина Екатерина Сергеевна</t>
  </si>
  <si>
    <t>Игнаткина Полина Игоревна</t>
  </si>
  <si>
    <t>Короткова Анна Владимировна</t>
  </si>
  <si>
    <t>Леонтьев Иван Витальевич</t>
  </si>
  <si>
    <t>Маврина Юлия Евгеньевна</t>
  </si>
  <si>
    <t>Мусаткина Кристина Юрьевна</t>
  </si>
  <si>
    <t>Семеленова Юлия Григорьевна</t>
  </si>
  <si>
    <t>Трофимова Анастасия Александровна</t>
  </si>
  <si>
    <t>Яльмеева Алина Азатовна</t>
  </si>
  <si>
    <t>Алексеев Иван Сергеевич</t>
  </si>
  <si>
    <t>Анисин Руслан Сергеевич</t>
  </si>
  <si>
    <t>Афанасьев Степан Сергеевич</t>
  </si>
  <si>
    <t>Бакальская Елена Дмитриевна</t>
  </si>
  <si>
    <t>Барсуков Павел Олегович</t>
  </si>
  <si>
    <t>Белянин Никита Николаевич</t>
  </si>
  <si>
    <t>Блохин Дмитрий Алексеевич</t>
  </si>
  <si>
    <t>Герасин Иван Евгеньевич</t>
  </si>
  <si>
    <t>Жирнова Алена Евгениевна</t>
  </si>
  <si>
    <t>Иевлева Милана Дмитриевна</t>
  </si>
  <si>
    <t>Изотов Александр Павлович</t>
  </si>
  <si>
    <t>Козырев Сергей Сергеевич</t>
  </si>
  <si>
    <t>Крюков Алексей Игоревич</t>
  </si>
  <si>
    <t>Кувшинов Тимур Александрович</t>
  </si>
  <si>
    <t>Лёвушкина Анна Александровна</t>
  </si>
  <si>
    <t>Лобашов Иван Дмитриевич</t>
  </si>
  <si>
    <t>Макаров Давид Вячеславович</t>
  </si>
  <si>
    <t>Малафеев Леонид Сергеевич</t>
  </si>
  <si>
    <t>Масенькин Максим Сергеевич</t>
  </si>
  <si>
    <t>Медведков Андрей Дмитриевич</t>
  </si>
  <si>
    <t>Путинцев Даниил Максимович</t>
  </si>
  <si>
    <t>Разубаев Сергей Михайлович</t>
  </si>
  <si>
    <t>Родионов Илья Алексеевич</t>
  </si>
  <si>
    <t>Сагиров Марсель Маратович</t>
  </si>
  <si>
    <t>Табеев Александр Павлович</t>
  </si>
  <si>
    <t>Терёхин Андрей Сергеевич</t>
  </si>
  <si>
    <t>Шаныгин Александр Владимирович</t>
  </si>
  <si>
    <t>Яковлев Максим Григорьевич</t>
  </si>
  <si>
    <t>Ярускин Салих Александрович</t>
  </si>
  <si>
    <t>Бацылев Владислав Алексеевич</t>
  </si>
  <si>
    <t>Боровков Михаил Викторович</t>
  </si>
  <si>
    <t>Булатова Карина Раилевна</t>
  </si>
  <si>
    <t>Геримович Илья Максимович</t>
  </si>
  <si>
    <t>Исаева Александра Ивановна</t>
  </si>
  <si>
    <t>Казначеева Елизавета Константиновна</t>
  </si>
  <si>
    <t>Камчарова Ксения Алексеевна</t>
  </si>
  <si>
    <t>Карпов Константин Андреевич</t>
  </si>
  <si>
    <t>Козлова Анастасия Александровна</t>
  </si>
  <si>
    <t>Кузин Павел Сергеевич</t>
  </si>
  <si>
    <t>Кузнецов Анатолий Валерьевич</t>
  </si>
  <si>
    <t>Курбанова Алина Ахад кызы</t>
  </si>
  <si>
    <t>Никифорова Мария Владимировна</t>
  </si>
  <si>
    <t>Петрушин Егор Александрович</t>
  </si>
  <si>
    <t>Пучкина Анна Алексеевна</t>
  </si>
  <si>
    <t>Резников Дмитрий Андреевич</t>
  </si>
  <si>
    <t>Ржата Юрий Анатольевич</t>
  </si>
  <si>
    <t>Сафиулова Камилия Наилевна</t>
  </si>
  <si>
    <t>Смирнов Антон Андреевич</t>
  </si>
  <si>
    <t>Соловьев Антон Владимирович</t>
  </si>
  <si>
    <t>Строев Владимир Михайлович</t>
  </si>
  <si>
    <t>Тёркин Даниил Валерьевич</t>
  </si>
  <si>
    <t>Тухтаров Ильнур Нариманович</t>
  </si>
  <si>
    <t>Федоренко Галина Юрьевна</t>
  </si>
  <si>
    <t>Филиппов Данила Сергеевич</t>
  </si>
  <si>
    <t>Чернышев Георгий Янович</t>
  </si>
  <si>
    <t>Чубыкина Полина Павловна</t>
  </si>
  <si>
    <t>Шабунов Олег Андреевич</t>
  </si>
  <si>
    <t>Валова Анна Дмитриевна</t>
  </si>
  <si>
    <t>Волков Никита Андреевич</t>
  </si>
  <si>
    <t>Вражкин Семён Александрович</t>
  </si>
  <si>
    <t>Долгова Дарья Николаевна</t>
  </si>
  <si>
    <t>Дьяконов Руслан Расихович</t>
  </si>
  <si>
    <t>Забродина Анна Ярославовна</t>
  </si>
  <si>
    <t>Захаров Ростислав Андреевич</t>
  </si>
  <si>
    <t>Иванов Вячеслав Николаевич</t>
  </si>
  <si>
    <t>Иванова Софья Владимировна</t>
  </si>
  <si>
    <t>Кислица Егор Дмитриевич</t>
  </si>
  <si>
    <t>Кондратьев Никита Дмитриевич</t>
  </si>
  <si>
    <t>Коновалов Арсений Владимирович</t>
  </si>
  <si>
    <t>Коптев Никита Евгеньевич</t>
  </si>
  <si>
    <t>Леонтьева Вера Алексеевна</t>
  </si>
  <si>
    <t>Мамадосимов Зиёвиддин Шахобиддинович</t>
  </si>
  <si>
    <t>Насыров Артур Газинурович</t>
  </si>
  <si>
    <t>Панина Алёна Денисовна</t>
  </si>
  <si>
    <t>Прокофьев Егор Алексеевич</t>
  </si>
  <si>
    <t>Радаев Аркадий Вадимович</t>
  </si>
  <si>
    <t>Разин Андрей Александрович</t>
  </si>
  <si>
    <t>Родин Максим Сергеевич</t>
  </si>
  <si>
    <t>Салин Олег Алексеевич</t>
  </si>
  <si>
    <t>Старостин Иван Константинович</t>
  </si>
  <si>
    <t>Тихоненков Алексей Евгеньевич</t>
  </si>
  <si>
    <t>Ткачев Кирилл Алексеевич</t>
  </si>
  <si>
    <t>Элатомцев Лев Константинович</t>
  </si>
  <si>
    <t>Юнусов Нияз Наилевич</t>
  </si>
  <si>
    <t>Якобчук Софья Владимировна</t>
  </si>
  <si>
    <t>Яшин Артём Александрович</t>
  </si>
  <si>
    <t>ПИбд-21</t>
  </si>
  <si>
    <t>ПИбд-22</t>
  </si>
  <si>
    <t>ПИбд-23</t>
  </si>
  <si>
    <t>Разработка программы «Поликлиника «Будьте больны». Руководитель»</t>
  </si>
  <si>
    <t>Разработка программы «Университет «Все отчислены». Сотрудник»</t>
  </si>
  <si>
    <t>Разработка программы «Магазин электроники «Я только посмотреть». Руководитель»</t>
  </si>
  <si>
    <t>Разработка программы «Автоцентр «Корыто». Руководитель»</t>
  </si>
  <si>
    <t>Разработка программы «Зоопарк «Юрский период». Сотрудник»</t>
  </si>
  <si>
    <t>Разработка программы «СТО «Руки-крюки». Клиент»</t>
  </si>
  <si>
    <t>Разработка программы «СТО «Руки-крюки». Руководитель»</t>
  </si>
  <si>
    <t>Разработка программы «Фабрика мебели «Мягкое место». Клиент»</t>
  </si>
  <si>
    <t>Разработка программы «Турфирма «Иван Сусанин». Работник»</t>
  </si>
  <si>
    <t>Разработка программы «Поликлиника «Будьте больны». Работник»</t>
  </si>
  <si>
    <t>Разработка программы «Салон красоты «Вы ужасны». Кладовщик»</t>
  </si>
  <si>
    <t>Разработка программы «Автоцентр «Корыто». Работник»</t>
  </si>
  <si>
    <t>Разработка программы «Гостиница «Принцесса на горошине». Работник»</t>
  </si>
  <si>
    <t>Разработка программы «Университет «Все отчислены». Работник»</t>
  </si>
  <si>
    <t>Разработка программы «Гостиница «Принцесса на горошине». Исполнитель»</t>
  </si>
  <si>
    <t>Разработка программы «Гостиница «Принцесса на горошине». Поручитель»</t>
  </si>
  <si>
    <t>Разработка программы «Магазин компьютерной техники «Ты ж программист». Поручитель»</t>
  </si>
  <si>
    <t>Разработка программы «Магазин компьютерной техники «Ты ж программист». Работник»</t>
  </si>
  <si>
    <t>Разработка программы «Поликлиника «Будьте больны». Кладовщик»</t>
  </si>
  <si>
    <t>Разработка программы «Университет «Все отчислены». Кладовщик»</t>
  </si>
  <si>
    <t>Разработка программы «Столовая «Рога и копыта». Поручитель»</t>
  </si>
  <si>
    <t>Разработка программы «Школа «Опять учиться». Работник»</t>
  </si>
  <si>
    <t>Разработка программы «Банк «Вы банкрот». Поручитель»</t>
  </si>
  <si>
    <t>Разработка программы «Юридическая фирма «Вас обманут». Поручитель»</t>
  </si>
  <si>
    <t>Разработка программы «Ветклиника «Айболит». Работник»</t>
  </si>
  <si>
    <t>Разработка программы «СТО «Руки-крюки». Поручитель»</t>
  </si>
  <si>
    <t>Разработка программы «Завод «Иди работать». Работник»</t>
  </si>
  <si>
    <t>Разработка программы «Ветклиника «Айболит». Поручитель»</t>
  </si>
  <si>
    <t>Разработка программы «Ветклиника «Айболит». Кладовщик»</t>
  </si>
  <si>
    <t>Разработка программы «СТО «Руки-крюки». Работник»</t>
  </si>
  <si>
    <t>Разработка программы «Банк «Вы банкрот». Работник»</t>
  </si>
  <si>
    <t>Разработка программы «Ветклиника «Айболит». Исполнитель»</t>
  </si>
  <si>
    <t>Разработка программы «Юридическая фирма «Вас обманут». Исполнитель»</t>
  </si>
  <si>
    <t>Разработка программы «Банк «Вы банкрот». Исполнитель»</t>
  </si>
  <si>
    <t>Разработка программы «Завод «Иди работать». Кладовщик»</t>
  </si>
  <si>
    <t>Разработка программы «Поликлиника «Будьте больны». Поручитель»</t>
  </si>
  <si>
    <t>Разработка программы «Столовая «Рога и копыта». Исполнитель»</t>
  </si>
  <si>
    <t>Разработка программы «Салон красоты «Вы ужасны». Работник»</t>
  </si>
  <si>
    <t>Разработка программы «Столовая «Рога и копыта». Кладовщик»</t>
  </si>
  <si>
    <t>Разработка программы «Автоцентр «Корыто». Поручитель»</t>
  </si>
  <si>
    <t>Разработка программы «Магазин компьютерной техники «Ты ж программист». Кладовщик»</t>
  </si>
  <si>
    <t>Разработка программы «Автоцентр «Корыто». Кладовщик»</t>
  </si>
  <si>
    <t>Разработка программы «Завод «Иди работать». Поручитель»</t>
  </si>
  <si>
    <t>Разработка программы «Завод «Иди работать». Исполнитель»</t>
  </si>
  <si>
    <t>Разработка программы «Салон красоты «Вы ужасны». Исполнитель»</t>
  </si>
  <si>
    <t>Разработка программы «Турфирма «Иван Сусанин». Поручитель»</t>
  </si>
  <si>
    <t>Разработка программы «Магазин компьютерной техники «Ты ж программист». Исполнитель»</t>
  </si>
  <si>
    <t>Разработка программы «Салон красоты «Вы ужасны». Поручитель»</t>
  </si>
  <si>
    <t>Разработка программы «Школа «Опять учиться». Поручитель»</t>
  </si>
  <si>
    <t>Разработка программы «Столовая «Рога и копыта». Работник»</t>
  </si>
  <si>
    <t>Разработка программы «Университет «Все отчислены». Поручитель»</t>
  </si>
  <si>
    <t>Пользователи должны быть связаны со всеми создаваемыми им сущностями
Пользователи должны различаться по ролям
Визиты и животные, визит и услуги - связь многие ко многим
Животные и привики, клиент и животное - связь один ко многим</t>
  </si>
  <si>
    <t>Тема неверная
Нет представлений отчетов
Нет пользователей и их привязки к создаваемым записям</t>
  </si>
  <si>
    <t>Пользователи не связаны с сущностями Машина и Запчасть</t>
  </si>
  <si>
    <t>Товары  и Заказы на товары - связь один ко многим</t>
  </si>
  <si>
    <t>Пользователи должны различаться по ролям</t>
  </si>
  <si>
    <t>Посещение врача и услуга, Покупка лекарств и лекарства - связь один ко многим</t>
  </si>
  <si>
    <t>Тема неверная</t>
  </si>
  <si>
    <t>Тема неверная
Посещение врача и услуга, Покупка лекарств и лекарства - связь один ко многим</t>
  </si>
  <si>
    <t>Туры и Экскурсионные группы - свзяь многие ко многим
Экскурсия и Места для посещений - связь один ко многим
Места для посещений  и Гиды связаны через Поездки
Экскурисонные группы с Местами для посещений не связаны
Пользователь связан связью один ко многим</t>
  </si>
  <si>
    <t>Изделия и Станки - связь один ко многим
Нет пользователей и их привязки к создаваемым записям</t>
  </si>
  <si>
    <t>Тема неверная
Товары и Сборки связаны через Комплектующие
Товар и Партия - связь один ко многим
Комплектующие и Товар - связь мнгие ко многим
Пользователь связан с Товар
Заявка связаа со Сборкой</t>
  </si>
  <si>
    <t>Блюдо связано только с Поваром
Повар связан с Продуктом
Повар связан с Заказом
Продукт связан с Обедом
Кладовщик связан с Поворами, Продуктами, Блюдами</t>
  </si>
  <si>
    <t>Нет представлений отчетов
Пользователи должны быть связаны с Процедурой и Косметикой</t>
  </si>
  <si>
    <t>Пациент и Рецепты, Лекарства и Рецепты, Пациенты с Процедурами - связь многие ко многим
Описание процедур с Процедурами, Рецепты и Болезни - один ко многим
Остальные связи не верны
Нет пользователей и их привязки к создаваемым записям</t>
  </si>
  <si>
    <t>Пользователи связаны со всеми сущностями</t>
  </si>
  <si>
    <t>Экскурсия и Гид - связь многие ко многим
Пользователи связаны со всеми сущностями</t>
  </si>
  <si>
    <t>Интерес и Изделие - связь многие ко многим
Нет сущностей 2 роли
Пользователь связан с сущностями один ко многим</t>
  </si>
  <si>
    <t>Животные и Привики - свзять один ко многим
Визит и Услуга, Медикаменты и Животные - многие ко многим
Пользователи только к тем сущностям, которые он создает</t>
  </si>
  <si>
    <t>Схема БД не соответствует выбранной теме</t>
  </si>
  <si>
    <t>Этапы свзаны с Планами, а Требования с Изделиями - один ко многим
Станки связаны с Планами - многие ко многим
Пользователи связаны со всеми сущностями</t>
  </si>
  <si>
    <t>Места свзаны  только с экскурсиями
Путешествия и Экскурсии, Гиды и Экскурсии, Гиды и Туры - многе ко многим
Пользователи с Экскурсиями и Местами</t>
  </si>
  <si>
    <t>Нет представлений отчетов
Интересы с Материалами, Интересы с Занятиями, Занятия с Кружками, Крудки с Материалами - многие ко многим
Достижения только с Занятиями
Медальки не требуется
Пользоваталь с Занятиями и Достижениями</t>
  </si>
  <si>
    <t>Клиент с Вкладом, Валюта с Программой - связь многие ко многим
Срок не нужен</t>
  </si>
  <si>
    <t>Блюда с Заказами и Карты с Напитками - один ко многим
Нет пользователей и их привязки к создаваемым записям</t>
  </si>
  <si>
    <t>Комплектующие не связаны с Покупками, они связаны с Товарами</t>
  </si>
  <si>
    <t>Трудозатрами только с Косметикой один ко многим
Процедуры с Улугами, Заказы с Косметикой - многие ко многим
Клиент, Специалист не нужен
Администратор с Услугой должен быть связан</t>
  </si>
  <si>
    <t>Обучения и Студенты, Обучения и Преподаватели, Студенты и Дисциплины, Преподаватели и Дисциплины - многие ко многим
Ведомость с Преподавателем
Пользовтаели со всеми сущностями</t>
  </si>
  <si>
    <t>Тема неверная
Нет представлений отчетов
Отчет не в свою группу прикреплен!!!!!</t>
  </si>
  <si>
    <t>ТО и Машина - многие ко многим
Машина и Запись сервиса - один ко многим
Продолжительность работ не требуется
Пользователь с Машиной и Записью сервиса</t>
  </si>
  <si>
    <t>Карта и Заявка, Счет и Выдача - многие ко многим
Пользователи связаны со всеми сущностями</t>
  </si>
  <si>
    <t>Медикамент и Лекарство - многие ко многим
Врач с Лекарстов, а не с Посещением связан</t>
  </si>
  <si>
    <t>Титульник не свой
Схема БД не соответствует заданию</t>
  </si>
  <si>
    <t>Нет представлений отчетов
Работы и Клиенты - многие ко многим
Исполнитель с работой - один ко многим
Нет заданий, баллов</t>
  </si>
  <si>
    <t>Тема неверная
Нет представлений отчетов
Нет Оплаты, Статей затрат</t>
  </si>
  <si>
    <t>Тема неверная
Нет Оплаты
Покупки и Затраты - многие ко многим</t>
  </si>
  <si>
    <t>Нет Баллов, 
Клиент и Работа, Задание и Работа - многие ко многим
Нет второго пользователя</t>
  </si>
  <si>
    <t>Автомобиль и Клиент, Требования и Автомобили - многие ко многим
Клиент и Руководитель - один ко многим
Руководитель и Требования - один ко многим</t>
  </si>
  <si>
    <t>Темы и Занятия - многие ко многим</t>
  </si>
  <si>
    <t>Тема неверная
Нет представлений отчетов
Нет Оплаты</t>
  </si>
  <si>
    <t>Нет представлений отчетов
Нет Оплаты, Нет затрат
Клиент с Покупкой - один ко многим
Нет второго пользователя</t>
  </si>
  <si>
    <t>БД не соответствует заданию</t>
  </si>
  <si>
    <t>Клиент связан с оплатами</t>
  </si>
  <si>
    <t>Талон и Статьи затрта - связть многие ко многим
Нет Оплаты</t>
  </si>
  <si>
    <t>Работа и Статьи затрта - связть многие ко многим
Клиент связан с оплатами</t>
  </si>
  <si>
    <t>Ученик и Занятие - многие ко многим
Оценка и Связь Учен-Занят - один ко многим
Преподаватель, Класс - не указаны такие сущности
Нет Задания
Нет пользователей и их привязки к создаваемым записям</t>
  </si>
  <si>
    <t>Нет представлений отчетов
Отзывы не связаны с Покупателями
Покупатели связаны с Товарами - многие ко многим
Нет пользователей и их привязки к создаваемым записям</t>
  </si>
  <si>
    <t>7.3-7.4</t>
  </si>
  <si>
    <t>Разработка программы «Магазин электроники «Я только посмотреть». Клиент-Сотрудник»</t>
  </si>
  <si>
    <t>Разработка программы «Университет «Все отчислены». Исполнитель-Руководитель»</t>
  </si>
  <si>
    <t>9.1-9.2</t>
  </si>
  <si>
    <t>10.1-10.2</t>
  </si>
  <si>
    <t>Разработка программы «Зоопарк «Юрский период». Клиент-Сотрудник»</t>
  </si>
  <si>
    <t>Разработка программы «Автоцентр «Корыто». Исполнитель-Руководитель»</t>
  </si>
  <si>
    <t>8.3-8.4</t>
  </si>
  <si>
    <t>Разработка программы «Салон красоты «Вы ужасны». Руководитель»</t>
  </si>
  <si>
    <t>Разработка программы «Университет «Все отчислены». Клиент-Сотрудник»</t>
  </si>
  <si>
    <t>7.1-7.2</t>
  </si>
  <si>
    <t>Разработка программы «Автоцентр «Корыто». Исполнитель-Поручитель»</t>
  </si>
  <si>
    <t>1.1-1.2</t>
  </si>
  <si>
    <t>Разработка программы «Салон красоты «Вы ужасны». Работник-Кладовщик»</t>
  </si>
  <si>
    <t>6.3-6.4</t>
  </si>
  <si>
    <t>11.3-11.4</t>
  </si>
  <si>
    <t>12.3-12.4</t>
  </si>
  <si>
    <t>10.3-10.4</t>
  </si>
  <si>
    <t>8.1-8.2</t>
  </si>
  <si>
    <t>9.3-9.4</t>
  </si>
  <si>
    <t>14.3-14.4</t>
  </si>
  <si>
    <t>5.3-5.4</t>
  </si>
  <si>
    <t>3.1-3.2</t>
  </si>
  <si>
    <t>4.3-4.4</t>
  </si>
  <si>
    <t>13.3-13.4</t>
  </si>
  <si>
    <t>Разработка программы «Поликлиника «Будьте больны». Исполнитель-Поручитель»</t>
  </si>
  <si>
    <t>Разработка программы «Ветклиника «Айболит». Исполнитель-Поручитель»</t>
  </si>
  <si>
    <t>Разработка программы «Банк «Вы банкрот». Исполнитель-Поручитель»</t>
  </si>
  <si>
    <t>Разработка программы «Завод «Иди работать». Исполнитель-Поручитель»</t>
  </si>
  <si>
    <t>Разработка программы «СТО «Руки-крюки». Исполнитель-Поручитель»</t>
  </si>
  <si>
    <t>Разработка программы «Гостиница «Принцесса на горошине». Исполнитель-Поручитель»</t>
  </si>
  <si>
    <t>Разработка программы «Турфирма «Иван Сусанин». Исполнитель-Поручитель»</t>
  </si>
  <si>
    <t>Разработка программы «Юридическая фирма «Вас обманут». Исполнитель-Поручитель»</t>
  </si>
  <si>
    <t>Разработка программы «Магазин компьютерной техники «Ты ж программист». Исполнитель-Поручитель»</t>
  </si>
  <si>
    <t>6.1-6.2</t>
  </si>
  <si>
    <t>11.1-11.2</t>
  </si>
  <si>
    <t>Разработка программы «Магазин компьютерной техники «Ты ж программист». Работник-Кладовщик»</t>
  </si>
  <si>
    <t>Разработка программы «Завод «Иди работать». Работник-Кладовщик»</t>
  </si>
  <si>
    <t>Разработка программы «Автоцентр «Корыто». Работник-Кладовщик»</t>
  </si>
  <si>
    <t>Разработка программы «Столовая «Рога и копыта». Работник-Кладовщик»</t>
  </si>
  <si>
    <t>Разработка программы «Университет «Все отчислены». Работник-Кладовщик»</t>
  </si>
  <si>
    <t>Разработка программы «Поликлиника «Будьте больны». Работник-Кладовщик»</t>
  </si>
  <si>
    <t>Разработка программы «Ветклиника «Айболит». Работник-Кладовщик»</t>
  </si>
  <si>
    <t>Тема неверная
Нет представлений отчетов
Машина и Комплектация, Комлпектация и Предпродажные работы - свзяь многие ко многим</t>
  </si>
  <si>
    <t>Разработка программы для описания структуры и характеристик для расчета длительности разработки ПО</t>
  </si>
  <si>
    <t>Разработка программы для описания проектной команды, разрабатывающей ПО</t>
  </si>
  <si>
    <t>Разработка программы для формирования отображения координат на карте для движущихся объектов</t>
  </si>
  <si>
    <t>Разработка программы для построения маршрутов с учетом препятсвий</t>
  </si>
  <si>
    <t>Разработка программы для управления разработкой аппаратного средства</t>
  </si>
  <si>
    <t>Разработка программы для описания структуры и качественных характеристик аппаратных средств</t>
  </si>
  <si>
    <t>Разработка программы для учета описания структуры встраиваемого программного обеспечения в целях разработки</t>
  </si>
  <si>
    <t>Нет выборки данных  из хранилища для документа
Нет выборки данных  из хранилища для отчета</t>
  </si>
  <si>
    <t>Не явная логика выборки данных для курса приема препаратов</t>
  </si>
  <si>
    <t>Нет выборки данных  из хранилища для документа
Не явная логика выборки данных для симптомов</t>
  </si>
  <si>
    <t>Нет выборки сущностей по пользователям, создавшим их
Нет выборки данных  из хранилища для документа
Нет выборки данных  из хранилища для отчета</t>
  </si>
  <si>
    <t>Нет выборки данных  из хранилища для документа</t>
  </si>
  <si>
    <t>Ничего нет</t>
  </si>
  <si>
    <t>Нет выборки сущностей по пользователям, создавшим их
Нет выборки данных  из хранилища для документа</t>
  </si>
  <si>
    <t>Заказы относятся к иммитации, в нем не должно быть выборки по пользователю
Выборки в сущностях должны быть по кладовщику, а не по повару
Нет выборки данных  из хранилища для документа
Нет выборки данных  из хранилища для отчета</t>
  </si>
  <si>
    <t>Нет выборки сущностей по пользователям (сборки), создавшим их
Нет выборки данных  из хранилища для документа
Нет выборки данных  из хранилища для отчета</t>
  </si>
  <si>
    <t>Нет выборки сущностей по пользователям (в 2 сущностях), создавшим их
Нет выборки данных  из хранилища для документа</t>
  </si>
  <si>
    <t>Не явная логика выборки данных для 2-х сущностей
Нет выборки данных  из хранилища для документа</t>
  </si>
  <si>
    <t>Раздельные проекты по хранению сущностей 
Нет выборки данных  из хранилища для документа
Нет выборки данных  из хранилища для отчета</t>
  </si>
  <si>
    <t>Сущность клиента не треубется, так как там идет иммитация
Трудозатраты привызяываются к Косметике, а не наоборот, соответствено фильтр выборки в Косметике неверен
Нет выборки данных  из хранилища для документа
Нет выборки данных  из хранилища для отчета</t>
  </si>
  <si>
    <t>Сущность Магазин лишняя
Нет выборки данных  из хранилища для документа
Нет выборки данных  из хранилища для отчета</t>
  </si>
  <si>
    <t>Нет выборки данных  из хранилища для отчета</t>
  </si>
  <si>
    <t>Нет выборки сущностей по пользователям (в 2 сущностях), создавшим их
Нет выборки данных  из хранилища для документа
Нет выборки данных  из хранилища для отчета</t>
  </si>
  <si>
    <t>Нет выборки сущностей по пользователям (в 2 сущностях), создавшим их</t>
  </si>
  <si>
    <t>Классы группируют в папки по смыслу, для удобства погружения в проект
Нет выборки сущностей по пользователям, создавшим их
Нет выборки данных  из хранилища для документа</t>
  </si>
  <si>
    <t xml:space="preserve">Нет одной из сущностей варианта
Нет выборки сущностей по пользователям (Напитки), создавшим их
Нет выборки данных  из хранилища для документа
Нет выборки данных  из хранилища для отчета
</t>
  </si>
  <si>
    <t>Нет сущностей по 2 роли
Нет выборки сущностей по пользователям, создавшим их
Нет выборки данных  из хранилища для документа
Нет выборки данных  из хранилища для отчета</t>
  </si>
  <si>
    <t>Нет выборки сущностей по пользователям (Клиенты), создавшим их
Нет выборки данных  из хранилища для документа
Нет выборки данных  из хранилища для отчета</t>
  </si>
  <si>
    <t>Нет сущности Обед по 2 роли
Нет выборки данных  из хранилища для документа</t>
  </si>
  <si>
    <t>Схема БД не соответствует варианту</t>
  </si>
  <si>
    <t xml:space="preserve">Нет сущности Оплата
Нет выборки сущностей по пользователям, создавшим их
Нет выборки данных  из хранилища для документа
</t>
  </si>
  <si>
    <t xml:space="preserve">Нет сущности Затраты
Нет выборки сущностей по пользователям, создавшим их
Нет выборки данных  из хранилища для документа
Нет выборки данных  из хранилища для отчета
</t>
  </si>
  <si>
    <t xml:space="preserve">Нет сущности Оплата
Нет выборки сущностей по пользователям, создавшим их
Нет выборки данных  из хранилища для документа
Нет выборки данных  из хранилища для отчета
</t>
  </si>
  <si>
    <t>Нет сущности Оплата
Нет выборки данных  из хранилища для документа</t>
  </si>
  <si>
    <t>Нет сущности Затраты
Нет выборки сущностей по пользователям, создавшим их
Нет выборки данных  из хранилища для документа
Нет выборки данных  из хранилища для отчета</t>
  </si>
  <si>
    <t>Базы данных нет</t>
  </si>
  <si>
    <t>Классы группируют в папки по смыслу, для удобства погружения в проект
Нет выборки сущностей по пользователям, создавшим их
Нет выборки данных  из хранилища для документа
Нет выборки данных  из хранилища для отчета</t>
  </si>
  <si>
    <t>Классы группируют в папки по смыслу, для удобства погружения в проект
Нет выборки данных  из хранилища для документа
Нет выборки данных  из хранилища для отчета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</si>
</sst>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1F1F1F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0" xfId="0" applyFont="1"/>
    <xf numFmtId="49" fontId="4" fillId="0" borderId="2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/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/>
    <xf numFmtId="0" fontId="4" fillId="0" borderId="5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0" borderId="13" xfId="0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14" xfId="0" applyNumberFormat="1" applyFont="1" applyBorder="1" applyAlignment="1">
      <alignment horizontal="right" vertical="center"/>
    </xf>
    <xf numFmtId="49" fontId="4" fillId="0" borderId="15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vertical="center"/>
    </xf>
    <xf numFmtId="49" fontId="4" fillId="0" borderId="10" xfId="0" applyNumberFormat="1" applyFont="1" applyBorder="1" applyAlignment="1">
      <alignment horizontal="left" vertical="top" wrapText="1"/>
    </xf>
    <xf numFmtId="49" fontId="4" fillId="0" borderId="17" xfId="0" applyNumberFormat="1" applyFont="1" applyBorder="1" applyAlignment="1">
      <alignment horizontal="left" vertical="top" wrapText="1"/>
    </xf>
    <xf numFmtId="49" fontId="4" fillId="0" borderId="17" xfId="0" applyNumberFormat="1" applyFont="1" applyBorder="1" applyAlignment="1">
      <alignment vertical="top" wrapText="1"/>
    </xf>
    <xf numFmtId="49" fontId="1" fillId="0" borderId="17" xfId="0" applyNumberFormat="1" applyFont="1" applyBorder="1" applyAlignment="1">
      <alignment vertical="top" wrapText="1"/>
    </xf>
    <xf numFmtId="0" fontId="0" fillId="0" borderId="12" xfId="0" applyBorder="1"/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10" xfId="0" applyFont="1" applyBorder="1" applyAlignment="1">
      <alignment wrapText="1"/>
    </xf>
    <xf numFmtId="49" fontId="4" fillId="0" borderId="17" xfId="0" applyNumberFormat="1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49" fontId="0" fillId="0" borderId="0" xfId="0" applyNumberFormat="1"/>
    <xf numFmtId="0" fontId="4" fillId="0" borderId="1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24" xfId="0" applyBorder="1"/>
    <xf numFmtId="49" fontId="0" fillId="0" borderId="1" xfId="0" applyNumberFormat="1" applyBorder="1"/>
    <xf numFmtId="0" fontId="0" fillId="0" borderId="1" xfId="0" applyBorder="1"/>
    <xf numFmtId="0" fontId="4" fillId="3" borderId="1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14" fontId="0" fillId="0" borderId="0" xfId="0" applyNumberFormat="1"/>
    <xf numFmtId="0" fontId="7" fillId="0" borderId="19" xfId="1" applyBorder="1" applyAlignment="1">
      <alignment horizontal="left" vertical="top" wrapText="1"/>
    </xf>
    <xf numFmtId="0" fontId="7" fillId="0" borderId="18" xfId="1" applyBorder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/>
    <xf numFmtId="0" fontId="8" fillId="0" borderId="1" xfId="0" applyFont="1" applyBorder="1"/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/>
    <xf numFmtId="0" fontId="8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49" fontId="0" fillId="0" borderId="25" xfId="0" applyNumberFormat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top" wrapText="1"/>
    </xf>
    <xf numFmtId="0" fontId="4" fillId="2" borderId="30" xfId="0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top" wrapText="1"/>
    </xf>
    <xf numFmtId="0" fontId="4" fillId="0" borderId="32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tabSelected="1" workbookViewId="0">
      <selection activeCell="B1" sqref="B1:I1"/>
    </sheetView>
  </sheetViews>
  <sheetFormatPr defaultRowHeight="15" x14ac:dyDescent="0.25"/>
  <cols>
    <col min="1" max="1" width="3" bestFit="1" customWidth="1"/>
    <col min="2" max="2" width="9.140625" style="23"/>
    <col min="3" max="4" width="36.42578125" style="24" customWidth="1"/>
    <col min="5" max="5" width="90" style="24" customWidth="1"/>
    <col min="6" max="9" width="9.140625" style="24"/>
  </cols>
  <sheetData>
    <row r="1" spans="1:10" ht="15.75" thickBot="1" x14ac:dyDescent="0.3">
      <c r="B1" s="64"/>
      <c r="C1" s="64"/>
      <c r="D1" s="64"/>
      <c r="E1" s="64"/>
      <c r="F1" s="64"/>
      <c r="G1" s="64"/>
      <c r="H1" s="64"/>
      <c r="I1" s="64"/>
    </row>
    <row r="2" spans="1:10" x14ac:dyDescent="0.25">
      <c r="B2" s="65" t="s">
        <v>82</v>
      </c>
      <c r="C2" s="66"/>
      <c r="D2" s="66"/>
      <c r="E2" s="66"/>
      <c r="F2" s="66"/>
      <c r="G2" s="66"/>
      <c r="H2" s="66"/>
      <c r="I2" s="67"/>
    </row>
    <row r="3" spans="1:10" x14ac:dyDescent="0.25">
      <c r="B3" s="21" t="s">
        <v>73</v>
      </c>
      <c r="C3" s="22" t="s">
        <v>74</v>
      </c>
      <c r="D3" s="22" t="s">
        <v>75</v>
      </c>
      <c r="E3" s="22" t="s">
        <v>8</v>
      </c>
      <c r="F3" s="22" t="s">
        <v>11</v>
      </c>
      <c r="G3" s="22" t="s">
        <v>12</v>
      </c>
      <c r="H3" s="22" t="s">
        <v>13</v>
      </c>
      <c r="I3" s="8" t="s">
        <v>3</v>
      </c>
    </row>
    <row r="4" spans="1:10" x14ac:dyDescent="0.25">
      <c r="A4">
        <v>1</v>
      </c>
      <c r="B4" s="5" t="s">
        <v>523</v>
      </c>
      <c r="C4" s="3" t="s">
        <v>319</v>
      </c>
      <c r="D4" s="3" t="s">
        <v>320</v>
      </c>
      <c r="E4" s="3" t="s">
        <v>522</v>
      </c>
      <c r="F4" s="3">
        <v>10</v>
      </c>
      <c r="G4" s="3"/>
      <c r="H4" s="3"/>
      <c r="I4" s="20">
        <f t="shared" ref="I4:I28" si="0">SUM(F4:H4)</f>
        <v>10</v>
      </c>
      <c r="J4" s="45"/>
    </row>
    <row r="5" spans="1:10" x14ac:dyDescent="0.25">
      <c r="A5">
        <v>2</v>
      </c>
      <c r="B5" s="5" t="s">
        <v>60</v>
      </c>
      <c r="C5" s="3" t="s">
        <v>322</v>
      </c>
      <c r="D5" s="3"/>
      <c r="E5" s="3" t="s">
        <v>258</v>
      </c>
      <c r="F5" s="3">
        <v>10</v>
      </c>
      <c r="G5" s="3"/>
      <c r="H5" s="3"/>
      <c r="I5" s="20">
        <f t="shared" si="0"/>
        <v>10</v>
      </c>
      <c r="J5" s="45"/>
    </row>
    <row r="6" spans="1:10" x14ac:dyDescent="0.25">
      <c r="A6">
        <v>3</v>
      </c>
      <c r="B6" s="5" t="s">
        <v>29</v>
      </c>
      <c r="C6" s="3" t="s">
        <v>325</v>
      </c>
      <c r="D6" s="3" t="s">
        <v>324</v>
      </c>
      <c r="E6" s="3" t="s">
        <v>260</v>
      </c>
      <c r="F6" s="3">
        <v>10</v>
      </c>
      <c r="G6" s="3"/>
      <c r="H6" s="3"/>
      <c r="I6" s="20">
        <f t="shared" si="0"/>
        <v>10</v>
      </c>
      <c r="J6" s="45"/>
    </row>
    <row r="7" spans="1:10" x14ac:dyDescent="0.25">
      <c r="A7">
        <v>4</v>
      </c>
      <c r="B7" s="5" t="s">
        <v>59</v>
      </c>
      <c r="C7" s="3"/>
      <c r="D7" s="3" t="s">
        <v>323</v>
      </c>
      <c r="E7" s="3" t="s">
        <v>288</v>
      </c>
      <c r="F7" s="3">
        <v>10</v>
      </c>
      <c r="G7" s="3"/>
      <c r="H7" s="3"/>
      <c r="I7" s="20">
        <f t="shared" si="0"/>
        <v>10</v>
      </c>
      <c r="J7" s="45"/>
    </row>
    <row r="8" spans="1:10" x14ac:dyDescent="0.25">
      <c r="A8">
        <v>5</v>
      </c>
      <c r="B8" s="5" t="s">
        <v>513</v>
      </c>
      <c r="C8" s="3" t="s">
        <v>305</v>
      </c>
      <c r="D8" s="3" t="s">
        <v>297</v>
      </c>
      <c r="E8" s="3" t="s">
        <v>515</v>
      </c>
      <c r="F8" s="3">
        <v>9</v>
      </c>
      <c r="G8" s="3"/>
      <c r="H8" s="3"/>
      <c r="I8" s="20">
        <f t="shared" si="0"/>
        <v>9</v>
      </c>
      <c r="J8" s="45"/>
    </row>
    <row r="9" spans="1:10" x14ac:dyDescent="0.25">
      <c r="A9">
        <v>6</v>
      </c>
      <c r="B9" s="5" t="s">
        <v>23</v>
      </c>
      <c r="C9" s="3"/>
      <c r="D9" s="3" t="s">
        <v>316</v>
      </c>
      <c r="E9" s="3" t="s">
        <v>290</v>
      </c>
      <c r="F9" s="3">
        <v>9</v>
      </c>
      <c r="G9" s="3"/>
      <c r="H9" s="3"/>
      <c r="I9" s="20">
        <f t="shared" si="0"/>
        <v>9</v>
      </c>
      <c r="J9" s="45"/>
    </row>
    <row r="10" spans="1:10" x14ac:dyDescent="0.25">
      <c r="A10">
        <v>7</v>
      </c>
      <c r="B10" s="5" t="s">
        <v>26</v>
      </c>
      <c r="C10" s="3" t="s">
        <v>314</v>
      </c>
      <c r="D10" s="3" t="s">
        <v>317</v>
      </c>
      <c r="E10" s="3" t="s">
        <v>262</v>
      </c>
      <c r="F10" s="3">
        <v>8</v>
      </c>
      <c r="G10" s="3"/>
      <c r="H10" s="3"/>
      <c r="I10" s="20">
        <f t="shared" si="0"/>
        <v>8</v>
      </c>
      <c r="J10" s="45"/>
    </row>
    <row r="11" spans="1:10" x14ac:dyDescent="0.25">
      <c r="A11">
        <v>8</v>
      </c>
      <c r="B11" s="5" t="s">
        <v>517</v>
      </c>
      <c r="C11" s="3" t="s">
        <v>303</v>
      </c>
      <c r="D11" s="3" t="s">
        <v>301</v>
      </c>
      <c r="E11" s="3" t="s">
        <v>518</v>
      </c>
      <c r="F11" s="3">
        <v>8</v>
      </c>
      <c r="G11" s="3"/>
      <c r="H11" s="3"/>
      <c r="I11" s="20">
        <f t="shared" si="0"/>
        <v>8</v>
      </c>
      <c r="J11" s="45"/>
    </row>
    <row r="12" spans="1:10" x14ac:dyDescent="0.25">
      <c r="A12">
        <v>9</v>
      </c>
      <c r="B12" s="5" t="s">
        <v>58</v>
      </c>
      <c r="C12" s="3" t="s">
        <v>307</v>
      </c>
      <c r="D12" s="3"/>
      <c r="E12" s="3" t="s">
        <v>423</v>
      </c>
      <c r="F12" s="3">
        <v>8</v>
      </c>
      <c r="G12" s="3"/>
      <c r="H12" s="3"/>
      <c r="I12" s="20">
        <f t="shared" si="0"/>
        <v>8</v>
      </c>
      <c r="J12" s="45"/>
    </row>
    <row r="13" spans="1:10" x14ac:dyDescent="0.25">
      <c r="A13">
        <v>10</v>
      </c>
      <c r="B13" s="5" t="s">
        <v>520</v>
      </c>
      <c r="C13" s="3" t="s">
        <v>309</v>
      </c>
      <c r="D13" s="3" t="s">
        <v>304</v>
      </c>
      <c r="E13" s="3" t="s">
        <v>519</v>
      </c>
      <c r="F13" s="3">
        <v>8</v>
      </c>
      <c r="G13" s="3"/>
      <c r="H13" s="3"/>
      <c r="I13" s="20">
        <f t="shared" si="0"/>
        <v>8</v>
      </c>
      <c r="J13" s="45"/>
    </row>
    <row r="14" spans="1:10" x14ac:dyDescent="0.25">
      <c r="A14">
        <v>11</v>
      </c>
      <c r="B14" s="5" t="s">
        <v>193</v>
      </c>
      <c r="C14" s="3" t="s">
        <v>302</v>
      </c>
      <c r="D14" s="3"/>
      <c r="E14" s="3" t="s">
        <v>422</v>
      </c>
      <c r="F14" s="3">
        <v>6</v>
      </c>
      <c r="G14" s="3"/>
      <c r="H14" s="3"/>
      <c r="I14" s="20">
        <f t="shared" si="0"/>
        <v>6</v>
      </c>
    </row>
    <row r="15" spans="1:10" x14ac:dyDescent="0.25">
      <c r="A15">
        <v>12</v>
      </c>
      <c r="B15" s="5" t="s">
        <v>30</v>
      </c>
      <c r="C15" s="3" t="s">
        <v>268</v>
      </c>
      <c r="D15" s="3"/>
      <c r="E15" s="3" t="s">
        <v>265</v>
      </c>
      <c r="F15" s="3">
        <v>6</v>
      </c>
      <c r="G15" s="3"/>
      <c r="H15" s="3"/>
      <c r="I15" s="20">
        <f t="shared" si="0"/>
        <v>6</v>
      </c>
    </row>
    <row r="16" spans="1:10" x14ac:dyDescent="0.25">
      <c r="A16">
        <v>13</v>
      </c>
      <c r="B16" s="5" t="s">
        <v>151</v>
      </c>
      <c r="C16" s="3"/>
      <c r="D16" s="3" t="s">
        <v>326</v>
      </c>
      <c r="E16" s="3" t="s">
        <v>418</v>
      </c>
      <c r="F16" s="3">
        <v>6</v>
      </c>
      <c r="G16" s="3"/>
      <c r="H16" s="3"/>
      <c r="I16" s="20">
        <f t="shared" si="0"/>
        <v>6</v>
      </c>
    </row>
    <row r="17" spans="1:10" x14ac:dyDescent="0.25">
      <c r="A17">
        <v>14</v>
      </c>
      <c r="B17" s="5" t="s">
        <v>55</v>
      </c>
      <c r="C17" s="3" t="s">
        <v>299</v>
      </c>
      <c r="D17" s="3"/>
      <c r="E17" s="3" t="s">
        <v>287</v>
      </c>
      <c r="F17" s="3">
        <v>5</v>
      </c>
      <c r="G17" s="3"/>
      <c r="H17" s="3"/>
      <c r="I17" s="20">
        <f t="shared" si="0"/>
        <v>5</v>
      </c>
    </row>
    <row r="18" spans="1:10" x14ac:dyDescent="0.25">
      <c r="A18">
        <v>15</v>
      </c>
      <c r="B18" s="5" t="s">
        <v>516</v>
      </c>
      <c r="C18" s="3" t="s">
        <v>300</v>
      </c>
      <c r="D18" s="3" t="s">
        <v>308</v>
      </c>
      <c r="E18" s="3" t="s">
        <v>514</v>
      </c>
      <c r="F18" s="3">
        <v>5</v>
      </c>
      <c r="G18" s="3"/>
      <c r="H18" s="3"/>
      <c r="I18" s="20">
        <f t="shared" si="0"/>
        <v>5</v>
      </c>
    </row>
    <row r="19" spans="1:10" x14ac:dyDescent="0.25">
      <c r="A19">
        <v>16</v>
      </c>
      <c r="B19" s="5" t="s">
        <v>66</v>
      </c>
      <c r="C19" s="3" t="s">
        <v>318</v>
      </c>
      <c r="D19" s="3"/>
      <c r="E19" s="3" t="s">
        <v>266</v>
      </c>
      <c r="F19" s="3">
        <v>5</v>
      </c>
      <c r="G19" s="3"/>
      <c r="H19" s="3"/>
      <c r="I19" s="20">
        <f t="shared" si="0"/>
        <v>5</v>
      </c>
    </row>
    <row r="20" spans="1:10" x14ac:dyDescent="0.25">
      <c r="A20">
        <v>17</v>
      </c>
      <c r="B20" s="5" t="s">
        <v>149</v>
      </c>
      <c r="C20" s="3" t="s">
        <v>315</v>
      </c>
      <c r="D20" s="3"/>
      <c r="E20" s="3" t="s">
        <v>271</v>
      </c>
      <c r="F20" s="3">
        <v>4</v>
      </c>
      <c r="G20" s="3"/>
      <c r="H20" s="3"/>
      <c r="I20" s="20">
        <f t="shared" si="0"/>
        <v>4</v>
      </c>
    </row>
    <row r="21" spans="1:10" x14ac:dyDescent="0.25">
      <c r="A21">
        <v>18</v>
      </c>
      <c r="B21" s="5" t="s">
        <v>22</v>
      </c>
      <c r="C21" s="3" t="s">
        <v>298</v>
      </c>
      <c r="D21" s="3"/>
      <c r="E21" s="3" t="s">
        <v>421</v>
      </c>
      <c r="F21" s="3">
        <v>4</v>
      </c>
      <c r="G21" s="3"/>
      <c r="H21" s="3"/>
      <c r="I21" s="20">
        <f t="shared" si="0"/>
        <v>4</v>
      </c>
    </row>
    <row r="22" spans="1:10" x14ac:dyDescent="0.25">
      <c r="A22">
        <v>19</v>
      </c>
      <c r="B22" s="5" t="s">
        <v>47</v>
      </c>
      <c r="C22" s="3" t="s">
        <v>306</v>
      </c>
      <c r="D22" s="3"/>
      <c r="E22" s="3" t="s">
        <v>292</v>
      </c>
      <c r="F22" s="3">
        <v>0</v>
      </c>
      <c r="G22" s="3"/>
      <c r="H22" s="3"/>
      <c r="I22" s="20">
        <f t="shared" si="0"/>
        <v>0</v>
      </c>
    </row>
    <row r="23" spans="1:10" x14ac:dyDescent="0.25">
      <c r="A23">
        <v>20</v>
      </c>
      <c r="B23" s="5" t="s">
        <v>39</v>
      </c>
      <c r="C23" s="3" t="s">
        <v>267</v>
      </c>
      <c r="D23" s="3"/>
      <c r="E23" s="3" t="s">
        <v>289</v>
      </c>
      <c r="F23" s="3">
        <v>0</v>
      </c>
      <c r="G23" s="3"/>
      <c r="H23" s="3"/>
      <c r="I23" s="20">
        <f t="shared" si="0"/>
        <v>0</v>
      </c>
    </row>
    <row r="24" spans="1:10" x14ac:dyDescent="0.25">
      <c r="A24">
        <v>21</v>
      </c>
      <c r="B24" s="5" t="s">
        <v>51</v>
      </c>
      <c r="C24" s="3" t="s">
        <v>311</v>
      </c>
      <c r="D24" s="3"/>
      <c r="E24" s="3" t="s">
        <v>460</v>
      </c>
      <c r="F24" s="3">
        <v>0</v>
      </c>
      <c r="G24" s="3"/>
      <c r="H24" s="3"/>
      <c r="I24" s="20">
        <f t="shared" si="0"/>
        <v>0</v>
      </c>
    </row>
    <row r="25" spans="1:10" x14ac:dyDescent="0.25">
      <c r="A25">
        <v>22</v>
      </c>
      <c r="B25" s="5" t="s">
        <v>14</v>
      </c>
      <c r="C25" s="3" t="s">
        <v>313</v>
      </c>
      <c r="D25" s="3"/>
      <c r="E25" s="3" t="s">
        <v>272</v>
      </c>
      <c r="F25" s="3">
        <v>0</v>
      </c>
      <c r="G25" s="3"/>
      <c r="H25" s="3"/>
      <c r="I25" s="20">
        <f t="shared" si="0"/>
        <v>0</v>
      </c>
    </row>
    <row r="26" spans="1:10" x14ac:dyDescent="0.25">
      <c r="A26">
        <v>23</v>
      </c>
      <c r="B26" s="5" t="s">
        <v>136</v>
      </c>
      <c r="C26" s="3"/>
      <c r="D26" s="3" t="s">
        <v>321</v>
      </c>
      <c r="E26" s="3" t="s">
        <v>416</v>
      </c>
      <c r="F26" s="3">
        <v>0</v>
      </c>
      <c r="G26" s="3"/>
      <c r="H26" s="3"/>
      <c r="I26" s="20">
        <f t="shared" si="0"/>
        <v>0</v>
      </c>
    </row>
    <row r="27" spans="1:10" x14ac:dyDescent="0.25">
      <c r="A27">
        <v>24</v>
      </c>
      <c r="B27" s="29" t="s">
        <v>15</v>
      </c>
      <c r="C27" s="15"/>
      <c r="D27" s="15" t="s">
        <v>310</v>
      </c>
      <c r="E27" s="15" t="s">
        <v>209</v>
      </c>
      <c r="F27" s="15">
        <v>0</v>
      </c>
      <c r="G27" s="15"/>
      <c r="H27" s="15"/>
      <c r="I27" s="20">
        <f t="shared" si="0"/>
        <v>0</v>
      </c>
    </row>
    <row r="28" spans="1:10" ht="15.75" thickBot="1" x14ac:dyDescent="0.3">
      <c r="A28">
        <v>25</v>
      </c>
      <c r="B28" s="28" t="s">
        <v>52</v>
      </c>
      <c r="C28" s="14"/>
      <c r="D28" s="14" t="s">
        <v>312</v>
      </c>
      <c r="E28" s="14" t="s">
        <v>521</v>
      </c>
      <c r="F28" s="14">
        <v>0</v>
      </c>
      <c r="G28" s="14"/>
      <c r="H28" s="14"/>
      <c r="I28" s="25">
        <f t="shared" si="0"/>
        <v>0</v>
      </c>
    </row>
    <row r="29" spans="1:10" ht="15.75" thickBot="1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</row>
    <row r="30" spans="1:10" x14ac:dyDescent="0.25">
      <c r="B30" s="65" t="s">
        <v>284</v>
      </c>
      <c r="C30" s="66"/>
      <c r="D30" s="66"/>
      <c r="E30" s="66"/>
      <c r="F30" s="66"/>
      <c r="G30" s="66"/>
      <c r="H30" s="66"/>
      <c r="I30" s="67"/>
    </row>
    <row r="31" spans="1:10" x14ac:dyDescent="0.25">
      <c r="B31" s="21" t="s">
        <v>73</v>
      </c>
      <c r="C31" s="22" t="s">
        <v>74</v>
      </c>
      <c r="D31" s="22" t="s">
        <v>75</v>
      </c>
      <c r="E31" s="22" t="s">
        <v>8</v>
      </c>
      <c r="F31" s="22" t="s">
        <v>11</v>
      </c>
      <c r="G31" s="22" t="s">
        <v>12</v>
      </c>
      <c r="H31" s="22" t="s">
        <v>13</v>
      </c>
      <c r="I31" s="8" t="s">
        <v>3</v>
      </c>
    </row>
    <row r="32" spans="1:10" x14ac:dyDescent="0.25">
      <c r="A32">
        <v>1</v>
      </c>
      <c r="B32" s="5" t="s">
        <v>520</v>
      </c>
      <c r="C32" s="3" t="s">
        <v>329</v>
      </c>
      <c r="D32" s="3" t="s">
        <v>342</v>
      </c>
      <c r="E32" s="3" t="s">
        <v>524</v>
      </c>
      <c r="F32" s="3">
        <v>10</v>
      </c>
      <c r="G32" s="3"/>
      <c r="H32" s="3"/>
      <c r="I32" s="20">
        <f t="shared" ref="I32:I63" si="1">SUM(SUM(F32:H32))</f>
        <v>10</v>
      </c>
    </row>
    <row r="33" spans="1:9" x14ac:dyDescent="0.25">
      <c r="A33">
        <v>2</v>
      </c>
      <c r="B33" s="5" t="s">
        <v>528</v>
      </c>
      <c r="C33" s="3" t="s">
        <v>331</v>
      </c>
      <c r="D33" s="15" t="s">
        <v>352</v>
      </c>
      <c r="E33" s="3" t="s">
        <v>539</v>
      </c>
      <c r="F33" s="3">
        <v>10</v>
      </c>
      <c r="G33" s="3"/>
      <c r="H33" s="3"/>
      <c r="I33" s="20">
        <f t="shared" si="1"/>
        <v>10</v>
      </c>
    </row>
    <row r="34" spans="1:9" x14ac:dyDescent="0.25">
      <c r="A34">
        <v>3</v>
      </c>
      <c r="B34" s="5" t="s">
        <v>529</v>
      </c>
      <c r="C34" s="15" t="s">
        <v>332</v>
      </c>
      <c r="D34" s="3" t="s">
        <v>339</v>
      </c>
      <c r="E34" s="3" t="s">
        <v>540</v>
      </c>
      <c r="F34" s="3">
        <v>10</v>
      </c>
      <c r="G34" s="3"/>
      <c r="H34" s="3"/>
      <c r="I34" s="20">
        <f t="shared" si="1"/>
        <v>10</v>
      </c>
    </row>
    <row r="35" spans="1:9" x14ac:dyDescent="0.25">
      <c r="A35">
        <v>4</v>
      </c>
      <c r="B35" s="5" t="s">
        <v>547</v>
      </c>
      <c r="C35" s="3" t="s">
        <v>384</v>
      </c>
      <c r="D35" s="15" t="s">
        <v>400</v>
      </c>
      <c r="E35" s="3" t="s">
        <v>554</v>
      </c>
      <c r="F35" s="3">
        <v>10</v>
      </c>
      <c r="G35" s="3"/>
      <c r="H35" s="3"/>
      <c r="I35" s="20">
        <f t="shared" si="1"/>
        <v>10</v>
      </c>
    </row>
    <row r="36" spans="1:9" x14ac:dyDescent="0.25">
      <c r="A36">
        <v>5</v>
      </c>
      <c r="B36" s="5" t="s">
        <v>14</v>
      </c>
      <c r="C36" s="3" t="s">
        <v>386</v>
      </c>
      <c r="D36" s="3"/>
      <c r="E36" s="3" t="s">
        <v>427</v>
      </c>
      <c r="F36" s="3">
        <v>10</v>
      </c>
      <c r="G36" s="3"/>
      <c r="H36" s="3"/>
      <c r="I36" s="20">
        <f t="shared" si="1"/>
        <v>10</v>
      </c>
    </row>
    <row r="37" spans="1:9" x14ac:dyDescent="0.25">
      <c r="A37">
        <v>6</v>
      </c>
      <c r="B37" s="5" t="s">
        <v>61</v>
      </c>
      <c r="C37" s="3" t="s">
        <v>387</v>
      </c>
      <c r="D37" s="3"/>
      <c r="E37" s="3" t="s">
        <v>428</v>
      </c>
      <c r="F37" s="3">
        <v>10</v>
      </c>
      <c r="G37" s="3"/>
      <c r="H37" s="3"/>
      <c r="I37" s="20">
        <f t="shared" si="1"/>
        <v>10</v>
      </c>
    </row>
    <row r="38" spans="1:9" x14ac:dyDescent="0.25">
      <c r="A38">
        <v>7</v>
      </c>
      <c r="B38" s="5" t="s">
        <v>525</v>
      </c>
      <c r="C38" s="3" t="s">
        <v>335</v>
      </c>
      <c r="D38" s="3" t="s">
        <v>336</v>
      </c>
      <c r="E38" s="3" t="s">
        <v>526</v>
      </c>
      <c r="F38" s="3">
        <v>10</v>
      </c>
      <c r="G38" s="3"/>
      <c r="H38" s="3"/>
      <c r="I38" s="20">
        <f t="shared" si="1"/>
        <v>10</v>
      </c>
    </row>
    <row r="39" spans="1:9" x14ac:dyDescent="0.25">
      <c r="A39">
        <v>8</v>
      </c>
      <c r="B39" s="5" t="s">
        <v>534</v>
      </c>
      <c r="C39" s="3" t="s">
        <v>389</v>
      </c>
      <c r="D39" s="3" t="s">
        <v>391</v>
      </c>
      <c r="E39" s="3" t="s">
        <v>543</v>
      </c>
      <c r="F39" s="3">
        <v>10</v>
      </c>
      <c r="G39" s="3"/>
      <c r="H39" s="3"/>
      <c r="I39" s="20">
        <f t="shared" si="1"/>
        <v>10</v>
      </c>
    </row>
    <row r="40" spans="1:9" x14ac:dyDescent="0.25">
      <c r="A40">
        <v>9</v>
      </c>
      <c r="B40" s="5" t="s">
        <v>548</v>
      </c>
      <c r="C40" s="3" t="s">
        <v>393</v>
      </c>
      <c r="D40" s="3" t="s">
        <v>405</v>
      </c>
      <c r="E40" s="3" t="s">
        <v>555</v>
      </c>
      <c r="F40" s="3">
        <v>10</v>
      </c>
      <c r="G40" s="3"/>
      <c r="H40" s="3"/>
      <c r="I40" s="20">
        <f t="shared" si="1"/>
        <v>10</v>
      </c>
    </row>
    <row r="41" spans="1:9" x14ac:dyDescent="0.25">
      <c r="A41">
        <v>10</v>
      </c>
      <c r="B41" s="5" t="s">
        <v>516</v>
      </c>
      <c r="C41" s="3" t="s">
        <v>340</v>
      </c>
      <c r="D41" s="3" t="s">
        <v>341</v>
      </c>
      <c r="E41" s="3" t="s">
        <v>549</v>
      </c>
      <c r="F41" s="3">
        <v>10</v>
      </c>
      <c r="G41" s="3"/>
      <c r="H41" s="3"/>
      <c r="I41" s="20">
        <f t="shared" si="1"/>
        <v>10</v>
      </c>
    </row>
    <row r="42" spans="1:9" x14ac:dyDescent="0.25">
      <c r="A42">
        <v>11</v>
      </c>
      <c r="B42" s="5" t="s">
        <v>26</v>
      </c>
      <c r="C42" s="3" t="s">
        <v>345</v>
      </c>
      <c r="D42" s="3"/>
      <c r="E42" s="3" t="s">
        <v>425</v>
      </c>
      <c r="F42" s="3">
        <v>10</v>
      </c>
      <c r="G42" s="3"/>
      <c r="H42" s="3"/>
      <c r="I42" s="20">
        <f t="shared" si="1"/>
        <v>10</v>
      </c>
    </row>
    <row r="43" spans="1:9" x14ac:dyDescent="0.25">
      <c r="A43">
        <v>12</v>
      </c>
      <c r="B43" s="29" t="s">
        <v>520</v>
      </c>
      <c r="C43" s="15" t="s">
        <v>374</v>
      </c>
      <c r="D43" s="15" t="s">
        <v>364</v>
      </c>
      <c r="E43" s="15" t="s">
        <v>524</v>
      </c>
      <c r="F43" s="3">
        <v>10</v>
      </c>
      <c r="G43" s="3"/>
      <c r="H43" s="3"/>
      <c r="I43" s="20">
        <f t="shared" si="1"/>
        <v>10</v>
      </c>
    </row>
    <row r="44" spans="1:9" x14ac:dyDescent="0.25">
      <c r="A44">
        <v>13</v>
      </c>
      <c r="B44" s="29" t="s">
        <v>532</v>
      </c>
      <c r="C44" s="15" t="s">
        <v>381</v>
      </c>
      <c r="D44" s="15" t="s">
        <v>383</v>
      </c>
      <c r="E44" s="15" t="s">
        <v>546</v>
      </c>
      <c r="F44" s="3">
        <v>10</v>
      </c>
      <c r="G44" s="3"/>
      <c r="H44" s="3"/>
      <c r="I44" s="20">
        <f t="shared" si="1"/>
        <v>10</v>
      </c>
    </row>
    <row r="45" spans="1:9" x14ac:dyDescent="0.25">
      <c r="A45">
        <v>14</v>
      </c>
      <c r="B45" s="29" t="s">
        <v>534</v>
      </c>
      <c r="C45" s="15" t="s">
        <v>355</v>
      </c>
      <c r="D45" s="15" t="s">
        <v>353</v>
      </c>
      <c r="E45" s="15" t="s">
        <v>543</v>
      </c>
      <c r="F45" s="3">
        <v>10</v>
      </c>
      <c r="G45" s="3"/>
      <c r="H45" s="3"/>
      <c r="I45" s="20">
        <f t="shared" si="1"/>
        <v>10</v>
      </c>
    </row>
    <row r="46" spans="1:9" x14ac:dyDescent="0.25">
      <c r="A46">
        <v>15</v>
      </c>
      <c r="B46" s="29" t="s">
        <v>516</v>
      </c>
      <c r="C46" s="15" t="s">
        <v>357</v>
      </c>
      <c r="D46" s="15" t="s">
        <v>360</v>
      </c>
      <c r="E46" s="15" t="s">
        <v>549</v>
      </c>
      <c r="F46" s="15">
        <v>9.5</v>
      </c>
      <c r="G46" s="15"/>
      <c r="H46" s="15"/>
      <c r="I46" s="30">
        <f t="shared" si="1"/>
        <v>9.5</v>
      </c>
    </row>
    <row r="47" spans="1:9" x14ac:dyDescent="0.25">
      <c r="A47">
        <v>16</v>
      </c>
      <c r="B47" s="29" t="s">
        <v>527</v>
      </c>
      <c r="C47" s="15" t="s">
        <v>365</v>
      </c>
      <c r="D47" s="15" t="s">
        <v>362</v>
      </c>
      <c r="E47" s="15" t="s">
        <v>538</v>
      </c>
      <c r="F47" s="15">
        <v>9</v>
      </c>
      <c r="G47" s="15"/>
      <c r="H47" s="15"/>
      <c r="I47" s="20">
        <f t="shared" si="1"/>
        <v>9</v>
      </c>
    </row>
    <row r="48" spans="1:9" x14ac:dyDescent="0.25">
      <c r="A48">
        <v>17</v>
      </c>
      <c r="B48" s="29" t="s">
        <v>18</v>
      </c>
      <c r="C48" s="15" t="s">
        <v>397</v>
      </c>
      <c r="D48" s="15"/>
      <c r="E48" s="15" t="s">
        <v>433</v>
      </c>
      <c r="F48" s="15">
        <v>9</v>
      </c>
      <c r="G48" s="15"/>
      <c r="H48" s="15"/>
      <c r="I48" s="20">
        <f t="shared" si="1"/>
        <v>9</v>
      </c>
    </row>
    <row r="49" spans="1:9" x14ac:dyDescent="0.25">
      <c r="A49">
        <v>18</v>
      </c>
      <c r="B49" s="29" t="s">
        <v>517</v>
      </c>
      <c r="C49" s="15" t="s">
        <v>348</v>
      </c>
      <c r="D49" s="15" t="s">
        <v>343</v>
      </c>
      <c r="E49" s="15" t="s">
        <v>550</v>
      </c>
      <c r="F49" s="15">
        <v>9</v>
      </c>
      <c r="G49" s="15"/>
      <c r="H49" s="15"/>
      <c r="I49" s="30">
        <f t="shared" si="1"/>
        <v>9</v>
      </c>
    </row>
    <row r="50" spans="1:9" x14ac:dyDescent="0.25">
      <c r="A50">
        <v>19</v>
      </c>
      <c r="B50" s="29" t="s">
        <v>534</v>
      </c>
      <c r="C50" s="15" t="s">
        <v>373</v>
      </c>
      <c r="D50" s="15" t="s">
        <v>361</v>
      </c>
      <c r="E50" s="15" t="s">
        <v>543</v>
      </c>
      <c r="F50" s="15">
        <v>9</v>
      </c>
      <c r="G50" s="15"/>
      <c r="H50" s="15"/>
      <c r="I50" s="20">
        <f t="shared" si="1"/>
        <v>9</v>
      </c>
    </row>
    <row r="51" spans="1:9" x14ac:dyDescent="0.25">
      <c r="A51">
        <v>20</v>
      </c>
      <c r="B51" s="29" t="s">
        <v>523</v>
      </c>
      <c r="C51" s="15" t="s">
        <v>376</v>
      </c>
      <c r="D51" s="15" t="s">
        <v>369</v>
      </c>
      <c r="E51" s="15" t="s">
        <v>553</v>
      </c>
      <c r="F51" s="15">
        <v>9</v>
      </c>
      <c r="G51" s="15"/>
      <c r="H51" s="15"/>
      <c r="I51" s="20">
        <f t="shared" si="1"/>
        <v>9</v>
      </c>
    </row>
    <row r="52" spans="1:9" x14ac:dyDescent="0.25">
      <c r="A52">
        <v>21</v>
      </c>
      <c r="B52" s="29" t="s">
        <v>536</v>
      </c>
      <c r="C52" s="15" t="s">
        <v>377</v>
      </c>
      <c r="D52" s="15" t="s">
        <v>359</v>
      </c>
      <c r="E52" s="15" t="s">
        <v>544</v>
      </c>
      <c r="F52" s="15">
        <v>9</v>
      </c>
      <c r="G52" s="15"/>
      <c r="H52" s="15"/>
      <c r="I52" s="30">
        <f t="shared" si="1"/>
        <v>9</v>
      </c>
    </row>
    <row r="53" spans="1:9" x14ac:dyDescent="0.25">
      <c r="A53">
        <v>22</v>
      </c>
      <c r="B53" s="29" t="s">
        <v>537</v>
      </c>
      <c r="C53" s="15" t="s">
        <v>379</v>
      </c>
      <c r="D53" s="15" t="s">
        <v>370</v>
      </c>
      <c r="E53" s="15" t="s">
        <v>545</v>
      </c>
      <c r="F53" s="15">
        <v>9</v>
      </c>
      <c r="G53" s="15"/>
      <c r="H53" s="15"/>
      <c r="I53" s="20">
        <f t="shared" si="1"/>
        <v>9</v>
      </c>
    </row>
    <row r="54" spans="1:9" x14ac:dyDescent="0.25">
      <c r="A54">
        <v>23</v>
      </c>
      <c r="B54" s="29" t="s">
        <v>535</v>
      </c>
      <c r="C54" s="3" t="s">
        <v>382</v>
      </c>
      <c r="D54" s="15" t="s">
        <v>358</v>
      </c>
      <c r="E54" s="15" t="s">
        <v>552</v>
      </c>
      <c r="F54" s="15">
        <v>9</v>
      </c>
      <c r="G54" s="15"/>
      <c r="H54" s="15"/>
      <c r="I54" s="20">
        <f t="shared" si="1"/>
        <v>9</v>
      </c>
    </row>
    <row r="55" spans="1:9" x14ac:dyDescent="0.25">
      <c r="A55">
        <v>24</v>
      </c>
      <c r="B55" s="29" t="s">
        <v>29</v>
      </c>
      <c r="C55" s="15" t="s">
        <v>409</v>
      </c>
      <c r="D55" s="15"/>
      <c r="E55" s="15" t="s">
        <v>446</v>
      </c>
      <c r="F55" s="15">
        <v>9</v>
      </c>
      <c r="G55" s="15"/>
      <c r="H55" s="15"/>
      <c r="I55" s="30">
        <f t="shared" si="1"/>
        <v>9</v>
      </c>
    </row>
    <row r="56" spans="1:9" x14ac:dyDescent="0.25">
      <c r="A56">
        <v>25</v>
      </c>
      <c r="B56" s="29" t="s">
        <v>528</v>
      </c>
      <c r="C56" s="15" t="s">
        <v>410</v>
      </c>
      <c r="D56" s="15" t="s">
        <v>399</v>
      </c>
      <c r="E56" s="15" t="s">
        <v>539</v>
      </c>
      <c r="F56" s="15">
        <v>9</v>
      </c>
      <c r="G56" s="15"/>
      <c r="H56" s="15"/>
      <c r="I56" s="20">
        <f t="shared" si="1"/>
        <v>9</v>
      </c>
    </row>
    <row r="57" spans="1:9" x14ac:dyDescent="0.25">
      <c r="A57">
        <v>26</v>
      </c>
      <c r="B57" s="29" t="s">
        <v>537</v>
      </c>
      <c r="C57" s="15" t="s">
        <v>411</v>
      </c>
      <c r="D57" s="15" t="s">
        <v>392</v>
      </c>
      <c r="E57" s="15" t="s">
        <v>545</v>
      </c>
      <c r="F57" s="15">
        <v>9</v>
      </c>
      <c r="G57" s="15"/>
      <c r="H57" s="15"/>
      <c r="I57" s="20">
        <f t="shared" si="1"/>
        <v>9</v>
      </c>
    </row>
    <row r="58" spans="1:9" x14ac:dyDescent="0.25">
      <c r="A58">
        <v>27</v>
      </c>
      <c r="B58" s="29" t="s">
        <v>533</v>
      </c>
      <c r="C58" s="15" t="s">
        <v>354</v>
      </c>
      <c r="D58" s="15" t="s">
        <v>351</v>
      </c>
      <c r="E58" s="15" t="s">
        <v>542</v>
      </c>
      <c r="F58" s="15">
        <v>9</v>
      </c>
      <c r="G58" s="15"/>
      <c r="H58" s="15"/>
      <c r="I58" s="30">
        <f t="shared" si="1"/>
        <v>9</v>
      </c>
    </row>
    <row r="59" spans="1:9" x14ac:dyDescent="0.25">
      <c r="A59">
        <v>28</v>
      </c>
      <c r="B59" s="29" t="s">
        <v>529</v>
      </c>
      <c r="C59" s="15" t="s">
        <v>412</v>
      </c>
      <c r="D59" s="15" t="s">
        <v>390</v>
      </c>
      <c r="E59" s="15" t="s">
        <v>540</v>
      </c>
      <c r="F59" s="15">
        <v>9</v>
      </c>
      <c r="G59" s="15"/>
      <c r="H59" s="15"/>
      <c r="I59" s="20">
        <f t="shared" si="1"/>
        <v>9</v>
      </c>
    </row>
    <row r="60" spans="1:9" x14ac:dyDescent="0.25">
      <c r="A60">
        <v>29</v>
      </c>
      <c r="B60" s="29" t="s">
        <v>52</v>
      </c>
      <c r="C60" s="15"/>
      <c r="D60" s="15" t="s">
        <v>291</v>
      </c>
      <c r="E60" s="15" t="s">
        <v>463</v>
      </c>
      <c r="F60" s="15">
        <v>9</v>
      </c>
      <c r="G60" s="15"/>
      <c r="H60" s="15"/>
      <c r="I60" s="20">
        <f t="shared" si="1"/>
        <v>9</v>
      </c>
    </row>
    <row r="61" spans="1:9" x14ac:dyDescent="0.25">
      <c r="A61">
        <v>30</v>
      </c>
      <c r="B61" s="29" t="s">
        <v>47</v>
      </c>
      <c r="C61" s="15" t="s">
        <v>328</v>
      </c>
      <c r="D61" s="15"/>
      <c r="E61" s="15" t="s">
        <v>292</v>
      </c>
      <c r="F61" s="15">
        <v>8</v>
      </c>
      <c r="G61" s="15"/>
      <c r="H61" s="15"/>
      <c r="I61" s="30">
        <f t="shared" si="1"/>
        <v>8</v>
      </c>
    </row>
    <row r="62" spans="1:9" x14ac:dyDescent="0.25">
      <c r="A62">
        <v>31</v>
      </c>
      <c r="B62" s="29" t="s">
        <v>530</v>
      </c>
      <c r="C62" s="15" t="s">
        <v>338</v>
      </c>
      <c r="D62" s="15" t="s">
        <v>333</v>
      </c>
      <c r="E62" s="15" t="s">
        <v>541</v>
      </c>
      <c r="F62" s="15">
        <v>8</v>
      </c>
      <c r="G62" s="15"/>
      <c r="H62" s="15"/>
      <c r="I62" s="20">
        <f t="shared" si="1"/>
        <v>8</v>
      </c>
    </row>
    <row r="63" spans="1:9" x14ac:dyDescent="0.25">
      <c r="A63">
        <v>32</v>
      </c>
      <c r="B63" s="29" t="s">
        <v>527</v>
      </c>
      <c r="C63" s="15" t="s">
        <v>276</v>
      </c>
      <c r="D63" s="15" t="s">
        <v>330</v>
      </c>
      <c r="E63" s="15" t="s">
        <v>538</v>
      </c>
      <c r="F63" s="15">
        <v>8</v>
      </c>
      <c r="G63" s="15"/>
      <c r="H63" s="15"/>
      <c r="I63" s="20">
        <f t="shared" si="1"/>
        <v>8</v>
      </c>
    </row>
    <row r="64" spans="1:9" x14ac:dyDescent="0.25">
      <c r="A64">
        <v>33</v>
      </c>
      <c r="B64" s="29" t="s">
        <v>531</v>
      </c>
      <c r="C64" s="15" t="s">
        <v>350</v>
      </c>
      <c r="D64" s="15" t="s">
        <v>344</v>
      </c>
      <c r="E64" s="15" t="s">
        <v>551</v>
      </c>
      <c r="F64" s="15">
        <v>9</v>
      </c>
      <c r="G64" s="15"/>
      <c r="H64" s="15"/>
      <c r="I64" s="30">
        <f t="shared" ref="I64:I94" si="2">SUM(SUM(F64:H64))</f>
        <v>9</v>
      </c>
    </row>
    <row r="65" spans="1:9" x14ac:dyDescent="0.25">
      <c r="A65">
        <v>34</v>
      </c>
      <c r="B65" s="29" t="s">
        <v>22</v>
      </c>
      <c r="C65" s="15" t="s">
        <v>406</v>
      </c>
      <c r="D65" s="15"/>
      <c r="E65" s="15" t="s">
        <v>445</v>
      </c>
      <c r="F65" s="15">
        <v>8</v>
      </c>
      <c r="G65" s="15"/>
      <c r="H65" s="15"/>
      <c r="I65" s="20">
        <f t="shared" si="2"/>
        <v>8</v>
      </c>
    </row>
    <row r="66" spans="1:9" x14ac:dyDescent="0.25">
      <c r="A66">
        <v>35</v>
      </c>
      <c r="B66" s="29" t="s">
        <v>32</v>
      </c>
      <c r="C66" s="15" t="s">
        <v>380</v>
      </c>
      <c r="D66" s="15"/>
      <c r="E66" s="15" t="s">
        <v>440</v>
      </c>
      <c r="F66" s="15">
        <v>8</v>
      </c>
      <c r="G66" s="15"/>
      <c r="H66" s="15"/>
      <c r="I66" s="20">
        <f t="shared" si="2"/>
        <v>8</v>
      </c>
    </row>
    <row r="67" spans="1:9" x14ac:dyDescent="0.25">
      <c r="A67">
        <v>36</v>
      </c>
      <c r="B67" s="29" t="s">
        <v>65</v>
      </c>
      <c r="C67" s="15"/>
      <c r="D67" s="15" t="s">
        <v>407</v>
      </c>
      <c r="E67" s="15" t="s">
        <v>436</v>
      </c>
      <c r="F67" s="15">
        <v>8</v>
      </c>
      <c r="G67" s="15"/>
      <c r="H67" s="15"/>
      <c r="I67" s="30">
        <f t="shared" si="2"/>
        <v>8</v>
      </c>
    </row>
    <row r="68" spans="1:9" x14ac:dyDescent="0.25">
      <c r="A68">
        <v>37</v>
      </c>
      <c r="B68" s="29" t="s">
        <v>16</v>
      </c>
      <c r="C68" s="15" t="s">
        <v>280</v>
      </c>
      <c r="D68" s="15"/>
      <c r="E68" s="15" t="s">
        <v>424</v>
      </c>
      <c r="F68" s="15">
        <v>7</v>
      </c>
      <c r="G68" s="15"/>
      <c r="H68" s="15"/>
      <c r="I68" s="20">
        <f t="shared" si="2"/>
        <v>7</v>
      </c>
    </row>
    <row r="69" spans="1:9" x14ac:dyDescent="0.25">
      <c r="A69">
        <v>38</v>
      </c>
      <c r="B69" s="29" t="s">
        <v>523</v>
      </c>
      <c r="C69" s="15" t="s">
        <v>388</v>
      </c>
      <c r="D69" s="3" t="s">
        <v>402</v>
      </c>
      <c r="E69" s="15" t="s">
        <v>553</v>
      </c>
      <c r="F69" s="15">
        <v>7</v>
      </c>
      <c r="G69" s="15"/>
      <c r="H69" s="15"/>
      <c r="I69" s="20">
        <f t="shared" si="2"/>
        <v>7</v>
      </c>
    </row>
    <row r="70" spans="1:9" x14ac:dyDescent="0.25">
      <c r="A70">
        <v>39</v>
      </c>
      <c r="B70" s="29" t="s">
        <v>517</v>
      </c>
      <c r="C70" s="15" t="s">
        <v>395</v>
      </c>
      <c r="D70" s="15" t="s">
        <v>403</v>
      </c>
      <c r="E70" s="15" t="s">
        <v>550</v>
      </c>
      <c r="F70" s="15">
        <v>7</v>
      </c>
      <c r="G70" s="15"/>
      <c r="H70" s="15"/>
      <c r="I70" s="30">
        <f t="shared" si="2"/>
        <v>7</v>
      </c>
    </row>
    <row r="71" spans="1:9" x14ac:dyDescent="0.25">
      <c r="A71">
        <v>40</v>
      </c>
      <c r="B71" s="29" t="s">
        <v>28</v>
      </c>
      <c r="C71" s="15" t="s">
        <v>282</v>
      </c>
      <c r="D71" s="15"/>
      <c r="E71" s="15" t="s">
        <v>437</v>
      </c>
      <c r="F71" s="15">
        <v>6</v>
      </c>
      <c r="G71" s="15"/>
      <c r="H71" s="15"/>
      <c r="I71" s="20">
        <f t="shared" si="2"/>
        <v>6</v>
      </c>
    </row>
    <row r="72" spans="1:9" x14ac:dyDescent="0.25">
      <c r="A72">
        <v>41</v>
      </c>
      <c r="B72" s="29" t="s">
        <v>151</v>
      </c>
      <c r="C72" s="15"/>
      <c r="D72" s="15" t="s">
        <v>346</v>
      </c>
      <c r="E72" s="15" t="s">
        <v>432</v>
      </c>
      <c r="F72" s="15">
        <v>6</v>
      </c>
      <c r="G72" s="15"/>
      <c r="H72" s="15"/>
      <c r="I72" s="20">
        <f t="shared" si="2"/>
        <v>6</v>
      </c>
    </row>
    <row r="73" spans="1:9" x14ac:dyDescent="0.25">
      <c r="A73">
        <v>42</v>
      </c>
      <c r="B73" s="29" t="s">
        <v>60</v>
      </c>
      <c r="C73" s="15"/>
      <c r="D73" s="3" t="s">
        <v>385</v>
      </c>
      <c r="E73" s="15" t="s">
        <v>426</v>
      </c>
      <c r="F73" s="15">
        <v>6</v>
      </c>
      <c r="G73" s="15"/>
      <c r="H73" s="15"/>
      <c r="I73" s="30">
        <f t="shared" si="2"/>
        <v>6</v>
      </c>
    </row>
    <row r="74" spans="1:9" x14ac:dyDescent="0.25">
      <c r="A74">
        <v>43</v>
      </c>
      <c r="B74" s="29" t="s">
        <v>26</v>
      </c>
      <c r="C74" s="15" t="s">
        <v>277</v>
      </c>
      <c r="D74" s="15"/>
      <c r="E74" s="15" t="s">
        <v>425</v>
      </c>
      <c r="F74" s="15">
        <v>5</v>
      </c>
      <c r="G74" s="15"/>
      <c r="H74" s="15"/>
      <c r="I74" s="20">
        <f t="shared" si="2"/>
        <v>5</v>
      </c>
    </row>
    <row r="75" spans="1:9" x14ac:dyDescent="0.25">
      <c r="A75">
        <v>44</v>
      </c>
      <c r="B75" s="29" t="s">
        <v>32</v>
      </c>
      <c r="C75" s="15" t="s">
        <v>275</v>
      </c>
      <c r="D75" s="15"/>
      <c r="E75" s="15" t="s">
        <v>440</v>
      </c>
      <c r="F75" s="15">
        <v>5</v>
      </c>
      <c r="G75" s="15"/>
      <c r="H75" s="15"/>
      <c r="I75" s="20">
        <f t="shared" si="2"/>
        <v>5</v>
      </c>
    </row>
    <row r="76" spans="1:9" x14ac:dyDescent="0.25">
      <c r="A76">
        <v>45</v>
      </c>
      <c r="B76" s="29" t="s">
        <v>66</v>
      </c>
      <c r="C76" s="15" t="s">
        <v>371</v>
      </c>
      <c r="D76" s="15"/>
      <c r="E76" s="15" t="s">
        <v>266</v>
      </c>
      <c r="F76" s="15">
        <v>5</v>
      </c>
      <c r="G76" s="15"/>
      <c r="H76" s="15"/>
      <c r="I76" s="30">
        <f t="shared" si="2"/>
        <v>5</v>
      </c>
    </row>
    <row r="77" spans="1:9" x14ac:dyDescent="0.25">
      <c r="A77">
        <v>46</v>
      </c>
      <c r="B77" s="29" t="s">
        <v>31</v>
      </c>
      <c r="C77" s="15"/>
      <c r="D77" s="15" t="s">
        <v>337</v>
      </c>
      <c r="E77" s="15" t="s">
        <v>454</v>
      </c>
      <c r="F77" s="15">
        <v>5</v>
      </c>
      <c r="G77" s="15"/>
      <c r="H77" s="15"/>
      <c r="I77" s="20">
        <f t="shared" si="2"/>
        <v>5</v>
      </c>
    </row>
    <row r="78" spans="1:9" x14ac:dyDescent="0.25">
      <c r="A78">
        <v>47</v>
      </c>
      <c r="B78" s="29" t="s">
        <v>29</v>
      </c>
      <c r="C78" s="15" t="s">
        <v>366</v>
      </c>
      <c r="D78" s="3"/>
      <c r="E78" s="15" t="s">
        <v>446</v>
      </c>
      <c r="F78" s="15">
        <v>4</v>
      </c>
      <c r="G78" s="15"/>
      <c r="H78" s="15"/>
      <c r="I78" s="20">
        <f t="shared" si="2"/>
        <v>4</v>
      </c>
    </row>
    <row r="79" spans="1:9" x14ac:dyDescent="0.25">
      <c r="A79">
        <v>48</v>
      </c>
      <c r="B79" s="5" t="s">
        <v>66</v>
      </c>
      <c r="C79" s="3" t="s">
        <v>278</v>
      </c>
      <c r="D79" s="3"/>
      <c r="E79" s="3" t="s">
        <v>266</v>
      </c>
      <c r="F79" s="3">
        <v>0</v>
      </c>
      <c r="G79" s="3"/>
      <c r="H79" s="3"/>
      <c r="I79" s="30">
        <f t="shared" si="2"/>
        <v>0</v>
      </c>
    </row>
    <row r="80" spans="1:9" x14ac:dyDescent="0.25">
      <c r="A80">
        <v>49</v>
      </c>
      <c r="B80" s="5" t="s">
        <v>64</v>
      </c>
      <c r="C80" s="3" t="s">
        <v>279</v>
      </c>
      <c r="D80" s="3"/>
      <c r="E80" s="3" t="s">
        <v>464</v>
      </c>
      <c r="F80" s="3">
        <v>0</v>
      </c>
      <c r="G80" s="3"/>
      <c r="H80" s="3"/>
      <c r="I80" s="20">
        <f t="shared" si="2"/>
        <v>0</v>
      </c>
    </row>
    <row r="81" spans="1:10" x14ac:dyDescent="0.25">
      <c r="A81">
        <v>50</v>
      </c>
      <c r="B81" s="5" t="s">
        <v>57</v>
      </c>
      <c r="C81" s="3" t="s">
        <v>274</v>
      </c>
      <c r="D81" s="15"/>
      <c r="E81" s="3" t="s">
        <v>453</v>
      </c>
      <c r="F81" s="3">
        <v>0</v>
      </c>
      <c r="G81" s="3"/>
      <c r="H81" s="3"/>
      <c r="I81" s="20">
        <f t="shared" si="2"/>
        <v>0</v>
      </c>
    </row>
    <row r="82" spans="1:10" x14ac:dyDescent="0.25">
      <c r="A82">
        <v>51</v>
      </c>
      <c r="B82" s="5" t="s">
        <v>51</v>
      </c>
      <c r="C82" s="3" t="s">
        <v>356</v>
      </c>
      <c r="D82" s="3"/>
      <c r="E82" s="3" t="s">
        <v>460</v>
      </c>
      <c r="F82" s="3">
        <v>0</v>
      </c>
      <c r="G82" s="3"/>
      <c r="H82" s="3"/>
      <c r="I82" s="30">
        <f t="shared" si="2"/>
        <v>0</v>
      </c>
    </row>
    <row r="83" spans="1:10" x14ac:dyDescent="0.25">
      <c r="A83">
        <v>52</v>
      </c>
      <c r="B83" s="5" t="s">
        <v>129</v>
      </c>
      <c r="C83" s="3" t="s">
        <v>334</v>
      </c>
      <c r="D83" s="3"/>
      <c r="E83" s="3" t="s">
        <v>452</v>
      </c>
      <c r="F83" s="3">
        <v>0</v>
      </c>
      <c r="G83" s="3"/>
      <c r="H83" s="3"/>
      <c r="I83" s="20">
        <f t="shared" si="2"/>
        <v>0</v>
      </c>
    </row>
    <row r="84" spans="1:10" x14ac:dyDescent="0.25">
      <c r="A84">
        <v>53</v>
      </c>
      <c r="B84" s="5" t="s">
        <v>28</v>
      </c>
      <c r="C84" s="3" t="s">
        <v>363</v>
      </c>
      <c r="D84" s="3"/>
      <c r="E84" s="3" t="s">
        <v>437</v>
      </c>
      <c r="F84" s="3">
        <v>0</v>
      </c>
      <c r="G84" s="3"/>
      <c r="H84" s="3"/>
      <c r="I84" s="20">
        <f t="shared" si="2"/>
        <v>0</v>
      </c>
    </row>
    <row r="85" spans="1:10" x14ac:dyDescent="0.25">
      <c r="A85">
        <v>54</v>
      </c>
      <c r="B85" s="5" t="s">
        <v>51</v>
      </c>
      <c r="C85" s="3" t="s">
        <v>398</v>
      </c>
      <c r="D85" s="3"/>
      <c r="E85" s="3" t="s">
        <v>460</v>
      </c>
      <c r="F85" s="3">
        <v>0</v>
      </c>
      <c r="G85" s="3"/>
      <c r="H85" s="3"/>
      <c r="I85" s="30">
        <f t="shared" si="2"/>
        <v>0</v>
      </c>
    </row>
    <row r="86" spans="1:10" x14ac:dyDescent="0.25">
      <c r="A86">
        <v>55</v>
      </c>
      <c r="B86" s="5" t="s">
        <v>34</v>
      </c>
      <c r="C86" s="3" t="s">
        <v>372</v>
      </c>
      <c r="D86" s="3"/>
      <c r="E86" s="3" t="s">
        <v>449</v>
      </c>
      <c r="F86" s="3">
        <v>0</v>
      </c>
      <c r="G86" s="3"/>
      <c r="H86" s="3"/>
      <c r="I86" s="20">
        <f t="shared" si="2"/>
        <v>0</v>
      </c>
    </row>
    <row r="87" spans="1:10" x14ac:dyDescent="0.25">
      <c r="A87">
        <v>56</v>
      </c>
      <c r="B87" s="5" t="s">
        <v>30</v>
      </c>
      <c r="C87" s="3" t="s">
        <v>404</v>
      </c>
      <c r="D87" s="3"/>
      <c r="E87" s="3" t="s">
        <v>465</v>
      </c>
      <c r="F87" s="3">
        <v>0</v>
      </c>
      <c r="G87" s="3"/>
      <c r="H87" s="3"/>
      <c r="I87" s="20">
        <f t="shared" si="2"/>
        <v>0</v>
      </c>
    </row>
    <row r="88" spans="1:10" x14ac:dyDescent="0.25">
      <c r="A88">
        <v>57</v>
      </c>
      <c r="B88" s="29" t="s">
        <v>71</v>
      </c>
      <c r="C88" s="15" t="s">
        <v>375</v>
      </c>
      <c r="D88" s="15"/>
      <c r="E88" s="15" t="s">
        <v>285</v>
      </c>
      <c r="F88" s="3">
        <v>0</v>
      </c>
      <c r="G88" s="3"/>
      <c r="H88" s="3"/>
      <c r="I88" s="30">
        <f t="shared" si="2"/>
        <v>0</v>
      </c>
    </row>
    <row r="89" spans="1:10" x14ac:dyDescent="0.25">
      <c r="A89">
        <v>58</v>
      </c>
      <c r="B89" s="29" t="s">
        <v>39</v>
      </c>
      <c r="C89" s="3" t="s">
        <v>283</v>
      </c>
      <c r="D89" s="3"/>
      <c r="E89" s="3" t="s">
        <v>289</v>
      </c>
      <c r="F89" s="3">
        <v>0</v>
      </c>
      <c r="G89" s="3"/>
      <c r="H89" s="3"/>
      <c r="I89" s="20">
        <f t="shared" si="2"/>
        <v>0</v>
      </c>
      <c r="J89" s="63"/>
    </row>
    <row r="90" spans="1:10" x14ac:dyDescent="0.25">
      <c r="A90">
        <v>59</v>
      </c>
      <c r="B90" s="5" t="s">
        <v>33</v>
      </c>
      <c r="C90" s="3"/>
      <c r="D90" s="3" t="s">
        <v>84</v>
      </c>
      <c r="E90" s="3" t="s">
        <v>444</v>
      </c>
      <c r="F90" s="3">
        <v>0</v>
      </c>
      <c r="G90" s="3"/>
      <c r="H90" s="3"/>
      <c r="I90" s="20">
        <f t="shared" si="2"/>
        <v>0</v>
      </c>
      <c r="J90" s="63"/>
    </row>
    <row r="91" spans="1:10" x14ac:dyDescent="0.25">
      <c r="A91">
        <v>60</v>
      </c>
      <c r="B91" s="29" t="s">
        <v>137</v>
      </c>
      <c r="C91" s="15"/>
      <c r="D91" s="15" t="s">
        <v>378</v>
      </c>
      <c r="E91" s="15" t="s">
        <v>466</v>
      </c>
      <c r="F91" s="15">
        <v>0</v>
      </c>
      <c r="G91" s="15"/>
      <c r="H91" s="15"/>
      <c r="I91" s="30">
        <f t="shared" si="2"/>
        <v>0</v>
      </c>
      <c r="J91" s="63"/>
    </row>
    <row r="92" spans="1:10" x14ac:dyDescent="0.25">
      <c r="A92">
        <v>61</v>
      </c>
      <c r="B92" s="29" t="s">
        <v>193</v>
      </c>
      <c r="C92" s="3"/>
      <c r="D92" s="3" t="s">
        <v>394</v>
      </c>
      <c r="E92" s="3" t="s">
        <v>441</v>
      </c>
      <c r="F92" s="15">
        <v>0</v>
      </c>
      <c r="G92" s="15"/>
      <c r="H92" s="15"/>
      <c r="I92" s="20">
        <f t="shared" si="2"/>
        <v>0</v>
      </c>
      <c r="J92" s="63"/>
    </row>
    <row r="93" spans="1:10" x14ac:dyDescent="0.25">
      <c r="A93">
        <v>62</v>
      </c>
      <c r="B93" s="29" t="s">
        <v>151</v>
      </c>
      <c r="C93" s="15"/>
      <c r="D93" s="15" t="s">
        <v>396</v>
      </c>
      <c r="E93" s="15" t="s">
        <v>432</v>
      </c>
      <c r="F93" s="15">
        <v>0</v>
      </c>
      <c r="G93" s="15"/>
      <c r="H93" s="15"/>
      <c r="I93" s="20">
        <f t="shared" si="2"/>
        <v>0</v>
      </c>
      <c r="J93" s="63"/>
    </row>
    <row r="94" spans="1:10" ht="15.75" thickBot="1" x14ac:dyDescent="0.3">
      <c r="A94">
        <v>63</v>
      </c>
      <c r="B94" s="28" t="s">
        <v>52</v>
      </c>
      <c r="C94" s="14"/>
      <c r="D94" s="14" t="s">
        <v>281</v>
      </c>
      <c r="E94" s="14" t="s">
        <v>463</v>
      </c>
      <c r="F94" s="14">
        <v>0</v>
      </c>
      <c r="G94" s="14"/>
      <c r="H94" s="14"/>
      <c r="I94" s="25">
        <f t="shared" si="2"/>
        <v>0</v>
      </c>
      <c r="J94" s="63"/>
    </row>
    <row r="95" spans="1:10" x14ac:dyDescent="0.25">
      <c r="B95" s="26"/>
      <c r="C95" s="27"/>
      <c r="D95" s="27"/>
      <c r="E95" s="27"/>
      <c r="F95" s="27"/>
      <c r="G95" s="27"/>
      <c r="H95" s="27"/>
      <c r="I95" s="27"/>
    </row>
    <row r="96" spans="1:10" x14ac:dyDescent="0.25">
      <c r="B96" s="26"/>
      <c r="C96" s="27"/>
      <c r="D96" s="27"/>
      <c r="E96" s="27"/>
      <c r="F96" s="27"/>
      <c r="G96" s="27"/>
      <c r="H96" s="27"/>
      <c r="I96" s="27"/>
    </row>
    <row r="97" spans="2:9" x14ac:dyDescent="0.25">
      <c r="B97" s="26"/>
      <c r="C97" s="27"/>
      <c r="D97" s="27"/>
      <c r="E97" s="27"/>
      <c r="F97" s="27"/>
      <c r="G97" s="27"/>
      <c r="H97" s="27"/>
      <c r="I97" s="27"/>
    </row>
    <row r="98" spans="2:9" x14ac:dyDescent="0.25">
      <c r="B98" s="26"/>
      <c r="C98" s="27"/>
      <c r="D98" s="27"/>
      <c r="E98" s="27"/>
      <c r="F98" s="27"/>
      <c r="G98" s="27"/>
      <c r="H98" s="27"/>
      <c r="I98" s="27"/>
    </row>
    <row r="99" spans="2:9" x14ac:dyDescent="0.25">
      <c r="B99" s="26"/>
      <c r="C99" s="27"/>
      <c r="D99" s="27"/>
      <c r="E99" s="27"/>
      <c r="F99" s="27"/>
      <c r="G99" s="27"/>
      <c r="H99" s="27"/>
      <c r="I99" s="27"/>
    </row>
    <row r="100" spans="2:9" x14ac:dyDescent="0.25">
      <c r="B100" s="26"/>
      <c r="C100" s="27"/>
      <c r="D100" s="27"/>
      <c r="E100" s="27"/>
      <c r="F100" s="27"/>
      <c r="G100" s="27"/>
      <c r="H100" s="27"/>
      <c r="I100" s="27"/>
    </row>
    <row r="101" spans="2:9" x14ac:dyDescent="0.25">
      <c r="B101" s="26"/>
      <c r="C101" s="27"/>
      <c r="D101" s="27"/>
      <c r="E101" s="27"/>
      <c r="F101" s="27"/>
      <c r="G101" s="27"/>
      <c r="H101" s="27"/>
      <c r="I101" s="27"/>
    </row>
    <row r="102" spans="2:9" x14ac:dyDescent="0.25">
      <c r="B102" s="26"/>
      <c r="C102" s="27"/>
      <c r="D102" s="27"/>
      <c r="E102" s="27"/>
      <c r="F102" s="27"/>
      <c r="G102" s="27"/>
      <c r="H102" s="27"/>
      <c r="I102" s="27"/>
    </row>
    <row r="103" spans="2:9" x14ac:dyDescent="0.25">
      <c r="B103" s="26"/>
      <c r="C103" s="27"/>
      <c r="D103" s="27"/>
      <c r="E103" s="27"/>
      <c r="F103" s="27"/>
      <c r="G103" s="27"/>
      <c r="H103" s="27"/>
      <c r="I103" s="27"/>
    </row>
    <row r="104" spans="2:9" x14ac:dyDescent="0.25">
      <c r="B104" s="26"/>
      <c r="C104" s="27"/>
      <c r="D104" s="27"/>
      <c r="E104" s="27"/>
      <c r="F104" s="27"/>
      <c r="G104" s="27"/>
      <c r="H104" s="27"/>
      <c r="I104" s="27"/>
    </row>
    <row r="105" spans="2:9" x14ac:dyDescent="0.25">
      <c r="B105" s="26"/>
      <c r="C105" s="27"/>
      <c r="D105" s="27"/>
      <c r="E105" s="27"/>
      <c r="F105" s="27"/>
      <c r="G105" s="27"/>
      <c r="H105" s="27"/>
      <c r="I105" s="27"/>
    </row>
    <row r="106" spans="2:9" x14ac:dyDescent="0.25">
      <c r="B106" s="26"/>
      <c r="C106" s="27"/>
      <c r="D106" s="27"/>
      <c r="E106" s="27"/>
      <c r="F106" s="27"/>
      <c r="G106" s="27"/>
      <c r="H106" s="27"/>
      <c r="I106" s="27"/>
    </row>
    <row r="107" spans="2:9" x14ac:dyDescent="0.25">
      <c r="B107" s="26"/>
      <c r="C107" s="27"/>
      <c r="D107" s="27"/>
      <c r="E107" s="27"/>
      <c r="F107" s="27"/>
      <c r="G107" s="27"/>
      <c r="H107" s="27"/>
      <c r="I107" s="27"/>
    </row>
    <row r="108" spans="2:9" x14ac:dyDescent="0.25">
      <c r="B108" s="26"/>
      <c r="C108" s="27"/>
      <c r="D108" s="27"/>
      <c r="E108" s="27"/>
      <c r="F108" s="27"/>
      <c r="G108" s="27"/>
      <c r="H108" s="27"/>
      <c r="I108" s="27"/>
    </row>
    <row r="109" spans="2:9" x14ac:dyDescent="0.25">
      <c r="B109" s="26"/>
      <c r="C109" s="27"/>
      <c r="D109" s="27"/>
      <c r="E109" s="27"/>
      <c r="F109" s="27"/>
      <c r="G109" s="27"/>
      <c r="H109" s="27"/>
      <c r="I109" s="27"/>
    </row>
    <row r="110" spans="2:9" x14ac:dyDescent="0.25">
      <c r="B110" s="26"/>
      <c r="C110" s="27"/>
      <c r="D110" s="27"/>
      <c r="E110" s="27"/>
      <c r="F110" s="27"/>
      <c r="G110" s="27"/>
      <c r="H110" s="27"/>
      <c r="I110" s="27"/>
    </row>
    <row r="111" spans="2:9" x14ac:dyDescent="0.25">
      <c r="B111" s="26"/>
      <c r="C111" s="27"/>
      <c r="D111" s="27"/>
      <c r="E111" s="27"/>
      <c r="F111" s="27"/>
      <c r="G111" s="27"/>
      <c r="H111" s="27"/>
      <c r="I111" s="27"/>
    </row>
    <row r="112" spans="2:9" x14ac:dyDescent="0.25">
      <c r="B112" s="26"/>
      <c r="C112" s="27"/>
      <c r="D112" s="27"/>
      <c r="E112" s="27"/>
      <c r="F112" s="27"/>
      <c r="G112" s="27"/>
      <c r="H112" s="27"/>
      <c r="I112" s="27"/>
    </row>
    <row r="113" spans="2:9" x14ac:dyDescent="0.25">
      <c r="B113" s="26"/>
      <c r="C113" s="27"/>
      <c r="D113" s="27"/>
      <c r="E113" s="27"/>
      <c r="F113" s="27"/>
      <c r="G113" s="27"/>
      <c r="H113" s="27"/>
      <c r="I113" s="27"/>
    </row>
    <row r="114" spans="2:9" x14ac:dyDescent="0.25">
      <c r="B114" s="26"/>
      <c r="C114" s="27"/>
      <c r="D114" s="27"/>
      <c r="E114" s="27"/>
      <c r="F114" s="27"/>
      <c r="G114" s="27"/>
      <c r="H114" s="27"/>
      <c r="I114" s="27"/>
    </row>
    <row r="115" spans="2:9" x14ac:dyDescent="0.25">
      <c r="B115" s="26"/>
      <c r="C115" s="27"/>
      <c r="D115" s="27"/>
      <c r="E115" s="27"/>
      <c r="F115" s="27"/>
      <c r="G115" s="27"/>
      <c r="H115" s="27"/>
      <c r="I115" s="27"/>
    </row>
    <row r="116" spans="2:9" x14ac:dyDescent="0.25">
      <c r="B116" s="26"/>
      <c r="C116" s="27"/>
      <c r="D116" s="27"/>
      <c r="E116" s="27"/>
      <c r="F116" s="27"/>
      <c r="G116" s="27"/>
      <c r="H116" s="27"/>
      <c r="I116" s="27"/>
    </row>
    <row r="117" spans="2:9" x14ac:dyDescent="0.25">
      <c r="B117" s="26"/>
      <c r="C117" s="27"/>
      <c r="D117" s="27"/>
      <c r="E117" s="27"/>
      <c r="F117" s="27"/>
      <c r="G117" s="27"/>
      <c r="H117" s="27"/>
      <c r="I117" s="27"/>
    </row>
    <row r="118" spans="2:9" x14ac:dyDescent="0.25">
      <c r="B118" s="26"/>
      <c r="C118" s="27"/>
      <c r="D118" s="27"/>
      <c r="E118" s="27"/>
      <c r="F118" s="27"/>
      <c r="G118" s="27"/>
      <c r="H118" s="27"/>
      <c r="I118" s="27"/>
    </row>
    <row r="119" spans="2:9" x14ac:dyDescent="0.25">
      <c r="B119" s="26"/>
      <c r="C119" s="27"/>
      <c r="D119" s="27"/>
      <c r="E119" s="27"/>
      <c r="F119" s="27"/>
      <c r="G119" s="27"/>
      <c r="H119" s="27"/>
      <c r="I119" s="27"/>
    </row>
    <row r="120" spans="2:9" x14ac:dyDescent="0.25">
      <c r="C120" s="27"/>
      <c r="D120" s="27"/>
      <c r="E120" s="27"/>
      <c r="F120" s="27"/>
    </row>
    <row r="121" spans="2:9" x14ac:dyDescent="0.25">
      <c r="C121" s="27"/>
      <c r="D121" s="27"/>
      <c r="E121" s="27"/>
      <c r="F121" s="27"/>
    </row>
    <row r="122" spans="2:9" x14ac:dyDescent="0.25">
      <c r="C122" s="27"/>
      <c r="D122" s="27"/>
      <c r="E122" s="27"/>
      <c r="F122" s="27"/>
    </row>
    <row r="123" spans="2:9" x14ac:dyDescent="0.25">
      <c r="C123" s="27"/>
      <c r="D123" s="27"/>
      <c r="E123" s="27"/>
      <c r="F123" s="27"/>
    </row>
    <row r="124" spans="2:9" x14ac:dyDescent="0.25">
      <c r="C124" s="27"/>
      <c r="D124" s="27"/>
      <c r="E124" s="27"/>
      <c r="F124" s="27"/>
    </row>
    <row r="125" spans="2:9" x14ac:dyDescent="0.25">
      <c r="C125" s="27"/>
      <c r="D125" s="27"/>
      <c r="E125" s="27"/>
      <c r="F125" s="27"/>
    </row>
    <row r="126" spans="2:9" x14ac:dyDescent="0.25">
      <c r="C126" s="27"/>
      <c r="D126" s="27"/>
      <c r="E126" s="27"/>
      <c r="F126" s="27"/>
    </row>
    <row r="127" spans="2:9" x14ac:dyDescent="0.25">
      <c r="C127" s="27"/>
      <c r="D127" s="27"/>
      <c r="E127" s="27"/>
      <c r="F127" s="27"/>
    </row>
    <row r="128" spans="2:9" x14ac:dyDescent="0.25">
      <c r="C128" s="27"/>
      <c r="D128" s="27"/>
      <c r="E128" s="27"/>
      <c r="F128" s="27"/>
    </row>
    <row r="129" spans="3:6" x14ac:dyDescent="0.25">
      <c r="C129" s="27"/>
      <c r="D129" s="27"/>
      <c r="E129" s="27"/>
      <c r="F129" s="27"/>
    </row>
  </sheetData>
  <sortState xmlns:xlrd2="http://schemas.microsoft.com/office/spreadsheetml/2017/richdata2" ref="B32:I94">
    <sortCondition descending="1" ref="I32:I94"/>
    <sortCondition ref="C32:C94"/>
  </sortState>
  <mergeCells count="5">
    <mergeCell ref="J89:J94"/>
    <mergeCell ref="B1:I1"/>
    <mergeCell ref="A29:J29"/>
    <mergeCell ref="B2:I2"/>
    <mergeCell ref="B30:I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P1"/>
    </sheetView>
  </sheetViews>
  <sheetFormatPr defaultRowHeight="15" x14ac:dyDescent="0.25"/>
  <cols>
    <col min="1" max="1" width="7.7109375" customWidth="1"/>
    <col min="2" max="2" width="38.7109375" customWidth="1"/>
    <col min="3" max="3" width="85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  <col min="11" max="11" width="6.7109375" customWidth="1"/>
    <col min="13" max="13" width="25.140625" bestFit="1" customWidth="1"/>
    <col min="14" max="14" width="25.140625" customWidth="1"/>
    <col min="15" max="15" width="25.28515625" customWidth="1"/>
    <col min="16" max="16" width="25.140625" customWidth="1"/>
  </cols>
  <sheetData>
    <row r="1" spans="1:16" ht="20.100000000000001" customHeight="1" thickBot="1" x14ac:dyDescent="0.3">
      <c r="A1" s="88" t="s">
        <v>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20.100000000000001" customHeight="1" thickBot="1" x14ac:dyDescent="0.3">
      <c r="A2" s="92" t="s">
        <v>1</v>
      </c>
      <c r="B2" s="79" t="s">
        <v>0</v>
      </c>
      <c r="C2" s="89" t="s">
        <v>8</v>
      </c>
      <c r="D2" s="76" t="s">
        <v>9</v>
      </c>
      <c r="E2" s="71"/>
      <c r="F2" s="71"/>
      <c r="G2" s="71"/>
      <c r="H2" s="71"/>
      <c r="I2" s="91"/>
      <c r="J2" s="94" t="s">
        <v>3</v>
      </c>
      <c r="K2" s="95"/>
      <c r="L2" s="96"/>
      <c r="M2" s="97" t="s">
        <v>72</v>
      </c>
      <c r="N2" s="97" t="s">
        <v>76</v>
      </c>
      <c r="O2" s="84" t="s">
        <v>77</v>
      </c>
      <c r="P2" s="86"/>
    </row>
    <row r="3" spans="1:16" ht="30" customHeight="1" thickBot="1" x14ac:dyDescent="0.3">
      <c r="A3" s="93"/>
      <c r="B3" s="80"/>
      <c r="C3" s="90"/>
      <c r="D3" s="82" t="s">
        <v>11</v>
      </c>
      <c r="E3" s="83"/>
      <c r="F3" s="77" t="s">
        <v>12</v>
      </c>
      <c r="G3" s="83"/>
      <c r="H3" s="77" t="s">
        <v>13</v>
      </c>
      <c r="I3" s="78"/>
      <c r="J3" s="76" t="s">
        <v>2</v>
      </c>
      <c r="K3" s="72"/>
      <c r="L3" s="18" t="s">
        <v>4</v>
      </c>
      <c r="M3" s="98"/>
      <c r="N3" s="98"/>
      <c r="O3" s="85"/>
      <c r="P3" s="87"/>
    </row>
    <row r="4" spans="1:16" ht="15" customHeight="1" x14ac:dyDescent="0.25">
      <c r="A4" s="13" t="s">
        <v>137</v>
      </c>
      <c r="B4" s="49" t="s">
        <v>297</v>
      </c>
      <c r="C4" s="6" t="s">
        <v>286</v>
      </c>
      <c r="D4" s="10">
        <v>45354</v>
      </c>
      <c r="E4" s="8">
        <f>9</f>
        <v>9</v>
      </c>
      <c r="F4" s="12">
        <v>45419</v>
      </c>
      <c r="G4" s="7">
        <f>10-8</f>
        <v>2</v>
      </c>
      <c r="H4" s="11"/>
      <c r="I4" s="7"/>
      <c r="J4" s="11"/>
      <c r="K4" s="7">
        <f>E4+G4+I4</f>
        <v>11</v>
      </c>
      <c r="L4" s="16">
        <f>IF(K4&gt;49,5,IF(K4&gt;39,4,IF(K4&gt;29,3,2)))</f>
        <v>2</v>
      </c>
      <c r="M4" s="32" t="s">
        <v>504</v>
      </c>
      <c r="N4" s="44" t="s">
        <v>586</v>
      </c>
      <c r="O4" s="37"/>
      <c r="P4" s="51"/>
    </row>
    <row r="5" spans="1:16" ht="15" customHeight="1" x14ac:dyDescent="0.25">
      <c r="A5" s="5" t="s">
        <v>22</v>
      </c>
      <c r="B5" s="3" t="s">
        <v>298</v>
      </c>
      <c r="C5" s="6" t="s">
        <v>421</v>
      </c>
      <c r="D5" s="10">
        <v>45354</v>
      </c>
      <c r="E5" s="8">
        <f>4</f>
        <v>4</v>
      </c>
      <c r="F5" s="12">
        <v>45419</v>
      </c>
      <c r="G5" s="8">
        <f>10-8</f>
        <v>2</v>
      </c>
      <c r="H5" s="11"/>
      <c r="I5" s="8"/>
      <c r="J5" s="11"/>
      <c r="K5" s="7">
        <f t="shared" ref="K5:K22" si="0">E5+G5+I5</f>
        <v>6</v>
      </c>
      <c r="L5" s="16">
        <f t="shared" ref="L5:L22" si="1">IF(K5&gt;49,5,IF(K5&gt;39,4,IF(K5&gt;29,3,2)))</f>
        <v>2</v>
      </c>
      <c r="M5" s="32" t="s">
        <v>498</v>
      </c>
      <c r="N5" s="44" t="s">
        <v>586</v>
      </c>
      <c r="O5" s="36"/>
      <c r="P5" s="52"/>
    </row>
    <row r="6" spans="1:16" ht="15" customHeight="1" x14ac:dyDescent="0.25">
      <c r="A6" s="5" t="s">
        <v>55</v>
      </c>
      <c r="B6" s="3" t="s">
        <v>299</v>
      </c>
      <c r="C6" s="6" t="s">
        <v>287</v>
      </c>
      <c r="D6" s="10">
        <v>45354</v>
      </c>
      <c r="E6" s="8">
        <f>5</f>
        <v>5</v>
      </c>
      <c r="F6" s="12">
        <v>45419</v>
      </c>
      <c r="G6" s="8">
        <f>10-2-2</f>
        <v>6</v>
      </c>
      <c r="H6" s="11"/>
      <c r="I6" s="8"/>
      <c r="J6" s="11"/>
      <c r="K6" s="7">
        <f t="shared" si="0"/>
        <v>11</v>
      </c>
      <c r="L6" s="16">
        <f t="shared" si="1"/>
        <v>2</v>
      </c>
      <c r="M6" s="32" t="s">
        <v>499</v>
      </c>
      <c r="N6" s="43" t="s">
        <v>567</v>
      </c>
      <c r="O6" s="36"/>
      <c r="P6" s="52"/>
    </row>
    <row r="7" spans="1:16" ht="15" customHeight="1" x14ac:dyDescent="0.25">
      <c r="A7" s="5" t="s">
        <v>18</v>
      </c>
      <c r="B7" s="48" t="s">
        <v>300</v>
      </c>
      <c r="C7" s="6" t="s">
        <v>259</v>
      </c>
      <c r="D7" s="10">
        <v>45354</v>
      </c>
      <c r="E7" s="8">
        <f>5</f>
        <v>5</v>
      </c>
      <c r="F7" s="12">
        <v>45419</v>
      </c>
      <c r="G7" s="8">
        <f>10-2-2</f>
        <v>6</v>
      </c>
      <c r="H7" s="11"/>
      <c r="I7" s="8"/>
      <c r="J7" s="11"/>
      <c r="K7" s="7">
        <f t="shared" si="0"/>
        <v>11</v>
      </c>
      <c r="L7" s="16">
        <f t="shared" si="1"/>
        <v>2</v>
      </c>
      <c r="M7" s="32" t="s">
        <v>506</v>
      </c>
      <c r="N7" s="43" t="s">
        <v>587</v>
      </c>
      <c r="O7" s="36"/>
      <c r="P7" s="52"/>
    </row>
    <row r="8" spans="1:16" ht="15" customHeight="1" x14ac:dyDescent="0.25">
      <c r="A8" s="5" t="s">
        <v>70</v>
      </c>
      <c r="B8" s="48" t="s">
        <v>301</v>
      </c>
      <c r="C8" s="6" t="s">
        <v>420</v>
      </c>
      <c r="D8" s="10">
        <v>45354</v>
      </c>
      <c r="E8" s="8">
        <f>8</f>
        <v>8</v>
      </c>
      <c r="F8" s="12">
        <v>45419</v>
      </c>
      <c r="G8" s="8">
        <f>10-2-2</f>
        <v>6</v>
      </c>
      <c r="H8" s="11"/>
      <c r="I8" s="8"/>
      <c r="J8" s="11"/>
      <c r="K8" s="7">
        <f t="shared" si="0"/>
        <v>14</v>
      </c>
      <c r="L8" s="16">
        <f t="shared" si="1"/>
        <v>2</v>
      </c>
      <c r="M8" s="32" t="s">
        <v>505</v>
      </c>
      <c r="N8" s="43" t="s">
        <v>588</v>
      </c>
      <c r="O8" s="36"/>
      <c r="P8" s="52"/>
    </row>
    <row r="9" spans="1:16" ht="15" customHeight="1" x14ac:dyDescent="0.25">
      <c r="A9" s="5" t="s">
        <v>193</v>
      </c>
      <c r="B9" s="3" t="s">
        <v>302</v>
      </c>
      <c r="C9" s="6" t="s">
        <v>422</v>
      </c>
      <c r="D9" s="10">
        <v>45354</v>
      </c>
      <c r="E9" s="8">
        <f>6</f>
        <v>6</v>
      </c>
      <c r="F9" s="12">
        <v>45419</v>
      </c>
      <c r="G9" s="8">
        <f>10-2-3</f>
        <v>5</v>
      </c>
      <c r="H9" s="11"/>
      <c r="I9" s="8"/>
      <c r="J9" s="11"/>
      <c r="K9" s="7">
        <f t="shared" si="0"/>
        <v>11</v>
      </c>
      <c r="L9" s="16">
        <f t="shared" si="1"/>
        <v>2</v>
      </c>
      <c r="M9" s="32" t="s">
        <v>502</v>
      </c>
      <c r="N9" s="43" t="s">
        <v>567</v>
      </c>
      <c r="O9" s="36"/>
      <c r="P9" s="52"/>
    </row>
    <row r="10" spans="1:16" ht="15" customHeight="1" x14ac:dyDescent="0.25">
      <c r="A10" s="5" t="s">
        <v>44</v>
      </c>
      <c r="B10" s="48" t="s">
        <v>303</v>
      </c>
      <c r="C10" s="6" t="s">
        <v>273</v>
      </c>
      <c r="D10" s="10">
        <v>45354</v>
      </c>
      <c r="E10" s="8">
        <f>8</f>
        <v>8</v>
      </c>
      <c r="F10" s="12">
        <v>45419</v>
      </c>
      <c r="G10" s="8">
        <f>10-2-3</f>
        <v>5</v>
      </c>
      <c r="H10" s="11"/>
      <c r="I10" s="8"/>
      <c r="J10" s="11"/>
      <c r="K10" s="7">
        <f t="shared" si="0"/>
        <v>13</v>
      </c>
      <c r="L10" s="16">
        <f t="shared" si="1"/>
        <v>2</v>
      </c>
      <c r="M10" s="32" t="s">
        <v>505</v>
      </c>
      <c r="N10" s="43" t="s">
        <v>589</v>
      </c>
      <c r="O10" s="36"/>
      <c r="P10" s="52"/>
    </row>
    <row r="11" spans="1:16" ht="15" customHeight="1" x14ac:dyDescent="0.25">
      <c r="A11" s="5" t="s">
        <v>69</v>
      </c>
      <c r="B11" s="48" t="s">
        <v>304</v>
      </c>
      <c r="C11" s="6" t="s">
        <v>419</v>
      </c>
      <c r="D11" s="10">
        <v>45354</v>
      </c>
      <c r="E11" s="8">
        <f>8</f>
        <v>8</v>
      </c>
      <c r="F11" s="12">
        <v>45419</v>
      </c>
      <c r="G11" s="8">
        <f>10-1</f>
        <v>9</v>
      </c>
      <c r="H11" s="11"/>
      <c r="I11" s="8"/>
      <c r="J11" s="11"/>
      <c r="K11" s="7">
        <f t="shared" si="0"/>
        <v>17</v>
      </c>
      <c r="L11" s="16">
        <f t="shared" si="1"/>
        <v>2</v>
      </c>
      <c r="M11" s="32" t="s">
        <v>503</v>
      </c>
      <c r="N11" s="43" t="s">
        <v>578</v>
      </c>
      <c r="O11" s="36"/>
      <c r="P11" s="52"/>
    </row>
    <row r="12" spans="1:16" ht="15" customHeight="1" x14ac:dyDescent="0.25">
      <c r="A12" s="5" t="s">
        <v>71</v>
      </c>
      <c r="B12" s="48" t="s">
        <v>305</v>
      </c>
      <c r="C12" s="6" t="s">
        <v>285</v>
      </c>
      <c r="D12" s="10">
        <v>45354</v>
      </c>
      <c r="E12" s="8">
        <f>9</f>
        <v>9</v>
      </c>
      <c r="F12" s="12">
        <v>45419</v>
      </c>
      <c r="G12" s="7">
        <f>10-8</f>
        <v>2</v>
      </c>
      <c r="H12" s="9"/>
      <c r="I12" s="8"/>
      <c r="J12" s="9"/>
      <c r="K12" s="7">
        <f t="shared" si="0"/>
        <v>11</v>
      </c>
      <c r="L12" s="16">
        <f t="shared" si="1"/>
        <v>2</v>
      </c>
      <c r="M12" s="32" t="s">
        <v>504</v>
      </c>
      <c r="N12" s="44" t="s">
        <v>586</v>
      </c>
      <c r="O12" s="36"/>
      <c r="P12" s="36"/>
    </row>
    <row r="13" spans="1:16" ht="15" customHeight="1" x14ac:dyDescent="0.25">
      <c r="A13" s="5" t="s">
        <v>47</v>
      </c>
      <c r="B13" s="3" t="s">
        <v>306</v>
      </c>
      <c r="C13" s="6" t="s">
        <v>292</v>
      </c>
      <c r="D13" s="10"/>
      <c r="E13" s="8"/>
      <c r="F13" s="11"/>
      <c r="G13" s="8"/>
      <c r="H13" s="11"/>
      <c r="I13" s="8"/>
      <c r="J13" s="11"/>
      <c r="K13" s="7">
        <f t="shared" si="0"/>
        <v>0</v>
      </c>
      <c r="L13" s="16">
        <f t="shared" si="1"/>
        <v>2</v>
      </c>
      <c r="M13" s="32"/>
      <c r="N13" s="43"/>
      <c r="O13" s="36"/>
      <c r="P13" s="52"/>
    </row>
    <row r="14" spans="1:16" ht="15" customHeight="1" x14ac:dyDescent="0.25">
      <c r="A14" s="5" t="s">
        <v>58</v>
      </c>
      <c r="B14" s="3" t="s">
        <v>307</v>
      </c>
      <c r="C14" s="6" t="s">
        <v>423</v>
      </c>
      <c r="D14" s="10">
        <v>45354</v>
      </c>
      <c r="E14" s="8">
        <f>8</f>
        <v>8</v>
      </c>
      <c r="F14" s="12">
        <v>45419</v>
      </c>
      <c r="G14" s="8">
        <f>10-2-3</f>
        <v>5</v>
      </c>
      <c r="H14" s="11"/>
      <c r="I14" s="8"/>
      <c r="J14" s="11"/>
      <c r="K14" s="7">
        <f t="shared" si="0"/>
        <v>13</v>
      </c>
      <c r="L14" s="16">
        <f t="shared" si="1"/>
        <v>2</v>
      </c>
      <c r="M14" s="32" t="s">
        <v>501</v>
      </c>
      <c r="N14" s="43" t="s">
        <v>589</v>
      </c>
      <c r="O14" s="36"/>
      <c r="P14" s="52"/>
    </row>
    <row r="15" spans="1:16" ht="15" customHeight="1" x14ac:dyDescent="0.25">
      <c r="A15" s="5" t="s">
        <v>19</v>
      </c>
      <c r="B15" s="48" t="s">
        <v>308</v>
      </c>
      <c r="C15" s="6" t="s">
        <v>264</v>
      </c>
      <c r="D15" s="10">
        <v>45354</v>
      </c>
      <c r="E15" s="8">
        <f>5</f>
        <v>5</v>
      </c>
      <c r="F15" s="12">
        <v>45419</v>
      </c>
      <c r="G15" s="8">
        <f>10-2-3</f>
        <v>5</v>
      </c>
      <c r="H15" s="11"/>
      <c r="I15" s="8"/>
      <c r="J15" s="11"/>
      <c r="K15" s="7">
        <f t="shared" si="0"/>
        <v>10</v>
      </c>
      <c r="L15" s="16">
        <f t="shared" si="1"/>
        <v>2</v>
      </c>
      <c r="M15" s="32" t="s">
        <v>506</v>
      </c>
      <c r="N15" s="43" t="s">
        <v>588</v>
      </c>
      <c r="O15" s="36"/>
      <c r="P15" s="36"/>
    </row>
    <row r="16" spans="1:16" ht="15" customHeight="1" x14ac:dyDescent="0.25">
      <c r="A16" s="5" t="s">
        <v>39</v>
      </c>
      <c r="B16" s="3" t="s">
        <v>267</v>
      </c>
      <c r="C16" s="6" t="s">
        <v>289</v>
      </c>
      <c r="D16" s="10"/>
      <c r="E16" s="8"/>
      <c r="F16" s="11"/>
      <c r="G16" s="8"/>
      <c r="H16" s="11"/>
      <c r="I16" s="8"/>
      <c r="J16" s="11"/>
      <c r="K16" s="7">
        <f t="shared" si="0"/>
        <v>0</v>
      </c>
      <c r="L16" s="16">
        <f t="shared" si="1"/>
        <v>2</v>
      </c>
      <c r="M16" s="32"/>
      <c r="N16" s="43"/>
      <c r="O16" s="36"/>
      <c r="P16" s="36"/>
    </row>
    <row r="17" spans="1:16" ht="14.25" customHeight="1" x14ac:dyDescent="0.25">
      <c r="A17" s="5" t="s">
        <v>30</v>
      </c>
      <c r="B17" s="3" t="s">
        <v>268</v>
      </c>
      <c r="C17" s="6" t="s">
        <v>265</v>
      </c>
      <c r="D17" s="10">
        <v>45354</v>
      </c>
      <c r="E17" s="8">
        <f>6</f>
        <v>6</v>
      </c>
      <c r="F17" s="12">
        <v>45419</v>
      </c>
      <c r="G17" s="8">
        <f>10-2-1</f>
        <v>7</v>
      </c>
      <c r="H17" s="11"/>
      <c r="I17" s="8"/>
      <c r="J17" s="11"/>
      <c r="K17" s="7">
        <f t="shared" si="0"/>
        <v>13</v>
      </c>
      <c r="L17" s="16">
        <f t="shared" si="1"/>
        <v>2</v>
      </c>
      <c r="M17" s="32" t="s">
        <v>500</v>
      </c>
      <c r="N17" s="43" t="s">
        <v>590</v>
      </c>
      <c r="O17" s="36"/>
      <c r="P17" s="52"/>
    </row>
    <row r="18" spans="1:16" ht="15" customHeight="1" x14ac:dyDescent="0.25">
      <c r="A18" s="5" t="s">
        <v>140</v>
      </c>
      <c r="B18" s="48" t="s">
        <v>309</v>
      </c>
      <c r="C18" s="6" t="s">
        <v>293</v>
      </c>
      <c r="D18" s="10">
        <v>45354</v>
      </c>
      <c r="E18" s="8">
        <f>8</f>
        <v>8</v>
      </c>
      <c r="F18" s="12">
        <v>45419</v>
      </c>
      <c r="G18" s="8">
        <f>10</f>
        <v>10</v>
      </c>
      <c r="H18" s="11"/>
      <c r="I18" s="8"/>
      <c r="J18" s="9"/>
      <c r="K18" s="7">
        <f t="shared" si="0"/>
        <v>18</v>
      </c>
      <c r="L18" s="16">
        <f t="shared" si="1"/>
        <v>2</v>
      </c>
      <c r="M18" s="32" t="s">
        <v>503</v>
      </c>
      <c r="N18" s="40"/>
      <c r="O18" s="36"/>
      <c r="P18" s="52"/>
    </row>
    <row r="19" spans="1:16" ht="15" customHeight="1" x14ac:dyDescent="0.25">
      <c r="A19" s="5" t="s">
        <v>15</v>
      </c>
      <c r="B19" s="3" t="s">
        <v>310</v>
      </c>
      <c r="C19" s="6" t="s">
        <v>209</v>
      </c>
      <c r="D19" s="10"/>
      <c r="E19" s="8"/>
      <c r="F19" s="12">
        <v>45419</v>
      </c>
      <c r="G19" s="8">
        <f>10-2-3</f>
        <v>5</v>
      </c>
      <c r="H19" s="11"/>
      <c r="I19" s="8"/>
      <c r="J19" s="9"/>
      <c r="K19" s="7">
        <f t="shared" si="0"/>
        <v>5</v>
      </c>
      <c r="L19" s="16">
        <f t="shared" si="1"/>
        <v>2</v>
      </c>
      <c r="M19" s="39"/>
      <c r="N19" s="43" t="s">
        <v>588</v>
      </c>
      <c r="O19" s="36"/>
      <c r="P19" s="36"/>
    </row>
    <row r="20" spans="1:16" ht="15" customHeight="1" x14ac:dyDescent="0.25">
      <c r="A20" s="5" t="s">
        <v>51</v>
      </c>
      <c r="B20" s="3" t="s">
        <v>311</v>
      </c>
      <c r="C20" s="6" t="s">
        <v>460</v>
      </c>
      <c r="D20" s="10"/>
      <c r="E20" s="8"/>
      <c r="F20" s="11"/>
      <c r="G20" s="8"/>
      <c r="H20" s="11"/>
      <c r="I20" s="8"/>
      <c r="J20" s="11"/>
      <c r="K20" s="7">
        <f t="shared" si="0"/>
        <v>0</v>
      </c>
      <c r="L20" s="16">
        <f t="shared" si="1"/>
        <v>2</v>
      </c>
      <c r="M20" s="32"/>
      <c r="N20" s="43"/>
      <c r="O20" s="36"/>
      <c r="P20" s="52"/>
    </row>
    <row r="21" spans="1:16" ht="15" customHeight="1" x14ac:dyDescent="0.25">
      <c r="A21" s="5" t="s">
        <v>52</v>
      </c>
      <c r="B21" s="3" t="s">
        <v>312</v>
      </c>
      <c r="C21" s="6" t="s">
        <v>521</v>
      </c>
      <c r="D21" s="10"/>
      <c r="E21" s="8"/>
      <c r="F21" s="11"/>
      <c r="G21" s="8"/>
      <c r="H21" s="11"/>
      <c r="I21" s="8"/>
      <c r="J21" s="9"/>
      <c r="K21" s="7">
        <f t="shared" si="0"/>
        <v>0</v>
      </c>
      <c r="L21" s="16">
        <f t="shared" si="1"/>
        <v>2</v>
      </c>
      <c r="M21" s="32"/>
      <c r="N21" s="40"/>
      <c r="O21" s="36"/>
      <c r="P21" s="36"/>
    </row>
    <row r="22" spans="1:16" ht="15" customHeight="1" thickBot="1" x14ac:dyDescent="0.3">
      <c r="A22" s="5" t="s">
        <v>14</v>
      </c>
      <c r="B22" s="3" t="s">
        <v>313</v>
      </c>
      <c r="C22" s="6" t="s">
        <v>272</v>
      </c>
      <c r="D22" s="10"/>
      <c r="E22" s="8"/>
      <c r="F22" s="11"/>
      <c r="G22" s="8"/>
      <c r="H22" s="11"/>
      <c r="I22" s="8"/>
      <c r="J22" s="11"/>
      <c r="K22" s="7">
        <f t="shared" si="0"/>
        <v>0</v>
      </c>
      <c r="L22" s="16">
        <f t="shared" si="1"/>
        <v>2</v>
      </c>
      <c r="M22" s="32"/>
      <c r="N22" s="43"/>
      <c r="O22" s="36"/>
      <c r="P22" s="52"/>
    </row>
    <row r="23" spans="1:16" ht="45" customHeight="1" thickBot="1" x14ac:dyDescent="0.3">
      <c r="A23" s="70" t="s">
        <v>10</v>
      </c>
      <c r="B23" s="71"/>
      <c r="C23" s="72"/>
      <c r="D23" s="81" t="s">
        <v>294</v>
      </c>
      <c r="E23" s="68"/>
      <c r="F23" s="68" t="s">
        <v>295</v>
      </c>
      <c r="G23" s="68"/>
      <c r="H23" s="68" t="s">
        <v>296</v>
      </c>
      <c r="I23" s="69"/>
      <c r="J23" s="73"/>
      <c r="K23" s="74"/>
      <c r="L23" s="75"/>
      <c r="M23" s="17"/>
      <c r="N23" s="35"/>
      <c r="O23" s="17"/>
      <c r="P23" s="17"/>
    </row>
    <row r="24" spans="1:16" x14ac:dyDescent="0.25">
      <c r="A24" s="1"/>
      <c r="B24" s="1"/>
    </row>
    <row r="25" spans="1:16" ht="15.75" customHeight="1" x14ac:dyDescent="0.25">
      <c r="A25" s="1"/>
      <c r="B25" s="2"/>
      <c r="D25" s="50"/>
      <c r="E25">
        <f>COUNTA(E4:E22)</f>
        <v>13</v>
      </c>
      <c r="G25">
        <f>COUNTA(G4:G22)</f>
        <v>14</v>
      </c>
      <c r="J25" s="4" t="s">
        <v>78</v>
      </c>
      <c r="L25" s="4">
        <f>COUNTIF(L4:L22,5)</f>
        <v>0</v>
      </c>
    </row>
    <row r="26" spans="1:16" ht="15.75" customHeight="1" x14ac:dyDescent="0.25">
      <c r="A26" s="1"/>
      <c r="B26" s="2"/>
      <c r="E26">
        <f>COUNTBLANK(E4:E22)</f>
        <v>6</v>
      </c>
      <c r="G26">
        <f>COUNTBLANK(G4:G22)</f>
        <v>5</v>
      </c>
      <c r="J26" s="4" t="s">
        <v>79</v>
      </c>
      <c r="L26" s="4">
        <f>COUNTIF(L4:L22,4)</f>
        <v>0</v>
      </c>
    </row>
    <row r="27" spans="1:16" ht="15.75" x14ac:dyDescent="0.25">
      <c r="A27" s="1"/>
      <c r="B27" s="2"/>
      <c r="J27" s="4" t="s">
        <v>80</v>
      </c>
      <c r="L27" s="4">
        <f>COUNTIF(L4:L22,3)</f>
        <v>0</v>
      </c>
    </row>
    <row r="28" spans="1:16" ht="15.75" x14ac:dyDescent="0.25">
      <c r="A28" s="1"/>
      <c r="B28" s="2"/>
      <c r="J28" s="4" t="s">
        <v>81</v>
      </c>
      <c r="L28" s="4">
        <f>COUNTIF(L4:L22,2)</f>
        <v>19</v>
      </c>
    </row>
    <row r="29" spans="1:16" ht="15.75" x14ac:dyDescent="0.25">
      <c r="A29" s="1"/>
      <c r="B29" s="2"/>
      <c r="L29">
        <f>SUM(L25:L28)</f>
        <v>19</v>
      </c>
    </row>
    <row r="30" spans="1:16" x14ac:dyDescent="0.25">
      <c r="A30" s="1"/>
      <c r="B30" s="1"/>
    </row>
    <row r="31" spans="1:16" ht="15.75" customHeight="1" x14ac:dyDescent="0.25">
      <c r="A31" s="1"/>
      <c r="B31" s="1"/>
    </row>
    <row r="53" spans="3:3" x14ac:dyDescent="0.25">
      <c r="C53" t="s">
        <v>269</v>
      </c>
    </row>
  </sheetData>
  <mergeCells count="19">
    <mergeCell ref="O2:O3"/>
    <mergeCell ref="P2:P3"/>
    <mergeCell ref="A1:P1"/>
    <mergeCell ref="C2:C3"/>
    <mergeCell ref="D2:I2"/>
    <mergeCell ref="A2:A3"/>
    <mergeCell ref="J2:L2"/>
    <mergeCell ref="N2:N3"/>
    <mergeCell ref="M2:M3"/>
    <mergeCell ref="H23:I23"/>
    <mergeCell ref="A23:C23"/>
    <mergeCell ref="J23:L23"/>
    <mergeCell ref="J3:K3"/>
    <mergeCell ref="H3:I3"/>
    <mergeCell ref="F23:G23"/>
    <mergeCell ref="B2:B3"/>
    <mergeCell ref="D23:E23"/>
    <mergeCell ref="D3:E3"/>
    <mergeCell ref="F3:G3"/>
  </mergeCells>
  <conditionalFormatting sqref="K4:K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">
    <cfRule type="colorScale" priority="58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P1"/>
    </sheetView>
  </sheetViews>
  <sheetFormatPr defaultRowHeight="15" x14ac:dyDescent="0.25"/>
  <cols>
    <col min="1" max="1" width="7.7109375" customWidth="1"/>
    <col min="2" max="2" width="38.7109375" customWidth="1"/>
    <col min="3" max="3" width="85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  <col min="11" max="11" width="6.7109375" customWidth="1"/>
    <col min="13" max="13" width="25.140625" bestFit="1" customWidth="1"/>
    <col min="14" max="14" width="25.140625" customWidth="1"/>
    <col min="15" max="15" width="25.28515625" customWidth="1"/>
    <col min="16" max="16" width="25.140625" customWidth="1"/>
  </cols>
  <sheetData>
    <row r="1" spans="1:16" ht="20.100000000000001" customHeight="1" thickBot="1" x14ac:dyDescent="0.3">
      <c r="A1" s="88" t="s">
        <v>83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20.100000000000001" customHeight="1" thickBot="1" x14ac:dyDescent="0.3">
      <c r="A2" s="92" t="s">
        <v>1</v>
      </c>
      <c r="B2" s="79" t="s">
        <v>0</v>
      </c>
      <c r="C2" s="89" t="s">
        <v>8</v>
      </c>
      <c r="D2" s="76" t="s">
        <v>9</v>
      </c>
      <c r="E2" s="71"/>
      <c r="F2" s="71"/>
      <c r="G2" s="71"/>
      <c r="H2" s="71"/>
      <c r="I2" s="91"/>
      <c r="J2" s="94" t="s">
        <v>3</v>
      </c>
      <c r="K2" s="95"/>
      <c r="L2" s="96"/>
      <c r="M2" s="97" t="s">
        <v>72</v>
      </c>
      <c r="N2" s="97" t="s">
        <v>76</v>
      </c>
      <c r="O2" s="84" t="s">
        <v>77</v>
      </c>
      <c r="P2" s="86"/>
    </row>
    <row r="3" spans="1:16" ht="30" customHeight="1" thickBot="1" x14ac:dyDescent="0.3">
      <c r="A3" s="93"/>
      <c r="B3" s="80"/>
      <c r="C3" s="90"/>
      <c r="D3" s="77" t="s">
        <v>11</v>
      </c>
      <c r="E3" s="83"/>
      <c r="F3" s="82" t="s">
        <v>12</v>
      </c>
      <c r="G3" s="78"/>
      <c r="H3" s="77" t="s">
        <v>13</v>
      </c>
      <c r="I3" s="83"/>
      <c r="J3" s="76" t="s">
        <v>2</v>
      </c>
      <c r="K3" s="72"/>
      <c r="L3" s="18" t="s">
        <v>4</v>
      </c>
      <c r="M3" s="98"/>
      <c r="N3" s="98"/>
      <c r="O3" s="85"/>
      <c r="P3" s="87"/>
    </row>
    <row r="4" spans="1:16" ht="15" customHeight="1" x14ac:dyDescent="0.25">
      <c r="A4" s="13" t="s">
        <v>26</v>
      </c>
      <c r="B4" s="49" t="s">
        <v>314</v>
      </c>
      <c r="C4" s="6" t="s">
        <v>262</v>
      </c>
      <c r="D4" s="11">
        <v>45354</v>
      </c>
      <c r="E4" s="7">
        <f>8</f>
        <v>8</v>
      </c>
      <c r="F4" s="54">
        <v>45419</v>
      </c>
      <c r="G4" s="55">
        <f>10-2-2-1</f>
        <v>5</v>
      </c>
      <c r="H4" s="11"/>
      <c r="I4" s="7"/>
      <c r="J4" s="12"/>
      <c r="K4" s="7">
        <f>E4+G4+I4</f>
        <v>13</v>
      </c>
      <c r="L4" s="16">
        <f>IF(K4&gt;49,5,IF(K4&gt;39,4,IF(K4&gt;29,3,2)))</f>
        <v>2</v>
      </c>
      <c r="M4" s="31" t="s">
        <v>509</v>
      </c>
      <c r="N4" s="38" t="s">
        <v>593</v>
      </c>
      <c r="O4" s="37"/>
      <c r="P4" s="51"/>
    </row>
    <row r="5" spans="1:16" ht="15" customHeight="1" x14ac:dyDescent="0.25">
      <c r="A5" s="5" t="s">
        <v>149</v>
      </c>
      <c r="B5" s="3" t="s">
        <v>315</v>
      </c>
      <c r="C5" s="6" t="s">
        <v>271</v>
      </c>
      <c r="D5" s="11">
        <v>45354</v>
      </c>
      <c r="E5" s="8">
        <f>4</f>
        <v>4</v>
      </c>
      <c r="F5" s="54">
        <v>45419</v>
      </c>
      <c r="G5" s="56">
        <f>10-10</f>
        <v>0</v>
      </c>
      <c r="H5" s="11"/>
      <c r="I5" s="8"/>
      <c r="J5" s="11"/>
      <c r="K5" s="7">
        <f t="shared" ref="K5:K16" si="0">E5+G5+I5</f>
        <v>4</v>
      </c>
      <c r="L5" s="16">
        <f t="shared" ref="L5:L16" si="1">IF(K5&gt;49,5,IF(K5&gt;39,4,IF(K5&gt;29,3,2)))</f>
        <v>2</v>
      </c>
      <c r="M5" s="32" t="s">
        <v>507</v>
      </c>
      <c r="N5" s="43" t="s">
        <v>569</v>
      </c>
      <c r="O5" s="36"/>
      <c r="P5" s="36"/>
    </row>
    <row r="6" spans="1:16" ht="15" customHeight="1" x14ac:dyDescent="0.25">
      <c r="A6" s="5" t="s">
        <v>23</v>
      </c>
      <c r="B6" s="3" t="s">
        <v>316</v>
      </c>
      <c r="C6" s="6" t="s">
        <v>290</v>
      </c>
      <c r="D6" s="11">
        <v>45354</v>
      </c>
      <c r="E6" s="8">
        <f>9</f>
        <v>9</v>
      </c>
      <c r="F6" s="54">
        <v>45419</v>
      </c>
      <c r="G6" s="56">
        <f>10-2-2-1</f>
        <v>5</v>
      </c>
      <c r="H6" s="11"/>
      <c r="I6" s="8"/>
      <c r="J6" s="11"/>
      <c r="K6" s="7">
        <f t="shared" si="0"/>
        <v>14</v>
      </c>
      <c r="L6" s="16">
        <f t="shared" si="1"/>
        <v>2</v>
      </c>
      <c r="M6" s="32" t="s">
        <v>510</v>
      </c>
      <c r="N6" s="43" t="s">
        <v>591</v>
      </c>
      <c r="O6" s="36"/>
      <c r="P6" s="36"/>
    </row>
    <row r="7" spans="1:16" ht="15" customHeight="1" x14ac:dyDescent="0.25">
      <c r="A7" s="5" t="s">
        <v>27</v>
      </c>
      <c r="B7" s="48" t="s">
        <v>317</v>
      </c>
      <c r="C7" s="6" t="s">
        <v>263</v>
      </c>
      <c r="D7" s="11">
        <v>45354</v>
      </c>
      <c r="E7" s="8">
        <f>8</f>
        <v>8</v>
      </c>
      <c r="F7" s="54">
        <v>45419</v>
      </c>
      <c r="G7" s="56">
        <f>10-2-1</f>
        <v>7</v>
      </c>
      <c r="H7" s="11"/>
      <c r="I7" s="8"/>
      <c r="J7" s="11"/>
      <c r="K7" s="7">
        <f t="shared" si="0"/>
        <v>15</v>
      </c>
      <c r="L7" s="16">
        <f t="shared" si="1"/>
        <v>2</v>
      </c>
      <c r="M7" s="31" t="s">
        <v>509</v>
      </c>
      <c r="N7" s="43" t="s">
        <v>594</v>
      </c>
      <c r="O7" s="36"/>
      <c r="P7" s="36"/>
    </row>
    <row r="8" spans="1:16" ht="15" customHeight="1" x14ac:dyDescent="0.25">
      <c r="A8" s="5" t="s">
        <v>66</v>
      </c>
      <c r="B8" s="3" t="s">
        <v>318</v>
      </c>
      <c r="C8" s="6" t="s">
        <v>266</v>
      </c>
      <c r="D8" s="11">
        <v>45354</v>
      </c>
      <c r="E8" s="8">
        <f>5</f>
        <v>5</v>
      </c>
      <c r="F8" s="54">
        <v>45419</v>
      </c>
      <c r="G8" s="56">
        <f>10-8</f>
        <v>2</v>
      </c>
      <c r="H8" s="11"/>
      <c r="I8" s="8"/>
      <c r="J8" s="11"/>
      <c r="K8" s="7">
        <f t="shared" si="0"/>
        <v>7</v>
      </c>
      <c r="L8" s="16">
        <f t="shared" si="1"/>
        <v>2</v>
      </c>
      <c r="M8" s="32" t="s">
        <v>511</v>
      </c>
      <c r="N8" s="43" t="s">
        <v>586</v>
      </c>
      <c r="O8" s="36"/>
      <c r="P8" s="52"/>
    </row>
    <row r="9" spans="1:16" ht="15" customHeight="1" x14ac:dyDescent="0.25">
      <c r="A9" s="5" t="s">
        <v>37</v>
      </c>
      <c r="B9" s="48" t="s">
        <v>319</v>
      </c>
      <c r="C9" s="6" t="s">
        <v>261</v>
      </c>
      <c r="D9" s="11">
        <v>45354</v>
      </c>
      <c r="E9" s="8">
        <f>10</f>
        <v>10</v>
      </c>
      <c r="F9" s="54">
        <v>45419</v>
      </c>
      <c r="G9" s="56">
        <f>10-8</f>
        <v>2</v>
      </c>
      <c r="H9" s="11"/>
      <c r="I9" s="8"/>
      <c r="J9" s="11"/>
      <c r="K9" s="7">
        <f t="shared" si="0"/>
        <v>12</v>
      </c>
      <c r="L9" s="16">
        <f t="shared" si="1"/>
        <v>2</v>
      </c>
      <c r="M9" s="32" t="s">
        <v>508</v>
      </c>
      <c r="N9" s="43" t="s">
        <v>586</v>
      </c>
      <c r="O9" s="36"/>
      <c r="P9" s="52"/>
    </row>
    <row r="10" spans="1:16" ht="15" customHeight="1" x14ac:dyDescent="0.25">
      <c r="A10" s="5" t="s">
        <v>38</v>
      </c>
      <c r="B10" s="48" t="s">
        <v>320</v>
      </c>
      <c r="C10" s="6" t="s">
        <v>417</v>
      </c>
      <c r="D10" s="11">
        <v>45354</v>
      </c>
      <c r="E10" s="8">
        <f>10</f>
        <v>10</v>
      </c>
      <c r="F10" s="54">
        <v>45419</v>
      </c>
      <c r="G10" s="56">
        <f>10-8</f>
        <v>2</v>
      </c>
      <c r="H10" s="11"/>
      <c r="I10" s="8"/>
      <c r="J10" s="11"/>
      <c r="K10" s="7">
        <f t="shared" si="0"/>
        <v>12</v>
      </c>
      <c r="L10" s="16">
        <f t="shared" si="1"/>
        <v>2</v>
      </c>
      <c r="M10" s="32" t="s">
        <v>508</v>
      </c>
      <c r="N10" s="43" t="s">
        <v>586</v>
      </c>
      <c r="O10" s="36"/>
      <c r="P10" s="36"/>
    </row>
    <row r="11" spans="1:16" ht="15" customHeight="1" x14ac:dyDescent="0.25">
      <c r="A11" s="5" t="s">
        <v>136</v>
      </c>
      <c r="B11" s="3" t="s">
        <v>321</v>
      </c>
      <c r="C11" s="6" t="s">
        <v>416</v>
      </c>
      <c r="D11" s="11"/>
      <c r="E11" s="8"/>
      <c r="F11" s="54">
        <v>45419</v>
      </c>
      <c r="G11" s="56">
        <f>10-8</f>
        <v>2</v>
      </c>
      <c r="H11" s="11"/>
      <c r="I11" s="8"/>
      <c r="J11" s="11"/>
      <c r="K11" s="7">
        <f t="shared" si="0"/>
        <v>2</v>
      </c>
      <c r="L11" s="16">
        <f t="shared" si="1"/>
        <v>2</v>
      </c>
      <c r="M11" s="32"/>
      <c r="N11" s="43" t="s">
        <v>592</v>
      </c>
      <c r="O11" s="36"/>
      <c r="P11" s="36"/>
    </row>
    <row r="12" spans="1:16" ht="15" customHeight="1" x14ac:dyDescent="0.25">
      <c r="A12" s="5" t="s">
        <v>60</v>
      </c>
      <c r="B12" s="3" t="s">
        <v>322</v>
      </c>
      <c r="C12" s="6" t="s">
        <v>258</v>
      </c>
      <c r="D12" s="11">
        <v>45354</v>
      </c>
      <c r="E12" s="8">
        <f>10</f>
        <v>10</v>
      </c>
      <c r="F12" s="54">
        <v>45419</v>
      </c>
      <c r="G12" s="56">
        <f>10-2-2</f>
        <v>6</v>
      </c>
      <c r="H12" s="11"/>
      <c r="I12" s="8"/>
      <c r="J12" s="11"/>
      <c r="K12" s="7">
        <f t="shared" si="0"/>
        <v>16</v>
      </c>
      <c r="L12" s="16">
        <f t="shared" si="1"/>
        <v>2</v>
      </c>
      <c r="M12" s="32" t="s">
        <v>508</v>
      </c>
      <c r="N12" s="43" t="s">
        <v>567</v>
      </c>
      <c r="O12" s="36"/>
      <c r="P12" s="36"/>
    </row>
    <row r="13" spans="1:16" ht="15" customHeight="1" x14ac:dyDescent="0.25">
      <c r="A13" s="5" t="s">
        <v>59</v>
      </c>
      <c r="B13" s="3" t="s">
        <v>323</v>
      </c>
      <c r="C13" s="6" t="s">
        <v>288</v>
      </c>
      <c r="D13" s="11">
        <v>45354</v>
      </c>
      <c r="E13" s="8">
        <f>10</f>
        <v>10</v>
      </c>
      <c r="F13" s="54">
        <v>45419</v>
      </c>
      <c r="G13" s="56">
        <f>10-2-2</f>
        <v>6</v>
      </c>
      <c r="H13" s="11"/>
      <c r="I13" s="8"/>
      <c r="J13" s="11"/>
      <c r="K13" s="7">
        <f t="shared" si="0"/>
        <v>16</v>
      </c>
      <c r="L13" s="16">
        <f t="shared" si="1"/>
        <v>2</v>
      </c>
      <c r="M13" s="32" t="s">
        <v>508</v>
      </c>
      <c r="N13" s="43" t="s">
        <v>567</v>
      </c>
      <c r="O13" s="36"/>
      <c r="P13" s="52"/>
    </row>
    <row r="14" spans="1:16" ht="15" customHeight="1" x14ac:dyDescent="0.25">
      <c r="A14" s="5" t="s">
        <v>56</v>
      </c>
      <c r="B14" s="48" t="s">
        <v>324</v>
      </c>
      <c r="C14" s="6" t="s">
        <v>257</v>
      </c>
      <c r="D14" s="11">
        <v>45354</v>
      </c>
      <c r="E14" s="8">
        <f>10</f>
        <v>10</v>
      </c>
      <c r="F14" s="54">
        <v>45419</v>
      </c>
      <c r="G14" s="56">
        <f>10-2</f>
        <v>8</v>
      </c>
      <c r="H14" s="11"/>
      <c r="I14" s="8"/>
      <c r="J14" s="11"/>
      <c r="K14" s="7">
        <f t="shared" si="0"/>
        <v>18</v>
      </c>
      <c r="L14" s="16">
        <f t="shared" si="1"/>
        <v>2</v>
      </c>
      <c r="M14" s="32" t="s">
        <v>508</v>
      </c>
      <c r="N14" s="43" t="s">
        <v>564</v>
      </c>
      <c r="O14" s="36"/>
      <c r="P14" s="36"/>
    </row>
    <row r="15" spans="1:16" ht="15" customHeight="1" x14ac:dyDescent="0.25">
      <c r="A15" s="5" t="s">
        <v>29</v>
      </c>
      <c r="B15" s="48" t="s">
        <v>325</v>
      </c>
      <c r="C15" s="6" t="s">
        <v>260</v>
      </c>
      <c r="D15" s="11">
        <v>45354</v>
      </c>
      <c r="E15" s="8">
        <f>10</f>
        <v>10</v>
      </c>
      <c r="F15" s="54">
        <v>45419</v>
      </c>
      <c r="G15" s="56">
        <f>10-1</f>
        <v>9</v>
      </c>
      <c r="H15" s="11"/>
      <c r="I15" s="8"/>
      <c r="J15" s="11"/>
      <c r="K15" s="7">
        <f t="shared" si="0"/>
        <v>19</v>
      </c>
      <c r="L15" s="16">
        <f t="shared" si="1"/>
        <v>2</v>
      </c>
      <c r="M15" s="32" t="s">
        <v>508</v>
      </c>
      <c r="N15" s="43" t="s">
        <v>568</v>
      </c>
      <c r="O15" s="36"/>
      <c r="P15" s="52"/>
    </row>
    <row r="16" spans="1:16" ht="15" customHeight="1" thickBot="1" x14ac:dyDescent="0.3">
      <c r="A16" s="5" t="s">
        <v>151</v>
      </c>
      <c r="B16" s="3" t="s">
        <v>326</v>
      </c>
      <c r="C16" s="6" t="s">
        <v>418</v>
      </c>
      <c r="D16" s="11">
        <v>45354</v>
      </c>
      <c r="E16" s="8">
        <f>6</f>
        <v>6</v>
      </c>
      <c r="F16" s="54">
        <v>45419</v>
      </c>
      <c r="G16" s="56">
        <f>10-8</f>
        <v>2</v>
      </c>
      <c r="H16" s="11"/>
      <c r="I16" s="8"/>
      <c r="J16" s="11"/>
      <c r="K16" s="7">
        <f t="shared" si="0"/>
        <v>8</v>
      </c>
      <c r="L16" s="16">
        <f t="shared" si="1"/>
        <v>2</v>
      </c>
      <c r="M16" s="32" t="s">
        <v>512</v>
      </c>
      <c r="N16" s="43" t="s">
        <v>592</v>
      </c>
      <c r="O16" s="36"/>
      <c r="P16" s="36"/>
    </row>
    <row r="17" spans="1:16" ht="45" customHeight="1" thickBot="1" x14ac:dyDescent="0.3">
      <c r="A17" s="70" t="s">
        <v>10</v>
      </c>
      <c r="B17" s="71"/>
      <c r="C17" s="72"/>
      <c r="D17" s="81" t="s">
        <v>294</v>
      </c>
      <c r="E17" s="68"/>
      <c r="F17" s="68" t="s">
        <v>295</v>
      </c>
      <c r="G17" s="68"/>
      <c r="H17" s="68" t="s">
        <v>296</v>
      </c>
      <c r="I17" s="69"/>
      <c r="J17" s="73"/>
      <c r="K17" s="74"/>
      <c r="L17" s="75"/>
      <c r="M17" s="17"/>
      <c r="N17" s="35"/>
      <c r="O17" s="17"/>
      <c r="P17" s="17"/>
    </row>
    <row r="18" spans="1:16" x14ac:dyDescent="0.25">
      <c r="A18" s="1"/>
      <c r="B18" s="1"/>
    </row>
    <row r="19" spans="1:16" ht="15.75" customHeight="1" x14ac:dyDescent="0.25">
      <c r="A19" s="1"/>
      <c r="B19" s="2"/>
      <c r="E19">
        <f>COUNTA(E4:E16)</f>
        <v>12</v>
      </c>
      <c r="G19">
        <f t="shared" ref="G19" si="2">COUNTA(G4:G16)</f>
        <v>13</v>
      </c>
      <c r="J19" s="4" t="s">
        <v>78</v>
      </c>
      <c r="L19" s="4">
        <f>COUNTIF(L4:L16,5)</f>
        <v>0</v>
      </c>
    </row>
    <row r="20" spans="1:16" ht="15.75" customHeight="1" x14ac:dyDescent="0.25">
      <c r="A20" s="1"/>
      <c r="B20" s="2"/>
      <c r="E20">
        <f>COUNTBLANK(E4:E16)</f>
        <v>1</v>
      </c>
      <c r="G20">
        <f t="shared" ref="G20" si="3">COUNTBLANK(G4:G16)</f>
        <v>0</v>
      </c>
      <c r="J20" s="4" t="s">
        <v>79</v>
      </c>
      <c r="L20" s="4">
        <f>COUNTIF(L4:L16,4)</f>
        <v>0</v>
      </c>
    </row>
    <row r="21" spans="1:16" ht="15.75" x14ac:dyDescent="0.25">
      <c r="A21" s="1"/>
      <c r="B21" s="2"/>
      <c r="J21" s="4" t="s">
        <v>80</v>
      </c>
      <c r="L21" s="4">
        <f>COUNTIF(L4:L16,3)</f>
        <v>0</v>
      </c>
    </row>
    <row r="22" spans="1:16" ht="15.75" x14ac:dyDescent="0.25">
      <c r="A22" s="1"/>
      <c r="B22" s="2"/>
      <c r="J22" s="4" t="s">
        <v>81</v>
      </c>
      <c r="L22" s="4">
        <f>COUNTIF(L4:L16,2)</f>
        <v>13</v>
      </c>
    </row>
    <row r="23" spans="1:16" ht="15.75" x14ac:dyDescent="0.25">
      <c r="A23" s="1"/>
      <c r="B23" s="2"/>
      <c r="L23">
        <f>SUM(L19:L22)</f>
        <v>13</v>
      </c>
    </row>
    <row r="24" spans="1:16" x14ac:dyDescent="0.25">
      <c r="A24" s="1"/>
      <c r="B24" s="1"/>
    </row>
    <row r="25" spans="1:16" ht="15.75" customHeight="1" x14ac:dyDescent="0.25">
      <c r="A25" s="1"/>
      <c r="B25" s="1"/>
    </row>
  </sheetData>
  <mergeCells count="19">
    <mergeCell ref="A17:C17"/>
    <mergeCell ref="D17:E17"/>
    <mergeCell ref="F17:G17"/>
    <mergeCell ref="H17:I17"/>
    <mergeCell ref="J17:L17"/>
    <mergeCell ref="A1:P1"/>
    <mergeCell ref="A2:A3"/>
    <mergeCell ref="B2:B3"/>
    <mergeCell ref="C2:C3"/>
    <mergeCell ref="D2:I2"/>
    <mergeCell ref="J2:L2"/>
    <mergeCell ref="M2:M3"/>
    <mergeCell ref="N2:N3"/>
    <mergeCell ref="O2:O3"/>
    <mergeCell ref="P2:P3"/>
    <mergeCell ref="D3:E3"/>
    <mergeCell ref="F3:G3"/>
    <mergeCell ref="H3:I3"/>
    <mergeCell ref="J3:K3"/>
  </mergeCells>
  <conditionalFormatting sqref="K4:K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6">
    <cfRule type="colorScale" priority="30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"/>
  <dimension ref="A1:D61"/>
  <sheetViews>
    <sheetView workbookViewId="0"/>
  </sheetViews>
  <sheetFormatPr defaultRowHeight="15" x14ac:dyDescent="0.25"/>
  <cols>
    <col min="2" max="2" width="65.140625" hidden="1" customWidth="1"/>
    <col min="3" max="3" width="90" bestFit="1" customWidth="1"/>
    <col min="4" max="4" width="33" bestFit="1" customWidth="1"/>
  </cols>
  <sheetData>
    <row r="1" spans="1:4" x14ac:dyDescent="0.25">
      <c r="A1" s="46" t="s">
        <v>73</v>
      </c>
      <c r="B1" s="47" t="s">
        <v>8</v>
      </c>
      <c r="C1" s="47" t="s">
        <v>207</v>
      </c>
      <c r="D1" s="47" t="s">
        <v>208</v>
      </c>
    </row>
    <row r="2" spans="1:4" x14ac:dyDescent="0.25">
      <c r="A2" s="46" t="s">
        <v>57</v>
      </c>
      <c r="B2" s="47" t="s">
        <v>210</v>
      </c>
      <c r="C2" s="47" t="str">
        <f>CONCATENATE("Разработка программы «",B2,"»")</f>
        <v>Разработка программы «Салон красоты «Вы ужасны». Клиент»</v>
      </c>
      <c r="D2" s="3"/>
    </row>
    <row r="3" spans="1:4" x14ac:dyDescent="0.25">
      <c r="A3" s="46" t="s">
        <v>60</v>
      </c>
      <c r="B3" s="47" t="s">
        <v>211</v>
      </c>
      <c r="C3" s="47" t="str">
        <f t="shared" ref="C3:C61" si="0">CONCATENATE("Разработка программы «",B3,"»")</f>
        <v>Разработка программы «Салон красоты «Вы ужасны». Сотрудник»</v>
      </c>
      <c r="D3" s="58" t="s">
        <v>322</v>
      </c>
    </row>
    <row r="4" spans="1:4" x14ac:dyDescent="0.25">
      <c r="A4" s="46" t="s">
        <v>51</v>
      </c>
      <c r="B4" s="47" t="s">
        <v>87</v>
      </c>
      <c r="C4" s="47" t="str">
        <f t="shared" si="0"/>
        <v>Разработка программы «Салон красоты «Вы ужасны». Исполнитель»</v>
      </c>
      <c r="D4" s="3" t="s">
        <v>311</v>
      </c>
    </row>
    <row r="5" spans="1:4" x14ac:dyDescent="0.25">
      <c r="A5" s="46" t="s">
        <v>52</v>
      </c>
      <c r="B5" s="47" t="s">
        <v>212</v>
      </c>
      <c r="C5" s="47" t="str">
        <f t="shared" si="0"/>
        <v>Разработка программы «Салон красоты «Вы ужасны». Руководитель»</v>
      </c>
      <c r="D5" s="3" t="s">
        <v>312</v>
      </c>
    </row>
    <row r="6" spans="1:4" x14ac:dyDescent="0.25">
      <c r="A6" s="46" t="s">
        <v>28</v>
      </c>
      <c r="B6" s="47" t="s">
        <v>213</v>
      </c>
      <c r="C6" s="47" t="str">
        <f t="shared" si="0"/>
        <v>Разработка программы «Школа «Опять учиться». Клиент»</v>
      </c>
      <c r="D6" s="3"/>
    </row>
    <row r="7" spans="1:4" x14ac:dyDescent="0.25">
      <c r="A7" s="46" t="s">
        <v>59</v>
      </c>
      <c r="B7" s="47" t="s">
        <v>214</v>
      </c>
      <c r="C7" s="47" t="str">
        <f t="shared" si="0"/>
        <v>Разработка программы «Школа «Опять учиться». Сотрудник»</v>
      </c>
      <c r="D7" s="58" t="s">
        <v>323</v>
      </c>
    </row>
    <row r="8" spans="1:4" x14ac:dyDescent="0.25">
      <c r="A8" s="46" t="s">
        <v>66</v>
      </c>
      <c r="B8" s="47" t="s">
        <v>93</v>
      </c>
      <c r="C8" s="47" t="str">
        <f t="shared" si="0"/>
        <v>Разработка программы «Школа «Опять учиться». Исполнитель»</v>
      </c>
      <c r="D8" s="58" t="s">
        <v>318</v>
      </c>
    </row>
    <row r="9" spans="1:4" x14ac:dyDescent="0.25">
      <c r="A9" s="46" t="s">
        <v>64</v>
      </c>
      <c r="B9" s="47" t="s">
        <v>215</v>
      </c>
      <c r="C9" s="47" t="str">
        <f t="shared" si="0"/>
        <v>Разработка программы «Школа «Опять учиться». Руководитель»</v>
      </c>
      <c r="D9" s="57"/>
    </row>
    <row r="10" spans="1:4" x14ac:dyDescent="0.25">
      <c r="A10" s="46" t="s">
        <v>30</v>
      </c>
      <c r="B10" s="47" t="s">
        <v>216</v>
      </c>
      <c r="C10" s="47" t="str">
        <f t="shared" si="0"/>
        <v>Разработка программы «Столовая «Рога и копыта». Клиент»</v>
      </c>
      <c r="D10" s="58" t="s">
        <v>268</v>
      </c>
    </row>
    <row r="11" spans="1:4" x14ac:dyDescent="0.25">
      <c r="A11" s="46" t="s">
        <v>31</v>
      </c>
      <c r="B11" s="47" t="s">
        <v>217</v>
      </c>
      <c r="C11" s="47" t="str">
        <f t="shared" si="0"/>
        <v>Разработка программы «Столовая «Рога и копыта». Сотрудник»</v>
      </c>
      <c r="D11" s="3"/>
    </row>
    <row r="12" spans="1:4" x14ac:dyDescent="0.25">
      <c r="A12" s="46" t="s">
        <v>129</v>
      </c>
      <c r="B12" s="47" t="s">
        <v>99</v>
      </c>
      <c r="C12" s="47" t="str">
        <f t="shared" si="0"/>
        <v>Разработка программы «Столовая «Рога и копыта». Исполнитель»</v>
      </c>
      <c r="D12" s="3"/>
    </row>
    <row r="13" spans="1:4" x14ac:dyDescent="0.25">
      <c r="A13" s="46" t="s">
        <v>65</v>
      </c>
      <c r="B13" s="47" t="s">
        <v>218</v>
      </c>
      <c r="C13" s="47" t="str">
        <f t="shared" si="0"/>
        <v>Разработка программы «Столовая «Рога и копыта». Руководитель»</v>
      </c>
      <c r="D13" s="3"/>
    </row>
    <row r="14" spans="1:4" x14ac:dyDescent="0.25">
      <c r="A14" s="46" t="s">
        <v>16</v>
      </c>
      <c r="B14" s="47" t="s">
        <v>219</v>
      </c>
      <c r="C14" s="47" t="str">
        <f t="shared" si="0"/>
        <v>Разработка программы «Турфирма «Иван Сусанин». Клиент»</v>
      </c>
      <c r="D14" s="3"/>
    </row>
    <row r="15" spans="1:4" x14ac:dyDescent="0.25">
      <c r="A15" s="46" t="s">
        <v>17</v>
      </c>
      <c r="B15" s="47" t="s">
        <v>220</v>
      </c>
      <c r="C15" s="47" t="str">
        <f t="shared" si="0"/>
        <v>Разработка программы «Турфирма «Иван Сусанин». Сотрудник»</v>
      </c>
      <c r="D15" s="3"/>
    </row>
    <row r="16" spans="1:4" x14ac:dyDescent="0.25">
      <c r="A16" s="46" t="s">
        <v>47</v>
      </c>
      <c r="B16" s="47" t="s">
        <v>105</v>
      </c>
      <c r="C16" s="47" t="str">
        <f t="shared" si="0"/>
        <v>Разработка программы «Турфирма «Иван Сусанин». Исполнитель»</v>
      </c>
      <c r="D16" s="57" t="s">
        <v>306</v>
      </c>
    </row>
    <row r="17" spans="1:4" x14ac:dyDescent="0.25">
      <c r="A17" s="46" t="s">
        <v>48</v>
      </c>
      <c r="B17" s="47" t="s">
        <v>221</v>
      </c>
      <c r="C17" s="47" t="str">
        <f t="shared" si="0"/>
        <v>Разработка программы «Турфирма «Иван Сусанин». Руководитель»</v>
      </c>
      <c r="D17" s="57"/>
    </row>
    <row r="18" spans="1:4" x14ac:dyDescent="0.25">
      <c r="A18" s="46" t="s">
        <v>61</v>
      </c>
      <c r="B18" s="47" t="s">
        <v>222</v>
      </c>
      <c r="C18" s="47" t="str">
        <f t="shared" si="0"/>
        <v>Разработка программы «Гостиница «Принцесса на горошине». Клиент»</v>
      </c>
      <c r="D18" s="3"/>
    </row>
    <row r="19" spans="1:4" x14ac:dyDescent="0.25">
      <c r="A19" s="46" t="s">
        <v>63</v>
      </c>
      <c r="B19" s="47" t="s">
        <v>223</v>
      </c>
      <c r="C19" s="47" t="str">
        <f t="shared" si="0"/>
        <v>Разработка программы «Гостиница «Принцесса на горошине». Сотрудник»</v>
      </c>
      <c r="D19" s="3"/>
    </row>
    <row r="20" spans="1:4" x14ac:dyDescent="0.25">
      <c r="A20" s="46" t="s">
        <v>134</v>
      </c>
      <c r="B20" s="47" t="s">
        <v>111</v>
      </c>
      <c r="C20" s="47" t="str">
        <f t="shared" si="0"/>
        <v>Разработка программы «Гостиница «Принцесса на горошине». Исполнитель»</v>
      </c>
      <c r="D20" s="3"/>
    </row>
    <row r="21" spans="1:4" x14ac:dyDescent="0.25">
      <c r="A21" s="46" t="s">
        <v>67</v>
      </c>
      <c r="B21" s="47" t="s">
        <v>224</v>
      </c>
      <c r="C21" s="47" t="str">
        <f t="shared" si="0"/>
        <v>Разработка программы «Гостиница «Принцесса на горошине». Руководитель»</v>
      </c>
      <c r="D21" s="3"/>
    </row>
    <row r="22" spans="1:4" x14ac:dyDescent="0.25">
      <c r="A22" s="46" t="s">
        <v>26</v>
      </c>
      <c r="B22" s="47" t="s">
        <v>225</v>
      </c>
      <c r="C22" s="47" t="str">
        <f t="shared" si="0"/>
        <v>Разработка программы «Поликлиника «Будьте больны». Клиент»</v>
      </c>
      <c r="D22" s="59" t="s">
        <v>314</v>
      </c>
    </row>
    <row r="23" spans="1:4" x14ac:dyDescent="0.25">
      <c r="A23" s="46" t="s">
        <v>27</v>
      </c>
      <c r="B23" s="47" t="s">
        <v>226</v>
      </c>
      <c r="C23" s="47" t="str">
        <f t="shared" si="0"/>
        <v>Разработка программы «Поликлиника «Будьте больны». Сотрудник»</v>
      </c>
      <c r="D23" s="60" t="s">
        <v>317</v>
      </c>
    </row>
    <row r="24" spans="1:4" x14ac:dyDescent="0.25">
      <c r="A24" s="46" t="s">
        <v>39</v>
      </c>
      <c r="B24" s="47" t="s">
        <v>117</v>
      </c>
      <c r="C24" s="47" t="str">
        <f t="shared" si="0"/>
        <v>Разработка программы «Поликлиника «Будьте больны». Исполнитель»</v>
      </c>
      <c r="D24" s="57" t="s">
        <v>267</v>
      </c>
    </row>
    <row r="25" spans="1:4" x14ac:dyDescent="0.25">
      <c r="A25" s="46" t="s">
        <v>136</v>
      </c>
      <c r="B25" s="47" t="s">
        <v>227</v>
      </c>
      <c r="C25" s="47" t="str">
        <f t="shared" si="0"/>
        <v>Разработка программы «Поликлиника «Будьте больны». Руководитель»</v>
      </c>
      <c r="D25" s="58" t="s">
        <v>321</v>
      </c>
    </row>
    <row r="26" spans="1:4" x14ac:dyDescent="0.25">
      <c r="A26" s="46" t="s">
        <v>37</v>
      </c>
      <c r="B26" s="47" t="s">
        <v>228</v>
      </c>
      <c r="C26" s="47" t="str">
        <f t="shared" si="0"/>
        <v>Разработка программы «Университет «Все отчислены». Клиент»</v>
      </c>
      <c r="D26" s="60" t="s">
        <v>319</v>
      </c>
    </row>
    <row r="27" spans="1:4" x14ac:dyDescent="0.25">
      <c r="A27" s="46" t="s">
        <v>38</v>
      </c>
      <c r="B27" s="47" t="s">
        <v>229</v>
      </c>
      <c r="C27" s="47" t="str">
        <f t="shared" si="0"/>
        <v>Разработка программы «Университет «Все отчислены». Сотрудник»</v>
      </c>
      <c r="D27" s="60" t="s">
        <v>320</v>
      </c>
    </row>
    <row r="28" spans="1:4" x14ac:dyDescent="0.25">
      <c r="A28" s="46" t="s">
        <v>71</v>
      </c>
      <c r="B28" s="47" t="s">
        <v>123</v>
      </c>
      <c r="C28" s="47" t="str">
        <f t="shared" si="0"/>
        <v>Разработка программы «Университет «Все отчислены». Исполнитель»</v>
      </c>
      <c r="D28" s="48" t="s">
        <v>305</v>
      </c>
    </row>
    <row r="29" spans="1:4" x14ac:dyDescent="0.25">
      <c r="A29" s="46" t="s">
        <v>137</v>
      </c>
      <c r="B29" s="47" t="s">
        <v>230</v>
      </c>
      <c r="C29" s="47" t="str">
        <f t="shared" si="0"/>
        <v>Разработка программы «Университет «Все отчислены». Руководитель»</v>
      </c>
      <c r="D29" s="60" t="s">
        <v>297</v>
      </c>
    </row>
    <row r="30" spans="1:4" x14ac:dyDescent="0.25">
      <c r="A30" s="46" t="s">
        <v>14</v>
      </c>
      <c r="B30" s="47" t="s">
        <v>231</v>
      </c>
      <c r="C30" s="47" t="str">
        <f t="shared" si="0"/>
        <v>Разработка программы «Автоцентр «Корыто». Клиент»</v>
      </c>
      <c r="D30" s="58" t="s">
        <v>313</v>
      </c>
    </row>
    <row r="31" spans="1:4" x14ac:dyDescent="0.25">
      <c r="A31" s="46" t="s">
        <v>15</v>
      </c>
      <c r="B31" s="47" t="s">
        <v>232</v>
      </c>
      <c r="C31" s="47" t="str">
        <f t="shared" si="0"/>
        <v>Разработка программы «Автоцентр «Корыто». Сотрудник»</v>
      </c>
      <c r="D31" s="58" t="s">
        <v>310</v>
      </c>
    </row>
    <row r="32" spans="1:4" x14ac:dyDescent="0.25">
      <c r="A32" s="46" t="s">
        <v>140</v>
      </c>
      <c r="B32" s="47" t="s">
        <v>141</v>
      </c>
      <c r="C32" s="47" t="str">
        <f t="shared" si="0"/>
        <v>Разработка программы «Автоцентр «Корыто». Исполнитель»</v>
      </c>
      <c r="D32" s="60" t="s">
        <v>309</v>
      </c>
    </row>
    <row r="33" spans="1:4" x14ac:dyDescent="0.25">
      <c r="A33" s="46" t="s">
        <v>69</v>
      </c>
      <c r="B33" s="47" t="s">
        <v>233</v>
      </c>
      <c r="C33" s="47" t="str">
        <f t="shared" si="0"/>
        <v>Разработка программы «Автоцентр «Корыто». Руководитель»</v>
      </c>
      <c r="D33" s="60" t="s">
        <v>304</v>
      </c>
    </row>
    <row r="34" spans="1:4" x14ac:dyDescent="0.25">
      <c r="A34" s="46" t="s">
        <v>18</v>
      </c>
      <c r="B34" s="47" t="s">
        <v>234</v>
      </c>
      <c r="C34" s="47" t="str">
        <f t="shared" si="0"/>
        <v>Разработка программы «Магазин электроники «Я только посмотреть». Клиент»</v>
      </c>
      <c r="D34" s="60" t="s">
        <v>300</v>
      </c>
    </row>
    <row r="35" spans="1:4" x14ac:dyDescent="0.25">
      <c r="A35" s="46" t="s">
        <v>19</v>
      </c>
      <c r="B35" s="47" t="s">
        <v>235</v>
      </c>
      <c r="C35" s="47" t="str">
        <f t="shared" si="0"/>
        <v>Разработка программы «Магазин электроники «Я только посмотреть». Сотрудник»</v>
      </c>
      <c r="D35" s="60" t="s">
        <v>308</v>
      </c>
    </row>
    <row r="36" spans="1:4" x14ac:dyDescent="0.25">
      <c r="A36" s="46" t="s">
        <v>149</v>
      </c>
      <c r="B36" s="47" t="s">
        <v>236</v>
      </c>
      <c r="C36" s="47" t="str">
        <f t="shared" si="0"/>
        <v>Разработка программы «Магазин электроники «Я только посмотреть». Исполнитель»</v>
      </c>
      <c r="D36" s="61" t="s">
        <v>315</v>
      </c>
    </row>
    <row r="37" spans="1:4" x14ac:dyDescent="0.25">
      <c r="A37" s="46" t="s">
        <v>151</v>
      </c>
      <c r="B37" s="47" t="s">
        <v>237</v>
      </c>
      <c r="C37" s="47" t="str">
        <f t="shared" si="0"/>
        <v>Разработка программы «Магазин электроники «Я только посмотреть». Руководитель»</v>
      </c>
      <c r="D37" s="58" t="s">
        <v>326</v>
      </c>
    </row>
    <row r="38" spans="1:4" x14ac:dyDescent="0.25">
      <c r="A38" s="46" t="s">
        <v>44</v>
      </c>
      <c r="B38" s="47" t="s">
        <v>238</v>
      </c>
      <c r="C38" s="47" t="str">
        <f t="shared" si="0"/>
        <v>Разработка программы «Зоопарк «Юрский период». Клиент»</v>
      </c>
      <c r="D38" s="60" t="s">
        <v>303</v>
      </c>
    </row>
    <row r="39" spans="1:4" x14ac:dyDescent="0.25">
      <c r="A39" s="46" t="s">
        <v>70</v>
      </c>
      <c r="B39" s="47" t="s">
        <v>239</v>
      </c>
      <c r="C39" s="47" t="str">
        <f t="shared" si="0"/>
        <v>Разработка программы «Зоопарк «Юрский период». Сотрудник»</v>
      </c>
      <c r="D39" s="60" t="s">
        <v>301</v>
      </c>
    </row>
    <row r="40" spans="1:4" x14ac:dyDescent="0.25">
      <c r="A40" s="46" t="s">
        <v>157</v>
      </c>
      <c r="B40" s="47" t="s">
        <v>240</v>
      </c>
      <c r="C40" s="47" t="str">
        <f t="shared" si="0"/>
        <v>Разработка программы «Зоопарк «Юрский период». Исполнитель»</v>
      </c>
      <c r="D40" s="3"/>
    </row>
    <row r="41" spans="1:4" x14ac:dyDescent="0.25">
      <c r="A41" s="46" t="s">
        <v>159</v>
      </c>
      <c r="B41" s="47" t="s">
        <v>241</v>
      </c>
      <c r="C41" s="47" t="str">
        <f t="shared" si="0"/>
        <v>Разработка программы «Зоопарк «Юрский период». Руководитель»</v>
      </c>
      <c r="D41" s="3"/>
    </row>
    <row r="42" spans="1:4" x14ac:dyDescent="0.25">
      <c r="A42" s="46" t="s">
        <v>32</v>
      </c>
      <c r="B42" s="47" t="s">
        <v>242</v>
      </c>
      <c r="C42" s="47" t="str">
        <f t="shared" si="0"/>
        <v>Разработка программы «Ветклиника «Айболит». Клиент»</v>
      </c>
      <c r="D42" s="3"/>
    </row>
    <row r="43" spans="1:4" x14ac:dyDescent="0.25">
      <c r="A43" s="46" t="s">
        <v>33</v>
      </c>
      <c r="B43" s="47" t="s">
        <v>243</v>
      </c>
      <c r="C43" s="47" t="str">
        <f t="shared" si="0"/>
        <v>Разработка программы «Ветклиника «Айболит». Сотрудник»</v>
      </c>
      <c r="D43" s="3"/>
    </row>
    <row r="44" spans="1:4" x14ac:dyDescent="0.25">
      <c r="A44" s="46" t="s">
        <v>53</v>
      </c>
      <c r="B44" s="47" t="s">
        <v>165</v>
      </c>
      <c r="C44" s="47" t="str">
        <f t="shared" si="0"/>
        <v>Разработка программы «Ветклиника «Айболит». Исполнитель»</v>
      </c>
      <c r="D44" s="3"/>
    </row>
    <row r="45" spans="1:4" x14ac:dyDescent="0.25">
      <c r="A45" s="46" t="s">
        <v>54</v>
      </c>
      <c r="B45" s="47" t="s">
        <v>244</v>
      </c>
      <c r="C45" s="47" t="str">
        <f t="shared" si="0"/>
        <v>Разработка программы «Ветклиника «Айболит». Руководитель»</v>
      </c>
      <c r="D45" s="3"/>
    </row>
    <row r="46" spans="1:4" x14ac:dyDescent="0.25">
      <c r="A46" s="46" t="s">
        <v>29</v>
      </c>
      <c r="B46" s="47" t="s">
        <v>245</v>
      </c>
      <c r="C46" s="47" t="str">
        <f t="shared" si="0"/>
        <v>Разработка программы «Банк «Вы банкрот». Клиент»</v>
      </c>
      <c r="D46" s="60" t="s">
        <v>325</v>
      </c>
    </row>
    <row r="47" spans="1:4" x14ac:dyDescent="0.25">
      <c r="A47" s="46" t="s">
        <v>56</v>
      </c>
      <c r="B47" s="47" t="s">
        <v>246</v>
      </c>
      <c r="C47" s="47" t="str">
        <f t="shared" si="0"/>
        <v>Разработка программы «Банк «Вы банкрот». Сотрудник»</v>
      </c>
      <c r="D47" s="60" t="s">
        <v>324</v>
      </c>
    </row>
    <row r="48" spans="1:4" x14ac:dyDescent="0.25">
      <c r="A48" s="46" t="s">
        <v>34</v>
      </c>
      <c r="B48" s="47" t="s">
        <v>173</v>
      </c>
      <c r="C48" s="47" t="str">
        <f t="shared" si="0"/>
        <v>Разработка программы «Банк «Вы банкрот». Исполнитель»</v>
      </c>
      <c r="D48" s="53"/>
    </row>
    <row r="49" spans="1:4" x14ac:dyDescent="0.25">
      <c r="A49" s="46" t="s">
        <v>174</v>
      </c>
      <c r="B49" s="47" t="s">
        <v>247</v>
      </c>
      <c r="C49" s="47" t="str">
        <f t="shared" si="0"/>
        <v>Разработка программы «Банк «Вы банкрот». Руководитель»</v>
      </c>
      <c r="D49" s="3"/>
    </row>
    <row r="50" spans="1:4" x14ac:dyDescent="0.25">
      <c r="A50" s="46" t="s">
        <v>178</v>
      </c>
      <c r="B50" s="47" t="s">
        <v>248</v>
      </c>
      <c r="C50" s="47" t="str">
        <f t="shared" si="0"/>
        <v>Разработка программы «Юридическая фирма «Вас обманут». Клиент»</v>
      </c>
      <c r="D50" s="3"/>
    </row>
    <row r="51" spans="1:4" x14ac:dyDescent="0.25">
      <c r="A51" s="46" t="s">
        <v>180</v>
      </c>
      <c r="B51" s="47" t="s">
        <v>249</v>
      </c>
      <c r="C51" s="47" t="str">
        <f t="shared" si="0"/>
        <v>Разработка программы «Юридическая фирма «Вас обманут». Сотрудник»</v>
      </c>
      <c r="D51" s="3"/>
    </row>
    <row r="52" spans="1:4" x14ac:dyDescent="0.25">
      <c r="A52" s="46" t="s">
        <v>182</v>
      </c>
      <c r="B52" s="47" t="s">
        <v>183</v>
      </c>
      <c r="C52" s="47" t="str">
        <f t="shared" si="0"/>
        <v>Разработка программы «Юридическая фирма «Вас обманут». Исполнитель»</v>
      </c>
      <c r="D52" s="3"/>
    </row>
    <row r="53" spans="1:4" x14ac:dyDescent="0.25">
      <c r="A53" s="46" t="s">
        <v>184</v>
      </c>
      <c r="B53" s="47" t="s">
        <v>250</v>
      </c>
      <c r="C53" s="47" t="str">
        <f t="shared" si="0"/>
        <v>Разработка программы «Юридическая фирма «Вас обманут». Руководитель»</v>
      </c>
      <c r="D53" s="3"/>
    </row>
    <row r="54" spans="1:4" x14ac:dyDescent="0.25">
      <c r="A54" s="46" t="s">
        <v>22</v>
      </c>
      <c r="B54" s="47" t="s">
        <v>251</v>
      </c>
      <c r="C54" s="47" t="str">
        <f t="shared" si="0"/>
        <v>Разработка программы «СТО «Руки-крюки». Клиент»</v>
      </c>
      <c r="D54" s="58" t="s">
        <v>298</v>
      </c>
    </row>
    <row r="55" spans="1:4" x14ac:dyDescent="0.25">
      <c r="A55" s="46" t="s">
        <v>23</v>
      </c>
      <c r="B55" s="47" t="s">
        <v>252</v>
      </c>
      <c r="C55" s="47" t="str">
        <f t="shared" si="0"/>
        <v>Разработка программы «СТО «Руки-крюки». Сотрудник»</v>
      </c>
      <c r="D55" s="61" t="s">
        <v>316</v>
      </c>
    </row>
    <row r="56" spans="1:4" x14ac:dyDescent="0.25">
      <c r="A56" s="46" t="s">
        <v>55</v>
      </c>
      <c r="B56" s="47" t="s">
        <v>192</v>
      </c>
      <c r="C56" s="47" t="str">
        <f t="shared" si="0"/>
        <v>Разработка программы «СТО «Руки-крюки». Исполнитель»</v>
      </c>
      <c r="D56" s="58" t="s">
        <v>299</v>
      </c>
    </row>
    <row r="57" spans="1:4" x14ac:dyDescent="0.25">
      <c r="A57" s="46" t="s">
        <v>193</v>
      </c>
      <c r="B57" s="47" t="s">
        <v>253</v>
      </c>
      <c r="C57" s="47" t="str">
        <f t="shared" si="0"/>
        <v>Разработка программы «СТО «Руки-крюки». Руководитель»</v>
      </c>
      <c r="D57" s="58" t="s">
        <v>302</v>
      </c>
    </row>
    <row r="58" spans="1:4" x14ac:dyDescent="0.25">
      <c r="A58" s="46" t="s">
        <v>58</v>
      </c>
      <c r="B58" s="47" t="s">
        <v>254</v>
      </c>
      <c r="C58" s="47" t="str">
        <f t="shared" si="0"/>
        <v>Разработка программы «Фабрика мебели «Мягкое место». Клиент»</v>
      </c>
      <c r="D58" s="58" t="s">
        <v>307</v>
      </c>
    </row>
    <row r="59" spans="1:4" x14ac:dyDescent="0.25">
      <c r="A59" s="46" t="s">
        <v>62</v>
      </c>
      <c r="B59" s="47" t="s">
        <v>255</v>
      </c>
      <c r="C59" s="47" t="str">
        <f t="shared" si="0"/>
        <v>Разработка программы «Фабрика мебели «Мягкое место». Сотрудник»</v>
      </c>
      <c r="D59" s="3"/>
    </row>
    <row r="60" spans="1:4" x14ac:dyDescent="0.25">
      <c r="A60" s="46" t="s">
        <v>201</v>
      </c>
      <c r="B60" s="47" t="s">
        <v>202</v>
      </c>
      <c r="C60" s="47" t="str">
        <f t="shared" si="0"/>
        <v>Разработка программы «Фабрика мебели «Мягкое место». Исполнитель»</v>
      </c>
      <c r="D60" s="3"/>
    </row>
    <row r="61" spans="1:4" x14ac:dyDescent="0.25">
      <c r="A61" s="46" t="s">
        <v>203</v>
      </c>
      <c r="B61" s="47" t="s">
        <v>256</v>
      </c>
      <c r="C61" s="47" t="str">
        <f t="shared" si="0"/>
        <v>Разработка программы «Фабрика мебели «Мягкое место». Руководитель»</v>
      </c>
      <c r="D61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4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P1"/>
    </sheetView>
  </sheetViews>
  <sheetFormatPr defaultRowHeight="15" x14ac:dyDescent="0.25"/>
  <cols>
    <col min="1" max="1" width="7.7109375" customWidth="1"/>
    <col min="2" max="2" width="38.5703125" customWidth="1"/>
    <col min="3" max="3" width="85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  <col min="11" max="11" width="6.7109375" customWidth="1"/>
    <col min="12" max="12" width="10.5703125" bestFit="1" customWidth="1"/>
    <col min="13" max="13" width="25.140625" bestFit="1" customWidth="1"/>
    <col min="14" max="16" width="25.28515625" customWidth="1"/>
  </cols>
  <sheetData>
    <row r="1" spans="1:16" ht="20.100000000000001" customHeight="1" thickBot="1" x14ac:dyDescent="0.3">
      <c r="A1" s="88" t="s">
        <v>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20.100000000000001" customHeight="1" thickBot="1" x14ac:dyDescent="0.3">
      <c r="A2" s="92" t="s">
        <v>1</v>
      </c>
      <c r="B2" s="99" t="s">
        <v>0</v>
      </c>
      <c r="C2" s="89" t="s">
        <v>8</v>
      </c>
      <c r="D2" s="76" t="s">
        <v>9</v>
      </c>
      <c r="E2" s="71"/>
      <c r="F2" s="71"/>
      <c r="G2" s="71"/>
      <c r="H2" s="71"/>
      <c r="I2" s="91"/>
      <c r="J2" s="94" t="s">
        <v>3</v>
      </c>
      <c r="K2" s="95"/>
      <c r="L2" s="96"/>
      <c r="M2" s="104"/>
      <c r="N2" s="106"/>
      <c r="O2" s="84"/>
      <c r="P2" s="86"/>
    </row>
    <row r="3" spans="1:16" ht="30" customHeight="1" thickBot="1" x14ac:dyDescent="0.3">
      <c r="A3" s="93"/>
      <c r="B3" s="100"/>
      <c r="C3" s="90"/>
      <c r="D3" s="82" t="s">
        <v>11</v>
      </c>
      <c r="E3" s="83"/>
      <c r="F3" s="77" t="s">
        <v>12</v>
      </c>
      <c r="G3" s="83"/>
      <c r="H3" s="77" t="s">
        <v>13</v>
      </c>
      <c r="I3" s="78"/>
      <c r="J3" s="76" t="s">
        <v>2</v>
      </c>
      <c r="K3" s="72"/>
      <c r="L3" s="18" t="s">
        <v>4</v>
      </c>
      <c r="M3" s="105"/>
      <c r="N3" s="107"/>
      <c r="O3" s="85"/>
      <c r="P3" s="87"/>
    </row>
    <row r="4" spans="1:16" ht="15" customHeight="1" x14ac:dyDescent="0.25">
      <c r="A4" s="13"/>
      <c r="B4" s="62" t="s">
        <v>327</v>
      </c>
      <c r="C4" s="6" t="s">
        <v>561</v>
      </c>
      <c r="D4" s="10"/>
      <c r="E4" s="8"/>
      <c r="F4" s="12"/>
      <c r="G4" s="7"/>
      <c r="H4" s="11"/>
      <c r="I4" s="8"/>
      <c r="J4" s="12"/>
      <c r="K4" s="7">
        <f>E4+G4+I4</f>
        <v>0</v>
      </c>
      <c r="L4" s="16">
        <f>IF(K4&gt;49,5,IF(K4&gt;39,4,IF(K4&gt;29,3,2)))</f>
        <v>2</v>
      </c>
      <c r="M4" s="33"/>
      <c r="N4" s="37"/>
      <c r="O4" s="36"/>
      <c r="P4" s="51"/>
    </row>
    <row r="5" spans="1:16" ht="15" customHeight="1" x14ac:dyDescent="0.25">
      <c r="A5" s="5" t="s">
        <v>47</v>
      </c>
      <c r="B5" s="3" t="s">
        <v>328</v>
      </c>
      <c r="C5" s="6" t="s">
        <v>292</v>
      </c>
      <c r="D5" s="10">
        <v>45354</v>
      </c>
      <c r="E5" s="8">
        <v>8</v>
      </c>
      <c r="F5" s="12">
        <v>45419</v>
      </c>
      <c r="G5" s="7">
        <f>10-2-2</f>
        <v>6</v>
      </c>
      <c r="H5" s="11"/>
      <c r="I5" s="8"/>
      <c r="J5" s="11"/>
      <c r="K5" s="7">
        <f t="shared" ref="K5:K35" si="0">E5+G5+I5</f>
        <v>14</v>
      </c>
      <c r="L5" s="16">
        <f t="shared" ref="L5:L35" si="1">IF(K5&gt;49,5,IF(K5&gt;39,4,IF(K5&gt;29,3,2)))</f>
        <v>2</v>
      </c>
      <c r="M5" s="33" t="s">
        <v>475</v>
      </c>
      <c r="N5" s="36" t="s">
        <v>564</v>
      </c>
      <c r="O5" s="36"/>
      <c r="P5" s="52"/>
    </row>
    <row r="6" spans="1:16" ht="15" customHeight="1" x14ac:dyDescent="0.25">
      <c r="A6" s="5" t="s">
        <v>140</v>
      </c>
      <c r="B6" s="48" t="s">
        <v>329</v>
      </c>
      <c r="C6" s="6" t="s">
        <v>293</v>
      </c>
      <c r="D6" s="10">
        <v>45354</v>
      </c>
      <c r="E6" s="8">
        <f>10</f>
        <v>10</v>
      </c>
      <c r="F6" s="12">
        <v>45419</v>
      </c>
      <c r="G6" s="7">
        <f>10-2-2</f>
        <v>6</v>
      </c>
      <c r="H6" s="11"/>
      <c r="I6" s="8"/>
      <c r="J6" s="11"/>
      <c r="K6" s="7">
        <f t="shared" si="0"/>
        <v>16</v>
      </c>
      <c r="L6" s="16">
        <f t="shared" si="1"/>
        <v>2</v>
      </c>
      <c r="M6" s="33"/>
      <c r="N6" s="36" t="s">
        <v>564</v>
      </c>
      <c r="O6" s="36"/>
      <c r="P6" s="36"/>
    </row>
    <row r="7" spans="1:16" ht="15" customHeight="1" x14ac:dyDescent="0.25">
      <c r="A7" s="5" t="s">
        <v>136</v>
      </c>
      <c r="B7" s="48" t="s">
        <v>330</v>
      </c>
      <c r="C7" s="6" t="s">
        <v>451</v>
      </c>
      <c r="D7" s="10">
        <v>45354</v>
      </c>
      <c r="E7" s="8">
        <f>8</f>
        <v>8</v>
      </c>
      <c r="F7" s="12">
        <v>45419</v>
      </c>
      <c r="G7" s="8">
        <f>10-1</f>
        <v>9</v>
      </c>
      <c r="H7" s="11"/>
      <c r="I7" s="8"/>
      <c r="J7" s="11"/>
      <c r="K7" s="7">
        <f t="shared" si="0"/>
        <v>17</v>
      </c>
      <c r="L7" s="16">
        <f t="shared" si="1"/>
        <v>2</v>
      </c>
      <c r="M7" s="33" t="s">
        <v>468</v>
      </c>
      <c r="N7" s="43" t="s">
        <v>565</v>
      </c>
      <c r="O7" s="36"/>
      <c r="P7" s="52"/>
    </row>
    <row r="8" spans="1:16" ht="15" customHeight="1" x14ac:dyDescent="0.25">
      <c r="A8" s="5" t="s">
        <v>53</v>
      </c>
      <c r="B8" s="48" t="s">
        <v>331</v>
      </c>
      <c r="C8" s="6" t="s">
        <v>447</v>
      </c>
      <c r="D8" s="10">
        <v>45354</v>
      </c>
      <c r="E8" s="8">
        <f>10</f>
        <v>10</v>
      </c>
      <c r="F8" s="12">
        <v>45419</v>
      </c>
      <c r="G8" s="8">
        <f>10-2-2</f>
        <v>6</v>
      </c>
      <c r="H8" s="11"/>
      <c r="I8" s="8"/>
      <c r="J8" s="11"/>
      <c r="K8" s="7">
        <f t="shared" si="0"/>
        <v>16</v>
      </c>
      <c r="L8" s="16">
        <f t="shared" si="1"/>
        <v>2</v>
      </c>
      <c r="M8" s="33" t="s">
        <v>472</v>
      </c>
      <c r="N8" s="36" t="s">
        <v>567</v>
      </c>
      <c r="O8" s="36"/>
      <c r="P8" s="52"/>
    </row>
    <row r="9" spans="1:16" ht="15" customHeight="1" x14ac:dyDescent="0.25">
      <c r="A9" s="5" t="s">
        <v>34</v>
      </c>
      <c r="B9" s="48" t="s">
        <v>332</v>
      </c>
      <c r="C9" s="6" t="s">
        <v>449</v>
      </c>
      <c r="D9" s="10">
        <v>45354</v>
      </c>
      <c r="E9" s="8">
        <f>10</f>
        <v>10</v>
      </c>
      <c r="F9" s="12">
        <v>45419</v>
      </c>
      <c r="G9" s="8">
        <f>10-2</f>
        <v>8</v>
      </c>
      <c r="H9" s="11"/>
      <c r="I9" s="8"/>
      <c r="J9" s="11"/>
      <c r="K9" s="7">
        <f t="shared" si="0"/>
        <v>18</v>
      </c>
      <c r="L9" s="16">
        <f t="shared" si="1"/>
        <v>2</v>
      </c>
      <c r="M9" s="33"/>
      <c r="N9" s="36" t="s">
        <v>564</v>
      </c>
      <c r="O9" s="36"/>
      <c r="P9" s="52"/>
    </row>
    <row r="10" spans="1:16" ht="15" customHeight="1" x14ac:dyDescent="0.25">
      <c r="A10" s="5" t="s">
        <v>159</v>
      </c>
      <c r="B10" s="48" t="s">
        <v>333</v>
      </c>
      <c r="C10" s="6" t="s">
        <v>458</v>
      </c>
      <c r="D10" s="10">
        <v>45354</v>
      </c>
      <c r="E10" s="8">
        <f>8</f>
        <v>8</v>
      </c>
      <c r="F10" s="12">
        <v>45419</v>
      </c>
      <c r="G10" s="8">
        <f>10-2</f>
        <v>8</v>
      </c>
      <c r="H10" s="11"/>
      <c r="I10" s="8"/>
      <c r="J10" s="11"/>
      <c r="K10" s="7">
        <f t="shared" si="0"/>
        <v>16</v>
      </c>
      <c r="L10" s="16">
        <f t="shared" si="1"/>
        <v>2</v>
      </c>
      <c r="M10" s="33" t="s">
        <v>476</v>
      </c>
      <c r="N10" s="36" t="s">
        <v>564</v>
      </c>
      <c r="O10" s="36"/>
      <c r="P10" s="36"/>
    </row>
    <row r="11" spans="1:16" ht="15" customHeight="1" x14ac:dyDescent="0.25">
      <c r="A11" s="5" t="s">
        <v>129</v>
      </c>
      <c r="B11" s="3" t="s">
        <v>334</v>
      </c>
      <c r="C11" s="6" t="s">
        <v>452</v>
      </c>
      <c r="D11" s="10"/>
      <c r="E11" s="8"/>
      <c r="F11" s="12">
        <v>45419</v>
      </c>
      <c r="G11" s="8">
        <f>10-10</f>
        <v>0</v>
      </c>
      <c r="H11" s="11"/>
      <c r="I11" s="8"/>
      <c r="J11" s="11"/>
      <c r="K11" s="7">
        <f t="shared" si="0"/>
        <v>0</v>
      </c>
      <c r="L11" s="16">
        <f t="shared" si="1"/>
        <v>2</v>
      </c>
      <c r="M11" s="33"/>
      <c r="N11" s="36" t="s">
        <v>569</v>
      </c>
      <c r="O11" s="36"/>
      <c r="P11" s="36"/>
    </row>
    <row r="12" spans="1:16" ht="15" customHeight="1" x14ac:dyDescent="0.25">
      <c r="A12" s="5" t="s">
        <v>32</v>
      </c>
      <c r="B12" s="3" t="s">
        <v>275</v>
      </c>
      <c r="C12" s="6" t="s">
        <v>440</v>
      </c>
      <c r="D12" s="10">
        <v>45354</v>
      </c>
      <c r="E12" s="8">
        <f>5</f>
        <v>5</v>
      </c>
      <c r="F12" s="12">
        <v>45419</v>
      </c>
      <c r="G12" s="8">
        <f>10-3-1</f>
        <v>6</v>
      </c>
      <c r="H12" s="11"/>
      <c r="I12" s="8"/>
      <c r="J12" s="11"/>
      <c r="K12" s="7">
        <f t="shared" si="0"/>
        <v>11</v>
      </c>
      <c r="L12" s="16">
        <f t="shared" si="1"/>
        <v>2</v>
      </c>
      <c r="M12" s="33" t="s">
        <v>467</v>
      </c>
      <c r="N12" s="36" t="s">
        <v>570</v>
      </c>
      <c r="O12" s="36"/>
      <c r="P12" s="36"/>
    </row>
    <row r="13" spans="1:16" ht="15" customHeight="1" x14ac:dyDescent="0.25">
      <c r="A13" s="5" t="s">
        <v>33</v>
      </c>
      <c r="B13" s="3" t="s">
        <v>84</v>
      </c>
      <c r="C13" s="6" t="s">
        <v>444</v>
      </c>
      <c r="D13" s="10"/>
      <c r="E13" s="8"/>
      <c r="F13" s="12"/>
      <c r="G13" s="8"/>
      <c r="H13" s="11"/>
      <c r="I13" s="8"/>
      <c r="J13" s="11"/>
      <c r="K13" s="7">
        <f t="shared" si="0"/>
        <v>0</v>
      </c>
      <c r="L13" s="16">
        <f t="shared" si="1"/>
        <v>2</v>
      </c>
      <c r="M13" s="33"/>
      <c r="N13" s="36"/>
      <c r="O13" s="36"/>
      <c r="P13" s="52"/>
    </row>
    <row r="14" spans="1:16" ht="15" customHeight="1" x14ac:dyDescent="0.25">
      <c r="A14" s="5" t="s">
        <v>57</v>
      </c>
      <c r="B14" s="48" t="s">
        <v>335</v>
      </c>
      <c r="C14" s="6" t="s">
        <v>453</v>
      </c>
      <c r="D14" s="10">
        <v>45354</v>
      </c>
      <c r="E14" s="8">
        <f>10</f>
        <v>10</v>
      </c>
      <c r="F14" s="12">
        <v>45419</v>
      </c>
      <c r="G14" s="8">
        <f>10-1-1</f>
        <v>8</v>
      </c>
      <c r="H14" s="11"/>
      <c r="I14" s="8"/>
      <c r="J14" s="11"/>
      <c r="K14" s="7">
        <f t="shared" si="0"/>
        <v>18</v>
      </c>
      <c r="L14" s="16">
        <f t="shared" si="1"/>
        <v>2</v>
      </c>
      <c r="M14" s="33"/>
      <c r="N14" s="36" t="s">
        <v>564</v>
      </c>
      <c r="O14" s="36"/>
      <c r="P14" s="52"/>
    </row>
    <row r="15" spans="1:16" ht="15" customHeight="1" x14ac:dyDescent="0.25">
      <c r="A15" s="5" t="s">
        <v>60</v>
      </c>
      <c r="B15" s="48" t="s">
        <v>336</v>
      </c>
      <c r="C15" s="6" t="s">
        <v>426</v>
      </c>
      <c r="D15" s="10">
        <v>45354</v>
      </c>
      <c r="E15" s="8">
        <f>10</f>
        <v>10</v>
      </c>
      <c r="F15" s="12">
        <v>45419</v>
      </c>
      <c r="G15" s="8">
        <f>10-1-1</f>
        <v>8</v>
      </c>
      <c r="H15" s="11"/>
      <c r="I15" s="8"/>
      <c r="J15" s="11"/>
      <c r="K15" s="7">
        <f t="shared" si="0"/>
        <v>18</v>
      </c>
      <c r="L15" s="16">
        <f t="shared" si="1"/>
        <v>2</v>
      </c>
      <c r="M15" s="33"/>
      <c r="N15" s="36" t="s">
        <v>564</v>
      </c>
      <c r="O15" s="36"/>
      <c r="P15" s="52"/>
    </row>
    <row r="16" spans="1:16" ht="15" customHeight="1" x14ac:dyDescent="0.25">
      <c r="A16" s="5" t="s">
        <v>31</v>
      </c>
      <c r="B16" s="3" t="s">
        <v>337</v>
      </c>
      <c r="C16" s="6" t="s">
        <v>454</v>
      </c>
      <c r="D16" s="10">
        <v>45354</v>
      </c>
      <c r="E16" s="8">
        <f>5</f>
        <v>5</v>
      </c>
      <c r="F16" s="12">
        <v>45419</v>
      </c>
      <c r="G16" s="8">
        <f>10-4</f>
        <v>6</v>
      </c>
      <c r="H16" s="11"/>
      <c r="I16" s="8"/>
      <c r="J16" s="11"/>
      <c r="K16" s="7">
        <f t="shared" si="0"/>
        <v>11</v>
      </c>
      <c r="L16" s="16">
        <f t="shared" si="1"/>
        <v>2</v>
      </c>
      <c r="M16" s="33" t="s">
        <v>478</v>
      </c>
      <c r="N16" s="36" t="s">
        <v>571</v>
      </c>
      <c r="O16" s="36"/>
      <c r="P16" s="52"/>
    </row>
    <row r="17" spans="1:16" ht="15" customHeight="1" x14ac:dyDescent="0.25">
      <c r="A17" s="5" t="s">
        <v>157</v>
      </c>
      <c r="B17" s="48" t="s">
        <v>338</v>
      </c>
      <c r="C17" s="6" t="s">
        <v>459</v>
      </c>
      <c r="D17" s="10">
        <v>45354</v>
      </c>
      <c r="E17" s="8">
        <f>8</f>
        <v>8</v>
      </c>
      <c r="F17" s="12">
        <v>45419</v>
      </c>
      <c r="G17" s="8">
        <f>10-1</f>
        <v>9</v>
      </c>
      <c r="H17" s="11"/>
      <c r="I17" s="8"/>
      <c r="J17" s="11"/>
      <c r="K17" s="7">
        <f t="shared" si="0"/>
        <v>17</v>
      </c>
      <c r="L17" s="16">
        <f t="shared" si="1"/>
        <v>2</v>
      </c>
      <c r="M17" s="33" t="s">
        <v>476</v>
      </c>
      <c r="N17" s="36" t="s">
        <v>568</v>
      </c>
      <c r="O17" s="36"/>
      <c r="P17" s="52"/>
    </row>
    <row r="18" spans="1:16" ht="15" customHeight="1" x14ac:dyDescent="0.25">
      <c r="A18" s="13" t="s">
        <v>174</v>
      </c>
      <c r="B18" s="48" t="s">
        <v>339</v>
      </c>
      <c r="C18" s="6" t="s">
        <v>438</v>
      </c>
      <c r="D18" s="10">
        <v>45354</v>
      </c>
      <c r="E18" s="8">
        <f>10</f>
        <v>10</v>
      </c>
      <c r="F18" s="12">
        <v>45419</v>
      </c>
      <c r="G18" s="8">
        <f>10-2</f>
        <v>8</v>
      </c>
      <c r="H18" s="11"/>
      <c r="I18" s="8"/>
      <c r="J18" s="11"/>
      <c r="K18" s="7">
        <f t="shared" si="0"/>
        <v>18</v>
      </c>
      <c r="L18" s="16">
        <f t="shared" si="1"/>
        <v>2</v>
      </c>
      <c r="M18" s="33"/>
      <c r="N18" s="36" t="s">
        <v>564</v>
      </c>
      <c r="O18" s="36"/>
      <c r="P18" s="52"/>
    </row>
    <row r="19" spans="1:16" ht="15" customHeight="1" x14ac:dyDescent="0.25">
      <c r="A19" s="5" t="s">
        <v>18</v>
      </c>
      <c r="B19" s="48" t="s">
        <v>340</v>
      </c>
      <c r="C19" s="6" t="s">
        <v>433</v>
      </c>
      <c r="D19" s="10">
        <v>45354</v>
      </c>
      <c r="E19" s="8">
        <f>10</f>
        <v>10</v>
      </c>
      <c r="F19" s="12">
        <v>45419</v>
      </c>
      <c r="G19" s="8">
        <f>10-1</f>
        <v>9</v>
      </c>
      <c r="H19" s="11"/>
      <c r="I19" s="8"/>
      <c r="J19" s="11"/>
      <c r="K19" s="7">
        <f t="shared" si="0"/>
        <v>19</v>
      </c>
      <c r="L19" s="16">
        <f t="shared" si="1"/>
        <v>2</v>
      </c>
      <c r="M19" s="33" t="s">
        <v>470</v>
      </c>
      <c r="N19" s="36" t="s">
        <v>568</v>
      </c>
      <c r="O19" s="36"/>
      <c r="P19" s="52"/>
    </row>
    <row r="20" spans="1:16" ht="15" customHeight="1" x14ac:dyDescent="0.25">
      <c r="A20" s="5" t="s">
        <v>19</v>
      </c>
      <c r="B20" s="48" t="s">
        <v>341</v>
      </c>
      <c r="C20" s="6" t="s">
        <v>456</v>
      </c>
      <c r="D20" s="10">
        <v>45354</v>
      </c>
      <c r="E20" s="8">
        <f>10</f>
        <v>10</v>
      </c>
      <c r="F20" s="12">
        <v>45419</v>
      </c>
      <c r="G20" s="8">
        <f>10-2</f>
        <v>8</v>
      </c>
      <c r="H20" s="11"/>
      <c r="I20" s="8"/>
      <c r="J20" s="11"/>
      <c r="K20" s="7">
        <f t="shared" si="0"/>
        <v>18</v>
      </c>
      <c r="L20" s="16">
        <f t="shared" si="1"/>
        <v>2</v>
      </c>
      <c r="M20" s="33" t="s">
        <v>470</v>
      </c>
      <c r="N20" s="36" t="s">
        <v>564</v>
      </c>
      <c r="O20" s="36"/>
      <c r="P20" s="52"/>
    </row>
    <row r="21" spans="1:16" ht="15" customHeight="1" x14ac:dyDescent="0.25">
      <c r="A21" s="5" t="s">
        <v>69</v>
      </c>
      <c r="B21" s="48" t="s">
        <v>342</v>
      </c>
      <c r="C21" s="6" t="s">
        <v>455</v>
      </c>
      <c r="D21" s="10">
        <v>45354</v>
      </c>
      <c r="E21" s="8">
        <f>10</f>
        <v>10</v>
      </c>
      <c r="F21" s="12">
        <v>45419</v>
      </c>
      <c r="G21" s="7">
        <f>10-2-2</f>
        <v>6</v>
      </c>
      <c r="H21" s="11"/>
      <c r="I21" s="8"/>
      <c r="J21" s="11"/>
      <c r="K21" s="7">
        <f t="shared" si="0"/>
        <v>16</v>
      </c>
      <c r="L21" s="16">
        <f t="shared" si="1"/>
        <v>2</v>
      </c>
      <c r="M21" s="33"/>
      <c r="N21" s="36" t="s">
        <v>564</v>
      </c>
      <c r="O21" s="36"/>
      <c r="P21" s="52"/>
    </row>
    <row r="22" spans="1:16" ht="15" customHeight="1" x14ac:dyDescent="0.25">
      <c r="A22" s="5" t="s">
        <v>70</v>
      </c>
      <c r="B22" s="48" t="s">
        <v>343</v>
      </c>
      <c r="C22" s="6" t="s">
        <v>450</v>
      </c>
      <c r="D22" s="10">
        <v>45354</v>
      </c>
      <c r="E22" s="8">
        <f>9</f>
        <v>9</v>
      </c>
      <c r="F22" s="12">
        <v>45419</v>
      </c>
      <c r="G22" s="8">
        <f>10-2-3</f>
        <v>5</v>
      </c>
      <c r="H22" s="11"/>
      <c r="I22" s="8"/>
      <c r="J22" s="11"/>
      <c r="K22" s="7">
        <f t="shared" si="0"/>
        <v>14</v>
      </c>
      <c r="L22" s="16">
        <f t="shared" si="1"/>
        <v>2</v>
      </c>
      <c r="M22" s="33" t="s">
        <v>471</v>
      </c>
      <c r="N22" s="36" t="s">
        <v>567</v>
      </c>
      <c r="O22" s="36"/>
      <c r="P22" s="52"/>
    </row>
    <row r="23" spans="1:16" ht="15" customHeight="1" x14ac:dyDescent="0.25">
      <c r="A23" s="5" t="s">
        <v>15</v>
      </c>
      <c r="B23" s="48" t="s">
        <v>344</v>
      </c>
      <c r="C23" s="6" t="s">
        <v>457</v>
      </c>
      <c r="D23" s="10">
        <v>45354</v>
      </c>
      <c r="E23" s="8">
        <v>9</v>
      </c>
      <c r="F23" s="12">
        <v>45419</v>
      </c>
      <c r="G23" s="8">
        <f>10-1-3</f>
        <v>6</v>
      </c>
      <c r="H23" s="11"/>
      <c r="I23" s="8"/>
      <c r="J23" s="11"/>
      <c r="K23" s="7">
        <f t="shared" si="0"/>
        <v>15</v>
      </c>
      <c r="L23" s="16">
        <f t="shared" si="1"/>
        <v>2</v>
      </c>
      <c r="M23" s="33" t="s">
        <v>556</v>
      </c>
      <c r="N23" s="36" t="s">
        <v>570</v>
      </c>
      <c r="O23" s="36"/>
      <c r="P23" s="52"/>
    </row>
    <row r="24" spans="1:16" ht="15" customHeight="1" x14ac:dyDescent="0.25">
      <c r="A24" s="5" t="s">
        <v>26</v>
      </c>
      <c r="B24" s="3" t="s">
        <v>345</v>
      </c>
      <c r="C24" s="6" t="s">
        <v>425</v>
      </c>
      <c r="D24" s="10">
        <v>45354</v>
      </c>
      <c r="E24" s="8">
        <f>10</f>
        <v>10</v>
      </c>
      <c r="F24" s="12">
        <v>45419</v>
      </c>
      <c r="G24" s="8">
        <f>10-1</f>
        <v>9</v>
      </c>
      <c r="H24" s="11"/>
      <c r="I24" s="8"/>
      <c r="J24" s="11"/>
      <c r="K24" s="7">
        <f t="shared" si="0"/>
        <v>19</v>
      </c>
      <c r="L24" s="16">
        <f t="shared" si="1"/>
        <v>2</v>
      </c>
      <c r="M24" s="33"/>
      <c r="N24" s="36" t="s">
        <v>568</v>
      </c>
      <c r="O24" s="36"/>
      <c r="P24" s="52"/>
    </row>
    <row r="25" spans="1:16" ht="15" customHeight="1" x14ac:dyDescent="0.25">
      <c r="A25" s="5" t="s">
        <v>151</v>
      </c>
      <c r="B25" s="3" t="s">
        <v>346</v>
      </c>
      <c r="C25" s="6" t="s">
        <v>432</v>
      </c>
      <c r="D25" s="10">
        <v>45354</v>
      </c>
      <c r="E25" s="8">
        <f>6</f>
        <v>6</v>
      </c>
      <c r="F25" s="12">
        <v>45419</v>
      </c>
      <c r="G25" s="8">
        <f>10-1-2</f>
        <v>7</v>
      </c>
      <c r="H25" s="11"/>
      <c r="I25" s="8"/>
      <c r="J25" s="11"/>
      <c r="K25" s="7">
        <f t="shared" si="0"/>
        <v>13</v>
      </c>
      <c r="L25" s="16">
        <f t="shared" si="1"/>
        <v>2</v>
      </c>
      <c r="M25" s="33" t="s">
        <v>477</v>
      </c>
      <c r="N25" s="36" t="s">
        <v>572</v>
      </c>
      <c r="O25" s="36"/>
      <c r="P25" s="36"/>
    </row>
    <row r="26" spans="1:16" ht="15" customHeight="1" x14ac:dyDescent="0.25">
      <c r="A26" s="5" t="s">
        <v>39</v>
      </c>
      <c r="B26" s="48" t="s">
        <v>276</v>
      </c>
      <c r="C26" s="6" t="s">
        <v>289</v>
      </c>
      <c r="D26" s="10">
        <v>45354</v>
      </c>
      <c r="E26" s="8">
        <f>8</f>
        <v>8</v>
      </c>
      <c r="F26" s="12">
        <v>45419</v>
      </c>
      <c r="G26" s="8">
        <f>10-1-1</f>
        <v>8</v>
      </c>
      <c r="H26" s="11"/>
      <c r="I26" s="8"/>
      <c r="J26" s="11"/>
      <c r="K26" s="7">
        <f t="shared" si="0"/>
        <v>16</v>
      </c>
      <c r="L26" s="16">
        <f t="shared" si="1"/>
        <v>2</v>
      </c>
      <c r="M26" s="33" t="s">
        <v>468</v>
      </c>
      <c r="N26" s="36" t="s">
        <v>566</v>
      </c>
      <c r="O26" s="36"/>
      <c r="P26" s="52"/>
    </row>
    <row r="27" spans="1:16" ht="15" customHeight="1" x14ac:dyDescent="0.25">
      <c r="A27" s="5"/>
      <c r="B27" s="62" t="s">
        <v>347</v>
      </c>
      <c r="C27" s="6" t="s">
        <v>557</v>
      </c>
      <c r="D27" s="10"/>
      <c r="E27" s="8"/>
      <c r="F27" s="12"/>
      <c r="G27" s="8"/>
      <c r="H27" s="11"/>
      <c r="I27" s="8"/>
      <c r="J27" s="11"/>
      <c r="K27" s="7">
        <f t="shared" si="0"/>
        <v>0</v>
      </c>
      <c r="L27" s="16">
        <f t="shared" si="1"/>
        <v>2</v>
      </c>
      <c r="M27" s="33"/>
      <c r="N27" s="43"/>
      <c r="O27" s="36"/>
      <c r="P27" s="52"/>
    </row>
    <row r="28" spans="1:16" ht="15" customHeight="1" x14ac:dyDescent="0.25">
      <c r="A28" s="5" t="s">
        <v>44</v>
      </c>
      <c r="B28" s="48" t="s">
        <v>348</v>
      </c>
      <c r="C28" s="6" t="s">
        <v>442</v>
      </c>
      <c r="D28" s="10">
        <v>45354</v>
      </c>
      <c r="E28" s="8">
        <f>9</f>
        <v>9</v>
      </c>
      <c r="F28" s="12">
        <v>45419</v>
      </c>
      <c r="G28" s="8">
        <f>10-2-3</f>
        <v>5</v>
      </c>
      <c r="H28" s="11"/>
      <c r="I28" s="8"/>
      <c r="J28" s="11"/>
      <c r="K28" s="7">
        <f t="shared" si="0"/>
        <v>14</v>
      </c>
      <c r="L28" s="16">
        <f t="shared" si="1"/>
        <v>2</v>
      </c>
      <c r="M28" s="33" t="s">
        <v>471</v>
      </c>
      <c r="N28" s="36" t="s">
        <v>567</v>
      </c>
      <c r="O28" s="36"/>
      <c r="P28" s="52"/>
    </row>
    <row r="29" spans="1:16" ht="15" customHeight="1" x14ac:dyDescent="0.25">
      <c r="A29" s="5"/>
      <c r="B29" s="62" t="s">
        <v>349</v>
      </c>
      <c r="C29" s="6" t="s">
        <v>562</v>
      </c>
      <c r="D29" s="10"/>
      <c r="E29" s="8"/>
      <c r="F29" s="12"/>
      <c r="G29" s="8"/>
      <c r="H29" s="11"/>
      <c r="I29" s="8"/>
      <c r="J29" s="11"/>
      <c r="K29" s="7">
        <f t="shared" si="0"/>
        <v>0</v>
      </c>
      <c r="L29" s="16">
        <f t="shared" si="1"/>
        <v>2</v>
      </c>
      <c r="M29" s="33"/>
      <c r="N29" s="36"/>
      <c r="O29" s="36"/>
      <c r="P29" s="52"/>
    </row>
    <row r="30" spans="1:16" ht="15" customHeight="1" x14ac:dyDescent="0.25">
      <c r="A30" s="5" t="s">
        <v>14</v>
      </c>
      <c r="B30" s="48" t="s">
        <v>350</v>
      </c>
      <c r="C30" s="6" t="s">
        <v>427</v>
      </c>
      <c r="D30" s="10">
        <v>45354</v>
      </c>
      <c r="E30" s="8">
        <v>9</v>
      </c>
      <c r="F30" s="12">
        <v>45419</v>
      </c>
      <c r="G30" s="8">
        <f>10-1-3</f>
        <v>6</v>
      </c>
      <c r="H30" s="11"/>
      <c r="I30" s="8"/>
      <c r="J30" s="11"/>
      <c r="K30" s="7">
        <f t="shared" si="0"/>
        <v>15</v>
      </c>
      <c r="L30" s="16">
        <f t="shared" si="1"/>
        <v>2</v>
      </c>
      <c r="M30" s="33" t="s">
        <v>556</v>
      </c>
      <c r="N30" s="36" t="s">
        <v>570</v>
      </c>
      <c r="O30" s="36"/>
      <c r="P30" s="52"/>
    </row>
    <row r="31" spans="1:16" ht="15" customHeight="1" x14ac:dyDescent="0.25">
      <c r="A31" s="5" t="s">
        <v>193</v>
      </c>
      <c r="B31" s="48" t="s">
        <v>351</v>
      </c>
      <c r="C31" s="6" t="s">
        <v>441</v>
      </c>
      <c r="D31" s="10">
        <v>45354</v>
      </c>
      <c r="E31" s="8">
        <f>9</f>
        <v>9</v>
      </c>
      <c r="F31" s="12">
        <v>45419</v>
      </c>
      <c r="G31" s="8">
        <f>10-1</f>
        <v>9</v>
      </c>
      <c r="H31" s="11"/>
      <c r="I31" s="8"/>
      <c r="J31" s="11"/>
      <c r="K31" s="7">
        <f t="shared" si="0"/>
        <v>18</v>
      </c>
      <c r="L31" s="16">
        <f t="shared" si="1"/>
        <v>2</v>
      </c>
      <c r="M31" s="33" t="s">
        <v>469</v>
      </c>
      <c r="N31" s="36" t="s">
        <v>568</v>
      </c>
      <c r="O31" s="36"/>
      <c r="P31" s="52"/>
    </row>
    <row r="32" spans="1:16" ht="15" customHeight="1" x14ac:dyDescent="0.25">
      <c r="A32" s="5" t="s">
        <v>54</v>
      </c>
      <c r="B32" s="48" t="s">
        <v>352</v>
      </c>
      <c r="C32" s="6" t="s">
        <v>443</v>
      </c>
      <c r="D32" s="10">
        <v>45354</v>
      </c>
      <c r="E32" s="8">
        <f>10</f>
        <v>10</v>
      </c>
      <c r="F32" s="12">
        <v>45419</v>
      </c>
      <c r="G32" s="8">
        <f>10-2</f>
        <v>8</v>
      </c>
      <c r="H32" s="11"/>
      <c r="I32" s="8"/>
      <c r="J32" s="11"/>
      <c r="K32" s="7">
        <f t="shared" si="0"/>
        <v>18</v>
      </c>
      <c r="L32" s="16">
        <f t="shared" si="1"/>
        <v>2</v>
      </c>
      <c r="M32" s="33" t="s">
        <v>474</v>
      </c>
      <c r="N32" s="36" t="s">
        <v>564</v>
      </c>
      <c r="O32" s="36"/>
      <c r="P32" s="52"/>
    </row>
    <row r="33" spans="1:16" ht="15" customHeight="1" x14ac:dyDescent="0.25">
      <c r="A33" s="5" t="s">
        <v>67</v>
      </c>
      <c r="B33" s="48" t="s">
        <v>353</v>
      </c>
      <c r="C33" s="6" t="s">
        <v>431</v>
      </c>
      <c r="D33" s="10">
        <v>45354</v>
      </c>
      <c r="E33" s="8">
        <f>10</f>
        <v>10</v>
      </c>
      <c r="F33" s="12">
        <v>45419</v>
      </c>
      <c r="G33" s="7">
        <f>10-2</f>
        <v>8</v>
      </c>
      <c r="H33" s="11"/>
      <c r="I33" s="8"/>
      <c r="J33" s="11"/>
      <c r="K33" s="7">
        <f t="shared" si="0"/>
        <v>18</v>
      </c>
      <c r="L33" s="16">
        <f t="shared" si="1"/>
        <v>2</v>
      </c>
      <c r="M33" s="33"/>
      <c r="N33" s="36" t="s">
        <v>566</v>
      </c>
      <c r="O33" s="36"/>
      <c r="P33" s="52"/>
    </row>
    <row r="34" spans="1:16" ht="15" customHeight="1" x14ac:dyDescent="0.25">
      <c r="A34" s="13" t="s">
        <v>55</v>
      </c>
      <c r="B34" s="48" t="s">
        <v>354</v>
      </c>
      <c r="C34" s="6" t="s">
        <v>287</v>
      </c>
      <c r="D34" s="10">
        <v>45354</v>
      </c>
      <c r="E34" s="8">
        <f>9</f>
        <v>9</v>
      </c>
      <c r="F34" s="12">
        <v>45419</v>
      </c>
      <c r="G34" s="8">
        <f>10-2</f>
        <v>8</v>
      </c>
      <c r="H34" s="11"/>
      <c r="I34" s="8"/>
      <c r="J34" s="11"/>
      <c r="K34" s="7">
        <f t="shared" si="0"/>
        <v>17</v>
      </c>
      <c r="L34" s="16">
        <f t="shared" si="1"/>
        <v>2</v>
      </c>
      <c r="M34" s="33" t="s">
        <v>469</v>
      </c>
      <c r="N34" s="36" t="s">
        <v>564</v>
      </c>
      <c r="O34" s="36"/>
      <c r="P34" s="52"/>
    </row>
    <row r="35" spans="1:16" ht="15" customHeight="1" thickBot="1" x14ac:dyDescent="0.3">
      <c r="A35" s="5" t="s">
        <v>134</v>
      </c>
      <c r="B35" s="48" t="s">
        <v>355</v>
      </c>
      <c r="C35" s="6" t="s">
        <v>430</v>
      </c>
      <c r="D35" s="10">
        <v>45354</v>
      </c>
      <c r="E35" s="8">
        <f>10</f>
        <v>10</v>
      </c>
      <c r="F35" s="12">
        <v>45419</v>
      </c>
      <c r="G35" s="8">
        <f>10-2</f>
        <v>8</v>
      </c>
      <c r="H35" s="11"/>
      <c r="I35" s="8"/>
      <c r="J35" s="11"/>
      <c r="K35" s="7">
        <f t="shared" si="0"/>
        <v>18</v>
      </c>
      <c r="L35" s="16">
        <f t="shared" si="1"/>
        <v>2</v>
      </c>
      <c r="M35" s="33"/>
      <c r="N35" s="36" t="s">
        <v>566</v>
      </c>
      <c r="O35" s="36"/>
      <c r="P35" s="52"/>
    </row>
    <row r="36" spans="1:16" ht="45" customHeight="1" thickBot="1" x14ac:dyDescent="0.3">
      <c r="A36" s="70" t="s">
        <v>10</v>
      </c>
      <c r="B36" s="71"/>
      <c r="C36" s="72"/>
      <c r="D36" s="81" t="s">
        <v>294</v>
      </c>
      <c r="E36" s="68"/>
      <c r="F36" s="68" t="s">
        <v>295</v>
      </c>
      <c r="G36" s="68"/>
      <c r="H36" s="68" t="s">
        <v>296</v>
      </c>
      <c r="I36" s="69"/>
      <c r="J36" s="101"/>
      <c r="K36" s="102"/>
      <c r="L36" s="103"/>
      <c r="M36" s="19"/>
      <c r="N36" s="17"/>
      <c r="O36" s="17"/>
      <c r="P36" s="17"/>
    </row>
    <row r="37" spans="1:16" x14ac:dyDescent="0.25">
      <c r="A37" s="4"/>
      <c r="B37" s="4"/>
    </row>
    <row r="38" spans="1:16" ht="15.75" customHeight="1" x14ac:dyDescent="0.25">
      <c r="A38" s="4"/>
      <c r="B38" s="4"/>
      <c r="E38">
        <f>COUNTA(E4:E35)</f>
        <v>27</v>
      </c>
      <c r="G38">
        <f>COUNTA(G4:G35)</f>
        <v>28</v>
      </c>
      <c r="I38">
        <f>COUNTA(I4:I35)</f>
        <v>0</v>
      </c>
      <c r="J38" s="4" t="s">
        <v>78</v>
      </c>
      <c r="L38" s="4">
        <f>COUNTIF(L4:L35,5)</f>
        <v>0</v>
      </c>
    </row>
    <row r="39" spans="1:16" ht="15.75" customHeight="1" x14ac:dyDescent="0.25">
      <c r="A39" s="4"/>
      <c r="B39" s="4"/>
      <c r="E39">
        <f>COUNTBLANK(E4:E35)</f>
        <v>5</v>
      </c>
      <c r="G39">
        <f t="shared" ref="G39:I39" si="2">COUNTBLANK(G4:G35)</f>
        <v>4</v>
      </c>
      <c r="I39">
        <f t="shared" si="2"/>
        <v>32</v>
      </c>
      <c r="J39" s="4" t="s">
        <v>79</v>
      </c>
      <c r="L39" s="4">
        <f>COUNTIF(L4:L35,4)</f>
        <v>0</v>
      </c>
    </row>
    <row r="40" spans="1:16" x14ac:dyDescent="0.25">
      <c r="A40" s="4"/>
      <c r="B40" s="4"/>
      <c r="J40" s="4" t="s">
        <v>80</v>
      </c>
      <c r="L40" s="4">
        <f>COUNTIF(L4:L35,3)</f>
        <v>0</v>
      </c>
    </row>
    <row r="41" spans="1:16" x14ac:dyDescent="0.25">
      <c r="A41" s="4"/>
      <c r="B41" s="4"/>
      <c r="J41" s="4" t="s">
        <v>81</v>
      </c>
      <c r="L41" s="4">
        <f>COUNTIF(L4:L35,2)</f>
        <v>32</v>
      </c>
    </row>
    <row r="42" spans="1:16" x14ac:dyDescent="0.25">
      <c r="A42" s="4"/>
      <c r="B42" s="4"/>
      <c r="L42">
        <f>SUM(L38:L41)</f>
        <v>32</v>
      </c>
    </row>
    <row r="43" spans="1:16" x14ac:dyDescent="0.25">
      <c r="A43" s="4"/>
      <c r="B43" s="4"/>
    </row>
    <row r="44" spans="1:16" ht="15.75" customHeight="1" x14ac:dyDescent="0.25">
      <c r="A44" s="1"/>
      <c r="B44" s="1"/>
    </row>
  </sheetData>
  <mergeCells count="19">
    <mergeCell ref="P2:P3"/>
    <mergeCell ref="A1:P1"/>
    <mergeCell ref="C2:C3"/>
    <mergeCell ref="D2:I2"/>
    <mergeCell ref="N2:N3"/>
    <mergeCell ref="J3:K3"/>
    <mergeCell ref="J2:L2"/>
    <mergeCell ref="D3:E3"/>
    <mergeCell ref="F3:G3"/>
    <mergeCell ref="H3:I3"/>
    <mergeCell ref="F36:G36"/>
    <mergeCell ref="H36:I36"/>
    <mergeCell ref="A2:A3"/>
    <mergeCell ref="B2:B3"/>
    <mergeCell ref="O2:O3"/>
    <mergeCell ref="J36:L36"/>
    <mergeCell ref="M2:M3"/>
    <mergeCell ref="A36:C36"/>
    <mergeCell ref="D36:E36"/>
  </mergeCells>
  <conditionalFormatting sqref="K4:K3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5">
    <cfRule type="colorScale" priority="6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3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P1"/>
    </sheetView>
  </sheetViews>
  <sheetFormatPr defaultRowHeight="15" x14ac:dyDescent="0.25"/>
  <cols>
    <col min="1" max="1" width="7.7109375" customWidth="1"/>
    <col min="2" max="2" width="38.5703125" customWidth="1"/>
    <col min="3" max="3" width="100.28515625" bestFit="1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  <col min="11" max="11" width="6.7109375" customWidth="1"/>
    <col min="13" max="13" width="25.140625" bestFit="1" customWidth="1"/>
    <col min="14" max="14" width="25.28515625" customWidth="1"/>
    <col min="15" max="16" width="25.140625" customWidth="1"/>
  </cols>
  <sheetData>
    <row r="1" spans="1:16" ht="20.100000000000001" customHeight="1" thickBot="1" x14ac:dyDescent="0.3">
      <c r="A1" s="88" t="s">
        <v>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20.100000000000001" customHeight="1" thickBot="1" x14ac:dyDescent="0.3">
      <c r="A2" s="92" t="s">
        <v>1</v>
      </c>
      <c r="B2" s="99" t="s">
        <v>0</v>
      </c>
      <c r="C2" s="89" t="s">
        <v>8</v>
      </c>
      <c r="D2" s="76" t="s">
        <v>9</v>
      </c>
      <c r="E2" s="71"/>
      <c r="F2" s="71"/>
      <c r="G2" s="71"/>
      <c r="H2" s="71"/>
      <c r="I2" s="91"/>
      <c r="J2" s="94" t="s">
        <v>3</v>
      </c>
      <c r="K2" s="95"/>
      <c r="L2" s="96"/>
      <c r="M2" s="104" t="s">
        <v>72</v>
      </c>
      <c r="N2" s="106" t="s">
        <v>76</v>
      </c>
      <c r="O2" s="84" t="s">
        <v>77</v>
      </c>
      <c r="P2" s="86"/>
    </row>
    <row r="3" spans="1:16" ht="30" customHeight="1" thickBot="1" x14ac:dyDescent="0.3">
      <c r="A3" s="93"/>
      <c r="B3" s="100"/>
      <c r="C3" s="90"/>
      <c r="D3" s="82" t="s">
        <v>11</v>
      </c>
      <c r="E3" s="83"/>
      <c r="F3" s="77" t="s">
        <v>12</v>
      </c>
      <c r="G3" s="83"/>
      <c r="H3" s="77" t="s">
        <v>13</v>
      </c>
      <c r="I3" s="78"/>
      <c r="J3" s="76" t="s">
        <v>2</v>
      </c>
      <c r="K3" s="72"/>
      <c r="L3" s="18" t="s">
        <v>4</v>
      </c>
      <c r="M3" s="105"/>
      <c r="N3" s="107"/>
      <c r="O3" s="85"/>
      <c r="P3" s="87"/>
    </row>
    <row r="4" spans="1:16" ht="15" customHeight="1" x14ac:dyDescent="0.25">
      <c r="A4" s="29" t="s">
        <v>26</v>
      </c>
      <c r="B4" s="3" t="s">
        <v>277</v>
      </c>
      <c r="C4" s="6" t="s">
        <v>425</v>
      </c>
      <c r="D4" s="10">
        <v>45354</v>
      </c>
      <c r="E4" s="8">
        <f>5</f>
        <v>5</v>
      </c>
      <c r="F4" s="11"/>
      <c r="G4" s="8"/>
      <c r="H4" s="11"/>
      <c r="I4" s="8"/>
      <c r="J4" s="11"/>
      <c r="K4" s="7">
        <f>E4+G4+I4</f>
        <v>5</v>
      </c>
      <c r="L4" s="16">
        <f>IF(K4&gt;49,5,IF(K4&gt;39,4,IF(K4&gt;29,3,2)))</f>
        <v>2</v>
      </c>
      <c r="M4" s="33" t="s">
        <v>480</v>
      </c>
      <c r="N4" s="37"/>
      <c r="O4" s="37"/>
      <c r="P4" s="51"/>
    </row>
    <row r="5" spans="1:16" ht="15" customHeight="1" x14ac:dyDescent="0.25">
      <c r="A5" s="5" t="s">
        <v>57</v>
      </c>
      <c r="B5" s="3" t="s">
        <v>274</v>
      </c>
      <c r="C5" s="6" t="s">
        <v>453</v>
      </c>
      <c r="D5" s="10"/>
      <c r="E5" s="8"/>
      <c r="F5" s="11"/>
      <c r="G5" s="8"/>
      <c r="H5" s="11"/>
      <c r="I5" s="8"/>
      <c r="J5" s="11"/>
      <c r="K5" s="7">
        <f t="shared" ref="K5:K34" si="0">E5+G5+I5</f>
        <v>0</v>
      </c>
      <c r="L5" s="16">
        <f t="shared" ref="L5:L34" si="1">IF(K5&gt;49,5,IF(K5&gt;39,4,IF(K5&gt;29,3,2)))</f>
        <v>2</v>
      </c>
      <c r="M5" s="33"/>
      <c r="N5" s="36"/>
      <c r="O5" s="36"/>
      <c r="P5" s="52"/>
    </row>
    <row r="6" spans="1:16" ht="15" customHeight="1" x14ac:dyDescent="0.25">
      <c r="A6" s="5" t="s">
        <v>51</v>
      </c>
      <c r="B6" s="3" t="s">
        <v>356</v>
      </c>
      <c r="C6" s="6" t="s">
        <v>460</v>
      </c>
      <c r="D6" s="10"/>
      <c r="E6" s="8"/>
      <c r="F6" s="11"/>
      <c r="G6" s="8"/>
      <c r="H6" s="11"/>
      <c r="I6" s="8"/>
      <c r="J6" s="11"/>
      <c r="K6" s="7">
        <f t="shared" si="0"/>
        <v>0</v>
      </c>
      <c r="L6" s="16">
        <f t="shared" si="1"/>
        <v>2</v>
      </c>
      <c r="M6" s="33"/>
      <c r="N6" s="36"/>
      <c r="O6" s="36"/>
      <c r="P6" s="52"/>
    </row>
    <row r="7" spans="1:16" ht="15" customHeight="1" x14ac:dyDescent="0.25">
      <c r="A7" s="5" t="s">
        <v>18</v>
      </c>
      <c r="B7" s="48" t="s">
        <v>357</v>
      </c>
      <c r="C7" s="6" t="s">
        <v>433</v>
      </c>
      <c r="D7" s="10">
        <v>45354</v>
      </c>
      <c r="E7" s="8">
        <f>9</f>
        <v>9</v>
      </c>
      <c r="F7" s="11">
        <v>45419</v>
      </c>
      <c r="G7" s="8">
        <f>10-1-2</f>
        <v>7</v>
      </c>
      <c r="H7" s="11"/>
      <c r="I7" s="8"/>
      <c r="J7" s="11"/>
      <c r="K7" s="7">
        <f t="shared" si="0"/>
        <v>16</v>
      </c>
      <c r="L7" s="16">
        <f t="shared" si="1"/>
        <v>2</v>
      </c>
      <c r="M7" s="33" t="s">
        <v>494</v>
      </c>
      <c r="N7" s="37" t="s">
        <v>573</v>
      </c>
      <c r="O7" s="36"/>
      <c r="P7" s="52"/>
    </row>
    <row r="8" spans="1:16" ht="15" customHeight="1" x14ac:dyDescent="0.25">
      <c r="A8" s="5" t="s">
        <v>31</v>
      </c>
      <c r="B8" s="48" t="s">
        <v>358</v>
      </c>
      <c r="C8" s="6" t="s">
        <v>454</v>
      </c>
      <c r="D8" s="10">
        <v>45354</v>
      </c>
      <c r="E8" s="8">
        <f>9</f>
        <v>9</v>
      </c>
      <c r="F8" s="11">
        <v>45419</v>
      </c>
      <c r="G8" s="8">
        <f>10-2</f>
        <v>8</v>
      </c>
      <c r="H8" s="11"/>
      <c r="I8" s="8"/>
      <c r="J8" s="11"/>
      <c r="K8" s="7">
        <f t="shared" si="0"/>
        <v>17</v>
      </c>
      <c r="L8" s="16">
        <f t="shared" si="1"/>
        <v>2</v>
      </c>
      <c r="M8" s="34" t="s">
        <v>481</v>
      </c>
      <c r="N8" s="36" t="s">
        <v>564</v>
      </c>
      <c r="O8" s="36"/>
      <c r="P8" s="52"/>
    </row>
    <row r="9" spans="1:16" ht="15" customHeight="1" x14ac:dyDescent="0.25">
      <c r="A9" s="5" t="s">
        <v>48</v>
      </c>
      <c r="B9" s="48" t="s">
        <v>359</v>
      </c>
      <c r="C9" s="6" t="s">
        <v>461</v>
      </c>
      <c r="D9" s="10">
        <v>45354</v>
      </c>
      <c r="E9" s="8">
        <f>9</f>
        <v>9</v>
      </c>
      <c r="F9" s="11">
        <v>45419</v>
      </c>
      <c r="G9" s="8">
        <f>10-2</f>
        <v>8</v>
      </c>
      <c r="H9" s="11"/>
      <c r="I9" s="8"/>
      <c r="J9" s="11"/>
      <c r="K9" s="7">
        <f t="shared" si="0"/>
        <v>17</v>
      </c>
      <c r="L9" s="16">
        <f t="shared" si="1"/>
        <v>2</v>
      </c>
      <c r="M9" s="33" t="s">
        <v>482</v>
      </c>
      <c r="N9" s="36" t="s">
        <v>564</v>
      </c>
      <c r="O9" s="36"/>
      <c r="P9" s="52"/>
    </row>
    <row r="10" spans="1:16" ht="15" customHeight="1" x14ac:dyDescent="0.25">
      <c r="A10" s="5" t="s">
        <v>19</v>
      </c>
      <c r="B10" s="48" t="s">
        <v>360</v>
      </c>
      <c r="C10" s="6" t="s">
        <v>456</v>
      </c>
      <c r="D10" s="10">
        <v>45354</v>
      </c>
      <c r="E10" s="8">
        <f>10</f>
        <v>10</v>
      </c>
      <c r="F10" s="11">
        <v>45419</v>
      </c>
      <c r="G10" s="8">
        <f>10-1-2</f>
        <v>7</v>
      </c>
      <c r="H10" s="11"/>
      <c r="I10" s="8"/>
      <c r="J10" s="11"/>
      <c r="K10" s="7">
        <f t="shared" si="0"/>
        <v>17</v>
      </c>
      <c r="L10" s="16">
        <f t="shared" si="1"/>
        <v>2</v>
      </c>
      <c r="M10" s="33" t="s">
        <v>473</v>
      </c>
      <c r="N10" s="37" t="s">
        <v>573</v>
      </c>
      <c r="O10" s="36"/>
      <c r="P10" s="52"/>
    </row>
    <row r="11" spans="1:16" ht="15" customHeight="1" x14ac:dyDescent="0.25">
      <c r="A11" s="5" t="s">
        <v>67</v>
      </c>
      <c r="B11" s="48" t="s">
        <v>361</v>
      </c>
      <c r="C11" s="6" t="s">
        <v>431</v>
      </c>
      <c r="D11" s="10">
        <v>45354</v>
      </c>
      <c r="E11" s="8">
        <f>9</f>
        <v>9</v>
      </c>
      <c r="F11" s="11">
        <v>45419</v>
      </c>
      <c r="G11" s="8">
        <f>10-2</f>
        <v>8</v>
      </c>
      <c r="H11" s="11"/>
      <c r="I11" s="8"/>
      <c r="J11" s="11"/>
      <c r="K11" s="7">
        <f t="shared" si="0"/>
        <v>17</v>
      </c>
      <c r="L11" s="16">
        <f t="shared" si="1"/>
        <v>2</v>
      </c>
      <c r="M11" s="34" t="s">
        <v>481</v>
      </c>
      <c r="N11" s="36" t="s">
        <v>564</v>
      </c>
      <c r="O11" s="36"/>
      <c r="P11" s="52"/>
    </row>
    <row r="12" spans="1:16" ht="15" customHeight="1" x14ac:dyDescent="0.25">
      <c r="A12" s="5" t="s">
        <v>136</v>
      </c>
      <c r="B12" s="48" t="s">
        <v>362</v>
      </c>
      <c r="C12" s="6" t="s">
        <v>451</v>
      </c>
      <c r="D12" s="10">
        <v>45354</v>
      </c>
      <c r="E12" s="8">
        <f>9</f>
        <v>9</v>
      </c>
      <c r="F12" s="11">
        <v>45419</v>
      </c>
      <c r="G12" s="8">
        <f>10-1-2</f>
        <v>7</v>
      </c>
      <c r="H12" s="11"/>
      <c r="I12" s="8"/>
      <c r="J12" s="11"/>
      <c r="K12" s="7">
        <f t="shared" si="0"/>
        <v>16</v>
      </c>
      <c r="L12" s="16">
        <f t="shared" si="1"/>
        <v>2</v>
      </c>
      <c r="M12" s="34" t="s">
        <v>481</v>
      </c>
      <c r="N12" s="36" t="s">
        <v>573</v>
      </c>
      <c r="O12" s="36"/>
      <c r="P12" s="52"/>
    </row>
    <row r="13" spans="1:16" ht="15" customHeight="1" x14ac:dyDescent="0.25">
      <c r="A13" s="5" t="s">
        <v>28</v>
      </c>
      <c r="B13" s="3" t="s">
        <v>363</v>
      </c>
      <c r="C13" s="6" t="s">
        <v>437</v>
      </c>
      <c r="D13" s="10"/>
      <c r="E13" s="8"/>
      <c r="F13" s="11"/>
      <c r="G13" s="8"/>
      <c r="H13" s="11"/>
      <c r="I13" s="8"/>
      <c r="J13" s="11"/>
      <c r="K13" s="7">
        <f t="shared" si="0"/>
        <v>0</v>
      </c>
      <c r="L13" s="16">
        <f t="shared" si="1"/>
        <v>2</v>
      </c>
      <c r="M13" s="33"/>
      <c r="N13" s="36"/>
      <c r="O13" s="36"/>
      <c r="P13" s="52"/>
    </row>
    <row r="14" spans="1:16" ht="15" customHeight="1" x14ac:dyDescent="0.25">
      <c r="A14" s="5" t="s">
        <v>52</v>
      </c>
      <c r="B14" s="3" t="s">
        <v>291</v>
      </c>
      <c r="C14" s="6" t="s">
        <v>463</v>
      </c>
      <c r="D14" s="10">
        <v>45354</v>
      </c>
      <c r="E14" s="8">
        <v>9</v>
      </c>
      <c r="F14" s="11"/>
      <c r="G14" s="8"/>
      <c r="H14" s="11"/>
      <c r="I14" s="8"/>
      <c r="J14" s="11"/>
      <c r="K14" s="7">
        <f t="shared" si="0"/>
        <v>9</v>
      </c>
      <c r="L14" s="16">
        <f t="shared" si="1"/>
        <v>2</v>
      </c>
      <c r="M14" s="33" t="s">
        <v>479</v>
      </c>
      <c r="N14" s="36"/>
      <c r="O14" s="36"/>
      <c r="P14" s="52"/>
    </row>
    <row r="15" spans="1:16" ht="15" customHeight="1" x14ac:dyDescent="0.25">
      <c r="A15" s="5" t="s">
        <v>69</v>
      </c>
      <c r="B15" s="48" t="s">
        <v>364</v>
      </c>
      <c r="C15" s="6" t="s">
        <v>455</v>
      </c>
      <c r="D15" s="10">
        <v>45354</v>
      </c>
      <c r="E15" s="8">
        <f>10</f>
        <v>10</v>
      </c>
      <c r="F15" s="11">
        <v>45419</v>
      </c>
      <c r="G15" s="8">
        <f>10-2</f>
        <v>8</v>
      </c>
      <c r="H15" s="9"/>
      <c r="I15" s="8"/>
      <c r="J15" s="9"/>
      <c r="K15" s="7">
        <f t="shared" si="0"/>
        <v>18</v>
      </c>
      <c r="L15" s="16">
        <f t="shared" si="1"/>
        <v>2</v>
      </c>
      <c r="M15" s="33"/>
      <c r="N15" s="36" t="s">
        <v>564</v>
      </c>
      <c r="O15" s="36"/>
      <c r="P15" s="36"/>
    </row>
    <row r="16" spans="1:16" ht="15" customHeight="1" x14ac:dyDescent="0.25">
      <c r="A16" s="5" t="s">
        <v>39</v>
      </c>
      <c r="B16" s="48" t="s">
        <v>365</v>
      </c>
      <c r="C16" s="6" t="s">
        <v>289</v>
      </c>
      <c r="D16" s="10">
        <v>45354</v>
      </c>
      <c r="E16" s="8">
        <f>9</f>
        <v>9</v>
      </c>
      <c r="F16" s="11">
        <v>45419</v>
      </c>
      <c r="G16" s="8">
        <f>10-1-2</f>
        <v>7</v>
      </c>
      <c r="H16" s="9"/>
      <c r="I16" s="8"/>
      <c r="J16" s="9"/>
      <c r="K16" s="7">
        <f t="shared" ref="K16:K24" si="2">E16+G16+I16</f>
        <v>16</v>
      </c>
      <c r="L16" s="16">
        <f t="shared" si="1"/>
        <v>2</v>
      </c>
      <c r="M16" s="34" t="s">
        <v>481</v>
      </c>
      <c r="N16" s="36" t="s">
        <v>574</v>
      </c>
      <c r="O16" s="36"/>
      <c r="P16" s="36"/>
    </row>
    <row r="17" spans="1:16" ht="15" customHeight="1" x14ac:dyDescent="0.25">
      <c r="A17" s="5" t="s">
        <v>29</v>
      </c>
      <c r="B17" s="3" t="s">
        <v>366</v>
      </c>
      <c r="C17" s="6" t="s">
        <v>446</v>
      </c>
      <c r="D17" s="10">
        <v>45354</v>
      </c>
      <c r="E17" s="8">
        <f>4</f>
        <v>4</v>
      </c>
      <c r="F17" s="11">
        <v>45419</v>
      </c>
      <c r="G17" s="8">
        <f>10-2</f>
        <v>8</v>
      </c>
      <c r="H17" s="9"/>
      <c r="I17" s="8"/>
      <c r="J17" s="9"/>
      <c r="K17" s="7">
        <f t="shared" si="2"/>
        <v>12</v>
      </c>
      <c r="L17" s="16">
        <f t="shared" si="1"/>
        <v>2</v>
      </c>
      <c r="M17" s="33" t="s">
        <v>485</v>
      </c>
      <c r="N17" s="36" t="s">
        <v>564</v>
      </c>
      <c r="O17" s="36"/>
      <c r="P17" s="36"/>
    </row>
    <row r="18" spans="1:16" ht="15" customHeight="1" x14ac:dyDescent="0.25">
      <c r="A18" s="5"/>
      <c r="B18" s="62" t="s">
        <v>367</v>
      </c>
      <c r="C18" s="6" t="s">
        <v>563</v>
      </c>
      <c r="D18" s="10"/>
      <c r="E18" s="8"/>
      <c r="F18" s="9"/>
      <c r="G18" s="8"/>
      <c r="H18" s="9"/>
      <c r="I18" s="8"/>
      <c r="J18" s="9"/>
      <c r="K18" s="7">
        <f t="shared" si="2"/>
        <v>0</v>
      </c>
      <c r="L18" s="16">
        <f t="shared" si="1"/>
        <v>2</v>
      </c>
      <c r="M18" s="33"/>
      <c r="N18" s="41"/>
      <c r="O18" s="36"/>
      <c r="P18" s="36"/>
    </row>
    <row r="19" spans="1:16" ht="15" customHeight="1" x14ac:dyDescent="0.25">
      <c r="A19" s="5"/>
      <c r="B19" s="62" t="s">
        <v>368</v>
      </c>
      <c r="C19" s="6" t="s">
        <v>558</v>
      </c>
      <c r="D19" s="10"/>
      <c r="E19" s="8"/>
      <c r="F19" s="9"/>
      <c r="G19" s="8"/>
      <c r="H19" s="9"/>
      <c r="I19" s="8"/>
      <c r="J19" s="9"/>
      <c r="K19" s="7">
        <f t="shared" si="2"/>
        <v>0</v>
      </c>
      <c r="L19" s="16">
        <f t="shared" si="1"/>
        <v>2</v>
      </c>
      <c r="M19" s="33"/>
      <c r="N19" s="41"/>
      <c r="O19" s="36"/>
      <c r="P19" s="36"/>
    </row>
    <row r="20" spans="1:16" ht="15" customHeight="1" x14ac:dyDescent="0.25">
      <c r="A20" s="5" t="s">
        <v>38</v>
      </c>
      <c r="B20" s="48" t="s">
        <v>369</v>
      </c>
      <c r="C20" s="6" t="s">
        <v>435</v>
      </c>
      <c r="D20" s="10">
        <v>45354</v>
      </c>
      <c r="E20" s="8">
        <f>9</f>
        <v>9</v>
      </c>
      <c r="F20" s="11">
        <v>45419</v>
      </c>
      <c r="G20" s="8">
        <f>10-2-1</f>
        <v>7</v>
      </c>
      <c r="H20" s="9"/>
      <c r="I20" s="8"/>
      <c r="J20" s="9"/>
      <c r="K20" s="7">
        <f t="shared" si="2"/>
        <v>16</v>
      </c>
      <c r="L20" s="16">
        <f t="shared" si="1"/>
        <v>2</v>
      </c>
      <c r="M20" s="34" t="s">
        <v>481</v>
      </c>
      <c r="N20" s="36" t="s">
        <v>573</v>
      </c>
      <c r="O20" s="36"/>
      <c r="P20" s="36"/>
    </row>
    <row r="21" spans="1:16" ht="15" customHeight="1" x14ac:dyDescent="0.25">
      <c r="A21" s="5" t="s">
        <v>184</v>
      </c>
      <c r="B21" s="48" t="s">
        <v>370</v>
      </c>
      <c r="C21" s="6" t="s">
        <v>439</v>
      </c>
      <c r="D21" s="10">
        <v>45354</v>
      </c>
      <c r="E21" s="8">
        <f>9</f>
        <v>9</v>
      </c>
      <c r="F21" s="11">
        <v>45419</v>
      </c>
      <c r="G21" s="8">
        <f>10-2</f>
        <v>8</v>
      </c>
      <c r="H21" s="9"/>
      <c r="I21" s="8"/>
      <c r="J21" s="9"/>
      <c r="K21" s="7">
        <f t="shared" si="2"/>
        <v>17</v>
      </c>
      <c r="L21" s="16">
        <f t="shared" si="1"/>
        <v>2</v>
      </c>
      <c r="M21" s="34" t="s">
        <v>481</v>
      </c>
      <c r="N21" s="36" t="s">
        <v>564</v>
      </c>
      <c r="O21" s="36"/>
      <c r="P21" s="36"/>
    </row>
    <row r="22" spans="1:16" ht="15" customHeight="1" x14ac:dyDescent="0.25">
      <c r="A22" s="5" t="s">
        <v>66</v>
      </c>
      <c r="B22" s="3" t="s">
        <v>371</v>
      </c>
      <c r="C22" s="6" t="s">
        <v>266</v>
      </c>
      <c r="D22" s="10">
        <v>45354</v>
      </c>
      <c r="E22" s="8">
        <f>5</f>
        <v>5</v>
      </c>
      <c r="F22" s="11"/>
      <c r="G22" s="8"/>
      <c r="H22" s="11"/>
      <c r="I22" s="8"/>
      <c r="J22" s="11"/>
      <c r="K22" s="7">
        <f t="shared" si="2"/>
        <v>5</v>
      </c>
      <c r="L22" s="16">
        <f t="shared" si="1"/>
        <v>2</v>
      </c>
      <c r="M22" s="33" t="s">
        <v>483</v>
      </c>
      <c r="N22" s="36"/>
      <c r="O22" s="36"/>
      <c r="P22" s="36"/>
    </row>
    <row r="23" spans="1:16" ht="15" customHeight="1" x14ac:dyDescent="0.25">
      <c r="A23" s="5" t="s">
        <v>34</v>
      </c>
      <c r="B23" s="3" t="s">
        <v>372</v>
      </c>
      <c r="C23" s="6" t="s">
        <v>449</v>
      </c>
      <c r="D23" s="10"/>
      <c r="E23" s="8"/>
      <c r="F23" s="11"/>
      <c r="G23" s="8"/>
      <c r="H23" s="11"/>
      <c r="I23" s="8"/>
      <c r="J23" s="11"/>
      <c r="K23" s="7">
        <f t="shared" si="2"/>
        <v>0</v>
      </c>
      <c r="L23" s="16">
        <f t="shared" si="1"/>
        <v>2</v>
      </c>
      <c r="M23" s="34"/>
      <c r="N23" s="36"/>
      <c r="O23" s="36"/>
      <c r="P23" s="52"/>
    </row>
    <row r="24" spans="1:16" ht="15" customHeight="1" x14ac:dyDescent="0.25">
      <c r="A24" s="5" t="s">
        <v>134</v>
      </c>
      <c r="B24" s="48" t="s">
        <v>373</v>
      </c>
      <c r="C24" s="6" t="s">
        <v>430</v>
      </c>
      <c r="D24" s="10">
        <v>45354</v>
      </c>
      <c r="E24" s="8">
        <f>9</f>
        <v>9</v>
      </c>
      <c r="F24" s="11">
        <v>45419</v>
      </c>
      <c r="G24" s="8">
        <f>10-2</f>
        <v>8</v>
      </c>
      <c r="H24" s="11"/>
      <c r="I24" s="8"/>
      <c r="J24" s="11"/>
      <c r="K24" s="7">
        <f t="shared" si="2"/>
        <v>17</v>
      </c>
      <c r="L24" s="16">
        <f t="shared" si="1"/>
        <v>2</v>
      </c>
      <c r="M24" s="34" t="s">
        <v>481</v>
      </c>
      <c r="N24" s="36" t="s">
        <v>564</v>
      </c>
      <c r="O24" s="36"/>
      <c r="P24" s="52"/>
    </row>
    <row r="25" spans="1:16" ht="15" customHeight="1" x14ac:dyDescent="0.25">
      <c r="A25" s="5" t="s">
        <v>140</v>
      </c>
      <c r="B25" s="48" t="s">
        <v>374</v>
      </c>
      <c r="C25" s="6" t="s">
        <v>293</v>
      </c>
      <c r="D25" s="10">
        <v>45354</v>
      </c>
      <c r="E25" s="8">
        <f>10</f>
        <v>10</v>
      </c>
      <c r="F25" s="11">
        <v>45419</v>
      </c>
      <c r="G25" s="8">
        <f>10-2</f>
        <v>8</v>
      </c>
      <c r="H25" s="11"/>
      <c r="I25" s="8"/>
      <c r="J25" s="11"/>
      <c r="K25" s="7">
        <f t="shared" si="0"/>
        <v>18</v>
      </c>
      <c r="L25" s="16">
        <f t="shared" si="1"/>
        <v>2</v>
      </c>
      <c r="M25" s="33"/>
      <c r="N25" s="36" t="s">
        <v>564</v>
      </c>
      <c r="O25" s="36"/>
      <c r="P25" s="36"/>
    </row>
    <row r="26" spans="1:16" ht="15" customHeight="1" x14ac:dyDescent="0.25">
      <c r="A26" s="5" t="s">
        <v>71</v>
      </c>
      <c r="B26" s="3" t="s">
        <v>375</v>
      </c>
      <c r="C26" s="6" t="s">
        <v>285</v>
      </c>
      <c r="D26" s="10"/>
      <c r="E26" s="8"/>
      <c r="F26" s="11"/>
      <c r="G26" s="8"/>
      <c r="H26" s="11"/>
      <c r="I26" s="8"/>
      <c r="J26" s="11"/>
      <c r="K26" s="7">
        <f t="shared" si="0"/>
        <v>0</v>
      </c>
      <c r="L26" s="16">
        <f t="shared" si="1"/>
        <v>2</v>
      </c>
      <c r="M26" s="34"/>
      <c r="N26" s="36"/>
      <c r="O26" s="36"/>
      <c r="P26" s="36"/>
    </row>
    <row r="27" spans="1:16" ht="15" customHeight="1" x14ac:dyDescent="0.25">
      <c r="A27" s="5" t="s">
        <v>37</v>
      </c>
      <c r="B27" s="48" t="s">
        <v>376</v>
      </c>
      <c r="C27" s="6" t="s">
        <v>429</v>
      </c>
      <c r="D27" s="10">
        <v>45354</v>
      </c>
      <c r="E27" s="8">
        <f>9</f>
        <v>9</v>
      </c>
      <c r="F27" s="11">
        <v>45419</v>
      </c>
      <c r="G27" s="8">
        <f>10-2-1</f>
        <v>7</v>
      </c>
      <c r="H27" s="11"/>
      <c r="I27" s="8"/>
      <c r="J27" s="11"/>
      <c r="K27" s="7">
        <f t="shared" si="0"/>
        <v>16</v>
      </c>
      <c r="L27" s="16">
        <f t="shared" si="1"/>
        <v>2</v>
      </c>
      <c r="M27" s="34" t="s">
        <v>481</v>
      </c>
      <c r="N27" s="36" t="s">
        <v>573</v>
      </c>
      <c r="O27" s="36"/>
      <c r="P27" s="52"/>
    </row>
    <row r="28" spans="1:16" ht="15" customHeight="1" x14ac:dyDescent="0.25">
      <c r="A28" s="5" t="s">
        <v>47</v>
      </c>
      <c r="B28" s="48" t="s">
        <v>377</v>
      </c>
      <c r="C28" s="6" t="s">
        <v>292</v>
      </c>
      <c r="D28" s="10">
        <v>45354</v>
      </c>
      <c r="E28" s="8">
        <f>9</f>
        <v>9</v>
      </c>
      <c r="F28" s="11">
        <v>45419</v>
      </c>
      <c r="G28" s="8">
        <f>10-2</f>
        <v>8</v>
      </c>
      <c r="H28" s="11"/>
      <c r="I28" s="8"/>
      <c r="J28" s="11"/>
      <c r="K28" s="7">
        <f t="shared" si="0"/>
        <v>17</v>
      </c>
      <c r="L28" s="16">
        <f t="shared" si="1"/>
        <v>2</v>
      </c>
      <c r="M28" s="33" t="s">
        <v>482</v>
      </c>
      <c r="N28" s="36" t="s">
        <v>564</v>
      </c>
      <c r="O28" s="36"/>
      <c r="P28" s="52"/>
    </row>
    <row r="29" spans="1:16" ht="15" customHeight="1" x14ac:dyDescent="0.25">
      <c r="A29" s="5" t="s">
        <v>137</v>
      </c>
      <c r="B29" s="3" t="s">
        <v>378</v>
      </c>
      <c r="C29" s="6" t="s">
        <v>466</v>
      </c>
      <c r="D29" s="10"/>
      <c r="E29" s="8"/>
      <c r="F29" s="11"/>
      <c r="G29" s="8"/>
      <c r="H29" s="11"/>
      <c r="I29" s="8"/>
      <c r="J29" s="11"/>
      <c r="K29" s="7">
        <f t="shared" si="0"/>
        <v>0</v>
      </c>
      <c r="L29" s="16">
        <f t="shared" si="1"/>
        <v>2</v>
      </c>
      <c r="M29" s="33"/>
      <c r="N29" s="36"/>
      <c r="O29" s="36"/>
      <c r="P29" s="52"/>
    </row>
    <row r="30" spans="1:16" ht="15" customHeight="1" x14ac:dyDescent="0.25">
      <c r="A30" s="5" t="s">
        <v>182</v>
      </c>
      <c r="B30" s="48" t="s">
        <v>379</v>
      </c>
      <c r="C30" s="6" t="s">
        <v>448</v>
      </c>
      <c r="D30" s="10">
        <v>45354</v>
      </c>
      <c r="E30" s="8">
        <f>9</f>
        <v>9</v>
      </c>
      <c r="F30" s="11">
        <v>45419</v>
      </c>
      <c r="G30" s="8">
        <f>10-2</f>
        <v>8</v>
      </c>
      <c r="H30" s="11"/>
      <c r="I30" s="8"/>
      <c r="J30" s="11"/>
      <c r="K30" s="7">
        <f t="shared" si="0"/>
        <v>17</v>
      </c>
      <c r="L30" s="16">
        <f t="shared" si="1"/>
        <v>2</v>
      </c>
      <c r="M30" s="34" t="s">
        <v>481</v>
      </c>
      <c r="N30" s="36" t="s">
        <v>564</v>
      </c>
      <c r="O30" s="36"/>
      <c r="P30" s="52"/>
    </row>
    <row r="31" spans="1:16" ht="15" customHeight="1" x14ac:dyDescent="0.25">
      <c r="A31" s="5" t="s">
        <v>32</v>
      </c>
      <c r="B31" s="3" t="s">
        <v>380</v>
      </c>
      <c r="C31" s="6" t="s">
        <v>440</v>
      </c>
      <c r="D31" s="10">
        <v>45354</v>
      </c>
      <c r="E31" s="8">
        <f>8</f>
        <v>8</v>
      </c>
      <c r="F31" s="11"/>
      <c r="G31" s="8"/>
      <c r="H31" s="11"/>
      <c r="I31" s="8"/>
      <c r="J31" s="11"/>
      <c r="K31" s="7">
        <f t="shared" si="0"/>
        <v>8</v>
      </c>
      <c r="L31" s="16">
        <f t="shared" si="1"/>
        <v>2</v>
      </c>
      <c r="M31" s="33" t="s">
        <v>484</v>
      </c>
      <c r="N31" s="36"/>
      <c r="O31" s="36"/>
      <c r="P31" s="36"/>
    </row>
    <row r="32" spans="1:16" ht="15" customHeight="1" x14ac:dyDescent="0.25">
      <c r="A32" s="5" t="s">
        <v>149</v>
      </c>
      <c r="B32" s="48" t="s">
        <v>381</v>
      </c>
      <c r="C32" s="6" t="s">
        <v>462</v>
      </c>
      <c r="D32" s="10">
        <v>45354</v>
      </c>
      <c r="E32" s="8">
        <f>10</f>
        <v>10</v>
      </c>
      <c r="F32" s="11">
        <v>45419</v>
      </c>
      <c r="G32" s="8">
        <f>10-1</f>
        <v>9</v>
      </c>
      <c r="H32" s="11"/>
      <c r="I32" s="8"/>
      <c r="J32" s="11"/>
      <c r="K32" s="7">
        <f t="shared" si="0"/>
        <v>19</v>
      </c>
      <c r="L32" s="16">
        <f t="shared" si="1"/>
        <v>2</v>
      </c>
      <c r="M32" s="33"/>
      <c r="N32" s="36" t="s">
        <v>568</v>
      </c>
      <c r="O32" s="36"/>
      <c r="P32" s="52"/>
    </row>
    <row r="33" spans="1:16" ht="15" customHeight="1" x14ac:dyDescent="0.25">
      <c r="A33" s="5" t="s">
        <v>30</v>
      </c>
      <c r="B33" s="48" t="s">
        <v>382</v>
      </c>
      <c r="C33" s="6" t="s">
        <v>465</v>
      </c>
      <c r="D33" s="10">
        <v>45354</v>
      </c>
      <c r="E33" s="8">
        <f>9</f>
        <v>9</v>
      </c>
      <c r="F33" s="11">
        <v>45419</v>
      </c>
      <c r="G33" s="8">
        <f>10-1</f>
        <v>9</v>
      </c>
      <c r="H33" s="11"/>
      <c r="I33" s="8"/>
      <c r="J33" s="11"/>
      <c r="K33" s="7">
        <f t="shared" si="0"/>
        <v>18</v>
      </c>
      <c r="L33" s="16">
        <f t="shared" si="1"/>
        <v>2</v>
      </c>
      <c r="M33" s="34" t="s">
        <v>481</v>
      </c>
      <c r="N33" s="41" t="s">
        <v>568</v>
      </c>
      <c r="O33" s="36"/>
      <c r="P33" s="36"/>
    </row>
    <row r="34" spans="1:16" ht="15" customHeight="1" thickBot="1" x14ac:dyDescent="0.3">
      <c r="A34" s="5" t="s">
        <v>151</v>
      </c>
      <c r="B34" s="48" t="s">
        <v>383</v>
      </c>
      <c r="C34" s="6" t="s">
        <v>432</v>
      </c>
      <c r="D34" s="10">
        <v>45354</v>
      </c>
      <c r="E34" s="8">
        <f>10</f>
        <v>10</v>
      </c>
      <c r="F34" s="11">
        <v>45419</v>
      </c>
      <c r="G34" s="8">
        <f>10-2</f>
        <v>8</v>
      </c>
      <c r="H34" s="11"/>
      <c r="I34" s="8"/>
      <c r="J34" s="11"/>
      <c r="K34" s="7">
        <f t="shared" si="0"/>
        <v>18</v>
      </c>
      <c r="L34" s="16">
        <f t="shared" si="1"/>
        <v>2</v>
      </c>
      <c r="M34" s="33"/>
      <c r="N34" s="36" t="s">
        <v>564</v>
      </c>
      <c r="O34" s="36"/>
      <c r="P34" s="52"/>
    </row>
    <row r="35" spans="1:16" ht="45" customHeight="1" thickBot="1" x14ac:dyDescent="0.3">
      <c r="A35" s="92" t="s">
        <v>10</v>
      </c>
      <c r="B35" s="108"/>
      <c r="C35" s="89"/>
      <c r="D35" s="81" t="s">
        <v>294</v>
      </c>
      <c r="E35" s="68"/>
      <c r="F35" s="68" t="s">
        <v>295</v>
      </c>
      <c r="G35" s="68"/>
      <c r="H35" s="68" t="s">
        <v>296</v>
      </c>
      <c r="I35" s="69"/>
      <c r="J35" s="101"/>
      <c r="K35" s="102"/>
      <c r="L35" s="103"/>
      <c r="M35" s="35"/>
      <c r="N35" s="17"/>
      <c r="O35" s="17"/>
      <c r="P35" s="17"/>
    </row>
    <row r="36" spans="1:16" x14ac:dyDescent="0.25">
      <c r="A36" s="1"/>
      <c r="B36" s="1"/>
    </row>
    <row r="37" spans="1:16" ht="15.75" customHeight="1" x14ac:dyDescent="0.25">
      <c r="A37" s="1"/>
      <c r="B37" s="2"/>
      <c r="E37">
        <f>COUNTA(E4:E34)</f>
        <v>23</v>
      </c>
      <c r="G37">
        <f>COUNTA(G4:G34)</f>
        <v>19</v>
      </c>
      <c r="I37">
        <f>COUNTA(I4:I34)</f>
        <v>0</v>
      </c>
      <c r="J37" s="4" t="s">
        <v>78</v>
      </c>
      <c r="L37" s="4">
        <f>COUNTIF(L4:L34,5)</f>
        <v>0</v>
      </c>
    </row>
    <row r="38" spans="1:16" ht="15.75" customHeight="1" x14ac:dyDescent="0.25">
      <c r="A38" s="1"/>
      <c r="B38" s="2"/>
      <c r="E38">
        <f>COUNTBLANK(E4:E34)</f>
        <v>8</v>
      </c>
      <c r="G38">
        <f>COUNTBLANK(G4:G34)</f>
        <v>12</v>
      </c>
      <c r="I38">
        <f t="shared" ref="I38" si="3">COUNTBLANK(I4:I34)</f>
        <v>31</v>
      </c>
      <c r="J38" s="4" t="s">
        <v>79</v>
      </c>
      <c r="L38" s="4">
        <f>COUNTIF(L4:L34,4)</f>
        <v>0</v>
      </c>
    </row>
    <row r="39" spans="1:16" ht="15.75" x14ac:dyDescent="0.25">
      <c r="A39" s="1"/>
      <c r="B39" s="2"/>
      <c r="J39" s="4" t="s">
        <v>80</v>
      </c>
      <c r="L39" s="4">
        <f>COUNTIF(L4:L34,3)</f>
        <v>0</v>
      </c>
    </row>
    <row r="40" spans="1:16" ht="15.75" x14ac:dyDescent="0.25">
      <c r="A40" s="1"/>
      <c r="B40" s="2"/>
      <c r="J40" s="4" t="s">
        <v>81</v>
      </c>
      <c r="L40" s="4">
        <f>COUNTIF(L4:L34,2)</f>
        <v>31</v>
      </c>
    </row>
    <row r="41" spans="1:16" ht="15.75" x14ac:dyDescent="0.25">
      <c r="A41" s="1"/>
      <c r="B41" s="2"/>
      <c r="L41">
        <f>SUM(L37:L40)</f>
        <v>31</v>
      </c>
    </row>
    <row r="42" spans="1:16" x14ac:dyDescent="0.25">
      <c r="A42" s="1"/>
      <c r="B42" s="1"/>
    </row>
    <row r="43" spans="1:16" ht="15.75" customHeight="1" x14ac:dyDescent="0.25">
      <c r="A43" s="1"/>
      <c r="B43" s="1"/>
    </row>
  </sheetData>
  <mergeCells count="19">
    <mergeCell ref="O2:O3"/>
    <mergeCell ref="P2:P3"/>
    <mergeCell ref="A1:P1"/>
    <mergeCell ref="J2:L2"/>
    <mergeCell ref="D3:E3"/>
    <mergeCell ref="F3:G3"/>
    <mergeCell ref="H3:I3"/>
    <mergeCell ref="J3:K3"/>
    <mergeCell ref="A35:C35"/>
    <mergeCell ref="D35:E35"/>
    <mergeCell ref="F35:G35"/>
    <mergeCell ref="N2:N3"/>
    <mergeCell ref="H35:I35"/>
    <mergeCell ref="J35:L35"/>
    <mergeCell ref="A2:A3"/>
    <mergeCell ref="B2:B3"/>
    <mergeCell ref="C2:C3"/>
    <mergeCell ref="D2:I2"/>
    <mergeCell ref="M2:M3"/>
  </mergeCells>
  <conditionalFormatting sqref="K4:K3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4">
    <cfRule type="colorScale" priority="6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P1"/>
    </sheetView>
  </sheetViews>
  <sheetFormatPr defaultRowHeight="15" x14ac:dyDescent="0.25"/>
  <cols>
    <col min="1" max="1" width="7.7109375" customWidth="1"/>
    <col min="2" max="2" width="38.5703125" customWidth="1"/>
    <col min="3" max="3" width="90.42578125" bestFit="1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  <col min="11" max="11" width="6.7109375" customWidth="1"/>
    <col min="13" max="13" width="25.140625" bestFit="1" customWidth="1"/>
    <col min="14" max="14" width="25.28515625" customWidth="1"/>
    <col min="15" max="16" width="25.140625" customWidth="1"/>
  </cols>
  <sheetData>
    <row r="1" spans="1:16" ht="20.100000000000001" customHeight="1" thickBot="1" x14ac:dyDescent="0.3">
      <c r="A1" s="88" t="s">
        <v>270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20.100000000000001" customHeight="1" thickBot="1" x14ac:dyDescent="0.3">
      <c r="A2" s="92" t="s">
        <v>1</v>
      </c>
      <c r="B2" s="99" t="s">
        <v>0</v>
      </c>
      <c r="C2" s="89" t="s">
        <v>8</v>
      </c>
      <c r="D2" s="76" t="s">
        <v>9</v>
      </c>
      <c r="E2" s="71"/>
      <c r="F2" s="71"/>
      <c r="G2" s="71"/>
      <c r="H2" s="71"/>
      <c r="I2" s="91"/>
      <c r="J2" s="94" t="s">
        <v>3</v>
      </c>
      <c r="K2" s="95"/>
      <c r="L2" s="96"/>
      <c r="M2" s="104" t="s">
        <v>72</v>
      </c>
      <c r="N2" s="106" t="s">
        <v>76</v>
      </c>
      <c r="O2" s="84" t="s">
        <v>77</v>
      </c>
      <c r="P2" s="86"/>
    </row>
    <row r="3" spans="1:16" ht="30" customHeight="1" thickBot="1" x14ac:dyDescent="0.3">
      <c r="A3" s="93"/>
      <c r="B3" s="100"/>
      <c r="C3" s="90"/>
      <c r="D3" s="82" t="s">
        <v>11</v>
      </c>
      <c r="E3" s="83"/>
      <c r="F3" s="77" t="s">
        <v>12</v>
      </c>
      <c r="G3" s="83"/>
      <c r="H3" s="77" t="s">
        <v>13</v>
      </c>
      <c r="I3" s="78"/>
      <c r="J3" s="76" t="s">
        <v>2</v>
      </c>
      <c r="K3" s="72"/>
      <c r="L3" s="18" t="s">
        <v>4</v>
      </c>
      <c r="M3" s="105"/>
      <c r="N3" s="107"/>
      <c r="O3" s="85"/>
      <c r="P3" s="87"/>
    </row>
    <row r="4" spans="1:16" ht="15" customHeight="1" x14ac:dyDescent="0.25">
      <c r="A4" s="29" t="s">
        <v>66</v>
      </c>
      <c r="B4" s="3" t="s">
        <v>278</v>
      </c>
      <c r="C4" s="6" t="s">
        <v>266</v>
      </c>
      <c r="D4" s="10"/>
      <c r="E4" s="8"/>
      <c r="F4" s="11"/>
      <c r="G4" s="8"/>
      <c r="H4" s="11"/>
      <c r="I4" s="8"/>
      <c r="J4" s="11"/>
      <c r="K4" s="7">
        <f>E4+G4+I4</f>
        <v>0</v>
      </c>
      <c r="L4" s="16">
        <f>IF(K4&gt;49,5,IF(K4&gt;39,4,IF(K4&gt;29,3,2)))</f>
        <v>2</v>
      </c>
      <c r="M4" s="33"/>
      <c r="N4" s="37"/>
      <c r="O4" s="37"/>
      <c r="P4" s="51"/>
    </row>
    <row r="5" spans="1:16" ht="15" customHeight="1" x14ac:dyDescent="0.25">
      <c r="A5" s="5" t="s">
        <v>64</v>
      </c>
      <c r="B5" s="3" t="s">
        <v>279</v>
      </c>
      <c r="C5" s="6" t="s">
        <v>464</v>
      </c>
      <c r="D5" s="10"/>
      <c r="E5" s="8"/>
      <c r="F5" s="11"/>
      <c r="G5" s="8"/>
      <c r="H5" s="11"/>
      <c r="I5" s="8"/>
      <c r="J5" s="11"/>
      <c r="K5" s="7">
        <f t="shared" ref="K5:K38" si="0">E5+G5+I5</f>
        <v>0</v>
      </c>
      <c r="L5" s="16">
        <f t="shared" ref="L5:L38" si="1">IF(K5&gt;49,5,IF(K5&gt;39,4,IF(K5&gt;29,3,2)))</f>
        <v>2</v>
      </c>
      <c r="M5" s="33"/>
      <c r="N5" s="36"/>
      <c r="O5" s="36"/>
      <c r="P5" s="36"/>
    </row>
    <row r="6" spans="1:16" ht="15" customHeight="1" x14ac:dyDescent="0.25">
      <c r="A6" s="5" t="s">
        <v>16</v>
      </c>
      <c r="B6" s="3" t="s">
        <v>280</v>
      </c>
      <c r="C6" s="6" t="s">
        <v>424</v>
      </c>
      <c r="D6" s="10">
        <v>45354</v>
      </c>
      <c r="E6" s="8">
        <f>7</f>
        <v>7</v>
      </c>
      <c r="F6" s="11">
        <v>45419</v>
      </c>
      <c r="G6" s="8">
        <f>10-10</f>
        <v>0</v>
      </c>
      <c r="H6" s="11"/>
      <c r="I6" s="8"/>
      <c r="J6" s="9"/>
      <c r="K6" s="7">
        <f t="shared" si="0"/>
        <v>7</v>
      </c>
      <c r="L6" s="16">
        <f t="shared" si="1"/>
        <v>2</v>
      </c>
      <c r="M6" s="33" t="s">
        <v>487</v>
      </c>
      <c r="N6" s="36" t="s">
        <v>569</v>
      </c>
      <c r="O6" s="36"/>
      <c r="P6" s="52"/>
    </row>
    <row r="7" spans="1:16" ht="15" customHeight="1" x14ac:dyDescent="0.25">
      <c r="A7" s="5" t="s">
        <v>26</v>
      </c>
      <c r="B7" s="48" t="s">
        <v>384</v>
      </c>
      <c r="C7" s="6" t="s">
        <v>425</v>
      </c>
      <c r="D7" s="10">
        <v>45354</v>
      </c>
      <c r="E7" s="8">
        <f>10</f>
        <v>10</v>
      </c>
      <c r="F7" s="11">
        <v>45419</v>
      </c>
      <c r="G7" s="8">
        <f>10-1-2</f>
        <v>7</v>
      </c>
      <c r="H7" s="11"/>
      <c r="I7" s="8"/>
      <c r="J7" s="11"/>
      <c r="K7" s="7">
        <f t="shared" si="0"/>
        <v>17</v>
      </c>
      <c r="L7" s="16">
        <f t="shared" si="1"/>
        <v>2</v>
      </c>
      <c r="M7" s="33"/>
      <c r="N7" s="36" t="s">
        <v>575</v>
      </c>
      <c r="O7" s="36"/>
      <c r="P7" s="52"/>
    </row>
    <row r="8" spans="1:16" ht="15" customHeight="1" x14ac:dyDescent="0.25">
      <c r="A8" s="5" t="s">
        <v>60</v>
      </c>
      <c r="B8" s="3" t="s">
        <v>385</v>
      </c>
      <c r="C8" s="6" t="s">
        <v>426</v>
      </c>
      <c r="D8" s="10">
        <v>45354</v>
      </c>
      <c r="E8" s="8">
        <f>6</f>
        <v>6</v>
      </c>
      <c r="F8" s="11">
        <v>45419</v>
      </c>
      <c r="G8" s="8">
        <f>10-1-1-2</f>
        <v>6</v>
      </c>
      <c r="H8" s="11"/>
      <c r="I8" s="8"/>
      <c r="J8" s="11"/>
      <c r="K8" s="7">
        <f t="shared" si="0"/>
        <v>12</v>
      </c>
      <c r="L8" s="16">
        <f t="shared" si="1"/>
        <v>2</v>
      </c>
      <c r="M8" s="33" t="s">
        <v>492</v>
      </c>
      <c r="N8" s="36" t="s">
        <v>576</v>
      </c>
      <c r="O8" s="36"/>
      <c r="P8" s="52"/>
    </row>
    <row r="9" spans="1:16" ht="15" customHeight="1" x14ac:dyDescent="0.25">
      <c r="A9" s="5" t="s">
        <v>14</v>
      </c>
      <c r="B9" s="3" t="s">
        <v>386</v>
      </c>
      <c r="C9" s="6" t="s">
        <v>427</v>
      </c>
      <c r="D9" s="10">
        <v>45354</v>
      </c>
      <c r="E9" s="8">
        <f>10</f>
        <v>10</v>
      </c>
      <c r="F9" s="11">
        <v>45419</v>
      </c>
      <c r="G9" s="8">
        <f>10-1-2</f>
        <v>7</v>
      </c>
      <c r="H9" s="11"/>
      <c r="I9" s="8"/>
      <c r="J9" s="11"/>
      <c r="K9" s="7">
        <f t="shared" si="0"/>
        <v>17</v>
      </c>
      <c r="L9" s="16">
        <f t="shared" si="1"/>
        <v>2</v>
      </c>
      <c r="M9" s="33" t="s">
        <v>473</v>
      </c>
      <c r="N9" s="36" t="s">
        <v>577</v>
      </c>
      <c r="O9" s="36"/>
      <c r="P9" s="36"/>
    </row>
    <row r="10" spans="1:16" ht="15" customHeight="1" x14ac:dyDescent="0.25">
      <c r="A10" s="5" t="s">
        <v>61</v>
      </c>
      <c r="B10" s="3" t="s">
        <v>387</v>
      </c>
      <c r="C10" s="6" t="s">
        <v>428</v>
      </c>
      <c r="D10" s="10">
        <v>45354</v>
      </c>
      <c r="E10" s="8">
        <f>10</f>
        <v>10</v>
      </c>
      <c r="F10" s="11">
        <v>45419</v>
      </c>
      <c r="G10" s="8">
        <f>10-1-1</f>
        <v>8</v>
      </c>
      <c r="H10" s="11"/>
      <c r="I10" s="8"/>
      <c r="J10" s="11"/>
      <c r="K10" s="7">
        <f t="shared" si="0"/>
        <v>18</v>
      </c>
      <c r="L10" s="16">
        <f t="shared" si="1"/>
        <v>2</v>
      </c>
      <c r="M10" s="33"/>
      <c r="N10" s="36" t="s">
        <v>585</v>
      </c>
      <c r="O10" s="36"/>
      <c r="P10" s="52"/>
    </row>
    <row r="11" spans="1:16" ht="15" customHeight="1" x14ac:dyDescent="0.25">
      <c r="A11" s="5" t="s">
        <v>37</v>
      </c>
      <c r="B11" s="48" t="s">
        <v>388</v>
      </c>
      <c r="C11" s="6" t="s">
        <v>429</v>
      </c>
      <c r="D11" s="10">
        <v>45354</v>
      </c>
      <c r="E11" s="8">
        <f>7</f>
        <v>7</v>
      </c>
      <c r="F11" s="11">
        <v>45419</v>
      </c>
      <c r="G11" s="8">
        <f>10-1</f>
        <v>9</v>
      </c>
      <c r="H11" s="11"/>
      <c r="I11" s="8"/>
      <c r="J11" s="11"/>
      <c r="K11" s="7">
        <f t="shared" ref="K11:K21" si="2">E11+G11+I11</f>
        <v>16</v>
      </c>
      <c r="L11" s="16">
        <f t="shared" si="1"/>
        <v>2</v>
      </c>
      <c r="M11" s="33" t="s">
        <v>493</v>
      </c>
      <c r="N11" s="36" t="s">
        <v>578</v>
      </c>
      <c r="O11" s="36"/>
      <c r="P11" s="52"/>
    </row>
    <row r="12" spans="1:16" ht="15" customHeight="1" x14ac:dyDescent="0.25">
      <c r="A12" s="5" t="s">
        <v>134</v>
      </c>
      <c r="B12" s="48" t="s">
        <v>389</v>
      </c>
      <c r="C12" s="6" t="s">
        <v>430</v>
      </c>
      <c r="D12" s="10">
        <v>45354</v>
      </c>
      <c r="E12" s="8">
        <f>10</f>
        <v>10</v>
      </c>
      <c r="F12" s="11">
        <v>45419</v>
      </c>
      <c r="G12" s="8">
        <f>10-1</f>
        <v>9</v>
      </c>
      <c r="H12" s="11"/>
      <c r="I12" s="8"/>
      <c r="J12" s="11"/>
      <c r="K12" s="7">
        <f t="shared" si="2"/>
        <v>19</v>
      </c>
      <c r="L12" s="16">
        <f t="shared" si="1"/>
        <v>2</v>
      </c>
      <c r="M12" s="33"/>
      <c r="N12" s="36" t="s">
        <v>568</v>
      </c>
      <c r="O12" s="36"/>
      <c r="P12" s="52"/>
    </row>
    <row r="13" spans="1:16" ht="15" customHeight="1" x14ac:dyDescent="0.25">
      <c r="A13" s="5" t="s">
        <v>174</v>
      </c>
      <c r="B13" s="48" t="s">
        <v>390</v>
      </c>
      <c r="C13" s="6" t="s">
        <v>438</v>
      </c>
      <c r="D13" s="10">
        <v>45354</v>
      </c>
      <c r="E13" s="8">
        <f>9</f>
        <v>9</v>
      </c>
      <c r="F13" s="11">
        <v>45419</v>
      </c>
      <c r="G13" s="8">
        <f>10-2-2</f>
        <v>6</v>
      </c>
      <c r="H13" s="11"/>
      <c r="I13" s="8"/>
      <c r="J13" s="11"/>
      <c r="K13" s="7">
        <f t="shared" si="2"/>
        <v>15</v>
      </c>
      <c r="L13" s="16">
        <f t="shared" si="1"/>
        <v>2</v>
      </c>
      <c r="M13" s="34" t="s">
        <v>496</v>
      </c>
      <c r="N13" s="36" t="s">
        <v>579</v>
      </c>
      <c r="O13" s="36"/>
      <c r="P13" s="52"/>
    </row>
    <row r="14" spans="1:16" ht="15" customHeight="1" x14ac:dyDescent="0.25">
      <c r="A14" s="5" t="s">
        <v>67</v>
      </c>
      <c r="B14" s="48" t="s">
        <v>391</v>
      </c>
      <c r="C14" s="6" t="s">
        <v>431</v>
      </c>
      <c r="D14" s="10">
        <v>45354</v>
      </c>
      <c r="E14" s="8">
        <f>10</f>
        <v>10</v>
      </c>
      <c r="F14" s="11">
        <v>45419</v>
      </c>
      <c r="G14" s="8">
        <f>10-1</f>
        <v>9</v>
      </c>
      <c r="H14" s="11"/>
      <c r="I14" s="8"/>
      <c r="J14" s="11"/>
      <c r="K14" s="7">
        <f t="shared" si="2"/>
        <v>19</v>
      </c>
      <c r="L14" s="16">
        <f t="shared" si="1"/>
        <v>2</v>
      </c>
      <c r="M14" s="33"/>
      <c r="N14" s="36" t="s">
        <v>568</v>
      </c>
      <c r="O14" s="36"/>
      <c r="P14" s="52"/>
    </row>
    <row r="15" spans="1:16" ht="15" customHeight="1" x14ac:dyDescent="0.25">
      <c r="A15" s="5" t="s">
        <v>184</v>
      </c>
      <c r="B15" s="48" t="s">
        <v>392</v>
      </c>
      <c r="C15" s="6" t="s">
        <v>439</v>
      </c>
      <c r="D15" s="10">
        <v>45354</v>
      </c>
      <c r="E15" s="8">
        <f>9</f>
        <v>9</v>
      </c>
      <c r="F15" s="11">
        <v>45419</v>
      </c>
      <c r="G15" s="8">
        <f>10-2</f>
        <v>8</v>
      </c>
      <c r="H15" s="11"/>
      <c r="I15" s="8"/>
      <c r="J15" s="11"/>
      <c r="K15" s="7">
        <f t="shared" si="2"/>
        <v>17</v>
      </c>
      <c r="L15" s="16">
        <f t="shared" si="1"/>
        <v>2</v>
      </c>
      <c r="M15" s="33" t="s">
        <v>481</v>
      </c>
      <c r="N15" s="36" t="s">
        <v>564</v>
      </c>
      <c r="O15" s="36"/>
      <c r="P15" s="52"/>
    </row>
    <row r="16" spans="1:16" ht="15" customHeight="1" x14ac:dyDescent="0.25">
      <c r="A16" s="5" t="s">
        <v>32</v>
      </c>
      <c r="B16" s="48" t="s">
        <v>393</v>
      </c>
      <c r="C16" s="6" t="s">
        <v>440</v>
      </c>
      <c r="D16" s="10">
        <v>45354</v>
      </c>
      <c r="E16" s="8">
        <f>10</f>
        <v>10</v>
      </c>
      <c r="F16" s="11">
        <v>45419</v>
      </c>
      <c r="G16" s="8">
        <f>10</f>
        <v>10</v>
      </c>
      <c r="H16" s="11"/>
      <c r="I16" s="8"/>
      <c r="J16" s="11"/>
      <c r="K16" s="7">
        <f t="shared" si="2"/>
        <v>20</v>
      </c>
      <c r="L16" s="16">
        <f t="shared" si="1"/>
        <v>2</v>
      </c>
      <c r="M16" s="33"/>
      <c r="N16" s="36"/>
      <c r="O16" s="36"/>
      <c r="P16" s="52"/>
    </row>
    <row r="17" spans="1:16" ht="15" customHeight="1" x14ac:dyDescent="0.25">
      <c r="A17" s="5" t="s">
        <v>193</v>
      </c>
      <c r="B17" s="3" t="s">
        <v>394</v>
      </c>
      <c r="C17" s="6" t="s">
        <v>441</v>
      </c>
      <c r="D17" s="10"/>
      <c r="E17" s="8"/>
      <c r="F17" s="11"/>
      <c r="G17" s="8"/>
      <c r="H17" s="11"/>
      <c r="I17" s="8"/>
      <c r="J17" s="11"/>
      <c r="K17" s="7">
        <f t="shared" si="2"/>
        <v>0</v>
      </c>
      <c r="L17" s="16">
        <f t="shared" si="1"/>
        <v>2</v>
      </c>
      <c r="M17" s="33"/>
      <c r="N17" s="36"/>
      <c r="O17" s="36"/>
      <c r="P17" s="52"/>
    </row>
    <row r="18" spans="1:16" ht="15" customHeight="1" x14ac:dyDescent="0.25">
      <c r="A18" s="5" t="s">
        <v>44</v>
      </c>
      <c r="B18" s="48" t="s">
        <v>395</v>
      </c>
      <c r="C18" s="6" t="s">
        <v>442</v>
      </c>
      <c r="D18" s="10">
        <v>45354</v>
      </c>
      <c r="E18" s="8">
        <f>7</f>
        <v>7</v>
      </c>
      <c r="F18" s="11">
        <v>45419</v>
      </c>
      <c r="G18" s="8">
        <f>10-3-2</f>
        <v>5</v>
      </c>
      <c r="H18" s="11"/>
      <c r="I18" s="8"/>
      <c r="J18" s="11"/>
      <c r="K18" s="7">
        <f t="shared" si="2"/>
        <v>12</v>
      </c>
      <c r="L18" s="16">
        <f t="shared" si="1"/>
        <v>2</v>
      </c>
      <c r="M18" s="33" t="s">
        <v>486</v>
      </c>
      <c r="N18" s="36" t="s">
        <v>567</v>
      </c>
      <c r="O18" s="36"/>
      <c r="P18" s="52"/>
    </row>
    <row r="19" spans="1:16" ht="15" customHeight="1" x14ac:dyDescent="0.25">
      <c r="A19" s="5" t="s">
        <v>151</v>
      </c>
      <c r="B19" s="3" t="s">
        <v>396</v>
      </c>
      <c r="C19" s="6" t="s">
        <v>432</v>
      </c>
      <c r="D19" s="10"/>
      <c r="E19" s="8"/>
      <c r="F19" s="11"/>
      <c r="G19" s="8"/>
      <c r="H19" s="11"/>
      <c r="I19" s="8"/>
      <c r="J19" s="11"/>
      <c r="K19" s="7">
        <f t="shared" si="2"/>
        <v>0</v>
      </c>
      <c r="L19" s="16">
        <f t="shared" si="1"/>
        <v>2</v>
      </c>
      <c r="M19" s="33"/>
      <c r="N19" s="36"/>
      <c r="O19" s="36"/>
      <c r="P19" s="52"/>
    </row>
    <row r="20" spans="1:16" ht="15" customHeight="1" x14ac:dyDescent="0.25">
      <c r="A20" s="5" t="s">
        <v>18</v>
      </c>
      <c r="B20" s="3" t="s">
        <v>397</v>
      </c>
      <c r="C20" s="6" t="s">
        <v>433</v>
      </c>
      <c r="D20" s="10">
        <v>45354</v>
      </c>
      <c r="E20" s="8">
        <f>9</f>
        <v>9</v>
      </c>
      <c r="F20" s="11">
        <v>45419</v>
      </c>
      <c r="G20" s="8">
        <f>10-2</f>
        <v>8</v>
      </c>
      <c r="H20" s="11"/>
      <c r="I20" s="8"/>
      <c r="J20" s="11"/>
      <c r="K20" s="7">
        <f t="shared" si="2"/>
        <v>17</v>
      </c>
      <c r="L20" s="16">
        <f t="shared" si="1"/>
        <v>2</v>
      </c>
      <c r="M20" s="33" t="s">
        <v>491</v>
      </c>
      <c r="N20" s="36" t="s">
        <v>564</v>
      </c>
      <c r="O20" s="36"/>
      <c r="P20" s="52"/>
    </row>
    <row r="21" spans="1:16" ht="15" customHeight="1" x14ac:dyDescent="0.25">
      <c r="A21" s="5" t="s">
        <v>51</v>
      </c>
      <c r="B21" s="3" t="s">
        <v>398</v>
      </c>
      <c r="C21" s="6" t="s">
        <v>460</v>
      </c>
      <c r="D21" s="10"/>
      <c r="E21" s="8"/>
      <c r="F21" s="11"/>
      <c r="G21" s="8"/>
      <c r="H21" s="11"/>
      <c r="I21" s="8"/>
      <c r="J21" s="11"/>
      <c r="K21" s="7">
        <f t="shared" si="2"/>
        <v>0</v>
      </c>
      <c r="L21" s="16">
        <f t="shared" si="1"/>
        <v>2</v>
      </c>
      <c r="M21" s="33"/>
      <c r="N21" s="36"/>
      <c r="O21" s="36"/>
      <c r="P21" s="36"/>
    </row>
    <row r="22" spans="1:16" ht="15" customHeight="1" x14ac:dyDescent="0.25">
      <c r="A22" s="5" t="s">
        <v>54</v>
      </c>
      <c r="B22" s="48" t="s">
        <v>399</v>
      </c>
      <c r="C22" s="6" t="s">
        <v>443</v>
      </c>
      <c r="D22" s="10">
        <v>45354</v>
      </c>
      <c r="E22" s="8">
        <f>9</f>
        <v>9</v>
      </c>
      <c r="F22" s="11">
        <v>45419</v>
      </c>
      <c r="G22" s="8">
        <f>10-3-2</f>
        <v>5</v>
      </c>
      <c r="H22" s="11"/>
      <c r="I22" s="8"/>
      <c r="J22" s="11"/>
      <c r="K22" s="7">
        <f t="shared" si="0"/>
        <v>14</v>
      </c>
      <c r="L22" s="16">
        <f t="shared" si="1"/>
        <v>2</v>
      </c>
      <c r="M22" s="34" t="s">
        <v>497</v>
      </c>
      <c r="N22" s="36" t="s">
        <v>567</v>
      </c>
      <c r="O22" s="36"/>
      <c r="P22" s="52"/>
    </row>
    <row r="23" spans="1:16" ht="15" customHeight="1" x14ac:dyDescent="0.25">
      <c r="A23" s="5" t="s">
        <v>27</v>
      </c>
      <c r="B23" s="48" t="s">
        <v>400</v>
      </c>
      <c r="C23" s="6" t="s">
        <v>434</v>
      </c>
      <c r="D23" s="10">
        <v>45354</v>
      </c>
      <c r="E23" s="8">
        <f>10</f>
        <v>10</v>
      </c>
      <c r="F23" s="11">
        <v>45419</v>
      </c>
      <c r="G23" s="8">
        <f>10-1-2</f>
        <v>7</v>
      </c>
      <c r="H23" s="11"/>
      <c r="I23" s="8"/>
      <c r="J23" s="11"/>
      <c r="K23" s="7">
        <f t="shared" si="0"/>
        <v>17</v>
      </c>
      <c r="L23" s="16">
        <f t="shared" si="1"/>
        <v>2</v>
      </c>
      <c r="M23" s="33"/>
      <c r="N23" s="36" t="s">
        <v>575</v>
      </c>
      <c r="O23" s="36"/>
      <c r="P23" s="52"/>
    </row>
    <row r="24" spans="1:16" ht="15" customHeight="1" x14ac:dyDescent="0.25">
      <c r="A24" s="5"/>
      <c r="B24" s="62" t="s">
        <v>401</v>
      </c>
      <c r="C24" s="6" t="s">
        <v>559</v>
      </c>
      <c r="D24" s="10"/>
      <c r="E24" s="8"/>
      <c r="F24" s="11"/>
      <c r="G24" s="8"/>
      <c r="H24" s="11"/>
      <c r="I24" s="8"/>
      <c r="J24" s="11"/>
      <c r="K24" s="7">
        <f t="shared" si="0"/>
        <v>0</v>
      </c>
      <c r="L24" s="16">
        <f t="shared" si="1"/>
        <v>2</v>
      </c>
      <c r="M24" s="33"/>
      <c r="N24" s="36"/>
      <c r="O24" s="36"/>
      <c r="P24" s="52"/>
    </row>
    <row r="25" spans="1:16" ht="15" customHeight="1" x14ac:dyDescent="0.25">
      <c r="A25" s="5" t="s">
        <v>38</v>
      </c>
      <c r="B25" s="48" t="s">
        <v>402</v>
      </c>
      <c r="C25" s="6" t="s">
        <v>435</v>
      </c>
      <c r="D25" s="10">
        <v>45354</v>
      </c>
      <c r="E25" s="8">
        <f>7</f>
        <v>7</v>
      </c>
      <c r="F25" s="11">
        <v>45419</v>
      </c>
      <c r="G25" s="8">
        <f>10-2</f>
        <v>8</v>
      </c>
      <c r="H25" s="11"/>
      <c r="I25" s="8"/>
      <c r="J25" s="11"/>
      <c r="K25" s="7">
        <f t="shared" si="0"/>
        <v>15</v>
      </c>
      <c r="L25" s="16">
        <f t="shared" si="1"/>
        <v>2</v>
      </c>
      <c r="M25" s="33" t="s">
        <v>493</v>
      </c>
      <c r="N25" s="36" t="s">
        <v>564</v>
      </c>
      <c r="O25" s="36"/>
      <c r="P25" s="36"/>
    </row>
    <row r="26" spans="1:16" ht="15" customHeight="1" x14ac:dyDescent="0.25">
      <c r="A26" s="5" t="s">
        <v>70</v>
      </c>
      <c r="B26" s="48" t="s">
        <v>403</v>
      </c>
      <c r="C26" s="6" t="s">
        <v>450</v>
      </c>
      <c r="D26" s="10">
        <v>45354</v>
      </c>
      <c r="E26" s="8">
        <f>7</f>
        <v>7</v>
      </c>
      <c r="F26" s="11">
        <v>45419</v>
      </c>
      <c r="G26" s="8">
        <f>10-3-2</f>
        <v>5</v>
      </c>
      <c r="H26" s="11"/>
      <c r="I26" s="8"/>
      <c r="J26" s="11"/>
      <c r="K26" s="7">
        <f t="shared" si="0"/>
        <v>12</v>
      </c>
      <c r="L26" s="16">
        <f t="shared" si="1"/>
        <v>2</v>
      </c>
      <c r="M26" s="33" t="s">
        <v>486</v>
      </c>
      <c r="N26" s="36" t="s">
        <v>567</v>
      </c>
      <c r="O26" s="36"/>
      <c r="P26" s="52"/>
    </row>
    <row r="27" spans="1:16" ht="15" customHeight="1" x14ac:dyDescent="0.25">
      <c r="A27" s="5" t="s">
        <v>30</v>
      </c>
      <c r="B27" s="3" t="s">
        <v>404</v>
      </c>
      <c r="C27" s="6" t="s">
        <v>465</v>
      </c>
      <c r="D27" s="10"/>
      <c r="E27" s="8"/>
      <c r="F27" s="11"/>
      <c r="G27" s="8"/>
      <c r="H27" s="11"/>
      <c r="I27" s="8"/>
      <c r="J27" s="11"/>
      <c r="K27" s="7">
        <f t="shared" si="0"/>
        <v>0</v>
      </c>
      <c r="L27" s="16">
        <f t="shared" si="1"/>
        <v>2</v>
      </c>
      <c r="M27" s="33"/>
      <c r="N27" s="36"/>
      <c r="O27" s="36"/>
      <c r="P27" s="52"/>
    </row>
    <row r="28" spans="1:16" ht="15" customHeight="1" x14ac:dyDescent="0.25">
      <c r="A28" s="5" t="s">
        <v>52</v>
      </c>
      <c r="B28" s="3" t="s">
        <v>281</v>
      </c>
      <c r="C28" s="6" t="s">
        <v>463</v>
      </c>
      <c r="D28" s="10"/>
      <c r="E28" s="8"/>
      <c r="F28" s="11"/>
      <c r="G28" s="8"/>
      <c r="H28" s="11"/>
      <c r="I28" s="8"/>
      <c r="J28" s="11"/>
      <c r="K28" s="7">
        <f t="shared" si="0"/>
        <v>0</v>
      </c>
      <c r="L28" s="16">
        <f t="shared" si="1"/>
        <v>2</v>
      </c>
      <c r="M28" s="33"/>
      <c r="N28" s="36"/>
      <c r="O28" s="36"/>
      <c r="P28" s="52"/>
    </row>
    <row r="29" spans="1:16" ht="15" customHeight="1" x14ac:dyDescent="0.25">
      <c r="A29" s="5" t="s">
        <v>33</v>
      </c>
      <c r="B29" s="48" t="s">
        <v>405</v>
      </c>
      <c r="C29" s="6" t="s">
        <v>444</v>
      </c>
      <c r="D29" s="10">
        <v>45354</v>
      </c>
      <c r="E29" s="8">
        <f>10</f>
        <v>10</v>
      </c>
      <c r="F29" s="11">
        <v>45419</v>
      </c>
      <c r="G29" s="8">
        <f>10</f>
        <v>10</v>
      </c>
      <c r="H29" s="11"/>
      <c r="I29" s="8"/>
      <c r="J29" s="11"/>
      <c r="K29" s="7">
        <f t="shared" si="0"/>
        <v>20</v>
      </c>
      <c r="L29" s="16">
        <f t="shared" si="1"/>
        <v>2</v>
      </c>
      <c r="M29" s="34"/>
      <c r="N29" s="36"/>
      <c r="O29" s="36"/>
      <c r="P29" s="52"/>
    </row>
    <row r="30" spans="1:16" ht="15" customHeight="1" x14ac:dyDescent="0.25">
      <c r="A30" s="5" t="s">
        <v>22</v>
      </c>
      <c r="B30" s="3" t="s">
        <v>406</v>
      </c>
      <c r="C30" s="6" t="s">
        <v>445</v>
      </c>
      <c r="D30" s="10">
        <v>45354</v>
      </c>
      <c r="E30" s="8">
        <f>8</f>
        <v>8</v>
      </c>
      <c r="F30" s="11">
        <v>45419</v>
      </c>
      <c r="G30" s="8">
        <f>10-1-3-1</f>
        <v>5</v>
      </c>
      <c r="H30" s="11"/>
      <c r="I30" s="8"/>
      <c r="J30" s="11"/>
      <c r="K30" s="7">
        <f t="shared" si="0"/>
        <v>13</v>
      </c>
      <c r="L30" s="16">
        <f t="shared" si="1"/>
        <v>2</v>
      </c>
      <c r="M30" s="33" t="s">
        <v>495</v>
      </c>
      <c r="N30" s="37" t="s">
        <v>581</v>
      </c>
      <c r="O30" s="36"/>
      <c r="P30" s="52"/>
    </row>
    <row r="31" spans="1:16" ht="15" customHeight="1" x14ac:dyDescent="0.25">
      <c r="A31" s="5" t="s">
        <v>65</v>
      </c>
      <c r="B31" s="3" t="s">
        <v>407</v>
      </c>
      <c r="C31" s="6" t="s">
        <v>436</v>
      </c>
      <c r="D31" s="10">
        <v>45354</v>
      </c>
      <c r="E31" s="8">
        <f>8</f>
        <v>8</v>
      </c>
      <c r="F31" s="11">
        <v>45419</v>
      </c>
      <c r="G31" s="8">
        <f>10-1-1-2</f>
        <v>6</v>
      </c>
      <c r="H31" s="11"/>
      <c r="I31" s="8"/>
      <c r="J31" s="11"/>
      <c r="K31" s="7">
        <f t="shared" si="0"/>
        <v>14</v>
      </c>
      <c r="L31" s="16">
        <f t="shared" si="1"/>
        <v>2</v>
      </c>
      <c r="M31" s="34" t="s">
        <v>490</v>
      </c>
      <c r="N31" s="36" t="s">
        <v>582</v>
      </c>
      <c r="O31" s="36"/>
      <c r="P31" s="52"/>
    </row>
    <row r="32" spans="1:16" ht="15" customHeight="1" x14ac:dyDescent="0.25">
      <c r="A32" s="5"/>
      <c r="B32" s="62" t="s">
        <v>408</v>
      </c>
      <c r="C32" s="6" t="s">
        <v>560</v>
      </c>
      <c r="D32" s="10"/>
      <c r="E32" s="8"/>
      <c r="F32" s="11"/>
      <c r="G32" s="8"/>
      <c r="H32" s="11"/>
      <c r="I32" s="8"/>
      <c r="J32" s="11"/>
      <c r="K32" s="7">
        <f t="shared" si="0"/>
        <v>0</v>
      </c>
      <c r="L32" s="16">
        <f t="shared" si="1"/>
        <v>2</v>
      </c>
      <c r="M32" s="33"/>
      <c r="N32" s="36"/>
      <c r="O32" s="36"/>
      <c r="P32" s="52"/>
    </row>
    <row r="33" spans="1:16" ht="15" customHeight="1" x14ac:dyDescent="0.25">
      <c r="A33" s="5" t="s">
        <v>28</v>
      </c>
      <c r="B33" s="3" t="s">
        <v>282</v>
      </c>
      <c r="C33" s="6" t="s">
        <v>437</v>
      </c>
      <c r="D33" s="10">
        <v>45354</v>
      </c>
      <c r="E33" s="8">
        <f>6</f>
        <v>6</v>
      </c>
      <c r="F33" s="11">
        <v>45419</v>
      </c>
      <c r="G33" s="8">
        <f>10-2-3-2</f>
        <v>3</v>
      </c>
      <c r="H33" s="11"/>
      <c r="I33" s="8"/>
      <c r="J33" s="11"/>
      <c r="K33" s="7">
        <f t="shared" si="0"/>
        <v>9</v>
      </c>
      <c r="L33" s="16">
        <f t="shared" si="1"/>
        <v>2</v>
      </c>
      <c r="M33" s="34" t="s">
        <v>488</v>
      </c>
      <c r="N33" s="36" t="s">
        <v>583</v>
      </c>
      <c r="O33" s="36"/>
      <c r="P33" s="36"/>
    </row>
    <row r="34" spans="1:16" ht="15" customHeight="1" x14ac:dyDescent="0.25">
      <c r="A34" s="5" t="s">
        <v>29</v>
      </c>
      <c r="B34" s="3" t="s">
        <v>409</v>
      </c>
      <c r="C34" s="6" t="s">
        <v>446</v>
      </c>
      <c r="D34" s="10">
        <v>45354</v>
      </c>
      <c r="E34" s="8">
        <f>9</f>
        <v>9</v>
      </c>
      <c r="F34" s="11">
        <v>45419</v>
      </c>
      <c r="G34" s="8">
        <f>10-1-2</f>
        <v>7</v>
      </c>
      <c r="H34" s="11"/>
      <c r="I34" s="8"/>
      <c r="J34" s="11"/>
      <c r="K34" s="7">
        <f t="shared" si="0"/>
        <v>16</v>
      </c>
      <c r="L34" s="16">
        <f t="shared" si="1"/>
        <v>2</v>
      </c>
      <c r="M34" s="33" t="s">
        <v>489</v>
      </c>
      <c r="N34" s="36" t="s">
        <v>584</v>
      </c>
      <c r="O34" s="36"/>
      <c r="P34" s="36"/>
    </row>
    <row r="35" spans="1:16" ht="15" customHeight="1" x14ac:dyDescent="0.25">
      <c r="A35" s="5" t="s">
        <v>53</v>
      </c>
      <c r="B35" s="48" t="s">
        <v>410</v>
      </c>
      <c r="C35" s="6" t="s">
        <v>447</v>
      </c>
      <c r="D35" s="10">
        <v>45354</v>
      </c>
      <c r="E35" s="8">
        <f>9</f>
        <v>9</v>
      </c>
      <c r="F35" s="11">
        <v>45419</v>
      </c>
      <c r="G35" s="8">
        <f>10-1</f>
        <v>9</v>
      </c>
      <c r="H35" s="11"/>
      <c r="I35" s="8"/>
      <c r="J35" s="11"/>
      <c r="K35" s="7">
        <f t="shared" si="0"/>
        <v>18</v>
      </c>
      <c r="L35" s="16">
        <f t="shared" si="1"/>
        <v>2</v>
      </c>
      <c r="M35" s="34" t="s">
        <v>497</v>
      </c>
      <c r="N35" s="36" t="s">
        <v>568</v>
      </c>
      <c r="O35" s="36"/>
      <c r="P35" s="36"/>
    </row>
    <row r="36" spans="1:16" ht="15" customHeight="1" x14ac:dyDescent="0.25">
      <c r="A36" s="5" t="s">
        <v>182</v>
      </c>
      <c r="B36" s="48" t="s">
        <v>411</v>
      </c>
      <c r="C36" s="6" t="s">
        <v>448</v>
      </c>
      <c r="D36" s="10">
        <v>45354</v>
      </c>
      <c r="E36" s="8">
        <f>9</f>
        <v>9</v>
      </c>
      <c r="F36" s="11">
        <v>45419</v>
      </c>
      <c r="G36" s="8">
        <f>10-2</f>
        <v>8</v>
      </c>
      <c r="H36" s="11"/>
      <c r="I36" s="8"/>
      <c r="J36" s="11"/>
      <c r="K36" s="7">
        <f t="shared" si="0"/>
        <v>17</v>
      </c>
      <c r="L36" s="16">
        <f t="shared" si="1"/>
        <v>2</v>
      </c>
      <c r="M36" s="33" t="s">
        <v>481</v>
      </c>
      <c r="N36" s="36" t="s">
        <v>568</v>
      </c>
      <c r="O36" s="36"/>
      <c r="P36" s="52"/>
    </row>
    <row r="37" spans="1:16" ht="15" customHeight="1" x14ac:dyDescent="0.25">
      <c r="A37" s="5" t="s">
        <v>39</v>
      </c>
      <c r="B37" s="3" t="s">
        <v>283</v>
      </c>
      <c r="C37" s="6" t="s">
        <v>289</v>
      </c>
      <c r="D37" s="10"/>
      <c r="E37" s="8"/>
      <c r="F37" s="11"/>
      <c r="G37" s="8"/>
      <c r="H37" s="11"/>
      <c r="I37" s="8"/>
      <c r="J37" s="11"/>
      <c r="K37" s="7">
        <f t="shared" si="0"/>
        <v>0</v>
      </c>
      <c r="L37" s="16">
        <f t="shared" si="1"/>
        <v>2</v>
      </c>
      <c r="M37" s="33"/>
      <c r="N37" s="36" t="s">
        <v>578</v>
      </c>
      <c r="O37" s="36"/>
      <c r="P37" s="36"/>
    </row>
    <row r="38" spans="1:16" ht="15" customHeight="1" thickBot="1" x14ac:dyDescent="0.3">
      <c r="A38" s="5" t="s">
        <v>34</v>
      </c>
      <c r="B38" s="48" t="s">
        <v>412</v>
      </c>
      <c r="C38" s="6" t="s">
        <v>449</v>
      </c>
      <c r="D38" s="10">
        <v>45354</v>
      </c>
      <c r="E38" s="8">
        <f>9</f>
        <v>9</v>
      </c>
      <c r="F38" s="11">
        <v>45419</v>
      </c>
      <c r="G38" s="8">
        <f>10-2-2</f>
        <v>6</v>
      </c>
      <c r="H38" s="11"/>
      <c r="I38" s="8"/>
      <c r="J38" s="11"/>
      <c r="K38" s="7">
        <f t="shared" si="0"/>
        <v>15</v>
      </c>
      <c r="L38" s="16">
        <f t="shared" si="1"/>
        <v>2</v>
      </c>
      <c r="M38" s="34" t="s">
        <v>496</v>
      </c>
      <c r="N38" s="36" t="s">
        <v>580</v>
      </c>
      <c r="O38" s="36"/>
      <c r="P38" s="36"/>
    </row>
    <row r="39" spans="1:16" ht="45" customHeight="1" thickBot="1" x14ac:dyDescent="0.3">
      <c r="A39" s="92" t="s">
        <v>10</v>
      </c>
      <c r="B39" s="108"/>
      <c r="C39" s="89"/>
      <c r="D39" s="81" t="s">
        <v>294</v>
      </c>
      <c r="E39" s="68"/>
      <c r="F39" s="68" t="s">
        <v>295</v>
      </c>
      <c r="G39" s="68"/>
      <c r="H39" s="68" t="s">
        <v>296</v>
      </c>
      <c r="I39" s="69"/>
      <c r="J39" s="101"/>
      <c r="K39" s="102"/>
      <c r="L39" s="103"/>
      <c r="M39" s="35"/>
      <c r="N39" s="17" t="s">
        <v>568</v>
      </c>
      <c r="O39" s="17"/>
      <c r="P39" s="17"/>
    </row>
    <row r="40" spans="1:16" x14ac:dyDescent="0.25">
      <c r="A40" s="1"/>
      <c r="B40" s="1"/>
      <c r="N40" t="s">
        <v>578</v>
      </c>
    </row>
    <row r="41" spans="1:16" ht="15.75" customHeight="1" x14ac:dyDescent="0.25">
      <c r="A41" s="1"/>
      <c r="B41" s="2"/>
      <c r="E41">
        <f>COUNTA(E4:E38)</f>
        <v>25</v>
      </c>
      <c r="G41">
        <f>COUNTA(G4:G38)</f>
        <v>25</v>
      </c>
      <c r="I41">
        <f>COUNTA(I4:I38)</f>
        <v>0</v>
      </c>
      <c r="J41" s="4" t="s">
        <v>78</v>
      </c>
      <c r="L41" s="4">
        <f>COUNTIF(L4:L38,5)</f>
        <v>0</v>
      </c>
    </row>
    <row r="42" spans="1:16" ht="15.75" customHeight="1" x14ac:dyDescent="0.25">
      <c r="A42" s="1"/>
      <c r="B42" s="2"/>
      <c r="E42">
        <f>COUNTBLANK(E4:E38)</f>
        <v>10</v>
      </c>
      <c r="G42">
        <f t="shared" ref="G42:I42" si="3">COUNTBLANK(G4:G38)</f>
        <v>10</v>
      </c>
      <c r="I42">
        <f t="shared" si="3"/>
        <v>35</v>
      </c>
      <c r="J42" s="4" t="s">
        <v>79</v>
      </c>
      <c r="L42" s="4">
        <f>COUNTIF(L4:L38,4)</f>
        <v>0</v>
      </c>
    </row>
    <row r="43" spans="1:16" ht="15.75" x14ac:dyDescent="0.25">
      <c r="A43" s="1"/>
      <c r="B43" s="2"/>
      <c r="J43" s="4" t="s">
        <v>80</v>
      </c>
      <c r="L43" s="4">
        <f>COUNTIF(L4:L38,3)</f>
        <v>0</v>
      </c>
    </row>
    <row r="44" spans="1:16" ht="15.75" x14ac:dyDescent="0.25">
      <c r="A44" s="1"/>
      <c r="B44" s="2"/>
      <c r="J44" s="4" t="s">
        <v>81</v>
      </c>
      <c r="L44" s="4">
        <f>COUNTIF(L4:L38,2)</f>
        <v>35</v>
      </c>
    </row>
    <row r="45" spans="1:16" ht="15.75" x14ac:dyDescent="0.25">
      <c r="A45" s="1"/>
      <c r="B45" s="2"/>
      <c r="L45">
        <f>SUM(L41:L44)</f>
        <v>35</v>
      </c>
    </row>
    <row r="46" spans="1:16" x14ac:dyDescent="0.25">
      <c r="A46" s="1"/>
      <c r="B46" s="1"/>
    </row>
    <row r="47" spans="1:16" ht="15.75" customHeight="1" x14ac:dyDescent="0.25">
      <c r="A47" s="1"/>
      <c r="B47" s="1"/>
    </row>
  </sheetData>
  <mergeCells count="19">
    <mergeCell ref="A1:P1"/>
    <mergeCell ref="A2:A3"/>
    <mergeCell ref="B2:B3"/>
    <mergeCell ref="C2:C3"/>
    <mergeCell ref="D2:I2"/>
    <mergeCell ref="J2:L2"/>
    <mergeCell ref="M2:M3"/>
    <mergeCell ref="N2:N3"/>
    <mergeCell ref="O2:O3"/>
    <mergeCell ref="P2:P3"/>
    <mergeCell ref="D3:E3"/>
    <mergeCell ref="F3:G3"/>
    <mergeCell ref="H3:I3"/>
    <mergeCell ref="J3:K3"/>
    <mergeCell ref="A39:C39"/>
    <mergeCell ref="D39:E39"/>
    <mergeCell ref="F39:G39"/>
    <mergeCell ref="H39:I39"/>
    <mergeCell ref="J39:L39"/>
  </mergeCells>
  <conditionalFormatting sqref="K4:K3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8">
    <cfRule type="colorScale" priority="4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1"/>
  <sheetViews>
    <sheetView workbookViewId="0"/>
  </sheetViews>
  <sheetFormatPr defaultRowHeight="15" x14ac:dyDescent="0.25"/>
  <cols>
    <col min="1" max="1" width="9.140625" style="42"/>
    <col min="2" max="2" width="65.140625" hidden="1" customWidth="1"/>
    <col min="3" max="3" width="90" bestFit="1" customWidth="1"/>
    <col min="4" max="4" width="34.42578125" bestFit="1" customWidth="1"/>
    <col min="5" max="6" width="34.42578125" customWidth="1"/>
  </cols>
  <sheetData>
    <row r="1" spans="1:6" x14ac:dyDescent="0.25">
      <c r="A1" s="46" t="s">
        <v>73</v>
      </c>
      <c r="B1" s="47" t="s">
        <v>8</v>
      </c>
      <c r="C1" s="47" t="s">
        <v>207</v>
      </c>
      <c r="D1" s="47" t="s">
        <v>413</v>
      </c>
      <c r="E1" s="47" t="s">
        <v>414</v>
      </c>
      <c r="F1" s="47" t="s">
        <v>415</v>
      </c>
    </row>
    <row r="2" spans="1:6" x14ac:dyDescent="0.25">
      <c r="A2" s="46" t="s">
        <v>57</v>
      </c>
      <c r="B2" s="47" t="s">
        <v>85</v>
      </c>
      <c r="C2" s="47" t="str">
        <f>CONCATENATE("Разработка программы «",B2,"»")</f>
        <v>Разработка программы «Салон красоты «Вы ужасны». Работник»</v>
      </c>
      <c r="D2" s="48" t="s">
        <v>335</v>
      </c>
      <c r="E2" s="3" t="s">
        <v>274</v>
      </c>
      <c r="F2" s="3"/>
    </row>
    <row r="3" spans="1:6" x14ac:dyDescent="0.25">
      <c r="A3" s="46" t="s">
        <v>60</v>
      </c>
      <c r="B3" s="47" t="s">
        <v>86</v>
      </c>
      <c r="C3" s="47" t="str">
        <f t="shared" ref="C3:C66" si="0">CONCATENATE("Разработка программы «",B3,"»")</f>
        <v>Разработка программы «Салон красоты «Вы ужасны». Кладовщик»</v>
      </c>
      <c r="D3" s="48" t="s">
        <v>336</v>
      </c>
      <c r="E3" s="3"/>
      <c r="F3" s="3" t="s">
        <v>385</v>
      </c>
    </row>
    <row r="4" spans="1:6" x14ac:dyDescent="0.25">
      <c r="A4" s="46" t="s">
        <v>51</v>
      </c>
      <c r="B4" s="47" t="s">
        <v>87</v>
      </c>
      <c r="C4" s="47" t="str">
        <f t="shared" si="0"/>
        <v>Разработка программы «Салон красоты «Вы ужасны». Исполнитель»</v>
      </c>
      <c r="D4" s="3"/>
      <c r="E4" s="3" t="s">
        <v>356</v>
      </c>
      <c r="F4" s="3" t="s">
        <v>398</v>
      </c>
    </row>
    <row r="5" spans="1:6" x14ac:dyDescent="0.25">
      <c r="A5" s="46" t="s">
        <v>52</v>
      </c>
      <c r="B5" s="47" t="s">
        <v>88</v>
      </c>
      <c r="C5" s="47" t="str">
        <f t="shared" si="0"/>
        <v>Разработка программы «Салон красоты «Вы ужасны». Поручитель»</v>
      </c>
      <c r="D5" s="3"/>
      <c r="E5" s="3" t="s">
        <v>291</v>
      </c>
      <c r="F5" s="3" t="s">
        <v>281</v>
      </c>
    </row>
    <row r="6" spans="1:6" hidden="1" x14ac:dyDescent="0.25">
      <c r="A6" s="46" t="s">
        <v>24</v>
      </c>
      <c r="B6" s="47" t="s">
        <v>89</v>
      </c>
      <c r="C6" s="47" t="str">
        <f t="shared" si="0"/>
        <v>Разработка программы «Салон красоты «Вы ужасны». Поставщик»</v>
      </c>
      <c r="D6" s="53"/>
      <c r="E6" s="53"/>
      <c r="F6" s="53"/>
    </row>
    <row r="7" spans="1:6" hidden="1" x14ac:dyDescent="0.25">
      <c r="A7" s="46" t="s">
        <v>25</v>
      </c>
      <c r="B7" s="47" t="s">
        <v>90</v>
      </c>
      <c r="C7" s="47" t="str">
        <f t="shared" si="0"/>
        <v>Разработка программы «Салон красоты «Вы ужасны». Заказчик»</v>
      </c>
      <c r="D7" s="3"/>
      <c r="E7" s="3"/>
      <c r="F7" s="3"/>
    </row>
    <row r="8" spans="1:6" x14ac:dyDescent="0.25">
      <c r="A8" s="46" t="s">
        <v>28</v>
      </c>
      <c r="B8" s="47" t="s">
        <v>91</v>
      </c>
      <c r="C8" s="47" t="str">
        <f t="shared" si="0"/>
        <v>Разработка программы «Школа «Опять учиться». Работник»</v>
      </c>
      <c r="D8" s="3"/>
      <c r="E8" s="3" t="s">
        <v>363</v>
      </c>
      <c r="F8" s="3" t="s">
        <v>282</v>
      </c>
    </row>
    <row r="9" spans="1:6" x14ac:dyDescent="0.25">
      <c r="A9" s="46" t="s">
        <v>59</v>
      </c>
      <c r="B9" s="47" t="s">
        <v>92</v>
      </c>
      <c r="C9" s="47" t="str">
        <f t="shared" si="0"/>
        <v>Разработка программы «Школа «Опять учиться». Кладовщик»</v>
      </c>
      <c r="D9" s="3"/>
      <c r="E9" s="3"/>
      <c r="F9" s="3"/>
    </row>
    <row r="10" spans="1:6" x14ac:dyDescent="0.25">
      <c r="A10" s="46" t="s">
        <v>66</v>
      </c>
      <c r="B10" s="47" t="s">
        <v>93</v>
      </c>
      <c r="C10" s="47" t="str">
        <f t="shared" si="0"/>
        <v>Разработка программы «Школа «Опять учиться». Исполнитель»</v>
      </c>
      <c r="D10" s="3"/>
      <c r="E10" s="3" t="s">
        <v>371</v>
      </c>
      <c r="F10" s="3" t="s">
        <v>278</v>
      </c>
    </row>
    <row r="11" spans="1:6" x14ac:dyDescent="0.25">
      <c r="A11" s="46" t="s">
        <v>64</v>
      </c>
      <c r="B11" s="47" t="s">
        <v>94</v>
      </c>
      <c r="C11" s="47" t="str">
        <f t="shared" si="0"/>
        <v>Разработка программы «Школа «Опять учиться». Поручитель»</v>
      </c>
      <c r="D11" s="3"/>
      <c r="E11" s="3"/>
      <c r="F11" s="3" t="s">
        <v>279</v>
      </c>
    </row>
    <row r="12" spans="1:6" hidden="1" x14ac:dyDescent="0.25">
      <c r="A12" s="46" t="s">
        <v>127</v>
      </c>
      <c r="B12" s="47" t="s">
        <v>95</v>
      </c>
      <c r="C12" s="47" t="str">
        <f t="shared" si="0"/>
        <v>Разработка программы «Школа «Опять учиться». Поставщик»</v>
      </c>
      <c r="D12" s="3"/>
      <c r="E12" s="3"/>
      <c r="F12" s="3"/>
    </row>
    <row r="13" spans="1:6" hidden="1" x14ac:dyDescent="0.25">
      <c r="A13" s="46" t="s">
        <v>128</v>
      </c>
      <c r="B13" s="47" t="s">
        <v>96</v>
      </c>
      <c r="C13" s="47" t="str">
        <f t="shared" si="0"/>
        <v>Разработка программы «Школа «Опять учиться». Заказчик»</v>
      </c>
      <c r="D13" s="3"/>
      <c r="E13" s="3"/>
      <c r="F13" s="3"/>
    </row>
    <row r="14" spans="1:6" x14ac:dyDescent="0.25">
      <c r="A14" s="46" t="s">
        <v>30</v>
      </c>
      <c r="B14" s="47" t="s">
        <v>97</v>
      </c>
      <c r="C14" s="47" t="str">
        <f t="shared" si="0"/>
        <v>Разработка программы «Столовая «Рога и копыта». Работник»</v>
      </c>
      <c r="D14" s="3"/>
      <c r="E14" s="48" t="s">
        <v>382</v>
      </c>
      <c r="F14" s="3" t="s">
        <v>404</v>
      </c>
    </row>
    <row r="15" spans="1:6" x14ac:dyDescent="0.25">
      <c r="A15" s="46" t="s">
        <v>31</v>
      </c>
      <c r="B15" s="47" t="s">
        <v>98</v>
      </c>
      <c r="C15" s="47" t="str">
        <f t="shared" si="0"/>
        <v>Разработка программы «Столовая «Рога и копыта». Кладовщик»</v>
      </c>
      <c r="D15" s="3" t="s">
        <v>337</v>
      </c>
      <c r="E15" s="48" t="s">
        <v>358</v>
      </c>
      <c r="F15" s="3"/>
    </row>
    <row r="16" spans="1:6" x14ac:dyDescent="0.25">
      <c r="A16" s="46" t="s">
        <v>129</v>
      </c>
      <c r="B16" s="47" t="s">
        <v>99</v>
      </c>
      <c r="C16" s="47" t="str">
        <f t="shared" si="0"/>
        <v>Разработка программы «Столовая «Рога и копыта». Исполнитель»</v>
      </c>
      <c r="D16" s="3" t="s">
        <v>334</v>
      </c>
      <c r="E16" s="3"/>
      <c r="F16" s="3"/>
    </row>
    <row r="17" spans="1:6" x14ac:dyDescent="0.25">
      <c r="A17" s="46" t="s">
        <v>65</v>
      </c>
      <c r="B17" s="47" t="s">
        <v>100</v>
      </c>
      <c r="C17" s="47" t="str">
        <f t="shared" si="0"/>
        <v>Разработка программы «Столовая «Рога и копыта». Поручитель»</v>
      </c>
      <c r="D17" s="3"/>
      <c r="E17" s="3"/>
      <c r="F17" s="3" t="s">
        <v>407</v>
      </c>
    </row>
    <row r="18" spans="1:6" hidden="1" x14ac:dyDescent="0.25">
      <c r="A18" s="46" t="s">
        <v>130</v>
      </c>
      <c r="B18" s="47" t="s">
        <v>101</v>
      </c>
      <c r="C18" s="47" t="str">
        <f t="shared" si="0"/>
        <v>Разработка программы «Столовая «Рога и копыта». Поставщик»</v>
      </c>
      <c r="D18" s="3"/>
      <c r="E18" s="3"/>
      <c r="F18" s="3"/>
    </row>
    <row r="19" spans="1:6" hidden="1" x14ac:dyDescent="0.25">
      <c r="A19" s="46" t="s">
        <v>131</v>
      </c>
      <c r="B19" s="47" t="s">
        <v>102</v>
      </c>
      <c r="C19" s="47" t="str">
        <f t="shared" si="0"/>
        <v>Разработка программы «Столовая «Рога и копыта». Заказчик»</v>
      </c>
      <c r="D19" s="3"/>
      <c r="E19" s="3"/>
      <c r="F19" s="3"/>
    </row>
    <row r="20" spans="1:6" x14ac:dyDescent="0.25">
      <c r="A20" s="46" t="s">
        <v>16</v>
      </c>
      <c r="B20" s="47" t="s">
        <v>103</v>
      </c>
      <c r="C20" s="47" t="str">
        <f t="shared" si="0"/>
        <v>Разработка программы «Турфирма «Иван Сусанин». Работник»</v>
      </c>
      <c r="D20" s="3"/>
      <c r="E20" s="3"/>
      <c r="F20" s="3" t="s">
        <v>280</v>
      </c>
    </row>
    <row r="21" spans="1:6" x14ac:dyDescent="0.25">
      <c r="A21" s="46" t="s">
        <v>17</v>
      </c>
      <c r="B21" s="47" t="s">
        <v>104</v>
      </c>
      <c r="C21" s="47" t="str">
        <f t="shared" si="0"/>
        <v>Разработка программы «Турфирма «Иван Сусанин». Кладовщик»</v>
      </c>
      <c r="D21" s="3"/>
      <c r="E21" s="3"/>
      <c r="F21" s="3"/>
    </row>
    <row r="22" spans="1:6" x14ac:dyDescent="0.25">
      <c r="A22" s="46" t="s">
        <v>47</v>
      </c>
      <c r="B22" s="47" t="s">
        <v>105</v>
      </c>
      <c r="C22" s="47" t="str">
        <f t="shared" si="0"/>
        <v>Разработка программы «Турфирма «Иван Сусанин». Исполнитель»</v>
      </c>
      <c r="D22" s="3" t="s">
        <v>328</v>
      </c>
      <c r="E22" s="48" t="s">
        <v>377</v>
      </c>
      <c r="F22" s="3"/>
    </row>
    <row r="23" spans="1:6" x14ac:dyDescent="0.25">
      <c r="A23" s="46" t="s">
        <v>48</v>
      </c>
      <c r="B23" s="47" t="s">
        <v>106</v>
      </c>
      <c r="C23" s="47" t="str">
        <f t="shared" si="0"/>
        <v>Разработка программы «Турфирма «Иван Сусанин». Поручитель»</v>
      </c>
      <c r="D23" s="3"/>
      <c r="E23" s="48" t="s">
        <v>359</v>
      </c>
      <c r="F23" s="3"/>
    </row>
    <row r="24" spans="1:6" hidden="1" x14ac:dyDescent="0.25">
      <c r="A24" s="46" t="s">
        <v>132</v>
      </c>
      <c r="B24" s="47" t="s">
        <v>107</v>
      </c>
      <c r="C24" s="47" t="str">
        <f t="shared" si="0"/>
        <v>Разработка программы «Турфирма «Иван Сусанин». Поставщик»</v>
      </c>
      <c r="D24" s="3"/>
      <c r="E24" s="3"/>
      <c r="F24" s="3"/>
    </row>
    <row r="25" spans="1:6" hidden="1" x14ac:dyDescent="0.25">
      <c r="A25" s="46" t="s">
        <v>133</v>
      </c>
      <c r="B25" s="47" t="s">
        <v>108</v>
      </c>
      <c r="C25" s="47" t="str">
        <f t="shared" si="0"/>
        <v>Разработка программы «Турфирма «Иван Сусанин». Заказчик»</v>
      </c>
      <c r="D25" s="3"/>
      <c r="E25" s="3"/>
      <c r="F25" s="3"/>
    </row>
    <row r="26" spans="1:6" x14ac:dyDescent="0.25">
      <c r="A26" s="46" t="s">
        <v>61</v>
      </c>
      <c r="B26" s="47" t="s">
        <v>109</v>
      </c>
      <c r="C26" s="47" t="str">
        <f t="shared" si="0"/>
        <v>Разработка программы «Гостиница «Принцесса на горошине». Работник»</v>
      </c>
      <c r="D26" s="53"/>
      <c r="E26" s="53"/>
      <c r="F26" s="3" t="s">
        <v>387</v>
      </c>
    </row>
    <row r="27" spans="1:6" x14ac:dyDescent="0.25">
      <c r="A27" s="46" t="s">
        <v>63</v>
      </c>
      <c r="B27" s="47" t="s">
        <v>110</v>
      </c>
      <c r="C27" s="47" t="str">
        <f t="shared" si="0"/>
        <v>Разработка программы «Гостиница «Принцесса на горошине». Кладовщик»</v>
      </c>
      <c r="D27" s="3"/>
      <c r="E27" s="3"/>
      <c r="F27" s="3"/>
    </row>
    <row r="28" spans="1:6" x14ac:dyDescent="0.25">
      <c r="A28" s="46" t="s">
        <v>134</v>
      </c>
      <c r="B28" s="47" t="s">
        <v>111</v>
      </c>
      <c r="C28" s="47" t="str">
        <f t="shared" si="0"/>
        <v>Разработка программы «Гостиница «Принцесса на горошине». Исполнитель»</v>
      </c>
      <c r="D28" s="48" t="s">
        <v>355</v>
      </c>
      <c r="E28" s="48" t="s">
        <v>373</v>
      </c>
      <c r="F28" s="48" t="s">
        <v>389</v>
      </c>
    </row>
    <row r="29" spans="1:6" x14ac:dyDescent="0.25">
      <c r="A29" s="46" t="s">
        <v>67</v>
      </c>
      <c r="B29" s="47" t="s">
        <v>112</v>
      </c>
      <c r="C29" s="47" t="str">
        <f t="shared" si="0"/>
        <v>Разработка программы «Гостиница «Принцесса на горошине». Поручитель»</v>
      </c>
      <c r="D29" s="48" t="s">
        <v>353</v>
      </c>
      <c r="E29" s="48" t="s">
        <v>361</v>
      </c>
      <c r="F29" s="48" t="s">
        <v>391</v>
      </c>
    </row>
    <row r="30" spans="1:6" hidden="1" x14ac:dyDescent="0.25">
      <c r="A30" s="46" t="s">
        <v>135</v>
      </c>
      <c r="B30" s="47" t="s">
        <v>113</v>
      </c>
      <c r="C30" s="47" t="str">
        <f t="shared" si="0"/>
        <v>Разработка программы «Гостиница «Принцесса на горошине». Поставщик»</v>
      </c>
      <c r="D30" s="3"/>
      <c r="E30" s="3"/>
      <c r="F30" s="3"/>
    </row>
    <row r="31" spans="1:6" hidden="1" x14ac:dyDescent="0.25">
      <c r="A31" s="46" t="s">
        <v>68</v>
      </c>
      <c r="B31" s="47" t="s">
        <v>114</v>
      </c>
      <c r="C31" s="47" t="str">
        <f t="shared" si="0"/>
        <v>Разработка программы «Гостиница «Принцесса на горошине». Заказчик»</v>
      </c>
      <c r="D31" s="3"/>
      <c r="E31" s="3"/>
      <c r="F31" s="3"/>
    </row>
    <row r="32" spans="1:6" x14ac:dyDescent="0.25">
      <c r="A32" s="46" t="s">
        <v>26</v>
      </c>
      <c r="B32" s="47" t="s">
        <v>115</v>
      </c>
      <c r="C32" s="47" t="str">
        <f t="shared" si="0"/>
        <v>Разработка программы «Поликлиника «Будьте больны». Работник»</v>
      </c>
      <c r="D32" s="3" t="s">
        <v>345</v>
      </c>
      <c r="E32" s="3" t="s">
        <v>277</v>
      </c>
      <c r="F32" s="48" t="s">
        <v>384</v>
      </c>
    </row>
    <row r="33" spans="1:6" x14ac:dyDescent="0.25">
      <c r="A33" s="46" t="s">
        <v>27</v>
      </c>
      <c r="B33" s="47" t="s">
        <v>116</v>
      </c>
      <c r="C33" s="47" t="str">
        <f t="shared" si="0"/>
        <v>Разработка программы «Поликлиника «Будьте больны». Кладовщик»</v>
      </c>
      <c r="D33" s="3"/>
      <c r="E33" s="3"/>
      <c r="F33" s="48" t="s">
        <v>400</v>
      </c>
    </row>
    <row r="34" spans="1:6" x14ac:dyDescent="0.25">
      <c r="A34" s="46" t="s">
        <v>39</v>
      </c>
      <c r="B34" s="47" t="s">
        <v>117</v>
      </c>
      <c r="C34" s="47" t="str">
        <f t="shared" si="0"/>
        <v>Разработка программы «Поликлиника «Будьте больны». Исполнитель»</v>
      </c>
      <c r="D34" s="48" t="s">
        <v>276</v>
      </c>
      <c r="E34" s="48" t="s">
        <v>365</v>
      </c>
      <c r="F34" s="3" t="s">
        <v>283</v>
      </c>
    </row>
    <row r="35" spans="1:6" x14ac:dyDescent="0.25">
      <c r="A35" s="46" t="s">
        <v>136</v>
      </c>
      <c r="B35" s="47" t="s">
        <v>118</v>
      </c>
      <c r="C35" s="47" t="str">
        <f t="shared" si="0"/>
        <v>Разработка программы «Поликлиника «Будьте больны». Поручитель»</v>
      </c>
      <c r="D35" s="48" t="s">
        <v>330</v>
      </c>
      <c r="E35" s="48" t="s">
        <v>362</v>
      </c>
      <c r="F35" s="3"/>
    </row>
    <row r="36" spans="1:6" hidden="1" x14ac:dyDescent="0.25">
      <c r="A36" s="46" t="s">
        <v>35</v>
      </c>
      <c r="B36" s="47" t="s">
        <v>119</v>
      </c>
      <c r="C36" s="47" t="str">
        <f t="shared" si="0"/>
        <v>Разработка программы «Поликлиника «Будьте больны». Поставщик»</v>
      </c>
      <c r="D36" s="3"/>
      <c r="E36" s="3"/>
      <c r="F36" s="3"/>
    </row>
    <row r="37" spans="1:6" hidden="1" x14ac:dyDescent="0.25">
      <c r="A37" s="46" t="s">
        <v>36</v>
      </c>
      <c r="B37" s="47" t="s">
        <v>120</v>
      </c>
      <c r="C37" s="47" t="str">
        <f t="shared" si="0"/>
        <v>Разработка программы «Поликлиника «Будьте больны». Заказчик»</v>
      </c>
      <c r="D37" s="3"/>
      <c r="E37" s="3"/>
      <c r="F37" s="3"/>
    </row>
    <row r="38" spans="1:6" x14ac:dyDescent="0.25">
      <c r="A38" s="46" t="s">
        <v>37</v>
      </c>
      <c r="B38" s="47" t="s">
        <v>121</v>
      </c>
      <c r="C38" s="47" t="str">
        <f t="shared" si="0"/>
        <v>Разработка программы «Университет «Все отчислены». Работник»</v>
      </c>
      <c r="D38" s="3"/>
      <c r="E38" s="48" t="s">
        <v>376</v>
      </c>
      <c r="F38" s="48" t="s">
        <v>388</v>
      </c>
    </row>
    <row r="39" spans="1:6" x14ac:dyDescent="0.25">
      <c r="A39" s="46" t="s">
        <v>38</v>
      </c>
      <c r="B39" s="47" t="s">
        <v>122</v>
      </c>
      <c r="C39" s="47" t="str">
        <f t="shared" si="0"/>
        <v>Разработка программы «Университет «Все отчислены». Кладовщик»</v>
      </c>
      <c r="D39" s="3"/>
      <c r="E39" s="48" t="s">
        <v>369</v>
      </c>
      <c r="F39" s="48" t="s">
        <v>402</v>
      </c>
    </row>
    <row r="40" spans="1:6" x14ac:dyDescent="0.25">
      <c r="A40" s="46" t="s">
        <v>71</v>
      </c>
      <c r="B40" s="47" t="s">
        <v>123</v>
      </c>
      <c r="C40" s="47" t="str">
        <f t="shared" si="0"/>
        <v>Разработка программы «Университет «Все отчислены». Исполнитель»</v>
      </c>
      <c r="D40" s="3"/>
      <c r="E40" s="3" t="s">
        <v>375</v>
      </c>
      <c r="F40" s="3"/>
    </row>
    <row r="41" spans="1:6" x14ac:dyDescent="0.25">
      <c r="A41" s="46" t="s">
        <v>137</v>
      </c>
      <c r="B41" s="47" t="s">
        <v>124</v>
      </c>
      <c r="C41" s="47" t="str">
        <f t="shared" si="0"/>
        <v>Разработка программы «Университет «Все отчислены». Поручитель»</v>
      </c>
      <c r="D41" s="3"/>
      <c r="E41" s="3" t="s">
        <v>378</v>
      </c>
      <c r="F41" s="3"/>
    </row>
    <row r="42" spans="1:6" hidden="1" x14ac:dyDescent="0.25">
      <c r="A42" s="46" t="s">
        <v>20</v>
      </c>
      <c r="B42" s="47" t="s">
        <v>125</v>
      </c>
      <c r="C42" s="47" t="str">
        <f t="shared" si="0"/>
        <v>Разработка программы «Университет «Все отчислены». Поставщик»</v>
      </c>
      <c r="D42" s="3"/>
      <c r="E42" s="3"/>
      <c r="F42" s="3"/>
    </row>
    <row r="43" spans="1:6" hidden="1" x14ac:dyDescent="0.25">
      <c r="A43" s="46" t="s">
        <v>21</v>
      </c>
      <c r="B43" s="47" t="s">
        <v>126</v>
      </c>
      <c r="C43" s="47" t="str">
        <f t="shared" si="0"/>
        <v>Разработка программы «Университет «Все отчислены». Заказчик»</v>
      </c>
      <c r="D43" s="3"/>
      <c r="E43" s="3"/>
      <c r="F43" s="3"/>
    </row>
    <row r="44" spans="1:6" x14ac:dyDescent="0.25">
      <c r="A44" s="46" t="s">
        <v>14</v>
      </c>
      <c r="B44" s="47" t="s">
        <v>138</v>
      </c>
      <c r="C44" s="47" t="str">
        <f t="shared" si="0"/>
        <v>Разработка программы «Автоцентр «Корыто». Работник»</v>
      </c>
      <c r="D44" s="48" t="s">
        <v>350</v>
      </c>
      <c r="E44" s="3"/>
      <c r="F44" s="3" t="s">
        <v>386</v>
      </c>
    </row>
    <row r="45" spans="1:6" x14ac:dyDescent="0.25">
      <c r="A45" s="46" t="s">
        <v>15</v>
      </c>
      <c r="B45" s="47" t="s">
        <v>139</v>
      </c>
      <c r="C45" s="47" t="str">
        <f t="shared" si="0"/>
        <v>Разработка программы «Автоцентр «Корыто». Кладовщик»</v>
      </c>
      <c r="D45" s="48" t="s">
        <v>344</v>
      </c>
      <c r="E45" s="3"/>
      <c r="F45" s="3"/>
    </row>
    <row r="46" spans="1:6" x14ac:dyDescent="0.25">
      <c r="A46" s="46" t="s">
        <v>140</v>
      </c>
      <c r="B46" s="47" t="s">
        <v>141</v>
      </c>
      <c r="C46" s="47" t="str">
        <f t="shared" si="0"/>
        <v>Разработка программы «Автоцентр «Корыто». Исполнитель»</v>
      </c>
      <c r="D46" s="48" t="s">
        <v>329</v>
      </c>
      <c r="E46" s="48" t="s">
        <v>374</v>
      </c>
      <c r="F46" s="3"/>
    </row>
    <row r="47" spans="1:6" x14ac:dyDescent="0.25">
      <c r="A47" s="46" t="s">
        <v>69</v>
      </c>
      <c r="B47" s="47" t="s">
        <v>142</v>
      </c>
      <c r="C47" s="47" t="str">
        <f t="shared" si="0"/>
        <v>Разработка программы «Автоцентр «Корыто». Поручитель»</v>
      </c>
      <c r="D47" s="48" t="s">
        <v>342</v>
      </c>
      <c r="E47" s="48" t="s">
        <v>364</v>
      </c>
      <c r="F47" s="3"/>
    </row>
    <row r="48" spans="1:6" hidden="1" x14ac:dyDescent="0.25">
      <c r="A48" s="46" t="s">
        <v>143</v>
      </c>
      <c r="B48" s="47" t="s">
        <v>144</v>
      </c>
      <c r="C48" s="47" t="str">
        <f t="shared" si="0"/>
        <v>Разработка программы «Автоцентр «Корыто». Поставщик»</v>
      </c>
      <c r="D48" s="3"/>
      <c r="E48" s="3"/>
      <c r="F48" s="3"/>
    </row>
    <row r="49" spans="1:6" hidden="1" x14ac:dyDescent="0.25">
      <c r="A49" s="46" t="s">
        <v>145</v>
      </c>
      <c r="B49" s="47" t="s">
        <v>146</v>
      </c>
      <c r="C49" s="47" t="str">
        <f t="shared" si="0"/>
        <v>Разработка программы «Автоцентр «Корыто». Заказчик»</v>
      </c>
      <c r="D49" s="3"/>
      <c r="E49" s="3"/>
      <c r="F49" s="3"/>
    </row>
    <row r="50" spans="1:6" x14ac:dyDescent="0.25">
      <c r="A50" s="46" t="s">
        <v>18</v>
      </c>
      <c r="B50" s="47" t="s">
        <v>147</v>
      </c>
      <c r="C50" s="47" t="str">
        <f t="shared" si="0"/>
        <v>Разработка программы «Магазин компьютерной техники «Ты ж программист». Работник»</v>
      </c>
      <c r="D50" s="48" t="s">
        <v>340</v>
      </c>
      <c r="E50" s="48" t="s">
        <v>357</v>
      </c>
      <c r="F50" s="3" t="s">
        <v>397</v>
      </c>
    </row>
    <row r="51" spans="1:6" x14ac:dyDescent="0.25">
      <c r="A51" s="46" t="s">
        <v>19</v>
      </c>
      <c r="B51" s="47" t="s">
        <v>148</v>
      </c>
      <c r="C51" s="47" t="str">
        <f t="shared" si="0"/>
        <v>Разработка программы «Магазин компьютерной техники «Ты ж программист». Кладовщик»</v>
      </c>
      <c r="D51" s="48" t="s">
        <v>341</v>
      </c>
      <c r="E51" s="48" t="s">
        <v>360</v>
      </c>
      <c r="F51" s="3"/>
    </row>
    <row r="52" spans="1:6" x14ac:dyDescent="0.25">
      <c r="A52" s="46" t="s">
        <v>149</v>
      </c>
      <c r="B52" s="47" t="s">
        <v>150</v>
      </c>
      <c r="C52" s="47" t="str">
        <f t="shared" si="0"/>
        <v>Разработка программы «Магазин компьютерной техники «Ты ж программист». Исполнитель»</v>
      </c>
      <c r="D52" s="3"/>
      <c r="E52" s="48" t="s">
        <v>381</v>
      </c>
      <c r="F52" s="3"/>
    </row>
    <row r="53" spans="1:6" x14ac:dyDescent="0.25">
      <c r="A53" s="46" t="s">
        <v>151</v>
      </c>
      <c r="B53" s="47" t="s">
        <v>152</v>
      </c>
      <c r="C53" s="47" t="str">
        <f t="shared" si="0"/>
        <v>Разработка программы «Магазин компьютерной техники «Ты ж программист». Поручитель»</v>
      </c>
      <c r="D53" s="3" t="s">
        <v>346</v>
      </c>
      <c r="E53" s="48" t="s">
        <v>383</v>
      </c>
      <c r="F53" s="3" t="s">
        <v>396</v>
      </c>
    </row>
    <row r="54" spans="1:6" hidden="1" x14ac:dyDescent="0.25">
      <c r="A54" s="46" t="s">
        <v>45</v>
      </c>
      <c r="B54" s="47" t="s">
        <v>153</v>
      </c>
      <c r="C54" s="47" t="str">
        <f t="shared" si="0"/>
        <v>Разработка программы «Магазин компьютерной техники «Ты ж программист». Поставщик»</v>
      </c>
      <c r="D54" s="3"/>
      <c r="E54" s="3"/>
      <c r="F54" s="3"/>
    </row>
    <row r="55" spans="1:6" hidden="1" x14ac:dyDescent="0.25">
      <c r="A55" s="46" t="s">
        <v>46</v>
      </c>
      <c r="B55" s="47" t="s">
        <v>154</v>
      </c>
      <c r="C55" s="47" t="str">
        <f t="shared" si="0"/>
        <v>Разработка программы «Магазин компьютерной техники «Ты ж программист». Заказчик»</v>
      </c>
      <c r="D55" s="3"/>
      <c r="E55" s="3"/>
      <c r="F55" s="3"/>
    </row>
    <row r="56" spans="1:6" x14ac:dyDescent="0.25">
      <c r="A56" s="46" t="s">
        <v>44</v>
      </c>
      <c r="B56" s="47" t="s">
        <v>155</v>
      </c>
      <c r="C56" s="47" t="str">
        <f t="shared" si="0"/>
        <v>Разработка программы «Завод «Иди работать». Работник»</v>
      </c>
      <c r="D56" s="48" t="s">
        <v>348</v>
      </c>
      <c r="E56" s="3"/>
      <c r="F56" s="48" t="s">
        <v>395</v>
      </c>
    </row>
    <row r="57" spans="1:6" x14ac:dyDescent="0.25">
      <c r="A57" s="46" t="s">
        <v>70</v>
      </c>
      <c r="B57" s="47" t="s">
        <v>156</v>
      </c>
      <c r="C57" s="47" t="str">
        <f t="shared" si="0"/>
        <v>Разработка программы «Завод «Иди работать». Кладовщик»</v>
      </c>
      <c r="D57" s="48" t="s">
        <v>343</v>
      </c>
      <c r="E57" s="3"/>
      <c r="F57" s="48" t="s">
        <v>403</v>
      </c>
    </row>
    <row r="58" spans="1:6" x14ac:dyDescent="0.25">
      <c r="A58" s="46" t="s">
        <v>157</v>
      </c>
      <c r="B58" s="47" t="s">
        <v>158</v>
      </c>
      <c r="C58" s="47" t="str">
        <f t="shared" si="0"/>
        <v>Разработка программы «Завод «Иди работать». Исполнитель»</v>
      </c>
      <c r="D58" s="48" t="s">
        <v>338</v>
      </c>
      <c r="E58" s="3"/>
      <c r="F58" s="3"/>
    </row>
    <row r="59" spans="1:6" x14ac:dyDescent="0.25">
      <c r="A59" s="46" t="s">
        <v>159</v>
      </c>
      <c r="B59" s="47" t="s">
        <v>160</v>
      </c>
      <c r="C59" s="47" t="str">
        <f t="shared" si="0"/>
        <v>Разработка программы «Завод «Иди работать». Поручитель»</v>
      </c>
      <c r="D59" s="48" t="s">
        <v>333</v>
      </c>
      <c r="E59" s="3"/>
      <c r="F59" s="3"/>
    </row>
    <row r="60" spans="1:6" hidden="1" x14ac:dyDescent="0.25">
      <c r="A60" s="46" t="s">
        <v>40</v>
      </c>
      <c r="B60" s="47" t="s">
        <v>161</v>
      </c>
      <c r="C60" s="47" t="str">
        <f t="shared" si="0"/>
        <v>Разработка программы «Завод «Иди работать». Поставщик»</v>
      </c>
      <c r="D60" s="3"/>
      <c r="E60" s="3"/>
      <c r="F60" s="3"/>
    </row>
    <row r="61" spans="1:6" hidden="1" x14ac:dyDescent="0.25">
      <c r="A61" s="46" t="s">
        <v>41</v>
      </c>
      <c r="B61" s="47" t="s">
        <v>162</v>
      </c>
      <c r="C61" s="47" t="str">
        <f t="shared" si="0"/>
        <v>Разработка программы «Завод «Иди работать». Заказчик»</v>
      </c>
      <c r="D61" s="3"/>
      <c r="E61" s="3"/>
      <c r="F61" s="3"/>
    </row>
    <row r="62" spans="1:6" x14ac:dyDescent="0.25">
      <c r="A62" s="46" t="s">
        <v>32</v>
      </c>
      <c r="B62" s="47" t="s">
        <v>163</v>
      </c>
      <c r="C62" s="47" t="str">
        <f t="shared" si="0"/>
        <v>Разработка программы «Ветклиника «Айболит». Работник»</v>
      </c>
      <c r="D62" s="3" t="s">
        <v>275</v>
      </c>
      <c r="E62" s="3" t="s">
        <v>380</v>
      </c>
      <c r="F62" s="48" t="s">
        <v>393</v>
      </c>
    </row>
    <row r="63" spans="1:6" x14ac:dyDescent="0.25">
      <c r="A63" s="46" t="s">
        <v>33</v>
      </c>
      <c r="B63" s="47" t="s">
        <v>164</v>
      </c>
      <c r="C63" s="47" t="str">
        <f t="shared" si="0"/>
        <v>Разработка программы «Ветклиника «Айболит». Кладовщик»</v>
      </c>
      <c r="D63" s="3" t="s">
        <v>84</v>
      </c>
      <c r="E63" s="3"/>
      <c r="F63" s="48" t="s">
        <v>405</v>
      </c>
    </row>
    <row r="64" spans="1:6" x14ac:dyDescent="0.25">
      <c r="A64" s="46" t="s">
        <v>53</v>
      </c>
      <c r="B64" s="47" t="s">
        <v>165</v>
      </c>
      <c r="C64" s="47" t="str">
        <f t="shared" si="0"/>
        <v>Разработка программы «Ветклиника «Айболит». Исполнитель»</v>
      </c>
      <c r="D64" s="48" t="s">
        <v>331</v>
      </c>
      <c r="E64" s="3"/>
      <c r="F64" s="48" t="s">
        <v>410</v>
      </c>
    </row>
    <row r="65" spans="1:6" x14ac:dyDescent="0.25">
      <c r="A65" s="46" t="s">
        <v>54</v>
      </c>
      <c r="B65" s="47" t="s">
        <v>166</v>
      </c>
      <c r="C65" s="47" t="str">
        <f t="shared" si="0"/>
        <v>Разработка программы «Ветклиника «Айболит». Поручитель»</v>
      </c>
      <c r="D65" s="48" t="s">
        <v>352</v>
      </c>
      <c r="E65" s="3"/>
      <c r="F65" s="48" t="s">
        <v>399</v>
      </c>
    </row>
    <row r="66" spans="1:6" hidden="1" x14ac:dyDescent="0.25">
      <c r="A66" s="46" t="s">
        <v>167</v>
      </c>
      <c r="B66" s="47" t="s">
        <v>168</v>
      </c>
      <c r="C66" s="47" t="str">
        <f t="shared" si="0"/>
        <v>Разработка программы «Ветклиника «Айболит». Поставщик»</v>
      </c>
      <c r="D66" s="3"/>
      <c r="E66" s="3"/>
      <c r="F66" s="3"/>
    </row>
    <row r="67" spans="1:6" hidden="1" x14ac:dyDescent="0.25">
      <c r="A67" s="46" t="s">
        <v>169</v>
      </c>
      <c r="B67" s="47" t="s">
        <v>170</v>
      </c>
      <c r="C67" s="47" t="str">
        <f t="shared" ref="C67:C91" si="1">CONCATENATE("Разработка программы «",B67,"»")</f>
        <v>Разработка программы «Ветклиника «Айболит». Заказчик»</v>
      </c>
      <c r="D67" s="3"/>
      <c r="E67" s="3"/>
      <c r="F67" s="3"/>
    </row>
    <row r="68" spans="1:6" x14ac:dyDescent="0.25">
      <c r="A68" s="46" t="s">
        <v>29</v>
      </c>
      <c r="B68" s="47" t="s">
        <v>171</v>
      </c>
      <c r="C68" s="47" t="str">
        <f t="shared" si="1"/>
        <v>Разработка программы «Банк «Вы банкрот». Работник»</v>
      </c>
      <c r="D68" s="3"/>
      <c r="E68" s="3" t="s">
        <v>366</v>
      </c>
      <c r="F68" s="3" t="s">
        <v>409</v>
      </c>
    </row>
    <row r="69" spans="1:6" x14ac:dyDescent="0.25">
      <c r="A69" s="46" t="s">
        <v>56</v>
      </c>
      <c r="B69" s="47" t="s">
        <v>172</v>
      </c>
      <c r="C69" s="47" t="str">
        <f t="shared" si="1"/>
        <v>Разработка программы «Банк «Вы банкрот». Кладовщик»</v>
      </c>
      <c r="D69" s="3"/>
      <c r="E69" s="3"/>
      <c r="F69" s="3"/>
    </row>
    <row r="70" spans="1:6" x14ac:dyDescent="0.25">
      <c r="A70" s="46" t="s">
        <v>34</v>
      </c>
      <c r="B70" s="47" t="s">
        <v>173</v>
      </c>
      <c r="C70" s="47" t="str">
        <f t="shared" si="1"/>
        <v>Разработка программы «Банк «Вы банкрот». Исполнитель»</v>
      </c>
      <c r="D70" s="48" t="s">
        <v>332</v>
      </c>
      <c r="E70" s="3" t="s">
        <v>372</v>
      </c>
      <c r="F70" s="48" t="s">
        <v>412</v>
      </c>
    </row>
    <row r="71" spans="1:6" x14ac:dyDescent="0.25">
      <c r="A71" s="46" t="s">
        <v>174</v>
      </c>
      <c r="B71" s="47" t="s">
        <v>175</v>
      </c>
      <c r="C71" s="47" t="str">
        <f t="shared" si="1"/>
        <v>Разработка программы «Банк «Вы банкрот». Поручитель»</v>
      </c>
      <c r="D71" s="48" t="s">
        <v>339</v>
      </c>
      <c r="E71" s="3"/>
      <c r="F71" s="48" t="s">
        <v>390</v>
      </c>
    </row>
    <row r="72" spans="1:6" hidden="1" x14ac:dyDescent="0.25">
      <c r="A72" s="46" t="s">
        <v>49</v>
      </c>
      <c r="B72" s="47" t="s">
        <v>176</v>
      </c>
      <c r="C72" s="47" t="str">
        <f t="shared" si="1"/>
        <v>Разработка программы «Банк «Вы банкрот». Поставщик»</v>
      </c>
      <c r="D72" s="3"/>
      <c r="E72" s="3"/>
      <c r="F72" s="3"/>
    </row>
    <row r="73" spans="1:6" hidden="1" x14ac:dyDescent="0.25">
      <c r="A73" s="46" t="s">
        <v>50</v>
      </c>
      <c r="B73" s="47" t="s">
        <v>177</v>
      </c>
      <c r="C73" s="47" t="str">
        <f t="shared" si="1"/>
        <v>Разработка программы «Банк «Вы банкрот». Заказчик»</v>
      </c>
      <c r="D73" s="3"/>
      <c r="E73" s="3"/>
      <c r="F73" s="3"/>
    </row>
    <row r="74" spans="1:6" x14ac:dyDescent="0.25">
      <c r="A74" s="46" t="s">
        <v>178</v>
      </c>
      <c r="B74" s="47" t="s">
        <v>179</v>
      </c>
      <c r="C74" s="47" t="str">
        <f t="shared" si="1"/>
        <v>Разработка программы «Юридическая фирма «Вас обманут». Работник»</v>
      </c>
      <c r="D74" s="3"/>
      <c r="E74" s="3"/>
      <c r="F74" s="3"/>
    </row>
    <row r="75" spans="1:6" x14ac:dyDescent="0.25">
      <c r="A75" s="46" t="s">
        <v>180</v>
      </c>
      <c r="B75" s="47" t="s">
        <v>181</v>
      </c>
      <c r="C75" s="47" t="str">
        <f t="shared" si="1"/>
        <v>Разработка программы «Юридическая фирма «Вас обманут». Кладовщик»</v>
      </c>
      <c r="D75" s="47"/>
      <c r="E75" s="47"/>
      <c r="F75" s="47"/>
    </row>
    <row r="76" spans="1:6" x14ac:dyDescent="0.25">
      <c r="A76" s="46" t="s">
        <v>182</v>
      </c>
      <c r="B76" s="47" t="s">
        <v>183</v>
      </c>
      <c r="C76" s="47" t="str">
        <f t="shared" si="1"/>
        <v>Разработка программы «Юридическая фирма «Вас обманут». Исполнитель»</v>
      </c>
      <c r="D76" s="3"/>
      <c r="E76" s="48" t="s">
        <v>379</v>
      </c>
      <c r="F76" s="48" t="s">
        <v>411</v>
      </c>
    </row>
    <row r="77" spans="1:6" x14ac:dyDescent="0.25">
      <c r="A77" s="46" t="s">
        <v>184</v>
      </c>
      <c r="B77" s="47" t="s">
        <v>185</v>
      </c>
      <c r="C77" s="47" t="str">
        <f t="shared" si="1"/>
        <v>Разработка программы «Юридическая фирма «Вас обманут». Поручитель»</v>
      </c>
      <c r="D77" s="3"/>
      <c r="E77" s="48" t="s">
        <v>370</v>
      </c>
      <c r="F77" s="48" t="s">
        <v>392</v>
      </c>
    </row>
    <row r="78" spans="1:6" hidden="1" x14ac:dyDescent="0.25">
      <c r="A78" s="46" t="s">
        <v>186</v>
      </c>
      <c r="B78" s="47" t="s">
        <v>187</v>
      </c>
      <c r="C78" s="47" t="str">
        <f t="shared" si="1"/>
        <v>Разработка программы «Юридическая фирма «Вас обманут». Поставщик»</v>
      </c>
      <c r="D78" s="3"/>
      <c r="E78" s="3"/>
      <c r="F78" s="3"/>
    </row>
    <row r="79" spans="1:6" hidden="1" x14ac:dyDescent="0.25">
      <c r="A79" s="46" t="s">
        <v>188</v>
      </c>
      <c r="B79" s="47" t="s">
        <v>189</v>
      </c>
      <c r="C79" s="47" t="str">
        <f t="shared" si="1"/>
        <v>Разработка программы «Юридическая фирма «Вас обманут». Заказчик»</v>
      </c>
      <c r="D79" s="3"/>
      <c r="E79" s="3"/>
      <c r="F79" s="3"/>
    </row>
    <row r="80" spans="1:6" x14ac:dyDescent="0.25">
      <c r="A80" s="46" t="s">
        <v>22</v>
      </c>
      <c r="B80" s="47" t="s">
        <v>190</v>
      </c>
      <c r="C80" s="47" t="str">
        <f t="shared" si="1"/>
        <v>Разработка программы «СТО «Руки-крюки». Работник»</v>
      </c>
      <c r="D80" s="3"/>
      <c r="E80" s="3"/>
      <c r="F80" s="3" t="s">
        <v>406</v>
      </c>
    </row>
    <row r="81" spans="1:6" x14ac:dyDescent="0.25">
      <c r="A81" s="46" t="s">
        <v>23</v>
      </c>
      <c r="B81" s="47" t="s">
        <v>191</v>
      </c>
      <c r="C81" s="47" t="str">
        <f t="shared" si="1"/>
        <v>Разработка программы «СТО «Руки-крюки». Кладовщик»</v>
      </c>
      <c r="D81" s="3"/>
      <c r="E81" s="3"/>
      <c r="F81" s="3"/>
    </row>
    <row r="82" spans="1:6" x14ac:dyDescent="0.25">
      <c r="A82" s="46" t="s">
        <v>55</v>
      </c>
      <c r="B82" s="47" t="s">
        <v>192</v>
      </c>
      <c r="C82" s="47" t="str">
        <f t="shared" si="1"/>
        <v>Разработка программы «СТО «Руки-крюки». Исполнитель»</v>
      </c>
      <c r="D82" s="48" t="s">
        <v>354</v>
      </c>
      <c r="E82" s="3"/>
      <c r="F82" s="3"/>
    </row>
    <row r="83" spans="1:6" x14ac:dyDescent="0.25">
      <c r="A83" s="46" t="s">
        <v>193</v>
      </c>
      <c r="B83" s="47" t="s">
        <v>194</v>
      </c>
      <c r="C83" s="47" t="str">
        <f t="shared" si="1"/>
        <v>Разработка программы «СТО «Руки-крюки». Поручитель»</v>
      </c>
      <c r="D83" s="48" t="s">
        <v>351</v>
      </c>
      <c r="E83" s="3"/>
      <c r="F83" s="3" t="s">
        <v>394</v>
      </c>
    </row>
    <row r="84" spans="1:6" hidden="1" x14ac:dyDescent="0.25">
      <c r="A84" s="46" t="s">
        <v>195</v>
      </c>
      <c r="B84" s="47" t="s">
        <v>196</v>
      </c>
      <c r="C84" s="47" t="str">
        <f t="shared" si="1"/>
        <v>Разработка программы «СТО «Руки-крюки». Поставщик»</v>
      </c>
      <c r="D84" s="3"/>
      <c r="E84" s="3"/>
      <c r="F84" s="3"/>
    </row>
    <row r="85" spans="1:6" hidden="1" x14ac:dyDescent="0.25">
      <c r="A85" s="46" t="s">
        <v>197</v>
      </c>
      <c r="B85" s="47" t="s">
        <v>198</v>
      </c>
      <c r="C85" s="47" t="str">
        <f t="shared" si="1"/>
        <v>Разработка программы «СТО «Руки-крюки». Заказчик»</v>
      </c>
      <c r="D85" s="47"/>
      <c r="E85" s="47"/>
      <c r="F85" s="47"/>
    </row>
    <row r="86" spans="1:6" x14ac:dyDescent="0.25">
      <c r="A86" s="46" t="s">
        <v>58</v>
      </c>
      <c r="B86" s="47" t="s">
        <v>199</v>
      </c>
      <c r="C86" s="47" t="str">
        <f t="shared" si="1"/>
        <v>Разработка программы «Фабрика мебели «Мягкое место». Работник»</v>
      </c>
      <c r="D86" s="3"/>
      <c r="E86" s="3"/>
      <c r="F86" s="3"/>
    </row>
    <row r="87" spans="1:6" x14ac:dyDescent="0.25">
      <c r="A87" s="46" t="s">
        <v>62</v>
      </c>
      <c r="B87" s="47" t="s">
        <v>200</v>
      </c>
      <c r="C87" s="47" t="str">
        <f t="shared" si="1"/>
        <v>Разработка программы «Фабрика мебели «Мягкое место». Кладовщик»</v>
      </c>
      <c r="D87" s="3"/>
      <c r="E87" s="3"/>
      <c r="F87" s="3"/>
    </row>
    <row r="88" spans="1:6" x14ac:dyDescent="0.25">
      <c r="A88" s="46" t="s">
        <v>201</v>
      </c>
      <c r="B88" s="47" t="s">
        <v>202</v>
      </c>
      <c r="C88" s="47" t="str">
        <f t="shared" si="1"/>
        <v>Разработка программы «Фабрика мебели «Мягкое место». Исполнитель»</v>
      </c>
      <c r="D88" s="3"/>
      <c r="E88" s="3"/>
      <c r="F88" s="3"/>
    </row>
    <row r="89" spans="1:6" x14ac:dyDescent="0.25">
      <c r="A89" s="46" t="s">
        <v>203</v>
      </c>
      <c r="B89" s="47" t="s">
        <v>204</v>
      </c>
      <c r="C89" s="47" t="str">
        <f t="shared" si="1"/>
        <v>Разработка программы «Фабрика мебели «Мягкое место». Поручитель»</v>
      </c>
      <c r="D89" s="3"/>
      <c r="E89" s="3"/>
      <c r="F89" s="3"/>
    </row>
    <row r="90" spans="1:6" hidden="1" x14ac:dyDescent="0.25">
      <c r="A90" s="46" t="s">
        <v>42</v>
      </c>
      <c r="B90" s="47" t="s">
        <v>205</v>
      </c>
      <c r="C90" s="47" t="str">
        <f t="shared" si="1"/>
        <v>Разработка программы «Фабрика мебели «Мягкое место». Поставщик»</v>
      </c>
      <c r="D90" s="3"/>
      <c r="E90" s="27"/>
      <c r="F90" s="27"/>
    </row>
    <row r="91" spans="1:6" hidden="1" x14ac:dyDescent="0.25">
      <c r="A91" s="46" t="s">
        <v>43</v>
      </c>
      <c r="B91" s="47" t="s">
        <v>206</v>
      </c>
      <c r="C91" s="47" t="str">
        <f t="shared" si="1"/>
        <v>Разработка программы «Фабрика мебели «Мягкое место». Заказчик»</v>
      </c>
      <c r="D91" s="3"/>
      <c r="E91" s="27"/>
      <c r="F9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Сводная</vt:lpstr>
      <vt:lpstr>ИСЭбд-21. Сводная</vt:lpstr>
      <vt:lpstr>ИСЭбд-22. Сводная</vt:lpstr>
      <vt:lpstr>Темы ИСЭ</vt:lpstr>
      <vt:lpstr>ПИбд-21. Сводная</vt:lpstr>
      <vt:lpstr>ПИбд-22. Сводная</vt:lpstr>
      <vt:lpstr>ПИбд-23. Сводная</vt:lpstr>
      <vt:lpstr>Темы ПИ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kot_cheshir73</dc:creator>
  <cp:lastModifiedBy>KotCheshir</cp:lastModifiedBy>
  <cp:lastPrinted>2016-09-17T06:02:06Z</cp:lastPrinted>
  <dcterms:created xsi:type="dcterms:W3CDTF">2012-09-04T15:03:08Z</dcterms:created>
  <dcterms:modified xsi:type="dcterms:W3CDTF">2024-05-08T17:02:58Z</dcterms:modified>
</cp:coreProperties>
</file>