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IFERROR(__xludf.DUMMYFUNCTION("IMPORTRANGE(""https://docs.google.com/spreadsheets/d/1JQtMdLYcTyFbign-aqG37xkswbOpqHxudYxPRCn8zH0/edit#gid=357366426"",""A1:C1001"")"),"TransactionID")</f>
        <v>TransactionID</v>
      </c>
      <c r="B1" s="1" t="str">
        <f>IFERROR(__xludf.DUMMYFUNCTION("""COMPUTED_VALUE"""),"Amount")</f>
        <v>Amount</v>
      </c>
      <c r="C1" s="1" t="str">
        <f>IFERROR(__xludf.DUMMYFUNCTION("""COMPUTED_VALUE"""),"CustomerID")</f>
        <v>CustomerID</v>
      </c>
      <c r="D1" s="1" t="str">
        <f>IFERROR(__xludf.DUMMYFUNCTION("IMPORTRANGE(""https://docs.google.com/spreadsheets/d/10ceilTfFtPAWVrfJYkwRcVqKqh_kT6MUsbK8NWTJv1M/edit#gid=1445687202"",""A1:C1001"")"),"TransactionID")</f>
        <v>TransactionID</v>
      </c>
      <c r="E1" s="1" t="str">
        <f>IFERROR(__xludf.DUMMYFUNCTION("""COMPUTED_VALUE"""),"Timestamp")</f>
        <v>Timestamp</v>
      </c>
      <c r="F1" s="1" t="str">
        <f>IFERROR(__xludf.DUMMYFUNCTION("""COMPUTED_VALUE"""),"MerchantID")</f>
        <v>MerchantID</v>
      </c>
      <c r="G1" s="1" t="str">
        <f>IFERROR(__xludf.DUMMYFUNCTION("IMPORTRANGE(""https://docs.google.com/spreadsheets/d/14saP_eB2hkW7oOHZ5JUa_-N2hFeBUXPX8QWLNostfOg/edit#gid=1611877414"",""A1:B1001"")"),"TransactionID")</f>
        <v>TransactionID</v>
      </c>
      <c r="H1" s="1" t="str">
        <f>IFERROR(__xludf.DUMMYFUNCTION("""COMPUTED_VALUE"""),"TransactionAmount")</f>
        <v>TransactionAmount</v>
      </c>
    </row>
    <row r="2">
      <c r="A2" s="1">
        <f>IFERROR(__xludf.DUMMYFUNCTION("""COMPUTED_VALUE"""),1.0)</f>
        <v>1</v>
      </c>
      <c r="B2" s="1">
        <f>IFERROR(__xludf.DUMMYFUNCTION("""COMPUTED_VALUE"""),55.5303344298691)</f>
        <v>55.53033443</v>
      </c>
      <c r="C2" s="1">
        <f>IFERROR(__xludf.DUMMYFUNCTION("""COMPUTED_VALUE"""),1952.0)</f>
        <v>1952</v>
      </c>
      <c r="D2" s="1">
        <f>IFERROR(__xludf.DUMMYFUNCTION("""COMPUTED_VALUE"""),1.0)</f>
        <v>1</v>
      </c>
      <c r="E2" s="2">
        <f>IFERROR(__xludf.DUMMYFUNCTION("""COMPUTED_VALUE"""),44562.0)</f>
        <v>44562</v>
      </c>
      <c r="F2" s="1">
        <f>IFERROR(__xludf.DUMMYFUNCTION("""COMPUTED_VALUE"""),2701.0)</f>
        <v>2701</v>
      </c>
      <c r="G2" s="1">
        <f>IFERROR(__xludf.DUMMYFUNCTION("""COMPUTED_VALUE"""),1.0)</f>
        <v>1</v>
      </c>
      <c r="H2" s="1">
        <f>IFERROR(__xludf.DUMMYFUNCTION("""COMPUTED_VALUE"""),79.41360746)</f>
        <v>79.41360746</v>
      </c>
    </row>
    <row r="3">
      <c r="A3" s="1">
        <f>IFERROR(__xludf.DUMMYFUNCTION("""COMPUTED_VALUE"""),2.0)</f>
        <v>2</v>
      </c>
      <c r="B3" s="1">
        <f>IFERROR(__xludf.DUMMYFUNCTION("""COMPUTED_VALUE"""),12.8811801927841)</f>
        <v>12.88118019</v>
      </c>
      <c r="C3" s="1">
        <f>IFERROR(__xludf.DUMMYFUNCTION("""COMPUTED_VALUE"""),1027.0)</f>
        <v>1027</v>
      </c>
      <c r="D3" s="1">
        <f>IFERROR(__xludf.DUMMYFUNCTION("""COMPUTED_VALUE"""),2.0)</f>
        <v>2</v>
      </c>
      <c r="E3" s="2">
        <f>IFERROR(__xludf.DUMMYFUNCTION("""COMPUTED_VALUE"""),44562.041666666664)</f>
        <v>44562.04167</v>
      </c>
      <c r="F3" s="1">
        <f>IFERROR(__xludf.DUMMYFUNCTION("""COMPUTED_VALUE"""),2070.0)</f>
        <v>2070</v>
      </c>
      <c r="G3" s="1">
        <f>IFERROR(__xludf.DUMMYFUNCTION("""COMPUTED_VALUE"""),2.0)</f>
        <v>2</v>
      </c>
      <c r="H3" s="1">
        <f>IFERROR(__xludf.DUMMYFUNCTION("""COMPUTED_VALUE"""),12.05308715)</f>
        <v>12.05308715</v>
      </c>
    </row>
    <row r="4">
      <c r="A4" s="1">
        <f>IFERROR(__xludf.DUMMYFUNCTION("""COMPUTED_VALUE"""),3.0)</f>
        <v>3</v>
      </c>
      <c r="B4" s="1">
        <f>IFERROR(__xludf.DUMMYFUNCTION("""COMPUTED_VALUE"""),50.1763215170656)</f>
        <v>50.17632152</v>
      </c>
      <c r="C4" s="1">
        <f>IFERROR(__xludf.DUMMYFUNCTION("""COMPUTED_VALUE"""),1955.0)</f>
        <v>1955</v>
      </c>
      <c r="D4" s="1">
        <f>IFERROR(__xludf.DUMMYFUNCTION("""COMPUTED_VALUE"""),3.0)</f>
        <v>3</v>
      </c>
      <c r="E4" s="2">
        <f>IFERROR(__xludf.DUMMYFUNCTION("""COMPUTED_VALUE"""),44562.083333333336)</f>
        <v>44562.08333</v>
      </c>
      <c r="F4" s="1">
        <f>IFERROR(__xludf.DUMMYFUNCTION("""COMPUTED_VALUE"""),2238.0)</f>
        <v>2238</v>
      </c>
      <c r="G4" s="1">
        <f>IFERROR(__xludf.DUMMYFUNCTION("""COMPUTED_VALUE"""),3.0)</f>
        <v>3</v>
      </c>
      <c r="H4" s="1">
        <f>IFERROR(__xludf.DUMMYFUNCTION("""COMPUTED_VALUE"""),33.31035719)</f>
        <v>33.31035719</v>
      </c>
    </row>
    <row r="5">
      <c r="A5" s="1">
        <f>IFERROR(__xludf.DUMMYFUNCTION("""COMPUTED_VALUE"""),4.0)</f>
        <v>4</v>
      </c>
      <c r="B5" s="1">
        <f>IFERROR(__xludf.DUMMYFUNCTION("""COMPUTED_VALUE"""),41.63400105303)</f>
        <v>41.63400105</v>
      </c>
      <c r="C5" s="1">
        <f>IFERROR(__xludf.DUMMYFUNCTION("""COMPUTED_VALUE"""),1796.0)</f>
        <v>1796</v>
      </c>
      <c r="D5" s="1">
        <f>IFERROR(__xludf.DUMMYFUNCTION("""COMPUTED_VALUE"""),4.0)</f>
        <v>4</v>
      </c>
      <c r="E5" s="2">
        <f>IFERROR(__xludf.DUMMYFUNCTION("""COMPUTED_VALUE"""),44562.125)</f>
        <v>44562.125</v>
      </c>
      <c r="F5" s="1">
        <f>IFERROR(__xludf.DUMMYFUNCTION("""COMPUTED_VALUE"""),2879.0)</f>
        <v>2879</v>
      </c>
      <c r="G5" s="1">
        <f>IFERROR(__xludf.DUMMYFUNCTION("""COMPUTED_VALUE"""),4.0)</f>
        <v>4</v>
      </c>
      <c r="H5" s="1">
        <f>IFERROR(__xludf.DUMMYFUNCTION("""COMPUTED_VALUE"""),46.12111729)</f>
        <v>46.12111729</v>
      </c>
    </row>
    <row r="6">
      <c r="A6" s="1">
        <f>IFERROR(__xludf.DUMMYFUNCTION("""COMPUTED_VALUE"""),5.0)</f>
        <v>5</v>
      </c>
      <c r="B6" s="1">
        <f>IFERROR(__xludf.DUMMYFUNCTION("""COMPUTED_VALUE"""),78.122853265746)</f>
        <v>78.12285327</v>
      </c>
      <c r="C6" s="1">
        <f>IFERROR(__xludf.DUMMYFUNCTION("""COMPUTED_VALUE"""),1946.0)</f>
        <v>1946</v>
      </c>
      <c r="D6" s="1">
        <f>IFERROR(__xludf.DUMMYFUNCTION("""COMPUTED_VALUE"""),5.0)</f>
        <v>5</v>
      </c>
      <c r="E6" s="2">
        <f>IFERROR(__xludf.DUMMYFUNCTION("""COMPUTED_VALUE"""),44562.166666666664)</f>
        <v>44562.16667</v>
      </c>
      <c r="F6" s="1">
        <f>IFERROR(__xludf.DUMMYFUNCTION("""COMPUTED_VALUE"""),2966.0)</f>
        <v>2966</v>
      </c>
      <c r="G6" s="1">
        <f>IFERROR(__xludf.DUMMYFUNCTION("""COMPUTED_VALUE"""),5.0)</f>
        <v>5</v>
      </c>
      <c r="H6" s="1">
        <f>IFERROR(__xludf.DUMMYFUNCTION("""COMPUTED_VALUE"""),54.05161801)</f>
        <v>54.05161801</v>
      </c>
    </row>
    <row r="7">
      <c r="A7" s="1">
        <f>IFERROR(__xludf.DUMMYFUNCTION("""COMPUTED_VALUE"""),6.0)</f>
        <v>6</v>
      </c>
      <c r="B7" s="1">
        <f>IFERROR(__xludf.DUMMYFUNCTION("""COMPUTED_VALUE"""),86.9470841337678)</f>
        <v>86.94708413</v>
      </c>
      <c r="C7" s="1">
        <f>IFERROR(__xludf.DUMMYFUNCTION("""COMPUTED_VALUE"""),1204.0)</f>
        <v>1204</v>
      </c>
      <c r="D7" s="1">
        <f>IFERROR(__xludf.DUMMYFUNCTION("""COMPUTED_VALUE"""),6.0)</f>
        <v>6</v>
      </c>
      <c r="E7" s="2">
        <f>IFERROR(__xludf.DUMMYFUNCTION("""COMPUTED_VALUE"""),44562.208333333336)</f>
        <v>44562.20833</v>
      </c>
      <c r="F7" s="1">
        <f>IFERROR(__xludf.DUMMYFUNCTION("""COMPUTED_VALUE"""),2757.0)</f>
        <v>2757</v>
      </c>
      <c r="G7" s="1">
        <f>IFERROR(__xludf.DUMMYFUNCTION("""COMPUTED_VALUE"""),6.0)</f>
        <v>6</v>
      </c>
      <c r="H7" s="1">
        <f>IFERROR(__xludf.DUMMYFUNCTION("""COMPUTED_VALUE"""),34.54513807)</f>
        <v>34.54513807</v>
      </c>
    </row>
    <row r="8">
      <c r="A8" s="1">
        <f>IFERROR(__xludf.DUMMYFUNCTION("""COMPUTED_VALUE"""),7.0)</f>
        <v>7</v>
      </c>
      <c r="B8" s="1">
        <f>IFERROR(__xludf.DUMMYFUNCTION("""COMPUTED_VALUE"""),51.1470964781812)</f>
        <v>51.14709648</v>
      </c>
      <c r="C8" s="1">
        <f>IFERROR(__xludf.DUMMYFUNCTION("""COMPUTED_VALUE"""),1311.0)</f>
        <v>1311</v>
      </c>
      <c r="D8" s="1">
        <f>IFERROR(__xludf.DUMMYFUNCTION("""COMPUTED_VALUE"""),7.0)</f>
        <v>7</v>
      </c>
      <c r="E8" s="2">
        <f>IFERROR(__xludf.DUMMYFUNCTION("""COMPUTED_VALUE"""),44562.25)</f>
        <v>44562.25</v>
      </c>
      <c r="F8" s="1">
        <f>IFERROR(__xludf.DUMMYFUNCTION("""COMPUTED_VALUE"""),2096.0)</f>
        <v>2096</v>
      </c>
      <c r="G8" s="1">
        <f>IFERROR(__xludf.DUMMYFUNCTION("""COMPUTED_VALUE"""),7.0)</f>
        <v>7</v>
      </c>
      <c r="H8" s="1">
        <f>IFERROR(__xludf.DUMMYFUNCTION("""COMPUTED_VALUE"""),55.38311282)</f>
        <v>55.38311282</v>
      </c>
    </row>
    <row r="9">
      <c r="A9" s="1">
        <f>IFERROR(__xludf.DUMMYFUNCTION("""COMPUTED_VALUE"""),8.0)</f>
        <v>8</v>
      </c>
      <c r="B9" s="1">
        <f>IFERROR(__xludf.DUMMYFUNCTION("""COMPUTED_VALUE"""),56.1639843083481)</f>
        <v>56.16398431</v>
      </c>
      <c r="C9" s="1">
        <f>IFERROR(__xludf.DUMMYFUNCTION("""COMPUTED_VALUE"""),1693.0)</f>
        <v>1693</v>
      </c>
      <c r="D9" s="1">
        <f>IFERROR(__xludf.DUMMYFUNCTION("""COMPUTED_VALUE"""),8.0)</f>
        <v>8</v>
      </c>
      <c r="E9" s="2">
        <f>IFERROR(__xludf.DUMMYFUNCTION("""COMPUTED_VALUE"""),44562.291666666664)</f>
        <v>44562.29167</v>
      </c>
      <c r="F9" s="1">
        <f>IFERROR(__xludf.DUMMYFUNCTION("""COMPUTED_VALUE"""),2493.0)</f>
        <v>2493</v>
      </c>
      <c r="G9" s="1">
        <f>IFERROR(__xludf.DUMMYFUNCTION("""COMPUTED_VALUE"""),8.0)</f>
        <v>8</v>
      </c>
      <c r="H9" s="1">
        <f>IFERROR(__xludf.DUMMYFUNCTION("""COMPUTED_VALUE"""),17.85587786)</f>
        <v>17.85587786</v>
      </c>
    </row>
    <row r="10">
      <c r="A10" s="1">
        <f>IFERROR(__xludf.DUMMYFUNCTION("""COMPUTED_VALUE"""),9.0)</f>
        <v>9</v>
      </c>
      <c r="B10" s="1">
        <f>IFERROR(__xludf.DUMMYFUNCTION("""COMPUTED_VALUE"""),37.1824117231004)</f>
        <v>37.18241172</v>
      </c>
      <c r="C10" s="1">
        <f>IFERROR(__xludf.DUMMYFUNCTION("""COMPUTED_VALUE"""),1347.0)</f>
        <v>1347</v>
      </c>
      <c r="D10" s="1">
        <f>IFERROR(__xludf.DUMMYFUNCTION("""COMPUTED_VALUE"""),9.0)</f>
        <v>9</v>
      </c>
      <c r="E10" s="2">
        <f>IFERROR(__xludf.DUMMYFUNCTION("""COMPUTED_VALUE"""),44562.333333333336)</f>
        <v>44562.33333</v>
      </c>
      <c r="F10" s="1">
        <f>IFERROR(__xludf.DUMMYFUNCTION("""COMPUTED_VALUE"""),2612.0)</f>
        <v>2612</v>
      </c>
      <c r="G10" s="1">
        <f>IFERROR(__xludf.DUMMYFUNCTION("""COMPUTED_VALUE"""),9.0)</f>
        <v>9</v>
      </c>
      <c r="H10" s="1">
        <f>IFERROR(__xludf.DUMMYFUNCTION("""COMPUTED_VALUE"""),75.6599445)</f>
        <v>75.6599445</v>
      </c>
    </row>
    <row r="11">
      <c r="A11" s="1">
        <f>IFERROR(__xludf.DUMMYFUNCTION("""COMPUTED_VALUE"""),10.0)</f>
        <v>10</v>
      </c>
      <c r="B11" s="1">
        <f>IFERROR(__xludf.DUMMYFUNCTION("""COMPUTED_VALUE"""),17.2454090417869)</f>
        <v>17.24540904</v>
      </c>
      <c r="C11" s="1">
        <f>IFERROR(__xludf.DUMMYFUNCTION("""COMPUTED_VALUE"""),1574.0)</f>
        <v>1574</v>
      </c>
      <c r="D11" s="1">
        <f>IFERROR(__xludf.DUMMYFUNCTION("""COMPUTED_VALUE"""),10.0)</f>
        <v>10</v>
      </c>
      <c r="E11" s="2">
        <f>IFERROR(__xludf.DUMMYFUNCTION("""COMPUTED_VALUE"""),44562.375)</f>
        <v>44562.375</v>
      </c>
      <c r="F11" s="1">
        <f>IFERROR(__xludf.DUMMYFUNCTION("""COMPUTED_VALUE"""),2638.0)</f>
        <v>2638</v>
      </c>
      <c r="G11" s="1">
        <f>IFERROR(__xludf.DUMMYFUNCTION("""COMPUTED_VALUE"""),10.0)</f>
        <v>10</v>
      </c>
      <c r="H11" s="1">
        <f>IFERROR(__xludf.DUMMYFUNCTION("""COMPUTED_VALUE"""),67.93187884)</f>
        <v>67.93187884</v>
      </c>
    </row>
    <row r="12">
      <c r="A12" s="1">
        <f>IFERROR(__xludf.DUMMYFUNCTION("""COMPUTED_VALUE"""),11.0)</f>
        <v>11</v>
      </c>
      <c r="B12" s="1">
        <f>IFERROR(__xludf.DUMMYFUNCTION("""COMPUTED_VALUE"""),86.1809479083826)</f>
        <v>86.18094791</v>
      </c>
      <c r="C12" s="1">
        <f>IFERROR(__xludf.DUMMYFUNCTION("""COMPUTED_VALUE"""),1424.0)</f>
        <v>1424</v>
      </c>
      <c r="D12" s="1">
        <f>IFERROR(__xludf.DUMMYFUNCTION("""COMPUTED_VALUE"""),11.0)</f>
        <v>11</v>
      </c>
      <c r="E12" s="2">
        <f>IFERROR(__xludf.DUMMYFUNCTION("""COMPUTED_VALUE"""),44562.416666666664)</f>
        <v>44562.41667</v>
      </c>
      <c r="F12" s="1">
        <f>IFERROR(__xludf.DUMMYFUNCTION("""COMPUTED_VALUE"""),2007.0)</f>
        <v>2007</v>
      </c>
      <c r="G12" s="1">
        <f>IFERROR(__xludf.DUMMYFUNCTION("""COMPUTED_VALUE"""),11.0)</f>
        <v>11</v>
      </c>
      <c r="H12" s="1">
        <f>IFERROR(__xludf.DUMMYFUNCTION("""COMPUTED_VALUE"""),23.89562271)</f>
        <v>23.89562271</v>
      </c>
    </row>
    <row r="13">
      <c r="A13" s="1">
        <f>IFERROR(__xludf.DUMMYFUNCTION("""COMPUTED_VALUE"""),12.0)</f>
        <v>12</v>
      </c>
      <c r="B13" s="1">
        <f>IFERROR(__xludf.DUMMYFUNCTION("""COMPUTED_VALUE"""),95.5540089199354)</f>
        <v>95.55400892</v>
      </c>
      <c r="C13" s="1">
        <f>IFERROR(__xludf.DUMMYFUNCTION("""COMPUTED_VALUE"""),1302.0)</f>
        <v>1302</v>
      </c>
      <c r="D13" s="1">
        <f>IFERROR(__xludf.DUMMYFUNCTION("""COMPUTED_VALUE"""),12.0)</f>
        <v>12</v>
      </c>
      <c r="E13" s="2">
        <f>IFERROR(__xludf.DUMMYFUNCTION("""COMPUTED_VALUE"""),44562.458333333336)</f>
        <v>44562.45833</v>
      </c>
      <c r="F13" s="1">
        <f>IFERROR(__xludf.DUMMYFUNCTION("""COMPUTED_VALUE"""),2746.0)</f>
        <v>2746</v>
      </c>
      <c r="G13" s="1">
        <f>IFERROR(__xludf.DUMMYFUNCTION("""COMPUTED_VALUE"""),12.0)</f>
        <v>12</v>
      </c>
      <c r="H13" s="1">
        <f>IFERROR(__xludf.DUMMYFUNCTION("""COMPUTED_VALUE"""),17.79722202)</f>
        <v>17.79722202</v>
      </c>
    </row>
    <row r="14">
      <c r="A14" s="1">
        <f>IFERROR(__xludf.DUMMYFUNCTION("""COMPUTED_VALUE"""),13.0)</f>
        <v>13</v>
      </c>
      <c r="B14" s="1">
        <f>IFERROR(__xludf.DUMMYFUNCTION("""COMPUTED_VALUE"""),47.1385144115739)</f>
        <v>47.13851441</v>
      </c>
      <c r="C14" s="1">
        <f>IFERROR(__xludf.DUMMYFUNCTION("""COMPUTED_VALUE"""),1321.0)</f>
        <v>1321</v>
      </c>
      <c r="D14" s="1">
        <f>IFERROR(__xludf.DUMMYFUNCTION("""COMPUTED_VALUE"""),13.0)</f>
        <v>13</v>
      </c>
      <c r="E14" s="2">
        <f>IFERROR(__xludf.DUMMYFUNCTION("""COMPUTED_VALUE"""),44562.5)</f>
        <v>44562.5</v>
      </c>
      <c r="F14" s="1">
        <f>IFERROR(__xludf.DUMMYFUNCTION("""COMPUTED_VALUE"""),2092.0)</f>
        <v>2092</v>
      </c>
      <c r="G14" s="1">
        <f>IFERROR(__xludf.DUMMYFUNCTION("""COMPUTED_VALUE"""),13.0)</f>
        <v>13</v>
      </c>
      <c r="H14" s="1">
        <f>IFERROR(__xludf.DUMMYFUNCTION("""COMPUTED_VALUE"""),64.78165788)</f>
        <v>64.78165788</v>
      </c>
    </row>
    <row r="15">
      <c r="A15" s="1">
        <f>IFERROR(__xludf.DUMMYFUNCTION("""COMPUTED_VALUE"""),14.0)</f>
        <v>14</v>
      </c>
      <c r="B15" s="1">
        <f>IFERROR(__xludf.DUMMYFUNCTION("""COMPUTED_VALUE"""),98.8042500811719)</f>
        <v>98.80425008</v>
      </c>
      <c r="C15" s="1">
        <f>IFERROR(__xludf.DUMMYFUNCTION("""COMPUTED_VALUE"""),1700.0)</f>
        <v>1700</v>
      </c>
      <c r="D15" s="1">
        <f>IFERROR(__xludf.DUMMYFUNCTION("""COMPUTED_VALUE"""),14.0)</f>
        <v>14</v>
      </c>
      <c r="E15" s="2">
        <f>IFERROR(__xludf.DUMMYFUNCTION("""COMPUTED_VALUE"""),44562.541666666664)</f>
        <v>44562.54167</v>
      </c>
      <c r="F15" s="1">
        <f>IFERROR(__xludf.DUMMYFUNCTION("""COMPUTED_VALUE"""),2892.0)</f>
        <v>2892</v>
      </c>
      <c r="G15" s="1">
        <f>IFERROR(__xludf.DUMMYFUNCTION("""COMPUTED_VALUE"""),14.0)</f>
        <v>14</v>
      </c>
      <c r="H15" s="1">
        <f>IFERROR(__xludf.DUMMYFUNCTION("""COMPUTED_VALUE"""),43.69145948)</f>
        <v>43.69145948</v>
      </c>
    </row>
    <row r="16">
      <c r="A16" s="1">
        <f>IFERROR(__xludf.DUMMYFUNCTION("""COMPUTED_VALUE"""),15.0)</f>
        <v>15</v>
      </c>
      <c r="B16" s="1">
        <f>IFERROR(__xludf.DUMMYFUNCTION("""COMPUTED_VALUE"""),99.83263446243)</f>
        <v>99.83263446</v>
      </c>
      <c r="C16" s="1">
        <f>IFERROR(__xludf.DUMMYFUNCTION("""COMPUTED_VALUE"""),1321.0)</f>
        <v>1321</v>
      </c>
      <c r="D16" s="1">
        <f>IFERROR(__xludf.DUMMYFUNCTION("""COMPUTED_VALUE"""),15.0)</f>
        <v>15</v>
      </c>
      <c r="E16" s="2">
        <f>IFERROR(__xludf.DUMMYFUNCTION("""COMPUTED_VALUE"""),44562.583333333336)</f>
        <v>44562.58333</v>
      </c>
      <c r="F16" s="1">
        <f>IFERROR(__xludf.DUMMYFUNCTION("""COMPUTED_VALUE"""),2849.0)</f>
        <v>2849</v>
      </c>
      <c r="G16" s="1">
        <f>IFERROR(__xludf.DUMMYFUNCTION("""COMPUTED_VALUE"""),15.0)</f>
        <v>15</v>
      </c>
      <c r="H16" s="1">
        <f>IFERROR(__xludf.DUMMYFUNCTION("""COMPUTED_VALUE"""),35.45084414)</f>
        <v>35.45084414</v>
      </c>
    </row>
    <row r="17">
      <c r="A17" s="1">
        <f>IFERROR(__xludf.DUMMYFUNCTION("""COMPUTED_VALUE"""),16.0)</f>
        <v>16</v>
      </c>
      <c r="B17" s="1">
        <f>IFERROR(__xludf.DUMMYFUNCTION("""COMPUTED_VALUE"""),20.7350391472467)</f>
        <v>20.73503915</v>
      </c>
      <c r="C17" s="1">
        <f>IFERROR(__xludf.DUMMYFUNCTION("""COMPUTED_VALUE"""),1463.0)</f>
        <v>1463</v>
      </c>
      <c r="D17" s="1">
        <f>IFERROR(__xludf.DUMMYFUNCTION("""COMPUTED_VALUE"""),16.0)</f>
        <v>16</v>
      </c>
      <c r="E17" s="2">
        <f>IFERROR(__xludf.DUMMYFUNCTION("""COMPUTED_VALUE"""),44562.625)</f>
        <v>44562.625</v>
      </c>
      <c r="F17" s="1">
        <f>IFERROR(__xludf.DUMMYFUNCTION("""COMPUTED_VALUE"""),2640.0)</f>
        <v>2640</v>
      </c>
      <c r="G17" s="1">
        <f>IFERROR(__xludf.DUMMYFUNCTION("""COMPUTED_VALUE"""),16.0)</f>
        <v>16</v>
      </c>
      <c r="H17" s="1">
        <f>IFERROR(__xludf.DUMMYFUNCTION("""COMPUTED_VALUE"""),47.62737483)</f>
        <v>47.62737483</v>
      </c>
    </row>
    <row r="18">
      <c r="A18" s="1">
        <f>IFERROR(__xludf.DUMMYFUNCTION("""COMPUTED_VALUE"""),17.0)</f>
        <v>17</v>
      </c>
      <c r="B18" s="1">
        <f>IFERROR(__xludf.DUMMYFUNCTION("""COMPUTED_VALUE"""),44.545118851072)</f>
        <v>44.54511885</v>
      </c>
      <c r="C18" s="1">
        <f>IFERROR(__xludf.DUMMYFUNCTION("""COMPUTED_VALUE"""),1962.0)</f>
        <v>1962</v>
      </c>
      <c r="D18" s="1">
        <f>IFERROR(__xludf.DUMMYFUNCTION("""COMPUTED_VALUE"""),17.0)</f>
        <v>17</v>
      </c>
      <c r="E18" s="2">
        <f>IFERROR(__xludf.DUMMYFUNCTION("""COMPUTED_VALUE"""),44562.666666666664)</f>
        <v>44562.66667</v>
      </c>
      <c r="F18" s="1">
        <f>IFERROR(__xludf.DUMMYFUNCTION("""COMPUTED_VALUE"""),2858.0)</f>
        <v>2858</v>
      </c>
      <c r="G18" s="1">
        <f>IFERROR(__xludf.DUMMYFUNCTION("""COMPUTED_VALUE"""),17.0)</f>
        <v>17</v>
      </c>
      <c r="H18" s="1">
        <f>IFERROR(__xludf.DUMMYFUNCTION("""COMPUTED_VALUE"""),83.80043413)</f>
        <v>83.80043413</v>
      </c>
    </row>
    <row r="19">
      <c r="A19" s="1">
        <f>IFERROR(__xludf.DUMMYFUNCTION("""COMPUTED_VALUE"""),18.0)</f>
        <v>18</v>
      </c>
      <c r="B19" s="1">
        <f>IFERROR(__xludf.DUMMYFUNCTION("""COMPUTED_VALUE"""),27.0549366699977)</f>
        <v>27.05493667</v>
      </c>
      <c r="C19" s="1">
        <f>IFERROR(__xludf.DUMMYFUNCTION("""COMPUTED_VALUE"""),1854.0)</f>
        <v>1854</v>
      </c>
      <c r="D19" s="1">
        <f>IFERROR(__xludf.DUMMYFUNCTION("""COMPUTED_VALUE"""),18.0)</f>
        <v>18</v>
      </c>
      <c r="E19" s="2">
        <f>IFERROR(__xludf.DUMMYFUNCTION("""COMPUTED_VALUE"""),44562.708333333336)</f>
        <v>44562.70833</v>
      </c>
      <c r="F19" s="1">
        <f>IFERROR(__xludf.DUMMYFUNCTION("""COMPUTED_VALUE"""),2479.0)</f>
        <v>2479</v>
      </c>
      <c r="G19" s="1">
        <f>IFERROR(__xludf.DUMMYFUNCTION("""COMPUTED_VALUE"""),18.0)</f>
        <v>18</v>
      </c>
      <c r="H19" s="1">
        <f>IFERROR(__xludf.DUMMYFUNCTION("""COMPUTED_VALUE"""),67.01973545)</f>
        <v>67.01973545</v>
      </c>
    </row>
    <row r="20">
      <c r="A20" s="1">
        <f>IFERROR(__xludf.DUMMYFUNCTION("""COMPUTED_VALUE"""),19.0)</f>
        <v>19</v>
      </c>
      <c r="B20" s="1">
        <f>IFERROR(__xludf.DUMMYFUNCTION("""COMPUTED_VALUE"""),13.6155191563932)</f>
        <v>13.61551916</v>
      </c>
      <c r="C20" s="1">
        <f>IFERROR(__xludf.DUMMYFUNCTION("""COMPUTED_VALUE"""),1651.0)</f>
        <v>1651</v>
      </c>
      <c r="D20" s="1">
        <f>IFERROR(__xludf.DUMMYFUNCTION("""COMPUTED_VALUE"""),19.0)</f>
        <v>19</v>
      </c>
      <c r="E20" s="2">
        <f>IFERROR(__xludf.DUMMYFUNCTION("""COMPUTED_VALUE"""),44562.75)</f>
        <v>44562.75</v>
      </c>
      <c r="F20" s="1">
        <f>IFERROR(__xludf.DUMMYFUNCTION("""COMPUTED_VALUE"""),2470.0)</f>
        <v>2470</v>
      </c>
      <c r="G20" s="1">
        <f>IFERROR(__xludf.DUMMYFUNCTION("""COMPUTED_VALUE"""),19.0)</f>
        <v>19</v>
      </c>
      <c r="H20" s="1">
        <f>IFERROR(__xludf.DUMMYFUNCTION("""COMPUTED_VALUE"""),79.67952921)</f>
        <v>79.67952921</v>
      </c>
    </row>
    <row r="21">
      <c r="A21" s="1">
        <f>IFERROR(__xludf.DUMMYFUNCTION("""COMPUTED_VALUE"""),20.0)</f>
        <v>20</v>
      </c>
      <c r="B21" s="1">
        <f>IFERROR(__xludf.DUMMYFUNCTION("""COMPUTED_VALUE"""),20.8022896351088)</f>
        <v>20.80228964</v>
      </c>
      <c r="C21" s="1">
        <f>IFERROR(__xludf.DUMMYFUNCTION("""COMPUTED_VALUE"""),1715.0)</f>
        <v>1715</v>
      </c>
      <c r="D21" s="1">
        <f>IFERROR(__xludf.DUMMYFUNCTION("""COMPUTED_VALUE"""),20.0)</f>
        <v>20</v>
      </c>
      <c r="E21" s="2">
        <f>IFERROR(__xludf.DUMMYFUNCTION("""COMPUTED_VALUE"""),44562.791666666664)</f>
        <v>44562.79167</v>
      </c>
      <c r="F21" s="1">
        <f>IFERROR(__xludf.DUMMYFUNCTION("""COMPUTED_VALUE"""),2933.0)</f>
        <v>2933</v>
      </c>
      <c r="G21" s="1">
        <f>IFERROR(__xludf.DUMMYFUNCTION("""COMPUTED_VALUE"""),20.0)</f>
        <v>20</v>
      </c>
      <c r="H21" s="1">
        <f>IFERROR(__xludf.DUMMYFUNCTION("""COMPUTED_VALUE"""),23.12632325)</f>
        <v>23.12632325</v>
      </c>
    </row>
    <row r="22">
      <c r="A22" s="1">
        <f>IFERROR(__xludf.DUMMYFUNCTION("""COMPUTED_VALUE"""),21.0)</f>
        <v>21</v>
      </c>
      <c r="B22" s="1">
        <f>IFERROR(__xludf.DUMMYFUNCTION("""COMPUTED_VALUE"""),36.0436052185192)</f>
        <v>36.04360522</v>
      </c>
      <c r="C22" s="1">
        <f>IFERROR(__xludf.DUMMYFUNCTION("""COMPUTED_VALUE"""),1724.0)</f>
        <v>1724</v>
      </c>
      <c r="D22" s="1">
        <f>IFERROR(__xludf.DUMMYFUNCTION("""COMPUTED_VALUE"""),21.0)</f>
        <v>21</v>
      </c>
      <c r="E22" s="2">
        <f>IFERROR(__xludf.DUMMYFUNCTION("""COMPUTED_VALUE"""),44562.833333333336)</f>
        <v>44562.83333</v>
      </c>
      <c r="F22" s="1">
        <f>IFERROR(__xludf.DUMMYFUNCTION("""COMPUTED_VALUE"""),2835.0)</f>
        <v>2835</v>
      </c>
      <c r="G22" s="1">
        <f>IFERROR(__xludf.DUMMYFUNCTION("""COMPUTED_VALUE"""),21.0)</f>
        <v>21</v>
      </c>
      <c r="H22" s="1">
        <f>IFERROR(__xludf.DUMMYFUNCTION("""COMPUTED_VALUE"""),60.70535435)</f>
        <v>60.70535435</v>
      </c>
    </row>
    <row r="23">
      <c r="A23" s="1">
        <f>IFERROR(__xludf.DUMMYFUNCTION("""COMPUTED_VALUE"""),22.0)</f>
        <v>22</v>
      </c>
      <c r="B23" s="1">
        <f>IFERROR(__xludf.DUMMYFUNCTION("""COMPUTED_VALUE"""),99.1004273987159)</f>
        <v>99.1004274</v>
      </c>
      <c r="C23" s="1">
        <f>IFERROR(__xludf.DUMMYFUNCTION("""COMPUTED_VALUE"""),1117.0)</f>
        <v>1117</v>
      </c>
      <c r="D23" s="1">
        <f>IFERROR(__xludf.DUMMYFUNCTION("""COMPUTED_VALUE"""),22.0)</f>
        <v>22</v>
      </c>
      <c r="E23" s="2">
        <f>IFERROR(__xludf.DUMMYFUNCTION("""COMPUTED_VALUE"""),44562.875)</f>
        <v>44562.875</v>
      </c>
      <c r="F23" s="1">
        <f>IFERROR(__xludf.DUMMYFUNCTION("""COMPUTED_VALUE"""),2220.0)</f>
        <v>2220</v>
      </c>
      <c r="G23" s="1">
        <f>IFERROR(__xludf.DUMMYFUNCTION("""COMPUTED_VALUE"""),22.0)</f>
        <v>22</v>
      </c>
      <c r="H23" s="1">
        <f>IFERROR(__xludf.DUMMYFUNCTION("""COMPUTED_VALUE"""),53.84670687)</f>
        <v>53.84670687</v>
      </c>
    </row>
    <row r="24">
      <c r="A24" s="1">
        <f>IFERROR(__xludf.DUMMYFUNCTION("""COMPUTED_VALUE"""),23.0)</f>
        <v>23</v>
      </c>
      <c r="B24" s="1">
        <f>IFERROR(__xludf.DUMMYFUNCTION("""COMPUTED_VALUE"""),85.4201781893225)</f>
        <v>85.42017819</v>
      </c>
      <c r="C24" s="1">
        <f>IFERROR(__xludf.DUMMYFUNCTION("""COMPUTED_VALUE"""),1613.0)</f>
        <v>1613</v>
      </c>
      <c r="D24" s="1">
        <f>IFERROR(__xludf.DUMMYFUNCTION("""COMPUTED_VALUE"""),23.0)</f>
        <v>23</v>
      </c>
      <c r="E24" s="2">
        <f>IFERROR(__xludf.DUMMYFUNCTION("""COMPUTED_VALUE"""),44562.916666666664)</f>
        <v>44562.91667</v>
      </c>
      <c r="F24" s="1">
        <f>IFERROR(__xludf.DUMMYFUNCTION("""COMPUTED_VALUE"""),2465.0)</f>
        <v>2465</v>
      </c>
      <c r="G24" s="1">
        <f>IFERROR(__xludf.DUMMYFUNCTION("""COMPUTED_VALUE"""),23.0)</f>
        <v>23</v>
      </c>
      <c r="H24" s="1">
        <f>IFERROR(__xludf.DUMMYFUNCTION("""COMPUTED_VALUE"""),15.57953819)</f>
        <v>15.57953819</v>
      </c>
    </row>
    <row r="25">
      <c r="A25" s="1">
        <f>IFERROR(__xludf.DUMMYFUNCTION("""COMPUTED_VALUE"""),24.0)</f>
        <v>24</v>
      </c>
      <c r="B25" s="1">
        <f>IFERROR(__xludf.DUMMYFUNCTION("""COMPUTED_VALUE"""),84.0532845862729)</f>
        <v>84.05328459</v>
      </c>
      <c r="C25" s="1">
        <f>IFERROR(__xludf.DUMMYFUNCTION("""COMPUTED_VALUE"""),1643.0)</f>
        <v>1643</v>
      </c>
      <c r="D25" s="1">
        <f>IFERROR(__xludf.DUMMYFUNCTION("""COMPUTED_VALUE"""),24.0)</f>
        <v>24</v>
      </c>
      <c r="E25" s="2">
        <f>IFERROR(__xludf.DUMMYFUNCTION("""COMPUTED_VALUE"""),44562.958333333336)</f>
        <v>44562.95833</v>
      </c>
      <c r="F25" s="1">
        <f>IFERROR(__xludf.DUMMYFUNCTION("""COMPUTED_VALUE"""),2480.0)</f>
        <v>2480</v>
      </c>
      <c r="G25" s="1">
        <f>IFERROR(__xludf.DUMMYFUNCTION("""COMPUTED_VALUE"""),24.0)</f>
        <v>24</v>
      </c>
      <c r="H25" s="1">
        <f>IFERROR(__xludf.DUMMYFUNCTION("""COMPUTED_VALUE"""),13.38677784)</f>
        <v>13.38677784</v>
      </c>
    </row>
    <row r="26">
      <c r="A26" s="1">
        <f>IFERROR(__xludf.DUMMYFUNCTION("""COMPUTED_VALUE"""),25.0)</f>
        <v>25</v>
      </c>
      <c r="B26" s="1">
        <f>IFERROR(__xludf.DUMMYFUNCTION("""COMPUTED_VALUE"""),50.2586124524656)</f>
        <v>50.25861245</v>
      </c>
      <c r="C26" s="1">
        <f>IFERROR(__xludf.DUMMYFUNCTION("""COMPUTED_VALUE"""),1788.0)</f>
        <v>1788</v>
      </c>
      <c r="D26" s="1">
        <f>IFERROR(__xludf.DUMMYFUNCTION("""COMPUTED_VALUE"""),25.0)</f>
        <v>25</v>
      </c>
      <c r="E26" s="2">
        <f>IFERROR(__xludf.DUMMYFUNCTION("""COMPUTED_VALUE"""),44593.0)</f>
        <v>44593</v>
      </c>
      <c r="F26" s="1">
        <f>IFERROR(__xludf.DUMMYFUNCTION("""COMPUTED_VALUE"""),2305.0)</f>
        <v>2305</v>
      </c>
      <c r="G26" s="1">
        <f>IFERROR(__xludf.DUMMYFUNCTION("""COMPUTED_VALUE"""),25.0)</f>
        <v>25</v>
      </c>
      <c r="H26" s="1">
        <f>IFERROR(__xludf.DUMMYFUNCTION("""COMPUTED_VALUE"""),98.4640558)</f>
        <v>98.4640558</v>
      </c>
    </row>
    <row r="27">
      <c r="A27" s="1">
        <f>IFERROR(__xludf.DUMMYFUNCTION("""COMPUTED_VALUE"""),26.0)</f>
        <v>26</v>
      </c>
      <c r="B27" s="1">
        <f>IFERROR(__xludf.DUMMYFUNCTION("""COMPUTED_VALUE"""),52.5939286487696)</f>
        <v>52.59392865</v>
      </c>
      <c r="C27" s="1">
        <f>IFERROR(__xludf.DUMMYFUNCTION("""COMPUTED_VALUE"""),1251.0)</f>
        <v>1251</v>
      </c>
      <c r="D27" s="1">
        <f>IFERROR(__xludf.DUMMYFUNCTION("""COMPUTED_VALUE"""),26.0)</f>
        <v>26</v>
      </c>
      <c r="E27" s="2">
        <f>IFERROR(__xludf.DUMMYFUNCTION("""COMPUTED_VALUE"""),44593.041666666664)</f>
        <v>44593.04167</v>
      </c>
      <c r="F27" s="1">
        <f>IFERROR(__xludf.DUMMYFUNCTION("""COMPUTED_VALUE"""),2753.0)</f>
        <v>2753</v>
      </c>
      <c r="G27" s="1">
        <f>IFERROR(__xludf.DUMMYFUNCTION("""COMPUTED_VALUE"""),26.0)</f>
        <v>26</v>
      </c>
      <c r="H27" s="1">
        <f>IFERROR(__xludf.DUMMYFUNCTION("""COMPUTED_VALUE"""),95.19370555)</f>
        <v>95.19370555</v>
      </c>
    </row>
    <row r="28">
      <c r="A28" s="1">
        <f>IFERROR(__xludf.DUMMYFUNCTION("""COMPUTED_VALUE"""),27.0)</f>
        <v>27</v>
      </c>
      <c r="B28" s="1">
        <f>IFERROR(__xludf.DUMMYFUNCTION("""COMPUTED_VALUE"""),20.4893209434315)</f>
        <v>20.48932094</v>
      </c>
      <c r="C28" s="1">
        <f>IFERROR(__xludf.DUMMYFUNCTION("""COMPUTED_VALUE"""),1960.0)</f>
        <v>1960</v>
      </c>
      <c r="D28" s="1">
        <f>IFERROR(__xludf.DUMMYFUNCTION("""COMPUTED_VALUE"""),27.0)</f>
        <v>27</v>
      </c>
      <c r="E28" s="2">
        <f>IFERROR(__xludf.DUMMYFUNCTION("""COMPUTED_VALUE"""),44593.083333333336)</f>
        <v>44593.08333</v>
      </c>
      <c r="F28" s="1">
        <f>IFERROR(__xludf.DUMMYFUNCTION("""COMPUTED_VALUE"""),2301.0)</f>
        <v>2301</v>
      </c>
      <c r="G28" s="1">
        <f>IFERROR(__xludf.DUMMYFUNCTION("""COMPUTED_VALUE"""),27.0)</f>
        <v>27</v>
      </c>
      <c r="H28" s="1">
        <f>IFERROR(__xludf.DUMMYFUNCTION("""COMPUTED_VALUE"""),77.50921965)</f>
        <v>77.50921965</v>
      </c>
    </row>
    <row r="29">
      <c r="A29" s="1">
        <f>IFERROR(__xludf.DUMMYFUNCTION("""COMPUTED_VALUE"""),28.0)</f>
        <v>28</v>
      </c>
      <c r="B29" s="1">
        <f>IFERROR(__xludf.DUMMYFUNCTION("""COMPUTED_VALUE"""),12.3974427365923)</f>
        <v>12.39744274</v>
      </c>
      <c r="C29" s="1">
        <f>IFERROR(__xludf.DUMMYFUNCTION("""COMPUTED_VALUE"""),1187.0)</f>
        <v>1187</v>
      </c>
      <c r="D29" s="1">
        <f>IFERROR(__xludf.DUMMYFUNCTION("""COMPUTED_VALUE"""),28.0)</f>
        <v>28</v>
      </c>
      <c r="E29" s="2">
        <f>IFERROR(__xludf.DUMMYFUNCTION("""COMPUTED_VALUE"""),44593.125)</f>
        <v>44593.125</v>
      </c>
      <c r="F29" s="1">
        <f>IFERROR(__xludf.DUMMYFUNCTION("""COMPUTED_VALUE"""),2914.0)</f>
        <v>2914</v>
      </c>
      <c r="G29" s="1">
        <f>IFERROR(__xludf.DUMMYFUNCTION("""COMPUTED_VALUE"""),28.0)</f>
        <v>28</v>
      </c>
      <c r="H29" s="1">
        <f>IFERROR(__xludf.DUMMYFUNCTION("""COMPUTED_VALUE"""),51.7711377)</f>
        <v>51.7711377</v>
      </c>
    </row>
    <row r="30">
      <c r="A30" s="1">
        <f>IFERROR(__xludf.DUMMYFUNCTION("""COMPUTED_VALUE"""),29.0)</f>
        <v>29</v>
      </c>
      <c r="B30" s="1">
        <f>IFERROR(__xludf.DUMMYFUNCTION("""COMPUTED_VALUE"""),25.3348034931418)</f>
        <v>25.33480349</v>
      </c>
      <c r="C30" s="1">
        <f>IFERROR(__xludf.DUMMYFUNCTION("""COMPUTED_VALUE"""),1121.0)</f>
        <v>1121</v>
      </c>
      <c r="D30" s="1">
        <f>IFERROR(__xludf.DUMMYFUNCTION("""COMPUTED_VALUE"""),29.0)</f>
        <v>29</v>
      </c>
      <c r="E30" s="2">
        <f>IFERROR(__xludf.DUMMYFUNCTION("""COMPUTED_VALUE"""),44593.166666666664)</f>
        <v>44593.16667</v>
      </c>
      <c r="F30" s="1">
        <f>IFERROR(__xludf.DUMMYFUNCTION("""COMPUTED_VALUE"""),2322.0)</f>
        <v>2322</v>
      </c>
      <c r="G30" s="1">
        <f>IFERROR(__xludf.DUMMYFUNCTION("""COMPUTED_VALUE"""),29.0)</f>
        <v>29</v>
      </c>
      <c r="H30" s="1">
        <f>IFERROR(__xludf.DUMMYFUNCTION("""COMPUTED_VALUE"""),73.08040768)</f>
        <v>73.08040768</v>
      </c>
    </row>
    <row r="31">
      <c r="A31" s="1">
        <f>IFERROR(__xludf.DUMMYFUNCTION("""COMPUTED_VALUE"""),30.0)</f>
        <v>30</v>
      </c>
      <c r="B31" s="1">
        <f>IFERROR(__xludf.DUMMYFUNCTION("""COMPUTED_VALUE"""),70.0751269785034)</f>
        <v>70.07512698</v>
      </c>
      <c r="C31" s="1">
        <f>IFERROR(__xludf.DUMMYFUNCTION("""COMPUTED_VALUE"""),1117.0)</f>
        <v>1117</v>
      </c>
      <c r="D31" s="1">
        <f>IFERROR(__xludf.DUMMYFUNCTION("""COMPUTED_VALUE"""),30.0)</f>
        <v>30</v>
      </c>
      <c r="E31" s="2">
        <f>IFERROR(__xludf.DUMMYFUNCTION("""COMPUTED_VALUE"""),44593.208333333336)</f>
        <v>44593.20833</v>
      </c>
      <c r="F31" s="1">
        <f>IFERROR(__xludf.DUMMYFUNCTION("""COMPUTED_VALUE"""),2932.0)</f>
        <v>2932</v>
      </c>
      <c r="G31" s="1">
        <f>IFERROR(__xludf.DUMMYFUNCTION("""COMPUTED_VALUE"""),30.0)</f>
        <v>30</v>
      </c>
      <c r="H31" s="1">
        <f>IFERROR(__xludf.DUMMYFUNCTION("""COMPUTED_VALUE"""),83.88421813)</f>
        <v>83.88421813</v>
      </c>
    </row>
    <row r="32">
      <c r="A32" s="1">
        <f>IFERROR(__xludf.DUMMYFUNCTION("""COMPUTED_VALUE"""),31.0)</f>
        <v>31</v>
      </c>
      <c r="B32" s="1">
        <f>IFERROR(__xludf.DUMMYFUNCTION("""COMPUTED_VALUE"""),92.6193029775784)</f>
        <v>92.61930298</v>
      </c>
      <c r="C32" s="1">
        <f>IFERROR(__xludf.DUMMYFUNCTION("""COMPUTED_VALUE"""),1475.0)</f>
        <v>1475</v>
      </c>
      <c r="D32" s="1">
        <f>IFERROR(__xludf.DUMMYFUNCTION("""COMPUTED_VALUE"""),31.0)</f>
        <v>31</v>
      </c>
      <c r="E32" s="2">
        <f>IFERROR(__xludf.DUMMYFUNCTION("""COMPUTED_VALUE"""),44593.25)</f>
        <v>44593.25</v>
      </c>
      <c r="F32" s="1">
        <f>IFERROR(__xludf.DUMMYFUNCTION("""COMPUTED_VALUE"""),2951.0)</f>
        <v>2951</v>
      </c>
      <c r="G32" s="1">
        <f>IFERROR(__xludf.DUMMYFUNCTION("""COMPUTED_VALUE"""),31.0)</f>
        <v>31</v>
      </c>
      <c r="H32" s="1">
        <f>IFERROR(__xludf.DUMMYFUNCTION("""COMPUTED_VALUE"""),59.96380461)</f>
        <v>59.96380461</v>
      </c>
    </row>
    <row r="33">
      <c r="A33" s="1">
        <f>IFERROR(__xludf.DUMMYFUNCTION("""COMPUTED_VALUE"""),32.0)</f>
        <v>32</v>
      </c>
      <c r="B33" s="1">
        <f>IFERROR(__xludf.DUMMYFUNCTION("""COMPUTED_VALUE"""),77.7269441692719)</f>
        <v>77.72694417</v>
      </c>
      <c r="C33" s="1">
        <f>IFERROR(__xludf.DUMMYFUNCTION("""COMPUTED_VALUE"""),1993.0)</f>
        <v>1993</v>
      </c>
      <c r="D33" s="1">
        <f>IFERROR(__xludf.DUMMYFUNCTION("""COMPUTED_VALUE"""),32.0)</f>
        <v>32</v>
      </c>
      <c r="E33" s="2">
        <f>IFERROR(__xludf.DUMMYFUNCTION("""COMPUTED_VALUE"""),44593.291666666664)</f>
        <v>44593.29167</v>
      </c>
      <c r="F33" s="1">
        <f>IFERROR(__xludf.DUMMYFUNCTION("""COMPUTED_VALUE"""),2313.0)</f>
        <v>2313</v>
      </c>
      <c r="G33" s="1">
        <f>IFERROR(__xludf.DUMMYFUNCTION("""COMPUTED_VALUE"""),32.0)</f>
        <v>32</v>
      </c>
      <c r="H33" s="1">
        <f>IFERROR(__xludf.DUMMYFUNCTION("""COMPUTED_VALUE"""),64.82555289)</f>
        <v>64.82555289</v>
      </c>
    </row>
    <row r="34">
      <c r="A34" s="1">
        <f>IFERROR(__xludf.DUMMYFUNCTION("""COMPUTED_VALUE"""),33.0)</f>
        <v>33</v>
      </c>
      <c r="B34" s="1">
        <f>IFERROR(__xludf.DUMMYFUNCTION("""COMPUTED_VALUE"""),59.3509900357369)</f>
        <v>59.35099004</v>
      </c>
      <c r="C34" s="1">
        <f>IFERROR(__xludf.DUMMYFUNCTION("""COMPUTED_VALUE"""),1030.0)</f>
        <v>1030</v>
      </c>
      <c r="D34" s="1">
        <f>IFERROR(__xludf.DUMMYFUNCTION("""COMPUTED_VALUE"""),33.0)</f>
        <v>33</v>
      </c>
      <c r="E34" s="2">
        <f>IFERROR(__xludf.DUMMYFUNCTION("""COMPUTED_VALUE"""),44593.333333333336)</f>
        <v>44593.33333</v>
      </c>
      <c r="F34" s="1">
        <f>IFERROR(__xludf.DUMMYFUNCTION("""COMPUTED_VALUE"""),2693.0)</f>
        <v>2693</v>
      </c>
      <c r="G34" s="1">
        <f>IFERROR(__xludf.DUMMYFUNCTION("""COMPUTED_VALUE"""),33.0)</f>
        <v>33</v>
      </c>
      <c r="H34" s="1">
        <f>IFERROR(__xludf.DUMMYFUNCTION("""COMPUTED_VALUE"""),16.31638922)</f>
        <v>16.31638922</v>
      </c>
    </row>
    <row r="35">
      <c r="A35" s="1">
        <f>IFERROR(__xludf.DUMMYFUNCTION("""COMPUTED_VALUE"""),34.0)</f>
        <v>34</v>
      </c>
      <c r="B35" s="1">
        <f>IFERROR(__xludf.DUMMYFUNCTION("""COMPUTED_VALUE"""),61.3476359527577)</f>
        <v>61.34763595</v>
      </c>
      <c r="C35" s="1">
        <f>IFERROR(__xludf.DUMMYFUNCTION("""COMPUTED_VALUE"""),1116.0)</f>
        <v>1116</v>
      </c>
      <c r="D35" s="1">
        <f>IFERROR(__xludf.DUMMYFUNCTION("""COMPUTED_VALUE"""),34.0)</f>
        <v>34</v>
      </c>
      <c r="E35" s="2">
        <f>IFERROR(__xludf.DUMMYFUNCTION("""COMPUTED_VALUE"""),44593.375)</f>
        <v>44593.375</v>
      </c>
      <c r="F35" s="1">
        <f>IFERROR(__xludf.DUMMYFUNCTION("""COMPUTED_VALUE"""),2686.0)</f>
        <v>2686</v>
      </c>
      <c r="G35" s="1">
        <f>IFERROR(__xludf.DUMMYFUNCTION("""COMPUTED_VALUE"""),34.0)</f>
        <v>34</v>
      </c>
      <c r="H35" s="1">
        <f>IFERROR(__xludf.DUMMYFUNCTION("""COMPUTED_VALUE"""),74.89233385)</f>
        <v>74.89233385</v>
      </c>
    </row>
    <row r="36">
      <c r="A36" s="1">
        <f>IFERROR(__xludf.DUMMYFUNCTION("""COMPUTED_VALUE"""),35.0)</f>
        <v>35</v>
      </c>
      <c r="B36" s="1">
        <f>IFERROR(__xludf.DUMMYFUNCTION("""COMPUTED_VALUE"""),60.474016327912)</f>
        <v>60.47401633</v>
      </c>
      <c r="C36" s="1">
        <f>IFERROR(__xludf.DUMMYFUNCTION("""COMPUTED_VALUE"""),1676.0)</f>
        <v>1676</v>
      </c>
      <c r="D36" s="1">
        <f>IFERROR(__xludf.DUMMYFUNCTION("""COMPUTED_VALUE"""),35.0)</f>
        <v>35</v>
      </c>
      <c r="E36" s="2">
        <f>IFERROR(__xludf.DUMMYFUNCTION("""COMPUTED_VALUE"""),44593.416666666664)</f>
        <v>44593.41667</v>
      </c>
      <c r="F36" s="1">
        <f>IFERROR(__xludf.DUMMYFUNCTION("""COMPUTED_VALUE"""),2173.0)</f>
        <v>2173</v>
      </c>
      <c r="G36" s="1">
        <f>IFERROR(__xludf.DUMMYFUNCTION("""COMPUTED_VALUE"""),35.0)</f>
        <v>35</v>
      </c>
      <c r="H36" s="1">
        <f>IFERROR(__xludf.DUMMYFUNCTION("""COMPUTED_VALUE"""),63.48108384)</f>
        <v>63.48108384</v>
      </c>
    </row>
    <row r="37">
      <c r="A37" s="1">
        <f>IFERROR(__xludf.DUMMYFUNCTION("""COMPUTED_VALUE"""),36.0)</f>
        <v>36</v>
      </c>
      <c r="B37" s="1">
        <f>IFERROR(__xludf.DUMMYFUNCTION("""COMPUTED_VALUE"""),42.2077334795295)</f>
        <v>42.20773348</v>
      </c>
      <c r="C37" s="1">
        <f>IFERROR(__xludf.DUMMYFUNCTION("""COMPUTED_VALUE"""),1547.0)</f>
        <v>1547</v>
      </c>
      <c r="D37" s="1">
        <f>IFERROR(__xludf.DUMMYFUNCTION("""COMPUTED_VALUE"""),36.0)</f>
        <v>36</v>
      </c>
      <c r="E37" s="2">
        <f>IFERROR(__xludf.DUMMYFUNCTION("""COMPUTED_VALUE"""),44593.458333333336)</f>
        <v>44593.45833</v>
      </c>
      <c r="F37" s="1">
        <f>IFERROR(__xludf.DUMMYFUNCTION("""COMPUTED_VALUE"""),2674.0)</f>
        <v>2674</v>
      </c>
      <c r="G37" s="1">
        <f>IFERROR(__xludf.DUMMYFUNCTION("""COMPUTED_VALUE"""),36.0)</f>
        <v>36</v>
      </c>
      <c r="H37" s="1">
        <f>IFERROR(__xludf.DUMMYFUNCTION("""COMPUTED_VALUE"""),55.07489447)</f>
        <v>55.07489447</v>
      </c>
    </row>
    <row r="38">
      <c r="A38" s="1">
        <f>IFERROR(__xludf.DUMMYFUNCTION("""COMPUTED_VALUE"""),37.0)</f>
        <v>37</v>
      </c>
      <c r="B38" s="1">
        <f>IFERROR(__xludf.DUMMYFUNCTION("""COMPUTED_VALUE"""),71.2685679166372)</f>
        <v>71.26856792</v>
      </c>
      <c r="C38" s="1">
        <f>IFERROR(__xludf.DUMMYFUNCTION("""COMPUTED_VALUE"""),1527.0)</f>
        <v>1527</v>
      </c>
      <c r="D38" s="1">
        <f>IFERROR(__xludf.DUMMYFUNCTION("""COMPUTED_VALUE"""),37.0)</f>
        <v>37</v>
      </c>
      <c r="E38" s="2">
        <f>IFERROR(__xludf.DUMMYFUNCTION("""COMPUTED_VALUE"""),44593.5)</f>
        <v>44593.5</v>
      </c>
      <c r="F38" s="1">
        <f>IFERROR(__xludf.DUMMYFUNCTION("""COMPUTED_VALUE"""),2832.0)</f>
        <v>2832</v>
      </c>
      <c r="G38" s="1">
        <f>IFERROR(__xludf.DUMMYFUNCTION("""COMPUTED_VALUE"""),37.0)</f>
        <v>37</v>
      </c>
      <c r="H38" s="1">
        <f>IFERROR(__xludf.DUMMYFUNCTION("""COMPUTED_VALUE"""),15.8558897)</f>
        <v>15.8558897</v>
      </c>
    </row>
    <row r="39">
      <c r="A39" s="1">
        <f>IFERROR(__xludf.DUMMYFUNCTION("""COMPUTED_VALUE"""),38.0)</f>
        <v>38</v>
      </c>
      <c r="B39" s="1">
        <f>IFERROR(__xludf.DUMMYFUNCTION("""COMPUTED_VALUE"""),46.2149824069534)</f>
        <v>46.21498241</v>
      </c>
      <c r="C39" s="1">
        <f>IFERROR(__xludf.DUMMYFUNCTION("""COMPUTED_VALUE"""),1087.0)</f>
        <v>1087</v>
      </c>
      <c r="D39" s="1">
        <f>IFERROR(__xludf.DUMMYFUNCTION("""COMPUTED_VALUE"""),38.0)</f>
        <v>38</v>
      </c>
      <c r="E39" s="2">
        <f>IFERROR(__xludf.DUMMYFUNCTION("""COMPUTED_VALUE"""),44593.541666666664)</f>
        <v>44593.54167</v>
      </c>
      <c r="F39" s="1">
        <f>IFERROR(__xludf.DUMMYFUNCTION("""COMPUTED_VALUE"""),2967.0)</f>
        <v>2967</v>
      </c>
      <c r="G39" s="1">
        <f>IFERROR(__xludf.DUMMYFUNCTION("""COMPUTED_VALUE"""),38.0)</f>
        <v>38</v>
      </c>
      <c r="H39" s="1">
        <f>IFERROR(__xludf.DUMMYFUNCTION("""COMPUTED_VALUE"""),35.25955889)</f>
        <v>35.25955889</v>
      </c>
    </row>
    <row r="40">
      <c r="A40" s="1">
        <f>IFERROR(__xludf.DUMMYFUNCTION("""COMPUTED_VALUE"""),39.0)</f>
        <v>39</v>
      </c>
      <c r="B40" s="1">
        <f>IFERROR(__xludf.DUMMYFUNCTION("""COMPUTED_VALUE"""),14.6316894863722)</f>
        <v>14.63168949</v>
      </c>
      <c r="C40" s="1">
        <f>IFERROR(__xludf.DUMMYFUNCTION("""COMPUTED_VALUE"""),1207.0)</f>
        <v>1207</v>
      </c>
      <c r="D40" s="1">
        <f>IFERROR(__xludf.DUMMYFUNCTION("""COMPUTED_VALUE"""),39.0)</f>
        <v>39</v>
      </c>
      <c r="E40" s="2">
        <f>IFERROR(__xludf.DUMMYFUNCTION("""COMPUTED_VALUE"""),44593.583333333336)</f>
        <v>44593.58333</v>
      </c>
      <c r="F40" s="1">
        <f>IFERROR(__xludf.DUMMYFUNCTION("""COMPUTED_VALUE"""),2201.0)</f>
        <v>2201</v>
      </c>
      <c r="G40" s="1">
        <f>IFERROR(__xludf.DUMMYFUNCTION("""COMPUTED_VALUE"""),39.0)</f>
        <v>39</v>
      </c>
      <c r="H40" s="1">
        <f>IFERROR(__xludf.DUMMYFUNCTION("""COMPUTED_VALUE"""),53.30527211)</f>
        <v>53.30527211</v>
      </c>
    </row>
    <row r="41">
      <c r="A41" s="1">
        <f>IFERROR(__xludf.DUMMYFUNCTION("""COMPUTED_VALUE"""),40.0)</f>
        <v>40</v>
      </c>
      <c r="B41" s="1">
        <f>IFERROR(__xludf.DUMMYFUNCTION("""COMPUTED_VALUE"""),80.5377756295947)</f>
        <v>80.53777563</v>
      </c>
      <c r="C41" s="1">
        <f>IFERROR(__xludf.DUMMYFUNCTION("""COMPUTED_VALUE"""),1038.0)</f>
        <v>1038</v>
      </c>
      <c r="D41" s="1">
        <f>IFERROR(__xludf.DUMMYFUNCTION("""COMPUTED_VALUE"""),40.0)</f>
        <v>40</v>
      </c>
      <c r="E41" s="2">
        <f>IFERROR(__xludf.DUMMYFUNCTION("""COMPUTED_VALUE"""),44593.625)</f>
        <v>44593.625</v>
      </c>
      <c r="F41" s="1">
        <f>IFERROR(__xludf.DUMMYFUNCTION("""COMPUTED_VALUE"""),2995.0)</f>
        <v>2995</v>
      </c>
      <c r="G41" s="1">
        <f>IFERROR(__xludf.DUMMYFUNCTION("""COMPUTED_VALUE"""),40.0)</f>
        <v>40</v>
      </c>
      <c r="H41" s="1">
        <f>IFERROR(__xludf.DUMMYFUNCTION("""COMPUTED_VALUE"""),89.31329988)</f>
        <v>89.31329988</v>
      </c>
    </row>
    <row r="42">
      <c r="A42" s="1">
        <f>IFERROR(__xludf.DUMMYFUNCTION("""COMPUTED_VALUE"""),41.0)</f>
        <v>41</v>
      </c>
      <c r="B42" s="1">
        <f>IFERROR(__xludf.DUMMYFUNCTION("""COMPUTED_VALUE"""),47.8748513539157)</f>
        <v>47.87485135</v>
      </c>
      <c r="C42" s="1">
        <f>IFERROR(__xludf.DUMMYFUNCTION("""COMPUTED_VALUE"""),1800.0)</f>
        <v>1800</v>
      </c>
      <c r="D42" s="1">
        <f>IFERROR(__xludf.DUMMYFUNCTION("""COMPUTED_VALUE"""),41.0)</f>
        <v>41</v>
      </c>
      <c r="E42" s="2">
        <f>IFERROR(__xludf.DUMMYFUNCTION("""COMPUTED_VALUE"""),44593.666666666664)</f>
        <v>44593.66667</v>
      </c>
      <c r="F42" s="1">
        <f>IFERROR(__xludf.DUMMYFUNCTION("""COMPUTED_VALUE"""),2596.0)</f>
        <v>2596</v>
      </c>
      <c r="G42" s="1">
        <f>IFERROR(__xludf.DUMMYFUNCTION("""COMPUTED_VALUE"""),41.0)</f>
        <v>41</v>
      </c>
      <c r="H42" s="1">
        <f>IFERROR(__xludf.DUMMYFUNCTION("""COMPUTED_VALUE"""),13.15678955)</f>
        <v>13.15678955</v>
      </c>
    </row>
    <row r="43">
      <c r="A43" s="1">
        <f>IFERROR(__xludf.DUMMYFUNCTION("""COMPUTED_VALUE"""),42.0)</f>
        <v>42</v>
      </c>
      <c r="B43" s="1">
        <f>IFERROR(__xludf.DUMMYFUNCTION("""COMPUTED_VALUE"""),85.1098161082929)</f>
        <v>85.10981611</v>
      </c>
      <c r="C43" s="1">
        <f>IFERROR(__xludf.DUMMYFUNCTION("""COMPUTED_VALUE"""),1510.0)</f>
        <v>1510</v>
      </c>
      <c r="D43" s="1">
        <f>IFERROR(__xludf.DUMMYFUNCTION("""COMPUTED_VALUE"""),42.0)</f>
        <v>42</v>
      </c>
      <c r="E43" s="2">
        <f>IFERROR(__xludf.DUMMYFUNCTION("""COMPUTED_VALUE"""),44593.708333333336)</f>
        <v>44593.70833</v>
      </c>
      <c r="F43" s="1">
        <f>IFERROR(__xludf.DUMMYFUNCTION("""COMPUTED_VALUE"""),2518.0)</f>
        <v>2518</v>
      </c>
      <c r="G43" s="1">
        <f>IFERROR(__xludf.DUMMYFUNCTION("""COMPUTED_VALUE"""),42.0)</f>
        <v>42</v>
      </c>
      <c r="H43" s="1">
        <f>IFERROR(__xludf.DUMMYFUNCTION("""COMPUTED_VALUE"""),39.31008129)</f>
        <v>39.31008129</v>
      </c>
    </row>
    <row r="44">
      <c r="A44" s="1">
        <f>IFERROR(__xludf.DUMMYFUNCTION("""COMPUTED_VALUE"""),43.0)</f>
        <v>43</v>
      </c>
      <c r="B44" s="1">
        <f>IFERROR(__xludf.DUMMYFUNCTION("""COMPUTED_VALUE"""),55.8192658565881)</f>
        <v>55.81926586</v>
      </c>
      <c r="C44" s="1">
        <f>IFERROR(__xludf.DUMMYFUNCTION("""COMPUTED_VALUE"""),1104.0)</f>
        <v>1104</v>
      </c>
      <c r="D44" s="1">
        <f>IFERROR(__xludf.DUMMYFUNCTION("""COMPUTED_VALUE"""),43.0)</f>
        <v>43</v>
      </c>
      <c r="E44" s="2">
        <f>IFERROR(__xludf.DUMMYFUNCTION("""COMPUTED_VALUE"""),44593.75)</f>
        <v>44593.75</v>
      </c>
      <c r="F44" s="1">
        <f>IFERROR(__xludf.DUMMYFUNCTION("""COMPUTED_VALUE"""),2910.0)</f>
        <v>2910</v>
      </c>
      <c r="G44" s="1">
        <f>IFERROR(__xludf.DUMMYFUNCTION("""COMPUTED_VALUE"""),43.0)</f>
        <v>43</v>
      </c>
      <c r="H44" s="1">
        <f>IFERROR(__xludf.DUMMYFUNCTION("""COMPUTED_VALUE"""),62.40210029)</f>
        <v>62.40210029</v>
      </c>
    </row>
    <row r="45">
      <c r="A45" s="1">
        <f>IFERROR(__xludf.DUMMYFUNCTION("""COMPUTED_VALUE"""),44.0)</f>
        <v>44</v>
      </c>
      <c r="B45" s="1">
        <f>IFERROR(__xludf.DUMMYFUNCTION("""COMPUTED_VALUE"""),86.9719197378553)</f>
        <v>86.97191974</v>
      </c>
      <c r="C45" s="1">
        <f>IFERROR(__xludf.DUMMYFUNCTION("""COMPUTED_VALUE"""),2000.0)</f>
        <v>2000</v>
      </c>
      <c r="D45" s="1">
        <f>IFERROR(__xludf.DUMMYFUNCTION("""COMPUTED_VALUE"""),44.0)</f>
        <v>44</v>
      </c>
      <c r="E45" s="2">
        <f>IFERROR(__xludf.DUMMYFUNCTION("""COMPUTED_VALUE"""),44593.791666666664)</f>
        <v>44593.79167</v>
      </c>
      <c r="F45" s="1">
        <f>IFERROR(__xludf.DUMMYFUNCTION("""COMPUTED_VALUE"""),2423.0)</f>
        <v>2423</v>
      </c>
      <c r="G45" s="1">
        <f>IFERROR(__xludf.DUMMYFUNCTION("""COMPUTED_VALUE"""),44.0)</f>
        <v>44</v>
      </c>
      <c r="H45" s="1">
        <f>IFERROR(__xludf.DUMMYFUNCTION("""COMPUTED_VALUE"""),88.11638357)</f>
        <v>88.11638357</v>
      </c>
    </row>
    <row r="46">
      <c r="A46" s="1">
        <f>IFERROR(__xludf.DUMMYFUNCTION("""COMPUTED_VALUE"""),45.0)</f>
        <v>45</v>
      </c>
      <c r="B46" s="1">
        <f>IFERROR(__xludf.DUMMYFUNCTION("""COMPUTED_VALUE"""),69.7575807521258)</f>
        <v>69.75758075</v>
      </c>
      <c r="C46" s="1">
        <f>IFERROR(__xludf.DUMMYFUNCTION("""COMPUTED_VALUE"""),1644.0)</f>
        <v>1644</v>
      </c>
      <c r="D46" s="1">
        <f>IFERROR(__xludf.DUMMYFUNCTION("""COMPUTED_VALUE"""),45.0)</f>
        <v>45</v>
      </c>
      <c r="E46" s="2">
        <f>IFERROR(__xludf.DUMMYFUNCTION("""COMPUTED_VALUE"""),44593.833333333336)</f>
        <v>44593.83333</v>
      </c>
      <c r="F46" s="1">
        <f>IFERROR(__xludf.DUMMYFUNCTION("""COMPUTED_VALUE"""),2364.0)</f>
        <v>2364</v>
      </c>
      <c r="G46" s="1">
        <f>IFERROR(__xludf.DUMMYFUNCTION("""COMPUTED_VALUE"""),45.0)</f>
        <v>45</v>
      </c>
      <c r="H46" s="1">
        <f>IFERROR(__xludf.DUMMYFUNCTION("""COMPUTED_VALUE"""),29.20318144)</f>
        <v>29.20318144</v>
      </c>
    </row>
    <row r="47">
      <c r="A47" s="1">
        <f>IFERROR(__xludf.DUMMYFUNCTION("""COMPUTED_VALUE"""),46.0)</f>
        <v>46</v>
      </c>
      <c r="B47" s="1">
        <f>IFERROR(__xludf.DUMMYFUNCTION("""COMPUTED_VALUE"""),79.3579157948132)</f>
        <v>79.35791579</v>
      </c>
      <c r="C47" s="1">
        <f>IFERROR(__xludf.DUMMYFUNCTION("""COMPUTED_VALUE"""),1238.0)</f>
        <v>1238</v>
      </c>
      <c r="D47" s="1">
        <f>IFERROR(__xludf.DUMMYFUNCTION("""COMPUTED_VALUE"""),46.0)</f>
        <v>46</v>
      </c>
      <c r="E47" s="2">
        <f>IFERROR(__xludf.DUMMYFUNCTION("""COMPUTED_VALUE"""),44593.875)</f>
        <v>44593.875</v>
      </c>
      <c r="F47" s="1">
        <f>IFERROR(__xludf.DUMMYFUNCTION("""COMPUTED_VALUE"""),2274.0)</f>
        <v>2274</v>
      </c>
      <c r="G47" s="1">
        <f>IFERROR(__xludf.DUMMYFUNCTION("""COMPUTED_VALUE"""),46.0)</f>
        <v>46</v>
      </c>
      <c r="H47" s="1">
        <f>IFERROR(__xludf.DUMMYFUNCTION("""COMPUTED_VALUE"""),15.03142075)</f>
        <v>15.03142075</v>
      </c>
    </row>
    <row r="48">
      <c r="A48" s="1">
        <f>IFERROR(__xludf.DUMMYFUNCTION("""COMPUTED_VALUE"""),47.0)</f>
        <v>47</v>
      </c>
      <c r="B48" s="1">
        <f>IFERROR(__xludf.DUMMYFUNCTION("""COMPUTED_VALUE"""),72.7425098307493)</f>
        <v>72.74250983</v>
      </c>
      <c r="C48" s="1">
        <f>IFERROR(__xludf.DUMMYFUNCTION("""COMPUTED_VALUE"""),1759.0)</f>
        <v>1759</v>
      </c>
      <c r="D48" s="1">
        <f>IFERROR(__xludf.DUMMYFUNCTION("""COMPUTED_VALUE"""),47.0)</f>
        <v>47</v>
      </c>
      <c r="E48" s="2">
        <f>IFERROR(__xludf.DUMMYFUNCTION("""COMPUTED_VALUE"""),44593.916666666664)</f>
        <v>44593.91667</v>
      </c>
      <c r="F48" s="1">
        <f>IFERROR(__xludf.DUMMYFUNCTION("""COMPUTED_VALUE"""),2639.0)</f>
        <v>2639</v>
      </c>
      <c r="G48" s="1">
        <f>IFERROR(__xludf.DUMMYFUNCTION("""COMPUTED_VALUE"""),47.0)</f>
        <v>47</v>
      </c>
      <c r="H48" s="1">
        <f>IFERROR(__xludf.DUMMYFUNCTION("""COMPUTED_VALUE"""),64.05504371)</f>
        <v>64.05504371</v>
      </c>
    </row>
    <row r="49">
      <c r="A49" s="1">
        <f>IFERROR(__xludf.DUMMYFUNCTION("""COMPUTED_VALUE"""),48.0)</f>
        <v>48</v>
      </c>
      <c r="B49" s="1">
        <f>IFERROR(__xludf.DUMMYFUNCTION("""COMPUTED_VALUE"""),17.6405694778187)</f>
        <v>17.64056948</v>
      </c>
      <c r="C49" s="1">
        <f>IFERROR(__xludf.DUMMYFUNCTION("""COMPUTED_VALUE"""),1994.0)</f>
        <v>1994</v>
      </c>
      <c r="D49" s="1">
        <f>IFERROR(__xludf.DUMMYFUNCTION("""COMPUTED_VALUE"""),48.0)</f>
        <v>48</v>
      </c>
      <c r="E49" s="2">
        <f>IFERROR(__xludf.DUMMYFUNCTION("""COMPUTED_VALUE"""),44593.958333333336)</f>
        <v>44593.95833</v>
      </c>
      <c r="F49" s="1">
        <f>IFERROR(__xludf.DUMMYFUNCTION("""COMPUTED_VALUE"""),2233.0)</f>
        <v>2233</v>
      </c>
      <c r="G49" s="1">
        <f>IFERROR(__xludf.DUMMYFUNCTION("""COMPUTED_VALUE"""),48.0)</f>
        <v>48</v>
      </c>
      <c r="H49" s="1">
        <f>IFERROR(__xludf.DUMMYFUNCTION("""COMPUTED_VALUE"""),37.31484596)</f>
        <v>37.31484596</v>
      </c>
    </row>
    <row r="50">
      <c r="A50" s="1">
        <f>IFERROR(__xludf.DUMMYFUNCTION("""COMPUTED_VALUE"""),49.0)</f>
        <v>49</v>
      </c>
      <c r="B50" s="1">
        <f>IFERROR(__xludf.DUMMYFUNCTION("""COMPUTED_VALUE"""),30.7937280805584)</f>
        <v>30.79372808</v>
      </c>
      <c r="C50" s="1">
        <f>IFERROR(__xludf.DUMMYFUNCTION("""COMPUTED_VALUE"""),1752.0)</f>
        <v>1752</v>
      </c>
      <c r="D50" s="1">
        <f>IFERROR(__xludf.DUMMYFUNCTION("""COMPUTED_VALUE"""),49.0)</f>
        <v>49</v>
      </c>
      <c r="E50" s="2">
        <f>IFERROR(__xludf.DUMMYFUNCTION("""COMPUTED_VALUE"""),44621.0)</f>
        <v>44621</v>
      </c>
      <c r="F50" s="1">
        <f>IFERROR(__xludf.DUMMYFUNCTION("""COMPUTED_VALUE"""),2239.0)</f>
        <v>2239</v>
      </c>
      <c r="G50" s="1">
        <f>IFERROR(__xludf.DUMMYFUNCTION("""COMPUTED_VALUE"""),49.0)</f>
        <v>49</v>
      </c>
      <c r="H50" s="1">
        <f>IFERROR(__xludf.DUMMYFUNCTION("""COMPUTED_VALUE"""),11.93959323)</f>
        <v>11.93959323</v>
      </c>
    </row>
    <row r="51">
      <c r="A51" s="1">
        <f>IFERROR(__xludf.DUMMYFUNCTION("""COMPUTED_VALUE"""),50.0)</f>
        <v>50</v>
      </c>
      <c r="B51" s="1">
        <f>IFERROR(__xludf.DUMMYFUNCTION("""COMPUTED_VALUE"""),61.3529794010692)</f>
        <v>61.3529794</v>
      </c>
      <c r="C51" s="1">
        <f>IFERROR(__xludf.DUMMYFUNCTION("""COMPUTED_VALUE"""),1415.0)</f>
        <v>1415</v>
      </c>
      <c r="D51" s="1">
        <f>IFERROR(__xludf.DUMMYFUNCTION("""COMPUTED_VALUE"""),50.0)</f>
        <v>50</v>
      </c>
      <c r="E51" s="2">
        <f>IFERROR(__xludf.DUMMYFUNCTION("""COMPUTED_VALUE"""),44621.041666666664)</f>
        <v>44621.04167</v>
      </c>
      <c r="F51" s="1">
        <f>IFERROR(__xludf.DUMMYFUNCTION("""COMPUTED_VALUE"""),2946.0)</f>
        <v>2946</v>
      </c>
      <c r="G51" s="1">
        <f>IFERROR(__xludf.DUMMYFUNCTION("""COMPUTED_VALUE"""),50.0)</f>
        <v>50</v>
      </c>
      <c r="H51" s="1">
        <f>IFERROR(__xludf.DUMMYFUNCTION("""COMPUTED_VALUE"""),17.91599332)</f>
        <v>17.91599332</v>
      </c>
    </row>
    <row r="52">
      <c r="A52" s="1">
        <f>IFERROR(__xludf.DUMMYFUNCTION("""COMPUTED_VALUE"""),51.0)</f>
        <v>51</v>
      </c>
      <c r="B52" s="1">
        <f>IFERROR(__xludf.DUMMYFUNCTION("""COMPUTED_VALUE"""),42.0761632078551)</f>
        <v>42.07616321</v>
      </c>
      <c r="C52" s="1">
        <f>IFERROR(__xludf.DUMMYFUNCTION("""COMPUTED_VALUE"""),1044.0)</f>
        <v>1044</v>
      </c>
      <c r="D52" s="1">
        <f>IFERROR(__xludf.DUMMYFUNCTION("""COMPUTED_VALUE"""),51.0)</f>
        <v>51</v>
      </c>
      <c r="E52" s="2">
        <f>IFERROR(__xludf.DUMMYFUNCTION("""COMPUTED_VALUE"""),44621.083333333336)</f>
        <v>44621.08333</v>
      </c>
      <c r="F52" s="1">
        <f>IFERROR(__xludf.DUMMYFUNCTION("""COMPUTED_VALUE"""),2638.0)</f>
        <v>2638</v>
      </c>
      <c r="G52" s="1">
        <f>IFERROR(__xludf.DUMMYFUNCTION("""COMPUTED_VALUE"""),51.0)</f>
        <v>51</v>
      </c>
      <c r="H52" s="1">
        <f>IFERROR(__xludf.DUMMYFUNCTION("""COMPUTED_VALUE"""),28.42012347)</f>
        <v>28.42012347</v>
      </c>
    </row>
    <row r="53">
      <c r="A53" s="1">
        <f>IFERROR(__xludf.DUMMYFUNCTION("""COMPUTED_VALUE"""),52.0)</f>
        <v>52</v>
      </c>
      <c r="B53" s="1">
        <f>IFERROR(__xludf.DUMMYFUNCTION("""COMPUTED_VALUE"""),90.8133379056265)</f>
        <v>90.81333791</v>
      </c>
      <c r="C53" s="1">
        <f>IFERROR(__xludf.DUMMYFUNCTION("""COMPUTED_VALUE"""),1374.0)</f>
        <v>1374</v>
      </c>
      <c r="D53" s="1">
        <f>IFERROR(__xludf.DUMMYFUNCTION("""COMPUTED_VALUE"""),52.0)</f>
        <v>52</v>
      </c>
      <c r="E53" s="2">
        <f>IFERROR(__xludf.DUMMYFUNCTION("""COMPUTED_VALUE"""),44621.125)</f>
        <v>44621.125</v>
      </c>
      <c r="F53" s="1">
        <f>IFERROR(__xludf.DUMMYFUNCTION("""COMPUTED_VALUE"""),2770.0)</f>
        <v>2770</v>
      </c>
      <c r="G53" s="1">
        <f>IFERROR(__xludf.DUMMYFUNCTION("""COMPUTED_VALUE"""),52.0)</f>
        <v>52</v>
      </c>
      <c r="H53" s="1">
        <f>IFERROR(__xludf.DUMMYFUNCTION("""COMPUTED_VALUE"""),95.91411493)</f>
        <v>95.91411493</v>
      </c>
    </row>
    <row r="54">
      <c r="A54" s="1">
        <f>IFERROR(__xludf.DUMMYFUNCTION("""COMPUTED_VALUE"""),53.0)</f>
        <v>53</v>
      </c>
      <c r="B54" s="1">
        <f>IFERROR(__xludf.DUMMYFUNCTION("""COMPUTED_VALUE"""),42.0840169535637)</f>
        <v>42.08401695</v>
      </c>
      <c r="C54" s="1">
        <f>IFERROR(__xludf.DUMMYFUNCTION("""COMPUTED_VALUE"""),1345.0)</f>
        <v>1345</v>
      </c>
      <c r="D54" s="1">
        <f>IFERROR(__xludf.DUMMYFUNCTION("""COMPUTED_VALUE"""),53.0)</f>
        <v>53</v>
      </c>
      <c r="E54" s="2">
        <f>IFERROR(__xludf.DUMMYFUNCTION("""COMPUTED_VALUE"""),44621.166666666664)</f>
        <v>44621.16667</v>
      </c>
      <c r="F54" s="1">
        <f>IFERROR(__xludf.DUMMYFUNCTION("""COMPUTED_VALUE"""),2262.0)</f>
        <v>2262</v>
      </c>
      <c r="G54" s="1">
        <f>IFERROR(__xludf.DUMMYFUNCTION("""COMPUTED_VALUE"""),53.0)</f>
        <v>53</v>
      </c>
      <c r="H54" s="1">
        <f>IFERROR(__xludf.DUMMYFUNCTION("""COMPUTED_VALUE"""),44.00543975)</f>
        <v>44.00543975</v>
      </c>
    </row>
    <row r="55">
      <c r="A55" s="1">
        <f>IFERROR(__xludf.DUMMYFUNCTION("""COMPUTED_VALUE"""),54.0)</f>
        <v>54</v>
      </c>
      <c r="B55" s="1">
        <f>IFERROR(__xludf.DUMMYFUNCTION("""COMPUTED_VALUE"""),87.7760911415809)</f>
        <v>87.77609114</v>
      </c>
      <c r="C55" s="1">
        <f>IFERROR(__xludf.DUMMYFUNCTION("""COMPUTED_VALUE"""),1680.0)</f>
        <v>1680</v>
      </c>
      <c r="D55" s="1">
        <f>IFERROR(__xludf.DUMMYFUNCTION("""COMPUTED_VALUE"""),54.0)</f>
        <v>54</v>
      </c>
      <c r="E55" s="2">
        <f>IFERROR(__xludf.DUMMYFUNCTION("""COMPUTED_VALUE"""),44621.208333333336)</f>
        <v>44621.20833</v>
      </c>
      <c r="F55" s="1">
        <f>IFERROR(__xludf.DUMMYFUNCTION("""COMPUTED_VALUE"""),2920.0)</f>
        <v>2920</v>
      </c>
      <c r="G55" s="1">
        <f>IFERROR(__xludf.DUMMYFUNCTION("""COMPUTED_VALUE"""),54.0)</f>
        <v>54</v>
      </c>
      <c r="H55" s="1">
        <f>IFERROR(__xludf.DUMMYFUNCTION("""COMPUTED_VALUE"""),39.08367573)</f>
        <v>39.08367573</v>
      </c>
    </row>
    <row r="56">
      <c r="A56" s="1">
        <f>IFERROR(__xludf.DUMMYFUNCTION("""COMPUTED_VALUE"""),55.0)</f>
        <v>55</v>
      </c>
      <c r="B56" s="1">
        <f>IFERROR(__xludf.DUMMYFUNCTION("""COMPUTED_VALUE"""),62.1308812283846)</f>
        <v>62.13088123</v>
      </c>
      <c r="C56" s="1">
        <f>IFERROR(__xludf.DUMMYFUNCTION("""COMPUTED_VALUE"""),1043.0)</f>
        <v>1043</v>
      </c>
      <c r="D56" s="1">
        <f>IFERROR(__xludf.DUMMYFUNCTION("""COMPUTED_VALUE"""),55.0)</f>
        <v>55</v>
      </c>
      <c r="E56" s="2">
        <f>IFERROR(__xludf.DUMMYFUNCTION("""COMPUTED_VALUE"""),44621.25)</f>
        <v>44621.25</v>
      </c>
      <c r="F56" s="1">
        <f>IFERROR(__xludf.DUMMYFUNCTION("""COMPUTED_VALUE"""),2312.0)</f>
        <v>2312</v>
      </c>
      <c r="G56" s="1">
        <f>IFERROR(__xludf.DUMMYFUNCTION("""COMPUTED_VALUE"""),55.0)</f>
        <v>55</v>
      </c>
      <c r="H56" s="1">
        <f>IFERROR(__xludf.DUMMYFUNCTION("""COMPUTED_VALUE"""),79.91319162)</f>
        <v>79.91319162</v>
      </c>
    </row>
    <row r="57">
      <c r="A57" s="1">
        <f>IFERROR(__xludf.DUMMYFUNCTION("""COMPUTED_VALUE"""),56.0)</f>
        <v>56</v>
      </c>
      <c r="B57" s="1">
        <f>IFERROR(__xludf.DUMMYFUNCTION("""COMPUTED_VALUE"""),83.1517552203441)</f>
        <v>83.15175522</v>
      </c>
      <c r="C57" s="1">
        <f>IFERROR(__xludf.DUMMYFUNCTION("""COMPUTED_VALUE"""),1611.0)</f>
        <v>1611</v>
      </c>
      <c r="D57" s="1">
        <f>IFERROR(__xludf.DUMMYFUNCTION("""COMPUTED_VALUE"""),56.0)</f>
        <v>56</v>
      </c>
      <c r="E57" s="2">
        <f>IFERROR(__xludf.DUMMYFUNCTION("""COMPUTED_VALUE"""),44621.291666666664)</f>
        <v>44621.29167</v>
      </c>
      <c r="F57" s="1">
        <f>IFERROR(__xludf.DUMMYFUNCTION("""COMPUTED_VALUE"""),2292.0)</f>
        <v>2292</v>
      </c>
      <c r="G57" s="1">
        <f>IFERROR(__xludf.DUMMYFUNCTION("""COMPUTED_VALUE"""),56.0)</f>
        <v>56</v>
      </c>
      <c r="H57" s="1">
        <f>IFERROR(__xludf.DUMMYFUNCTION("""COMPUTED_VALUE"""),99.39547483)</f>
        <v>99.39547483</v>
      </c>
    </row>
    <row r="58">
      <c r="A58" s="1">
        <f>IFERROR(__xludf.DUMMYFUNCTION("""COMPUTED_VALUE"""),57.0)</f>
        <v>57</v>
      </c>
      <c r="B58" s="1">
        <f>IFERROR(__xludf.DUMMYFUNCTION("""COMPUTED_VALUE"""),49.7237863130219)</f>
        <v>49.72378631</v>
      </c>
      <c r="C58" s="1">
        <f>IFERROR(__xludf.DUMMYFUNCTION("""COMPUTED_VALUE"""),1704.0)</f>
        <v>1704</v>
      </c>
      <c r="D58" s="1">
        <f>IFERROR(__xludf.DUMMYFUNCTION("""COMPUTED_VALUE"""),57.0)</f>
        <v>57</v>
      </c>
      <c r="E58" s="2">
        <f>IFERROR(__xludf.DUMMYFUNCTION("""COMPUTED_VALUE"""),44621.333333333336)</f>
        <v>44621.33333</v>
      </c>
      <c r="F58" s="1">
        <f>IFERROR(__xludf.DUMMYFUNCTION("""COMPUTED_VALUE"""),2082.0)</f>
        <v>2082</v>
      </c>
      <c r="G58" s="1">
        <f>IFERROR(__xludf.DUMMYFUNCTION("""COMPUTED_VALUE"""),57.0)</f>
        <v>57</v>
      </c>
      <c r="H58" s="1">
        <f>IFERROR(__xludf.DUMMYFUNCTION("""COMPUTED_VALUE"""),98.02129252)</f>
        <v>98.02129252</v>
      </c>
    </row>
    <row r="59">
      <c r="A59" s="1">
        <f>IFERROR(__xludf.DUMMYFUNCTION("""COMPUTED_VALUE"""),58.0)</f>
        <v>58</v>
      </c>
      <c r="B59" s="1">
        <f>IFERROR(__xludf.DUMMYFUNCTION("""COMPUTED_VALUE"""),13.0817412835441)</f>
        <v>13.08174128</v>
      </c>
      <c r="C59" s="1">
        <f>IFERROR(__xludf.DUMMYFUNCTION("""COMPUTED_VALUE"""),1405.0)</f>
        <v>1405</v>
      </c>
      <c r="D59" s="1">
        <f>IFERROR(__xludf.DUMMYFUNCTION("""COMPUTED_VALUE"""),58.0)</f>
        <v>58</v>
      </c>
      <c r="E59" s="2">
        <f>IFERROR(__xludf.DUMMYFUNCTION("""COMPUTED_VALUE"""),44621.375)</f>
        <v>44621.375</v>
      </c>
      <c r="F59" s="1">
        <f>IFERROR(__xludf.DUMMYFUNCTION("""COMPUTED_VALUE"""),2921.0)</f>
        <v>2921</v>
      </c>
      <c r="G59" s="1">
        <f>IFERROR(__xludf.DUMMYFUNCTION("""COMPUTED_VALUE"""),58.0)</f>
        <v>58</v>
      </c>
      <c r="H59" s="1">
        <f>IFERROR(__xludf.DUMMYFUNCTION("""COMPUTED_VALUE"""),85.978464)</f>
        <v>85.978464</v>
      </c>
    </row>
    <row r="60">
      <c r="A60" s="1">
        <f>IFERROR(__xludf.DUMMYFUNCTION("""COMPUTED_VALUE"""),59.0)</f>
        <v>59</v>
      </c>
      <c r="B60" s="1">
        <f>IFERROR(__xludf.DUMMYFUNCTION("""COMPUTED_VALUE"""),28.627560654878)</f>
        <v>28.62756065</v>
      </c>
      <c r="C60" s="1">
        <f>IFERROR(__xludf.DUMMYFUNCTION("""COMPUTED_VALUE"""),1161.0)</f>
        <v>1161</v>
      </c>
      <c r="D60" s="1">
        <f>IFERROR(__xludf.DUMMYFUNCTION("""COMPUTED_VALUE"""),59.0)</f>
        <v>59</v>
      </c>
      <c r="E60" s="2">
        <f>IFERROR(__xludf.DUMMYFUNCTION("""COMPUTED_VALUE"""),44621.416666666664)</f>
        <v>44621.41667</v>
      </c>
      <c r="F60" s="1">
        <f>IFERROR(__xludf.DUMMYFUNCTION("""COMPUTED_VALUE"""),2033.0)</f>
        <v>2033</v>
      </c>
      <c r="G60" s="1">
        <f>IFERROR(__xludf.DUMMYFUNCTION("""COMPUTED_VALUE"""),59.0)</f>
        <v>59</v>
      </c>
      <c r="H60" s="1">
        <f>IFERROR(__xludf.DUMMYFUNCTION("""COMPUTED_VALUE"""),61.36996559)</f>
        <v>61.36996559</v>
      </c>
    </row>
    <row r="61">
      <c r="A61" s="1">
        <f>IFERROR(__xludf.DUMMYFUNCTION("""COMPUTED_VALUE"""),60.0)</f>
        <v>60</v>
      </c>
      <c r="B61" s="1">
        <f>IFERROR(__xludf.DUMMYFUNCTION("""COMPUTED_VALUE"""),82.915999232391)</f>
        <v>82.91599923</v>
      </c>
      <c r="C61" s="1">
        <f>IFERROR(__xludf.DUMMYFUNCTION("""COMPUTED_VALUE"""),1336.0)</f>
        <v>1336</v>
      </c>
      <c r="D61" s="1">
        <f>IFERROR(__xludf.DUMMYFUNCTION("""COMPUTED_VALUE"""),60.0)</f>
        <v>60</v>
      </c>
      <c r="E61" s="2">
        <f>IFERROR(__xludf.DUMMYFUNCTION("""COMPUTED_VALUE"""),44621.458333333336)</f>
        <v>44621.45833</v>
      </c>
      <c r="F61" s="1">
        <f>IFERROR(__xludf.DUMMYFUNCTION("""COMPUTED_VALUE"""),2479.0)</f>
        <v>2479</v>
      </c>
      <c r="G61" s="1">
        <f>IFERROR(__xludf.DUMMYFUNCTION("""COMPUTED_VALUE"""),60.0)</f>
        <v>60</v>
      </c>
      <c r="H61" s="1">
        <f>IFERROR(__xludf.DUMMYFUNCTION("""COMPUTED_VALUE"""),56.39017672)</f>
        <v>56.39017672</v>
      </c>
    </row>
    <row r="62">
      <c r="A62" s="1">
        <f>IFERROR(__xludf.DUMMYFUNCTION("""COMPUTED_VALUE"""),61.0)</f>
        <v>61</v>
      </c>
      <c r="B62" s="1">
        <f>IFERROR(__xludf.DUMMYFUNCTION("""COMPUTED_VALUE"""),76.1145912770013)</f>
        <v>76.11459128</v>
      </c>
      <c r="C62" s="1">
        <f>IFERROR(__xludf.DUMMYFUNCTION("""COMPUTED_VALUE"""),1714.0)</f>
        <v>1714</v>
      </c>
      <c r="D62" s="1">
        <f>IFERROR(__xludf.DUMMYFUNCTION("""COMPUTED_VALUE"""),61.0)</f>
        <v>61</v>
      </c>
      <c r="E62" s="2">
        <f>IFERROR(__xludf.DUMMYFUNCTION("""COMPUTED_VALUE"""),44621.5)</f>
        <v>44621.5</v>
      </c>
      <c r="F62" s="1">
        <f>IFERROR(__xludf.DUMMYFUNCTION("""COMPUTED_VALUE"""),2684.0)</f>
        <v>2684</v>
      </c>
      <c r="G62" s="1">
        <f>IFERROR(__xludf.DUMMYFUNCTION("""COMPUTED_VALUE"""),61.0)</f>
        <v>61</v>
      </c>
      <c r="H62" s="1">
        <f>IFERROR(__xludf.DUMMYFUNCTION("""COMPUTED_VALUE"""),52.22458795)</f>
        <v>52.22458795</v>
      </c>
    </row>
    <row r="63">
      <c r="A63" s="1">
        <f>IFERROR(__xludf.DUMMYFUNCTION("""COMPUTED_VALUE"""),62.0)</f>
        <v>62</v>
      </c>
      <c r="B63" s="1">
        <f>IFERROR(__xludf.DUMMYFUNCTION("""COMPUTED_VALUE"""),66.5615911836922)</f>
        <v>66.56159118</v>
      </c>
      <c r="C63" s="1">
        <f>IFERROR(__xludf.DUMMYFUNCTION("""COMPUTED_VALUE"""),1865.0)</f>
        <v>1865</v>
      </c>
      <c r="D63" s="1">
        <f>IFERROR(__xludf.DUMMYFUNCTION("""COMPUTED_VALUE"""),62.0)</f>
        <v>62</v>
      </c>
      <c r="E63" s="2">
        <f>IFERROR(__xludf.DUMMYFUNCTION("""COMPUTED_VALUE"""),44621.541666666664)</f>
        <v>44621.54167</v>
      </c>
      <c r="F63" s="1">
        <f>IFERROR(__xludf.DUMMYFUNCTION("""COMPUTED_VALUE"""),2234.0)</f>
        <v>2234</v>
      </c>
      <c r="G63" s="1">
        <f>IFERROR(__xludf.DUMMYFUNCTION("""COMPUTED_VALUE"""),62.0)</f>
        <v>62</v>
      </c>
      <c r="H63" s="1">
        <f>IFERROR(__xludf.DUMMYFUNCTION("""COMPUTED_VALUE"""),88.00863507)</f>
        <v>88.00863507</v>
      </c>
    </row>
    <row r="64">
      <c r="A64" s="1">
        <f>IFERROR(__xludf.DUMMYFUNCTION("""COMPUTED_VALUE"""),63.0)</f>
        <v>63</v>
      </c>
      <c r="B64" s="1">
        <f>IFERROR(__xludf.DUMMYFUNCTION("""COMPUTED_VALUE"""),50.5171142970757)</f>
        <v>50.5171143</v>
      </c>
      <c r="C64" s="1">
        <f>IFERROR(__xludf.DUMMYFUNCTION("""COMPUTED_VALUE"""),1702.0)</f>
        <v>1702</v>
      </c>
      <c r="D64" s="1">
        <f>IFERROR(__xludf.DUMMYFUNCTION("""COMPUTED_VALUE"""),63.0)</f>
        <v>63</v>
      </c>
      <c r="E64" s="2">
        <f>IFERROR(__xludf.DUMMYFUNCTION("""COMPUTED_VALUE"""),44621.583333333336)</f>
        <v>44621.58333</v>
      </c>
      <c r="F64" s="1">
        <f>IFERROR(__xludf.DUMMYFUNCTION("""COMPUTED_VALUE"""),2286.0)</f>
        <v>2286</v>
      </c>
      <c r="G64" s="1">
        <f>IFERROR(__xludf.DUMMYFUNCTION("""COMPUTED_VALUE"""),63.0)</f>
        <v>63</v>
      </c>
      <c r="H64" s="1">
        <f>IFERROR(__xludf.DUMMYFUNCTION("""COMPUTED_VALUE"""),22.41233395)</f>
        <v>22.41233395</v>
      </c>
    </row>
    <row r="65">
      <c r="A65" s="1">
        <f>IFERROR(__xludf.DUMMYFUNCTION("""COMPUTED_VALUE"""),64.0)</f>
        <v>64</v>
      </c>
      <c r="B65" s="1">
        <f>IFERROR(__xludf.DUMMYFUNCTION("""COMPUTED_VALUE"""),55.1627449524949)</f>
        <v>55.16274495</v>
      </c>
      <c r="C65" s="1">
        <f>IFERROR(__xludf.DUMMYFUNCTION("""COMPUTED_VALUE"""),1483.0)</f>
        <v>1483</v>
      </c>
      <c r="D65" s="1">
        <f>IFERROR(__xludf.DUMMYFUNCTION("""COMPUTED_VALUE"""),64.0)</f>
        <v>64</v>
      </c>
      <c r="E65" s="2">
        <f>IFERROR(__xludf.DUMMYFUNCTION("""COMPUTED_VALUE"""),44621.625)</f>
        <v>44621.625</v>
      </c>
      <c r="F65" s="1">
        <f>IFERROR(__xludf.DUMMYFUNCTION("""COMPUTED_VALUE"""),2131.0)</f>
        <v>2131</v>
      </c>
      <c r="G65" s="1">
        <f>IFERROR(__xludf.DUMMYFUNCTION("""COMPUTED_VALUE"""),64.0)</f>
        <v>64</v>
      </c>
      <c r="H65" s="1">
        <f>IFERROR(__xludf.DUMMYFUNCTION("""COMPUTED_VALUE"""),10.96755079)</f>
        <v>10.96755079</v>
      </c>
    </row>
    <row r="66">
      <c r="A66" s="1">
        <f>IFERROR(__xludf.DUMMYFUNCTION("""COMPUTED_VALUE"""),65.0)</f>
        <v>65</v>
      </c>
      <c r="B66" s="1">
        <f>IFERROR(__xludf.DUMMYFUNCTION("""COMPUTED_VALUE"""),78.3345138859114)</f>
        <v>78.33451389</v>
      </c>
      <c r="C66" s="1">
        <f>IFERROR(__xludf.DUMMYFUNCTION("""COMPUTED_VALUE"""),1139.0)</f>
        <v>1139</v>
      </c>
      <c r="D66" s="1">
        <f>IFERROR(__xludf.DUMMYFUNCTION("""COMPUTED_VALUE"""),65.0)</f>
        <v>65</v>
      </c>
      <c r="E66" s="2">
        <f>IFERROR(__xludf.DUMMYFUNCTION("""COMPUTED_VALUE"""),44621.666666666664)</f>
        <v>44621.66667</v>
      </c>
      <c r="F66" s="1">
        <f>IFERROR(__xludf.DUMMYFUNCTION("""COMPUTED_VALUE"""),2195.0)</f>
        <v>2195</v>
      </c>
      <c r="G66" s="1">
        <f>IFERROR(__xludf.DUMMYFUNCTION("""COMPUTED_VALUE"""),65.0)</f>
        <v>65</v>
      </c>
      <c r="H66" s="1">
        <f>IFERROR(__xludf.DUMMYFUNCTION("""COMPUTED_VALUE"""),74.80049283)</f>
        <v>74.80049283</v>
      </c>
    </row>
    <row r="67">
      <c r="A67" s="1">
        <f>IFERROR(__xludf.DUMMYFUNCTION("""COMPUTED_VALUE"""),66.0)</f>
        <v>66</v>
      </c>
      <c r="B67" s="1">
        <f>IFERROR(__xludf.DUMMYFUNCTION("""COMPUTED_VALUE"""),51.4144879788989)</f>
        <v>51.41448798</v>
      </c>
      <c r="C67" s="1">
        <f>IFERROR(__xludf.DUMMYFUNCTION("""COMPUTED_VALUE"""),1108.0)</f>
        <v>1108</v>
      </c>
      <c r="D67" s="1">
        <f>IFERROR(__xludf.DUMMYFUNCTION("""COMPUTED_VALUE"""),66.0)</f>
        <v>66</v>
      </c>
      <c r="E67" s="2">
        <f>IFERROR(__xludf.DUMMYFUNCTION("""COMPUTED_VALUE"""),44621.708333333336)</f>
        <v>44621.70833</v>
      </c>
      <c r="F67" s="1">
        <f>IFERROR(__xludf.DUMMYFUNCTION("""COMPUTED_VALUE"""),2561.0)</f>
        <v>2561</v>
      </c>
      <c r="G67" s="1">
        <f>IFERROR(__xludf.DUMMYFUNCTION("""COMPUTED_VALUE"""),66.0)</f>
        <v>66</v>
      </c>
      <c r="H67" s="1">
        <f>IFERROR(__xludf.DUMMYFUNCTION("""COMPUTED_VALUE"""),16.34857049)</f>
        <v>16.34857049</v>
      </c>
    </row>
    <row r="68">
      <c r="A68" s="1">
        <f>IFERROR(__xludf.DUMMYFUNCTION("""COMPUTED_VALUE"""),67.0)</f>
        <v>67</v>
      </c>
      <c r="B68" s="1">
        <f>IFERROR(__xludf.DUMMYFUNCTION("""COMPUTED_VALUE"""),81.347889541359)</f>
        <v>81.34788954</v>
      </c>
      <c r="C68" s="1">
        <f>IFERROR(__xludf.DUMMYFUNCTION("""COMPUTED_VALUE"""),1056.0)</f>
        <v>1056</v>
      </c>
      <c r="D68" s="1">
        <f>IFERROR(__xludf.DUMMYFUNCTION("""COMPUTED_VALUE"""),67.0)</f>
        <v>67</v>
      </c>
      <c r="E68" s="2">
        <f>IFERROR(__xludf.DUMMYFUNCTION("""COMPUTED_VALUE"""),44621.75)</f>
        <v>44621.75</v>
      </c>
      <c r="F68" s="1">
        <f>IFERROR(__xludf.DUMMYFUNCTION("""COMPUTED_VALUE"""),2171.0)</f>
        <v>2171</v>
      </c>
      <c r="G68" s="1">
        <f>IFERROR(__xludf.DUMMYFUNCTION("""COMPUTED_VALUE"""),67.0)</f>
        <v>67</v>
      </c>
      <c r="H68" s="1">
        <f>IFERROR(__xludf.DUMMYFUNCTION("""COMPUTED_VALUE"""),59.48591944)</f>
        <v>59.48591944</v>
      </c>
    </row>
    <row r="69">
      <c r="A69" s="1">
        <f>IFERROR(__xludf.DUMMYFUNCTION("""COMPUTED_VALUE"""),68.0)</f>
        <v>68</v>
      </c>
      <c r="B69" s="1">
        <f>IFERROR(__xludf.DUMMYFUNCTION("""COMPUTED_VALUE"""),95.2314054426082)</f>
        <v>95.23140544</v>
      </c>
      <c r="C69" s="1">
        <f>IFERROR(__xludf.DUMMYFUNCTION("""COMPUTED_VALUE"""),1548.0)</f>
        <v>1548</v>
      </c>
      <c r="D69" s="1">
        <f>IFERROR(__xludf.DUMMYFUNCTION("""COMPUTED_VALUE"""),68.0)</f>
        <v>68</v>
      </c>
      <c r="E69" s="2">
        <f>IFERROR(__xludf.DUMMYFUNCTION("""COMPUTED_VALUE"""),44621.791666666664)</f>
        <v>44621.79167</v>
      </c>
      <c r="F69" s="1">
        <f>IFERROR(__xludf.DUMMYFUNCTION("""COMPUTED_VALUE"""),2781.0)</f>
        <v>2781</v>
      </c>
      <c r="G69" s="1">
        <f>IFERROR(__xludf.DUMMYFUNCTION("""COMPUTED_VALUE"""),68.0)</f>
        <v>68</v>
      </c>
      <c r="H69" s="1">
        <f>IFERROR(__xludf.DUMMYFUNCTION("""COMPUTED_VALUE"""),64.68870799)</f>
        <v>64.68870799</v>
      </c>
    </row>
    <row r="70">
      <c r="A70" s="1">
        <f>IFERROR(__xludf.DUMMYFUNCTION("""COMPUTED_VALUE"""),69.0)</f>
        <v>69</v>
      </c>
      <c r="B70" s="1">
        <f>IFERROR(__xludf.DUMMYFUNCTION("""COMPUTED_VALUE"""),87.1583194263194)</f>
        <v>87.15831943</v>
      </c>
      <c r="C70" s="1">
        <f>IFERROR(__xludf.DUMMYFUNCTION("""COMPUTED_VALUE"""),1887.0)</f>
        <v>1887</v>
      </c>
      <c r="D70" s="1">
        <f>IFERROR(__xludf.DUMMYFUNCTION("""COMPUTED_VALUE"""),69.0)</f>
        <v>69</v>
      </c>
      <c r="E70" s="2">
        <f>IFERROR(__xludf.DUMMYFUNCTION("""COMPUTED_VALUE"""),44621.833333333336)</f>
        <v>44621.83333</v>
      </c>
      <c r="F70" s="1">
        <f>IFERROR(__xludf.DUMMYFUNCTION("""COMPUTED_VALUE"""),2038.0)</f>
        <v>2038</v>
      </c>
      <c r="G70" s="1">
        <f>IFERROR(__xludf.DUMMYFUNCTION("""COMPUTED_VALUE"""),69.0)</f>
        <v>69</v>
      </c>
      <c r="H70" s="1">
        <f>IFERROR(__xludf.DUMMYFUNCTION("""COMPUTED_VALUE"""),40.11881406)</f>
        <v>40.11881406</v>
      </c>
    </row>
    <row r="71">
      <c r="A71" s="1">
        <f>IFERROR(__xludf.DUMMYFUNCTION("""COMPUTED_VALUE"""),70.0)</f>
        <v>70</v>
      </c>
      <c r="B71" s="1">
        <f>IFERROR(__xludf.DUMMYFUNCTION("""COMPUTED_VALUE"""),78.6968116930591)</f>
        <v>78.69681169</v>
      </c>
      <c r="C71" s="1">
        <f>IFERROR(__xludf.DUMMYFUNCTION("""COMPUTED_VALUE"""),1897.0)</f>
        <v>1897</v>
      </c>
      <c r="D71" s="1">
        <f>IFERROR(__xludf.DUMMYFUNCTION("""COMPUTED_VALUE"""),70.0)</f>
        <v>70</v>
      </c>
      <c r="E71" s="2">
        <f>IFERROR(__xludf.DUMMYFUNCTION("""COMPUTED_VALUE"""),44621.875)</f>
        <v>44621.875</v>
      </c>
      <c r="F71" s="1">
        <f>IFERROR(__xludf.DUMMYFUNCTION("""COMPUTED_VALUE"""),2475.0)</f>
        <v>2475</v>
      </c>
      <c r="G71" s="1">
        <f>IFERROR(__xludf.DUMMYFUNCTION("""COMPUTED_VALUE"""),70.0)</f>
        <v>70</v>
      </c>
      <c r="H71" s="1">
        <f>IFERROR(__xludf.DUMMYFUNCTION("""COMPUTED_VALUE"""),33.1869425)</f>
        <v>33.1869425</v>
      </c>
    </row>
    <row r="72">
      <c r="A72" s="1">
        <f>IFERROR(__xludf.DUMMYFUNCTION("""COMPUTED_VALUE"""),71.0)</f>
        <v>71</v>
      </c>
      <c r="B72" s="1">
        <f>IFERROR(__xludf.DUMMYFUNCTION("""COMPUTED_VALUE"""),23.8062368202274)</f>
        <v>23.80623682</v>
      </c>
      <c r="C72" s="1">
        <f>IFERROR(__xludf.DUMMYFUNCTION("""COMPUTED_VALUE"""),1154.0)</f>
        <v>1154</v>
      </c>
      <c r="D72" s="1">
        <f>IFERROR(__xludf.DUMMYFUNCTION("""COMPUTED_VALUE"""),71.0)</f>
        <v>71</v>
      </c>
      <c r="E72" s="2">
        <f>IFERROR(__xludf.DUMMYFUNCTION("""COMPUTED_VALUE"""),44621.916666666664)</f>
        <v>44621.91667</v>
      </c>
      <c r="F72" s="1">
        <f>IFERROR(__xludf.DUMMYFUNCTION("""COMPUTED_VALUE"""),2487.0)</f>
        <v>2487</v>
      </c>
      <c r="G72" s="1">
        <f>IFERROR(__xludf.DUMMYFUNCTION("""COMPUTED_VALUE"""),71.0)</f>
        <v>71</v>
      </c>
      <c r="H72" s="1">
        <f>IFERROR(__xludf.DUMMYFUNCTION("""COMPUTED_VALUE"""),64.24073572)</f>
        <v>64.24073572</v>
      </c>
    </row>
    <row r="73">
      <c r="A73" s="1">
        <f>IFERROR(__xludf.DUMMYFUNCTION("""COMPUTED_VALUE"""),72.0)</f>
        <v>72</v>
      </c>
      <c r="B73" s="1">
        <f>IFERROR(__xludf.DUMMYFUNCTION("""COMPUTED_VALUE"""),57.3161592244603)</f>
        <v>57.31615922</v>
      </c>
      <c r="C73" s="1">
        <f>IFERROR(__xludf.DUMMYFUNCTION("""COMPUTED_VALUE"""),1286.0)</f>
        <v>1286</v>
      </c>
      <c r="D73" s="1">
        <f>IFERROR(__xludf.DUMMYFUNCTION("""COMPUTED_VALUE"""),72.0)</f>
        <v>72</v>
      </c>
      <c r="E73" s="2">
        <f>IFERROR(__xludf.DUMMYFUNCTION("""COMPUTED_VALUE"""),44621.958333333336)</f>
        <v>44621.95833</v>
      </c>
      <c r="F73" s="1">
        <f>IFERROR(__xludf.DUMMYFUNCTION("""COMPUTED_VALUE"""),2495.0)</f>
        <v>2495</v>
      </c>
      <c r="G73" s="1">
        <f>IFERROR(__xludf.DUMMYFUNCTION("""COMPUTED_VALUE"""),72.0)</f>
        <v>72</v>
      </c>
      <c r="H73" s="1">
        <f>IFERROR(__xludf.DUMMYFUNCTION("""COMPUTED_VALUE"""),53.91674222)</f>
        <v>53.91674222</v>
      </c>
    </row>
    <row r="74">
      <c r="A74" s="1">
        <f>IFERROR(__xludf.DUMMYFUNCTION("""COMPUTED_VALUE"""),73.0)</f>
        <v>73</v>
      </c>
      <c r="B74" s="1">
        <f>IFERROR(__xludf.DUMMYFUNCTION("""COMPUTED_VALUE"""),67.9260433093986)</f>
        <v>67.92604331</v>
      </c>
      <c r="C74" s="1">
        <f>IFERROR(__xludf.DUMMYFUNCTION("""COMPUTED_VALUE"""),1149.0)</f>
        <v>1149</v>
      </c>
      <c r="D74" s="1">
        <f>IFERROR(__xludf.DUMMYFUNCTION("""COMPUTED_VALUE"""),73.0)</f>
        <v>73</v>
      </c>
      <c r="E74" s="2">
        <f>IFERROR(__xludf.DUMMYFUNCTION("""COMPUTED_VALUE"""),44652.0)</f>
        <v>44652</v>
      </c>
      <c r="F74" s="1">
        <f>IFERROR(__xludf.DUMMYFUNCTION("""COMPUTED_VALUE"""),2200.0)</f>
        <v>2200</v>
      </c>
      <c r="G74" s="1">
        <f>IFERROR(__xludf.DUMMYFUNCTION("""COMPUTED_VALUE"""),73.0)</f>
        <v>73</v>
      </c>
      <c r="H74" s="1">
        <f>IFERROR(__xludf.DUMMYFUNCTION("""COMPUTED_VALUE"""),55.60426364)</f>
        <v>55.60426364</v>
      </c>
    </row>
    <row r="75">
      <c r="A75" s="1">
        <f>IFERROR(__xludf.DUMMYFUNCTION("""COMPUTED_VALUE"""),74.0)</f>
        <v>74</v>
      </c>
      <c r="B75" s="1">
        <f>IFERROR(__xludf.DUMMYFUNCTION("""COMPUTED_VALUE"""),16.2634488031961)</f>
        <v>16.2634488</v>
      </c>
      <c r="C75" s="1">
        <f>IFERROR(__xludf.DUMMYFUNCTION("""COMPUTED_VALUE"""),1158.0)</f>
        <v>1158</v>
      </c>
      <c r="D75" s="1">
        <f>IFERROR(__xludf.DUMMYFUNCTION("""COMPUTED_VALUE"""),74.0)</f>
        <v>74</v>
      </c>
      <c r="E75" s="2">
        <f>IFERROR(__xludf.DUMMYFUNCTION("""COMPUTED_VALUE"""),44652.041666666664)</f>
        <v>44652.04167</v>
      </c>
      <c r="F75" s="1">
        <f>IFERROR(__xludf.DUMMYFUNCTION("""COMPUTED_VALUE"""),2296.0)</f>
        <v>2296</v>
      </c>
      <c r="G75" s="1">
        <f>IFERROR(__xludf.DUMMYFUNCTION("""COMPUTED_VALUE"""),74.0)</f>
        <v>74</v>
      </c>
      <c r="H75" s="1">
        <f>IFERROR(__xludf.DUMMYFUNCTION("""COMPUTED_VALUE"""),95.54621197)</f>
        <v>95.54621197</v>
      </c>
    </row>
    <row r="76">
      <c r="A76" s="1">
        <f>IFERROR(__xludf.DUMMYFUNCTION("""COMPUTED_VALUE"""),75.0)</f>
        <v>75</v>
      </c>
      <c r="B76" s="1">
        <f>IFERROR(__xludf.DUMMYFUNCTION("""COMPUTED_VALUE"""),13.4200225535378)</f>
        <v>13.42002255</v>
      </c>
      <c r="C76" s="1">
        <f>IFERROR(__xludf.DUMMYFUNCTION("""COMPUTED_VALUE"""),1606.0)</f>
        <v>1606</v>
      </c>
      <c r="D76" s="1">
        <f>IFERROR(__xludf.DUMMYFUNCTION("""COMPUTED_VALUE"""),75.0)</f>
        <v>75</v>
      </c>
      <c r="E76" s="2">
        <f>IFERROR(__xludf.DUMMYFUNCTION("""COMPUTED_VALUE"""),44652.083333333336)</f>
        <v>44652.08333</v>
      </c>
      <c r="F76" s="1">
        <f>IFERROR(__xludf.DUMMYFUNCTION("""COMPUTED_VALUE"""),2872.0)</f>
        <v>2872</v>
      </c>
      <c r="G76" s="1">
        <f>IFERROR(__xludf.DUMMYFUNCTION("""COMPUTED_VALUE"""),75.0)</f>
        <v>75</v>
      </c>
      <c r="H76" s="1">
        <f>IFERROR(__xludf.DUMMYFUNCTION("""COMPUTED_VALUE"""),25.73509605)</f>
        <v>25.73509605</v>
      </c>
    </row>
    <row r="77">
      <c r="A77" s="1">
        <f>IFERROR(__xludf.DUMMYFUNCTION("""COMPUTED_VALUE"""),76.0)</f>
        <v>76</v>
      </c>
      <c r="B77" s="1">
        <f>IFERROR(__xludf.DUMMYFUNCTION("""COMPUTED_VALUE"""),42.7685555466915)</f>
        <v>42.76855555</v>
      </c>
      <c r="C77" s="1">
        <f>IFERROR(__xludf.DUMMYFUNCTION("""COMPUTED_VALUE"""),1422.0)</f>
        <v>1422</v>
      </c>
      <c r="D77" s="1">
        <f>IFERROR(__xludf.DUMMYFUNCTION("""COMPUTED_VALUE"""),76.0)</f>
        <v>76</v>
      </c>
      <c r="E77" s="2">
        <f>IFERROR(__xludf.DUMMYFUNCTION("""COMPUTED_VALUE"""),44652.125)</f>
        <v>44652.125</v>
      </c>
      <c r="F77" s="1">
        <f>IFERROR(__xludf.DUMMYFUNCTION("""COMPUTED_VALUE"""),2036.0)</f>
        <v>2036</v>
      </c>
      <c r="G77" s="1">
        <f>IFERROR(__xludf.DUMMYFUNCTION("""COMPUTED_VALUE"""),76.0)</f>
        <v>76</v>
      </c>
      <c r="H77" s="1">
        <f>IFERROR(__xludf.DUMMYFUNCTION("""COMPUTED_VALUE"""),92.08992059)</f>
        <v>92.08992059</v>
      </c>
    </row>
    <row r="78">
      <c r="A78" s="1">
        <f>IFERROR(__xludf.DUMMYFUNCTION("""COMPUTED_VALUE"""),77.0)</f>
        <v>77</v>
      </c>
      <c r="B78" s="1">
        <f>IFERROR(__xludf.DUMMYFUNCTION("""COMPUTED_VALUE"""),41.2115834187404)</f>
        <v>41.21158342</v>
      </c>
      <c r="C78" s="1">
        <f>IFERROR(__xludf.DUMMYFUNCTION("""COMPUTED_VALUE"""),1007.0)</f>
        <v>1007</v>
      </c>
      <c r="D78" s="1">
        <f>IFERROR(__xludf.DUMMYFUNCTION("""COMPUTED_VALUE"""),77.0)</f>
        <v>77</v>
      </c>
      <c r="E78" s="2">
        <f>IFERROR(__xludf.DUMMYFUNCTION("""COMPUTED_VALUE"""),44652.166666666664)</f>
        <v>44652.16667</v>
      </c>
      <c r="F78" s="1">
        <f>IFERROR(__xludf.DUMMYFUNCTION("""COMPUTED_VALUE"""),2753.0)</f>
        <v>2753</v>
      </c>
      <c r="G78" s="1">
        <f>IFERROR(__xludf.DUMMYFUNCTION("""COMPUTED_VALUE"""),77.0)</f>
        <v>77</v>
      </c>
      <c r="H78" s="1">
        <f>IFERROR(__xludf.DUMMYFUNCTION("""COMPUTED_VALUE"""),66.15215048)</f>
        <v>66.15215048</v>
      </c>
    </row>
    <row r="79">
      <c r="A79" s="1">
        <f>IFERROR(__xludf.DUMMYFUNCTION("""COMPUTED_VALUE"""),78.0)</f>
        <v>78</v>
      </c>
      <c r="B79" s="1">
        <f>IFERROR(__xludf.DUMMYFUNCTION("""COMPUTED_VALUE"""),58.1385900580449)</f>
        <v>58.13859006</v>
      </c>
      <c r="C79" s="1">
        <f>IFERROR(__xludf.DUMMYFUNCTION("""COMPUTED_VALUE"""),1985.0)</f>
        <v>1985</v>
      </c>
      <c r="D79" s="1">
        <f>IFERROR(__xludf.DUMMYFUNCTION("""COMPUTED_VALUE"""),78.0)</f>
        <v>78</v>
      </c>
      <c r="E79" s="2">
        <f>IFERROR(__xludf.DUMMYFUNCTION("""COMPUTED_VALUE"""),44652.208333333336)</f>
        <v>44652.20833</v>
      </c>
      <c r="F79" s="1">
        <f>IFERROR(__xludf.DUMMYFUNCTION("""COMPUTED_VALUE"""),2116.0)</f>
        <v>2116</v>
      </c>
      <c r="G79" s="1">
        <f>IFERROR(__xludf.DUMMYFUNCTION("""COMPUTED_VALUE"""),78.0)</f>
        <v>78</v>
      </c>
      <c r="H79" s="1">
        <f>IFERROR(__xludf.DUMMYFUNCTION("""COMPUTED_VALUE"""),70.84820401)</f>
        <v>70.84820401</v>
      </c>
    </row>
    <row r="80">
      <c r="A80" s="1">
        <f>IFERROR(__xludf.DUMMYFUNCTION("""COMPUTED_VALUE"""),79.0)</f>
        <v>79</v>
      </c>
      <c r="B80" s="1">
        <f>IFERROR(__xludf.DUMMYFUNCTION("""COMPUTED_VALUE"""),14.6346641574223)</f>
        <v>14.63466416</v>
      </c>
      <c r="C80" s="1">
        <f>IFERROR(__xludf.DUMMYFUNCTION("""COMPUTED_VALUE"""),1776.0)</f>
        <v>1776</v>
      </c>
      <c r="D80" s="1">
        <f>IFERROR(__xludf.DUMMYFUNCTION("""COMPUTED_VALUE"""),79.0)</f>
        <v>79</v>
      </c>
      <c r="E80" s="2">
        <f>IFERROR(__xludf.DUMMYFUNCTION("""COMPUTED_VALUE"""),44652.25)</f>
        <v>44652.25</v>
      </c>
      <c r="F80" s="1">
        <f>IFERROR(__xludf.DUMMYFUNCTION("""COMPUTED_VALUE"""),2203.0)</f>
        <v>2203</v>
      </c>
      <c r="G80" s="1">
        <f>IFERROR(__xludf.DUMMYFUNCTION("""COMPUTED_VALUE"""),79.0)</f>
        <v>79</v>
      </c>
      <c r="H80" s="1">
        <f>IFERROR(__xludf.DUMMYFUNCTION("""COMPUTED_VALUE"""),65.46874683)</f>
        <v>65.46874683</v>
      </c>
    </row>
    <row r="81">
      <c r="A81" s="1">
        <f>IFERROR(__xludf.DUMMYFUNCTION("""COMPUTED_VALUE"""),80.0)</f>
        <v>80</v>
      </c>
      <c r="B81" s="1">
        <f>IFERROR(__xludf.DUMMYFUNCTION("""COMPUTED_VALUE"""),19.1375915209926)</f>
        <v>19.13759152</v>
      </c>
      <c r="C81" s="1">
        <f>IFERROR(__xludf.DUMMYFUNCTION("""COMPUTED_VALUE"""),1159.0)</f>
        <v>1159</v>
      </c>
      <c r="D81" s="1">
        <f>IFERROR(__xludf.DUMMYFUNCTION("""COMPUTED_VALUE"""),80.0)</f>
        <v>80</v>
      </c>
      <c r="E81" s="2">
        <f>IFERROR(__xludf.DUMMYFUNCTION("""COMPUTED_VALUE"""),44652.291666666664)</f>
        <v>44652.29167</v>
      </c>
      <c r="F81" s="1">
        <f>IFERROR(__xludf.DUMMYFUNCTION("""COMPUTED_VALUE"""),2083.0)</f>
        <v>2083</v>
      </c>
      <c r="G81" s="1">
        <f>IFERROR(__xludf.DUMMYFUNCTION("""COMPUTED_VALUE"""),80.0)</f>
        <v>80</v>
      </c>
      <c r="H81" s="1">
        <f>IFERROR(__xludf.DUMMYFUNCTION("""COMPUTED_VALUE"""),25.2730951)</f>
        <v>25.2730951</v>
      </c>
    </row>
    <row r="82">
      <c r="A82" s="1">
        <f>IFERROR(__xludf.DUMMYFUNCTION("""COMPUTED_VALUE"""),81.0)</f>
        <v>81</v>
      </c>
      <c r="B82" s="1">
        <f>IFERROR(__xludf.DUMMYFUNCTION("""COMPUTED_VALUE"""),29.8348657604177)</f>
        <v>29.83486576</v>
      </c>
      <c r="C82" s="1">
        <f>IFERROR(__xludf.DUMMYFUNCTION("""COMPUTED_VALUE"""),1493.0)</f>
        <v>1493</v>
      </c>
      <c r="D82" s="1">
        <f>IFERROR(__xludf.DUMMYFUNCTION("""COMPUTED_VALUE"""),81.0)</f>
        <v>81</v>
      </c>
      <c r="E82" s="2">
        <f>IFERROR(__xludf.DUMMYFUNCTION("""COMPUTED_VALUE"""),44652.333333333336)</f>
        <v>44652.33333</v>
      </c>
      <c r="F82" s="1">
        <f>IFERROR(__xludf.DUMMYFUNCTION("""COMPUTED_VALUE"""),2552.0)</f>
        <v>2552</v>
      </c>
      <c r="G82" s="1">
        <f>IFERROR(__xludf.DUMMYFUNCTION("""COMPUTED_VALUE"""),81.0)</f>
        <v>81</v>
      </c>
      <c r="H82" s="1">
        <f>IFERROR(__xludf.DUMMYFUNCTION("""COMPUTED_VALUE"""),54.43074954)</f>
        <v>54.43074954</v>
      </c>
    </row>
    <row r="83">
      <c r="A83" s="1">
        <f>IFERROR(__xludf.DUMMYFUNCTION("""COMPUTED_VALUE"""),82.0)</f>
        <v>82</v>
      </c>
      <c r="B83" s="1">
        <f>IFERROR(__xludf.DUMMYFUNCTION("""COMPUTED_VALUE"""),38.4313775529822)</f>
        <v>38.43137755</v>
      </c>
      <c r="C83" s="1">
        <f>IFERROR(__xludf.DUMMYFUNCTION("""COMPUTED_VALUE"""),1322.0)</f>
        <v>1322</v>
      </c>
      <c r="D83" s="1">
        <f>IFERROR(__xludf.DUMMYFUNCTION("""COMPUTED_VALUE"""),82.0)</f>
        <v>82</v>
      </c>
      <c r="E83" s="2">
        <f>IFERROR(__xludf.DUMMYFUNCTION("""COMPUTED_VALUE"""),44652.375)</f>
        <v>44652.375</v>
      </c>
      <c r="F83" s="1">
        <f>IFERROR(__xludf.DUMMYFUNCTION("""COMPUTED_VALUE"""),2282.0)</f>
        <v>2282</v>
      </c>
      <c r="G83" s="1">
        <f>IFERROR(__xludf.DUMMYFUNCTION("""COMPUTED_VALUE"""),82.0)</f>
        <v>82</v>
      </c>
      <c r="H83" s="1">
        <f>IFERROR(__xludf.DUMMYFUNCTION("""COMPUTED_VALUE"""),89.92128591)</f>
        <v>89.92128591</v>
      </c>
    </row>
    <row r="84">
      <c r="A84" s="1">
        <f>IFERROR(__xludf.DUMMYFUNCTION("""COMPUTED_VALUE"""),83.0)</f>
        <v>83</v>
      </c>
      <c r="B84" s="1">
        <f>IFERROR(__xludf.DUMMYFUNCTION("""COMPUTED_VALUE"""),18.1107618689022)</f>
        <v>18.11076187</v>
      </c>
      <c r="C84" s="1">
        <f>IFERROR(__xludf.DUMMYFUNCTION("""COMPUTED_VALUE"""),1731.0)</f>
        <v>1731</v>
      </c>
      <c r="D84" s="1">
        <f>IFERROR(__xludf.DUMMYFUNCTION("""COMPUTED_VALUE"""),83.0)</f>
        <v>83</v>
      </c>
      <c r="E84" s="2">
        <f>IFERROR(__xludf.DUMMYFUNCTION("""COMPUTED_VALUE"""),44652.416666666664)</f>
        <v>44652.41667</v>
      </c>
      <c r="F84" s="1">
        <f>IFERROR(__xludf.DUMMYFUNCTION("""COMPUTED_VALUE"""),2610.0)</f>
        <v>2610</v>
      </c>
      <c r="G84" s="1">
        <f>IFERROR(__xludf.DUMMYFUNCTION("""COMPUTED_VALUE"""),83.0)</f>
        <v>83</v>
      </c>
      <c r="H84" s="1">
        <f>IFERROR(__xludf.DUMMYFUNCTION("""COMPUTED_VALUE"""),70.55336115)</f>
        <v>70.55336115</v>
      </c>
    </row>
    <row r="85">
      <c r="A85" s="1">
        <f>IFERROR(__xludf.DUMMYFUNCTION("""COMPUTED_VALUE"""),84.0)</f>
        <v>84</v>
      </c>
      <c r="B85" s="1">
        <f>IFERROR(__xludf.DUMMYFUNCTION("""COMPUTED_VALUE"""),22.9724285934979)</f>
        <v>22.97242859</v>
      </c>
      <c r="C85" s="1">
        <f>IFERROR(__xludf.DUMMYFUNCTION("""COMPUTED_VALUE"""),1876.0)</f>
        <v>1876</v>
      </c>
      <c r="D85" s="1">
        <f>IFERROR(__xludf.DUMMYFUNCTION("""COMPUTED_VALUE"""),84.0)</f>
        <v>84</v>
      </c>
      <c r="E85" s="2">
        <f>IFERROR(__xludf.DUMMYFUNCTION("""COMPUTED_VALUE"""),44652.458333333336)</f>
        <v>44652.45833</v>
      </c>
      <c r="F85" s="1">
        <f>IFERROR(__xludf.DUMMYFUNCTION("""COMPUTED_VALUE"""),2901.0)</f>
        <v>2901</v>
      </c>
      <c r="G85" s="1">
        <f>IFERROR(__xludf.DUMMYFUNCTION("""COMPUTED_VALUE"""),84.0)</f>
        <v>84</v>
      </c>
      <c r="H85" s="1">
        <f>IFERROR(__xludf.DUMMYFUNCTION("""COMPUTED_VALUE"""),11.76053278)</f>
        <v>11.76053278</v>
      </c>
    </row>
    <row r="86">
      <c r="A86" s="1">
        <f>IFERROR(__xludf.DUMMYFUNCTION("""COMPUTED_VALUE"""),85.0)</f>
        <v>85</v>
      </c>
      <c r="B86" s="1">
        <f>IFERROR(__xludf.DUMMYFUNCTION("""COMPUTED_VALUE"""),22.4528928809951)</f>
        <v>22.45289288</v>
      </c>
      <c r="C86" s="1">
        <f>IFERROR(__xludf.DUMMYFUNCTION("""COMPUTED_VALUE"""),1920.0)</f>
        <v>1920</v>
      </c>
      <c r="D86" s="1">
        <f>IFERROR(__xludf.DUMMYFUNCTION("""COMPUTED_VALUE"""),85.0)</f>
        <v>85</v>
      </c>
      <c r="E86" s="2">
        <f>IFERROR(__xludf.DUMMYFUNCTION("""COMPUTED_VALUE"""),44652.5)</f>
        <v>44652.5</v>
      </c>
      <c r="F86" s="1">
        <f>IFERROR(__xludf.DUMMYFUNCTION("""COMPUTED_VALUE"""),2323.0)</f>
        <v>2323</v>
      </c>
      <c r="G86" s="1">
        <f>IFERROR(__xludf.DUMMYFUNCTION("""COMPUTED_VALUE"""),85.0)</f>
        <v>85</v>
      </c>
      <c r="H86" s="1">
        <f>IFERROR(__xludf.DUMMYFUNCTION("""COMPUTED_VALUE"""),47.90428072)</f>
        <v>47.90428072</v>
      </c>
    </row>
    <row r="87">
      <c r="A87" s="1">
        <f>IFERROR(__xludf.DUMMYFUNCTION("""COMPUTED_VALUE"""),86.0)</f>
        <v>86</v>
      </c>
      <c r="B87" s="1">
        <f>IFERROR(__xludf.DUMMYFUNCTION("""COMPUTED_VALUE"""),70.5113196679171)</f>
        <v>70.51131967</v>
      </c>
      <c r="C87" s="1">
        <f>IFERROR(__xludf.DUMMYFUNCTION("""COMPUTED_VALUE"""),1618.0)</f>
        <v>1618</v>
      </c>
      <c r="D87" s="1">
        <f>IFERROR(__xludf.DUMMYFUNCTION("""COMPUTED_VALUE"""),86.0)</f>
        <v>86</v>
      </c>
      <c r="E87" s="2">
        <f>IFERROR(__xludf.DUMMYFUNCTION("""COMPUTED_VALUE"""),44652.541666666664)</f>
        <v>44652.54167</v>
      </c>
      <c r="F87" s="1">
        <f>IFERROR(__xludf.DUMMYFUNCTION("""COMPUTED_VALUE"""),2534.0)</f>
        <v>2534</v>
      </c>
      <c r="G87" s="1">
        <f>IFERROR(__xludf.DUMMYFUNCTION("""COMPUTED_VALUE"""),86.0)</f>
        <v>86</v>
      </c>
      <c r="H87" s="1">
        <f>IFERROR(__xludf.DUMMYFUNCTION("""COMPUTED_VALUE"""),30.12257415)</f>
        <v>30.12257415</v>
      </c>
    </row>
    <row r="88">
      <c r="A88" s="1">
        <f>IFERROR(__xludf.DUMMYFUNCTION("""COMPUTED_VALUE"""),87.0)</f>
        <v>87</v>
      </c>
      <c r="B88" s="1">
        <f>IFERROR(__xludf.DUMMYFUNCTION("""COMPUTED_VALUE"""),78.5522140663572)</f>
        <v>78.55221407</v>
      </c>
      <c r="C88" s="1">
        <f>IFERROR(__xludf.DUMMYFUNCTION("""COMPUTED_VALUE"""),1054.0)</f>
        <v>1054</v>
      </c>
      <c r="D88" s="1">
        <f>IFERROR(__xludf.DUMMYFUNCTION("""COMPUTED_VALUE"""),87.0)</f>
        <v>87</v>
      </c>
      <c r="E88" s="2">
        <f>IFERROR(__xludf.DUMMYFUNCTION("""COMPUTED_VALUE"""),44652.583333333336)</f>
        <v>44652.58333</v>
      </c>
      <c r="F88" s="1">
        <f>IFERROR(__xludf.DUMMYFUNCTION("""COMPUTED_VALUE"""),2586.0)</f>
        <v>2586</v>
      </c>
      <c r="G88" s="1">
        <f>IFERROR(__xludf.DUMMYFUNCTION("""COMPUTED_VALUE"""),87.0)</f>
        <v>87</v>
      </c>
      <c r="H88" s="1">
        <f>IFERROR(__xludf.DUMMYFUNCTION("""COMPUTED_VALUE"""),59.06169369)</f>
        <v>59.06169369</v>
      </c>
    </row>
    <row r="89">
      <c r="A89" s="1">
        <f>IFERROR(__xludf.DUMMYFUNCTION("""COMPUTED_VALUE"""),88.0)</f>
        <v>88</v>
      </c>
      <c r="B89" s="1">
        <f>IFERROR(__xludf.DUMMYFUNCTION("""COMPUTED_VALUE"""),35.6012418419508)</f>
        <v>35.60124184</v>
      </c>
      <c r="C89" s="1">
        <f>IFERROR(__xludf.DUMMYFUNCTION("""COMPUTED_VALUE"""),1886.0)</f>
        <v>1886</v>
      </c>
      <c r="D89" s="1">
        <f>IFERROR(__xludf.DUMMYFUNCTION("""COMPUTED_VALUE"""),88.0)</f>
        <v>88</v>
      </c>
      <c r="E89" s="2">
        <f>IFERROR(__xludf.DUMMYFUNCTION("""COMPUTED_VALUE"""),44652.625)</f>
        <v>44652.625</v>
      </c>
      <c r="F89" s="1">
        <f>IFERROR(__xludf.DUMMYFUNCTION("""COMPUTED_VALUE"""),2882.0)</f>
        <v>2882</v>
      </c>
      <c r="G89" s="1">
        <f>IFERROR(__xludf.DUMMYFUNCTION("""COMPUTED_VALUE"""),88.0)</f>
        <v>88</v>
      </c>
      <c r="H89" s="1">
        <f>IFERROR(__xludf.DUMMYFUNCTION("""COMPUTED_VALUE"""),61.03045075)</f>
        <v>61.03045075</v>
      </c>
    </row>
    <row r="90">
      <c r="A90" s="1">
        <f>IFERROR(__xludf.DUMMYFUNCTION("""COMPUTED_VALUE"""),89.0)</f>
        <v>89</v>
      </c>
      <c r="B90" s="1">
        <f>IFERROR(__xludf.DUMMYFUNCTION("""COMPUTED_VALUE"""),26.0072236793359)</f>
        <v>26.00722368</v>
      </c>
      <c r="C90" s="1">
        <f>IFERROR(__xludf.DUMMYFUNCTION("""COMPUTED_VALUE"""),1071.0)</f>
        <v>1071</v>
      </c>
      <c r="D90" s="1">
        <f>IFERROR(__xludf.DUMMYFUNCTION("""COMPUTED_VALUE"""),89.0)</f>
        <v>89</v>
      </c>
      <c r="E90" s="2">
        <f>IFERROR(__xludf.DUMMYFUNCTION("""COMPUTED_VALUE"""),44652.666666666664)</f>
        <v>44652.66667</v>
      </c>
      <c r="F90" s="1">
        <f>IFERROR(__xludf.DUMMYFUNCTION("""COMPUTED_VALUE"""),2055.0)</f>
        <v>2055</v>
      </c>
      <c r="G90" s="1">
        <f>IFERROR(__xludf.DUMMYFUNCTION("""COMPUTED_VALUE"""),89.0)</f>
        <v>89</v>
      </c>
      <c r="H90" s="1">
        <f>IFERROR(__xludf.DUMMYFUNCTION("""COMPUTED_VALUE"""),77.76328615)</f>
        <v>77.76328615</v>
      </c>
    </row>
    <row r="91">
      <c r="A91" s="1">
        <f>IFERROR(__xludf.DUMMYFUNCTION("""COMPUTED_VALUE"""),90.0)</f>
        <v>90</v>
      </c>
      <c r="B91" s="1">
        <f>IFERROR(__xludf.DUMMYFUNCTION("""COMPUTED_VALUE"""),85.3603419356388)</f>
        <v>85.36034194</v>
      </c>
      <c r="C91" s="1">
        <f>IFERROR(__xludf.DUMMYFUNCTION("""COMPUTED_VALUE"""),1975.0)</f>
        <v>1975</v>
      </c>
      <c r="D91" s="1">
        <f>IFERROR(__xludf.DUMMYFUNCTION("""COMPUTED_VALUE"""),90.0)</f>
        <v>90</v>
      </c>
      <c r="E91" s="2">
        <f>IFERROR(__xludf.DUMMYFUNCTION("""COMPUTED_VALUE"""),44652.708333333336)</f>
        <v>44652.70833</v>
      </c>
      <c r="F91" s="1">
        <f>IFERROR(__xludf.DUMMYFUNCTION("""COMPUTED_VALUE"""),2622.0)</f>
        <v>2622</v>
      </c>
      <c r="G91" s="1">
        <f>IFERROR(__xludf.DUMMYFUNCTION("""COMPUTED_VALUE"""),90.0)</f>
        <v>90</v>
      </c>
      <c r="H91" s="1">
        <f>IFERROR(__xludf.DUMMYFUNCTION("""COMPUTED_VALUE"""),49.16020343)</f>
        <v>49.16020343</v>
      </c>
    </row>
    <row r="92">
      <c r="A92" s="1">
        <f>IFERROR(__xludf.DUMMYFUNCTION("""COMPUTED_VALUE"""),91.0)</f>
        <v>91</v>
      </c>
      <c r="B92" s="1">
        <f>IFERROR(__xludf.DUMMYFUNCTION("""COMPUTED_VALUE"""),48.0967392608709)</f>
        <v>48.09673926</v>
      </c>
      <c r="C92" s="1">
        <f>IFERROR(__xludf.DUMMYFUNCTION("""COMPUTED_VALUE"""),1726.0)</f>
        <v>1726</v>
      </c>
      <c r="D92" s="1">
        <f>IFERROR(__xludf.DUMMYFUNCTION("""COMPUTED_VALUE"""),91.0)</f>
        <v>91</v>
      </c>
      <c r="E92" s="2">
        <f>IFERROR(__xludf.DUMMYFUNCTION("""COMPUTED_VALUE"""),44652.75)</f>
        <v>44652.75</v>
      </c>
      <c r="F92" s="1">
        <f>IFERROR(__xludf.DUMMYFUNCTION("""COMPUTED_VALUE"""),2140.0)</f>
        <v>2140</v>
      </c>
      <c r="G92" s="1">
        <f>IFERROR(__xludf.DUMMYFUNCTION("""COMPUTED_VALUE"""),91.0)</f>
        <v>91</v>
      </c>
      <c r="H92" s="1">
        <f>IFERROR(__xludf.DUMMYFUNCTION("""COMPUTED_VALUE"""),70.2877711)</f>
        <v>70.2877711</v>
      </c>
    </row>
    <row r="93">
      <c r="A93" s="1">
        <f>IFERROR(__xludf.DUMMYFUNCTION("""COMPUTED_VALUE"""),92.0)</f>
        <v>92</v>
      </c>
      <c r="B93" s="1">
        <f>IFERROR(__xludf.DUMMYFUNCTION("""COMPUTED_VALUE"""),29.0341093985403)</f>
        <v>29.0341094</v>
      </c>
      <c r="C93" s="1">
        <f>IFERROR(__xludf.DUMMYFUNCTION("""COMPUTED_VALUE"""),1435.0)</f>
        <v>1435</v>
      </c>
      <c r="D93" s="1">
        <f>IFERROR(__xludf.DUMMYFUNCTION("""COMPUTED_VALUE"""),92.0)</f>
        <v>92</v>
      </c>
      <c r="E93" s="2">
        <f>IFERROR(__xludf.DUMMYFUNCTION("""COMPUTED_VALUE"""),44652.791666666664)</f>
        <v>44652.79167</v>
      </c>
      <c r="F93" s="1">
        <f>IFERROR(__xludf.DUMMYFUNCTION("""COMPUTED_VALUE"""),2010.0)</f>
        <v>2010</v>
      </c>
      <c r="G93" s="1">
        <f>IFERROR(__xludf.DUMMYFUNCTION("""COMPUTED_VALUE"""),92.0)</f>
        <v>92</v>
      </c>
      <c r="H93" s="1">
        <f>IFERROR(__xludf.DUMMYFUNCTION("""COMPUTED_VALUE"""),33.83842064)</f>
        <v>33.83842064</v>
      </c>
    </row>
    <row r="94">
      <c r="A94" s="1">
        <f>IFERROR(__xludf.DUMMYFUNCTION("""COMPUTED_VALUE"""),93.0)</f>
        <v>93</v>
      </c>
      <c r="B94" s="1">
        <f>IFERROR(__xludf.DUMMYFUNCTION("""COMPUTED_VALUE"""),98.1468594024711)</f>
        <v>98.1468594</v>
      </c>
      <c r="C94" s="1">
        <f>IFERROR(__xludf.DUMMYFUNCTION("""COMPUTED_VALUE"""),1684.0)</f>
        <v>1684</v>
      </c>
      <c r="D94" s="1">
        <f>IFERROR(__xludf.DUMMYFUNCTION("""COMPUTED_VALUE"""),93.0)</f>
        <v>93</v>
      </c>
      <c r="E94" s="2">
        <f>IFERROR(__xludf.DUMMYFUNCTION("""COMPUTED_VALUE"""),44652.833333333336)</f>
        <v>44652.83333</v>
      </c>
      <c r="F94" s="1">
        <f>IFERROR(__xludf.DUMMYFUNCTION("""COMPUTED_VALUE"""),2111.0)</f>
        <v>2111</v>
      </c>
      <c r="G94" s="1">
        <f>IFERROR(__xludf.DUMMYFUNCTION("""COMPUTED_VALUE"""),93.0)</f>
        <v>93</v>
      </c>
      <c r="H94" s="1">
        <f>IFERROR(__xludf.DUMMYFUNCTION("""COMPUTED_VALUE"""),49.22333119)</f>
        <v>49.22333119</v>
      </c>
    </row>
    <row r="95">
      <c r="A95" s="1">
        <f>IFERROR(__xludf.DUMMYFUNCTION("""COMPUTED_VALUE"""),94.0)</f>
        <v>94</v>
      </c>
      <c r="B95" s="1">
        <f>IFERROR(__xludf.DUMMYFUNCTION("""COMPUTED_VALUE"""),79.7748895314855)</f>
        <v>79.77488953</v>
      </c>
      <c r="C95" s="1">
        <f>IFERROR(__xludf.DUMMYFUNCTION("""COMPUTED_VALUE"""),1277.0)</f>
        <v>1277</v>
      </c>
      <c r="D95" s="1">
        <f>IFERROR(__xludf.DUMMYFUNCTION("""COMPUTED_VALUE"""),94.0)</f>
        <v>94</v>
      </c>
      <c r="E95" s="2">
        <f>IFERROR(__xludf.DUMMYFUNCTION("""COMPUTED_VALUE"""),44652.875)</f>
        <v>44652.875</v>
      </c>
      <c r="F95" s="1">
        <f>IFERROR(__xludf.DUMMYFUNCTION("""COMPUTED_VALUE"""),2680.0)</f>
        <v>2680</v>
      </c>
      <c r="G95" s="1">
        <f>IFERROR(__xludf.DUMMYFUNCTION("""COMPUTED_VALUE"""),94.0)</f>
        <v>94</v>
      </c>
      <c r="H95" s="1">
        <f>IFERROR(__xludf.DUMMYFUNCTION("""COMPUTED_VALUE"""),85.86740383)</f>
        <v>85.86740383</v>
      </c>
    </row>
    <row r="96">
      <c r="A96" s="1">
        <f>IFERROR(__xludf.DUMMYFUNCTION("""COMPUTED_VALUE"""),95.0)</f>
        <v>95</v>
      </c>
      <c r="B96" s="1">
        <f>IFERROR(__xludf.DUMMYFUNCTION("""COMPUTED_VALUE"""),50.3959204010838)</f>
        <v>50.3959204</v>
      </c>
      <c r="C96" s="1">
        <f>IFERROR(__xludf.DUMMYFUNCTION("""COMPUTED_VALUE"""),1828.0)</f>
        <v>1828</v>
      </c>
      <c r="D96" s="1">
        <f>IFERROR(__xludf.DUMMYFUNCTION("""COMPUTED_VALUE"""),95.0)</f>
        <v>95</v>
      </c>
      <c r="E96" s="2">
        <f>IFERROR(__xludf.DUMMYFUNCTION("""COMPUTED_VALUE"""),44652.916666666664)</f>
        <v>44652.91667</v>
      </c>
      <c r="F96" s="1">
        <f>IFERROR(__xludf.DUMMYFUNCTION("""COMPUTED_VALUE"""),2600.0)</f>
        <v>2600</v>
      </c>
      <c r="G96" s="1">
        <f>IFERROR(__xludf.DUMMYFUNCTION("""COMPUTED_VALUE"""),95.0)</f>
        <v>95</v>
      </c>
      <c r="H96" s="1">
        <f>IFERROR(__xludf.DUMMYFUNCTION("""COMPUTED_VALUE"""),72.28814081)</f>
        <v>72.28814081</v>
      </c>
    </row>
    <row r="97">
      <c r="A97" s="1">
        <f>IFERROR(__xludf.DUMMYFUNCTION("""COMPUTED_VALUE"""),96.0)</f>
        <v>96</v>
      </c>
      <c r="B97" s="1">
        <f>IFERROR(__xludf.DUMMYFUNCTION("""COMPUTED_VALUE"""),98.5026858539832)</f>
        <v>98.50268585</v>
      </c>
      <c r="C97" s="1">
        <f>IFERROR(__xludf.DUMMYFUNCTION("""COMPUTED_VALUE"""),1466.0)</f>
        <v>1466</v>
      </c>
      <c r="D97" s="1">
        <f>IFERROR(__xludf.DUMMYFUNCTION("""COMPUTED_VALUE"""),96.0)</f>
        <v>96</v>
      </c>
      <c r="E97" s="2">
        <f>IFERROR(__xludf.DUMMYFUNCTION("""COMPUTED_VALUE"""),44652.958333333336)</f>
        <v>44652.95833</v>
      </c>
      <c r="F97" s="1">
        <f>IFERROR(__xludf.DUMMYFUNCTION("""COMPUTED_VALUE"""),2054.0)</f>
        <v>2054</v>
      </c>
      <c r="G97" s="1">
        <f>IFERROR(__xludf.DUMMYFUNCTION("""COMPUTED_VALUE"""),96.0)</f>
        <v>96</v>
      </c>
      <c r="H97" s="1">
        <f>IFERROR(__xludf.DUMMYFUNCTION("""COMPUTED_VALUE"""),26.19635169)</f>
        <v>26.19635169</v>
      </c>
    </row>
    <row r="98">
      <c r="A98" s="1">
        <f>IFERROR(__xludf.DUMMYFUNCTION("""COMPUTED_VALUE"""),97.0)</f>
        <v>97</v>
      </c>
      <c r="B98" s="1">
        <f>IFERROR(__xludf.DUMMYFUNCTION("""COMPUTED_VALUE"""),18.1668454659257)</f>
        <v>18.16684547</v>
      </c>
      <c r="C98" s="1">
        <f>IFERROR(__xludf.DUMMYFUNCTION("""COMPUTED_VALUE"""),1922.0)</f>
        <v>1922</v>
      </c>
      <c r="D98" s="1">
        <f>IFERROR(__xludf.DUMMYFUNCTION("""COMPUTED_VALUE"""),97.0)</f>
        <v>97</v>
      </c>
      <c r="E98" s="2">
        <f>IFERROR(__xludf.DUMMYFUNCTION("""COMPUTED_VALUE"""),44682.0)</f>
        <v>44682</v>
      </c>
      <c r="F98" s="1">
        <f>IFERROR(__xludf.DUMMYFUNCTION("""COMPUTED_VALUE"""),2432.0)</f>
        <v>2432</v>
      </c>
      <c r="G98" s="1">
        <f>IFERROR(__xludf.DUMMYFUNCTION("""COMPUTED_VALUE"""),97.0)</f>
        <v>97</v>
      </c>
      <c r="H98" s="1">
        <f>IFERROR(__xludf.DUMMYFUNCTION("""COMPUTED_VALUE"""),90.07782706)</f>
        <v>90.07782706</v>
      </c>
    </row>
    <row r="99">
      <c r="A99" s="1">
        <f>IFERROR(__xludf.DUMMYFUNCTION("""COMPUTED_VALUE"""),98.0)</f>
        <v>98</v>
      </c>
      <c r="B99" s="1">
        <f>IFERROR(__xludf.DUMMYFUNCTION("""COMPUTED_VALUE"""),55.8872039919383)</f>
        <v>55.88720399</v>
      </c>
      <c r="C99" s="1">
        <f>IFERROR(__xludf.DUMMYFUNCTION("""COMPUTED_VALUE"""),1183.0)</f>
        <v>1183</v>
      </c>
      <c r="D99" s="1">
        <f>IFERROR(__xludf.DUMMYFUNCTION("""COMPUTED_VALUE"""),98.0)</f>
        <v>98</v>
      </c>
      <c r="E99" s="2">
        <f>IFERROR(__xludf.DUMMYFUNCTION("""COMPUTED_VALUE"""),44682.041666666664)</f>
        <v>44682.04167</v>
      </c>
      <c r="F99" s="1">
        <f>IFERROR(__xludf.DUMMYFUNCTION("""COMPUTED_VALUE"""),2346.0)</f>
        <v>2346</v>
      </c>
      <c r="G99" s="1">
        <f>IFERROR(__xludf.DUMMYFUNCTION("""COMPUTED_VALUE"""),98.0)</f>
        <v>98</v>
      </c>
      <c r="H99" s="1">
        <f>IFERROR(__xludf.DUMMYFUNCTION("""COMPUTED_VALUE"""),21.11119367)</f>
        <v>21.11119367</v>
      </c>
    </row>
    <row r="100">
      <c r="A100" s="1">
        <f>IFERROR(__xludf.DUMMYFUNCTION("""COMPUTED_VALUE"""),99.0)</f>
        <v>99</v>
      </c>
      <c r="B100" s="1">
        <f>IFERROR(__xludf.DUMMYFUNCTION("""COMPUTED_VALUE"""),76.8434285802131)</f>
        <v>76.84342858</v>
      </c>
      <c r="C100" s="1">
        <f>IFERROR(__xludf.DUMMYFUNCTION("""COMPUTED_VALUE"""),1866.0)</f>
        <v>1866</v>
      </c>
      <c r="D100" s="1">
        <f>IFERROR(__xludf.DUMMYFUNCTION("""COMPUTED_VALUE"""),99.0)</f>
        <v>99</v>
      </c>
      <c r="E100" s="2">
        <f>IFERROR(__xludf.DUMMYFUNCTION("""COMPUTED_VALUE"""),44682.083333333336)</f>
        <v>44682.08333</v>
      </c>
      <c r="F100" s="1">
        <f>IFERROR(__xludf.DUMMYFUNCTION("""COMPUTED_VALUE"""),2299.0)</f>
        <v>2299</v>
      </c>
      <c r="G100" s="1">
        <f>IFERROR(__xludf.DUMMYFUNCTION("""COMPUTED_VALUE"""),99.0)</f>
        <v>99</v>
      </c>
      <c r="H100" s="1">
        <f>IFERROR(__xludf.DUMMYFUNCTION("""COMPUTED_VALUE"""),15.15268524)</f>
        <v>15.15268524</v>
      </c>
    </row>
    <row r="101">
      <c r="A101" s="1">
        <f>IFERROR(__xludf.DUMMYFUNCTION("""COMPUTED_VALUE"""),100.0)</f>
        <v>100</v>
      </c>
      <c r="B101" s="1">
        <f>IFERROR(__xludf.DUMMYFUNCTION("""COMPUTED_VALUE"""),13.0972227763558)</f>
        <v>13.09722278</v>
      </c>
      <c r="C101" s="1">
        <f>IFERROR(__xludf.DUMMYFUNCTION("""COMPUTED_VALUE"""),1514.0)</f>
        <v>1514</v>
      </c>
      <c r="D101" s="1">
        <f>IFERROR(__xludf.DUMMYFUNCTION("""COMPUTED_VALUE"""),100.0)</f>
        <v>100</v>
      </c>
      <c r="E101" s="2">
        <f>IFERROR(__xludf.DUMMYFUNCTION("""COMPUTED_VALUE"""),44682.125)</f>
        <v>44682.125</v>
      </c>
      <c r="F101" s="1">
        <f>IFERROR(__xludf.DUMMYFUNCTION("""COMPUTED_VALUE"""),2027.0)</f>
        <v>2027</v>
      </c>
      <c r="G101" s="1">
        <f>IFERROR(__xludf.DUMMYFUNCTION("""COMPUTED_VALUE"""),100.0)</f>
        <v>100</v>
      </c>
      <c r="H101" s="1">
        <f>IFERROR(__xludf.DUMMYFUNCTION("""COMPUTED_VALUE"""),94.00734126)</f>
        <v>94.00734126</v>
      </c>
    </row>
    <row r="102">
      <c r="A102" s="1">
        <f>IFERROR(__xludf.DUMMYFUNCTION("""COMPUTED_VALUE"""),101.0)</f>
        <v>101</v>
      </c>
      <c r="B102" s="1">
        <f>IFERROR(__xludf.DUMMYFUNCTION("""COMPUTED_VALUE"""),58.92390637798)</f>
        <v>58.92390638</v>
      </c>
      <c r="C102" s="1">
        <f>IFERROR(__xludf.DUMMYFUNCTION("""COMPUTED_VALUE"""),1023.0)</f>
        <v>1023</v>
      </c>
      <c r="D102" s="1">
        <f>IFERROR(__xludf.DUMMYFUNCTION("""COMPUTED_VALUE"""),101.0)</f>
        <v>101</v>
      </c>
      <c r="E102" s="2">
        <f>IFERROR(__xludf.DUMMYFUNCTION("""COMPUTED_VALUE"""),44682.166666666664)</f>
        <v>44682.16667</v>
      </c>
      <c r="F102" s="1">
        <f>IFERROR(__xludf.DUMMYFUNCTION("""COMPUTED_VALUE"""),2433.0)</f>
        <v>2433</v>
      </c>
      <c r="G102" s="1">
        <f>IFERROR(__xludf.DUMMYFUNCTION("""COMPUTED_VALUE"""),101.0)</f>
        <v>101</v>
      </c>
      <c r="H102" s="1">
        <f>IFERROR(__xludf.DUMMYFUNCTION("""COMPUTED_VALUE"""),88.98436113)</f>
        <v>88.98436113</v>
      </c>
    </row>
    <row r="103">
      <c r="A103" s="1">
        <f>IFERROR(__xludf.DUMMYFUNCTION("""COMPUTED_VALUE"""),102.0)</f>
        <v>102</v>
      </c>
      <c r="B103" s="1">
        <f>IFERROR(__xludf.DUMMYFUNCTION("""COMPUTED_VALUE"""),61.658994697091)</f>
        <v>61.6589947</v>
      </c>
      <c r="C103" s="1">
        <f>IFERROR(__xludf.DUMMYFUNCTION("""COMPUTED_VALUE"""),1012.0)</f>
        <v>1012</v>
      </c>
      <c r="D103" s="1">
        <f>IFERROR(__xludf.DUMMYFUNCTION("""COMPUTED_VALUE"""),102.0)</f>
        <v>102</v>
      </c>
      <c r="E103" s="2">
        <f>IFERROR(__xludf.DUMMYFUNCTION("""COMPUTED_VALUE"""),44682.208333333336)</f>
        <v>44682.20833</v>
      </c>
      <c r="F103" s="1">
        <f>IFERROR(__xludf.DUMMYFUNCTION("""COMPUTED_VALUE"""),2736.0)</f>
        <v>2736</v>
      </c>
      <c r="G103" s="1">
        <f>IFERROR(__xludf.DUMMYFUNCTION("""COMPUTED_VALUE"""),102.0)</f>
        <v>102</v>
      </c>
      <c r="H103" s="1">
        <f>IFERROR(__xludf.DUMMYFUNCTION("""COMPUTED_VALUE"""),97.4868818)</f>
        <v>97.4868818</v>
      </c>
    </row>
    <row r="104">
      <c r="A104" s="1">
        <f>IFERROR(__xludf.DUMMYFUNCTION("""COMPUTED_VALUE"""),103.0)</f>
        <v>103</v>
      </c>
      <c r="B104" s="1">
        <f>IFERROR(__xludf.DUMMYFUNCTION("""COMPUTED_VALUE"""),12.4586352653167)</f>
        <v>12.45863527</v>
      </c>
      <c r="C104" s="1">
        <f>IFERROR(__xludf.DUMMYFUNCTION("""COMPUTED_VALUE"""),1585.0)</f>
        <v>1585</v>
      </c>
      <c r="D104" s="1">
        <f>IFERROR(__xludf.DUMMYFUNCTION("""COMPUTED_VALUE"""),103.0)</f>
        <v>103</v>
      </c>
      <c r="E104" s="2">
        <f>IFERROR(__xludf.DUMMYFUNCTION("""COMPUTED_VALUE"""),44682.25)</f>
        <v>44682.25</v>
      </c>
      <c r="F104" s="1">
        <f>IFERROR(__xludf.DUMMYFUNCTION("""COMPUTED_VALUE"""),2744.0)</f>
        <v>2744</v>
      </c>
      <c r="G104" s="1">
        <f>IFERROR(__xludf.DUMMYFUNCTION("""COMPUTED_VALUE"""),103.0)</f>
        <v>103</v>
      </c>
      <c r="H104" s="1">
        <f>IFERROR(__xludf.DUMMYFUNCTION("""COMPUTED_VALUE"""),83.76810174)</f>
        <v>83.76810174</v>
      </c>
    </row>
    <row r="105">
      <c r="A105" s="1">
        <f>IFERROR(__xludf.DUMMYFUNCTION("""COMPUTED_VALUE"""),104.0)</f>
        <v>104</v>
      </c>
      <c r="B105" s="1">
        <f>IFERROR(__xludf.DUMMYFUNCTION("""COMPUTED_VALUE"""),16.6510422724038)</f>
        <v>16.65104227</v>
      </c>
      <c r="C105" s="1">
        <f>IFERROR(__xludf.DUMMYFUNCTION("""COMPUTED_VALUE"""),1914.0)</f>
        <v>1914</v>
      </c>
      <c r="D105" s="1">
        <f>IFERROR(__xludf.DUMMYFUNCTION("""COMPUTED_VALUE"""),104.0)</f>
        <v>104</v>
      </c>
      <c r="E105" s="2">
        <f>IFERROR(__xludf.DUMMYFUNCTION("""COMPUTED_VALUE"""),44682.291666666664)</f>
        <v>44682.29167</v>
      </c>
      <c r="F105" s="1">
        <f>IFERROR(__xludf.DUMMYFUNCTION("""COMPUTED_VALUE"""),2433.0)</f>
        <v>2433</v>
      </c>
      <c r="G105" s="1">
        <f>IFERROR(__xludf.DUMMYFUNCTION("""COMPUTED_VALUE"""),104.0)</f>
        <v>104</v>
      </c>
      <c r="H105" s="1">
        <f>IFERROR(__xludf.DUMMYFUNCTION("""COMPUTED_VALUE"""),93.56933968)</f>
        <v>93.56933968</v>
      </c>
    </row>
    <row r="106">
      <c r="A106" s="1">
        <f>IFERROR(__xludf.DUMMYFUNCTION("""COMPUTED_VALUE"""),105.0)</f>
        <v>105</v>
      </c>
      <c r="B106" s="1">
        <f>IFERROR(__xludf.DUMMYFUNCTION("""COMPUTED_VALUE"""),64.1798875377491)</f>
        <v>64.17988754</v>
      </c>
      <c r="C106" s="1">
        <f>IFERROR(__xludf.DUMMYFUNCTION("""COMPUTED_VALUE"""),1979.0)</f>
        <v>1979</v>
      </c>
      <c r="D106" s="1">
        <f>IFERROR(__xludf.DUMMYFUNCTION("""COMPUTED_VALUE"""),105.0)</f>
        <v>105</v>
      </c>
      <c r="E106" s="2">
        <f>IFERROR(__xludf.DUMMYFUNCTION("""COMPUTED_VALUE"""),44682.333333333336)</f>
        <v>44682.33333</v>
      </c>
      <c r="F106" s="1">
        <f>IFERROR(__xludf.DUMMYFUNCTION("""COMPUTED_VALUE"""),2453.0)</f>
        <v>2453</v>
      </c>
      <c r="G106" s="1">
        <f>IFERROR(__xludf.DUMMYFUNCTION("""COMPUTED_VALUE"""),105.0)</f>
        <v>105</v>
      </c>
      <c r="H106" s="1">
        <f>IFERROR(__xludf.DUMMYFUNCTION("""COMPUTED_VALUE"""),39.70711038)</f>
        <v>39.70711038</v>
      </c>
    </row>
    <row r="107">
      <c r="A107" s="1">
        <f>IFERROR(__xludf.DUMMYFUNCTION("""COMPUTED_VALUE"""),106.0)</f>
        <v>106</v>
      </c>
      <c r="B107" s="1">
        <f>IFERROR(__xludf.DUMMYFUNCTION("""COMPUTED_VALUE"""),13.9150998866092)</f>
        <v>13.91509989</v>
      </c>
      <c r="C107" s="1">
        <f>IFERROR(__xludf.DUMMYFUNCTION("""COMPUTED_VALUE"""),1995.0)</f>
        <v>1995</v>
      </c>
      <c r="D107" s="1">
        <f>IFERROR(__xludf.DUMMYFUNCTION("""COMPUTED_VALUE"""),106.0)</f>
        <v>106</v>
      </c>
      <c r="E107" s="2">
        <f>IFERROR(__xludf.DUMMYFUNCTION("""COMPUTED_VALUE"""),44682.375)</f>
        <v>44682.375</v>
      </c>
      <c r="F107" s="1">
        <f>IFERROR(__xludf.DUMMYFUNCTION("""COMPUTED_VALUE"""),2154.0)</f>
        <v>2154</v>
      </c>
      <c r="G107" s="1">
        <f>IFERROR(__xludf.DUMMYFUNCTION("""COMPUTED_VALUE"""),106.0)</f>
        <v>106</v>
      </c>
      <c r="H107" s="1">
        <f>IFERROR(__xludf.DUMMYFUNCTION("""COMPUTED_VALUE"""),54.89026404)</f>
        <v>54.89026404</v>
      </c>
    </row>
    <row r="108">
      <c r="A108" s="1">
        <f>IFERROR(__xludf.DUMMYFUNCTION("""COMPUTED_VALUE"""),107.0)</f>
        <v>107</v>
      </c>
      <c r="B108" s="1">
        <f>IFERROR(__xludf.DUMMYFUNCTION("""COMPUTED_VALUE"""),58.084975288492)</f>
        <v>58.08497529</v>
      </c>
      <c r="C108" s="1">
        <f>IFERROR(__xludf.DUMMYFUNCTION("""COMPUTED_VALUE"""),1359.0)</f>
        <v>1359</v>
      </c>
      <c r="D108" s="1">
        <f>IFERROR(__xludf.DUMMYFUNCTION("""COMPUTED_VALUE"""),107.0)</f>
        <v>107</v>
      </c>
      <c r="E108" s="2">
        <f>IFERROR(__xludf.DUMMYFUNCTION("""COMPUTED_VALUE"""),44682.416666666664)</f>
        <v>44682.41667</v>
      </c>
      <c r="F108" s="1">
        <f>IFERROR(__xludf.DUMMYFUNCTION("""COMPUTED_VALUE"""),2908.0)</f>
        <v>2908</v>
      </c>
      <c r="G108" s="1">
        <f>IFERROR(__xludf.DUMMYFUNCTION("""COMPUTED_VALUE"""),107.0)</f>
        <v>107</v>
      </c>
      <c r="H108" s="1">
        <f>IFERROR(__xludf.DUMMYFUNCTION("""COMPUTED_VALUE"""),85.92834802)</f>
        <v>85.92834802</v>
      </c>
    </row>
    <row r="109">
      <c r="A109" s="1">
        <f>IFERROR(__xludf.DUMMYFUNCTION("""COMPUTED_VALUE"""),108.0)</f>
        <v>108</v>
      </c>
      <c r="B109" s="1">
        <f>IFERROR(__xludf.DUMMYFUNCTION("""COMPUTED_VALUE"""),96.8105858612092)</f>
        <v>96.81058586</v>
      </c>
      <c r="C109" s="1">
        <f>IFERROR(__xludf.DUMMYFUNCTION("""COMPUTED_VALUE"""),1609.0)</f>
        <v>1609</v>
      </c>
      <c r="D109" s="1">
        <f>IFERROR(__xludf.DUMMYFUNCTION("""COMPUTED_VALUE"""),108.0)</f>
        <v>108</v>
      </c>
      <c r="E109" s="2">
        <f>IFERROR(__xludf.DUMMYFUNCTION("""COMPUTED_VALUE"""),44682.458333333336)</f>
        <v>44682.45833</v>
      </c>
      <c r="F109" s="1">
        <f>IFERROR(__xludf.DUMMYFUNCTION("""COMPUTED_VALUE"""),2967.0)</f>
        <v>2967</v>
      </c>
      <c r="G109" s="1">
        <f>IFERROR(__xludf.DUMMYFUNCTION("""COMPUTED_VALUE"""),108.0)</f>
        <v>108</v>
      </c>
      <c r="H109" s="1">
        <f>IFERROR(__xludf.DUMMYFUNCTION("""COMPUTED_VALUE"""),64.58967531)</f>
        <v>64.58967531</v>
      </c>
    </row>
    <row r="110">
      <c r="A110" s="1">
        <f>IFERROR(__xludf.DUMMYFUNCTION("""COMPUTED_VALUE"""),109.0)</f>
        <v>109</v>
      </c>
      <c r="B110" s="1">
        <f>IFERROR(__xludf.DUMMYFUNCTION("""COMPUTED_VALUE"""),48.7379592542949)</f>
        <v>48.73795925</v>
      </c>
      <c r="C110" s="1">
        <f>IFERROR(__xludf.DUMMYFUNCTION("""COMPUTED_VALUE"""),1796.0)</f>
        <v>1796</v>
      </c>
      <c r="D110" s="1">
        <f>IFERROR(__xludf.DUMMYFUNCTION("""COMPUTED_VALUE"""),109.0)</f>
        <v>109</v>
      </c>
      <c r="E110" s="2">
        <f>IFERROR(__xludf.DUMMYFUNCTION("""COMPUTED_VALUE"""),44682.5)</f>
        <v>44682.5</v>
      </c>
      <c r="F110" s="1">
        <f>IFERROR(__xludf.DUMMYFUNCTION("""COMPUTED_VALUE"""),2508.0)</f>
        <v>2508</v>
      </c>
      <c r="G110" s="1">
        <f>IFERROR(__xludf.DUMMYFUNCTION("""COMPUTED_VALUE"""),109.0)</f>
        <v>109</v>
      </c>
      <c r="H110" s="1">
        <f>IFERROR(__xludf.DUMMYFUNCTION("""COMPUTED_VALUE"""),66.5143718)</f>
        <v>66.5143718</v>
      </c>
    </row>
    <row r="111">
      <c r="A111" s="1">
        <f>IFERROR(__xludf.DUMMYFUNCTION("""COMPUTED_VALUE"""),110.0)</f>
        <v>110</v>
      </c>
      <c r="B111" s="1">
        <f>IFERROR(__xludf.DUMMYFUNCTION("""COMPUTED_VALUE"""),44.2437882547162)</f>
        <v>44.24378825</v>
      </c>
      <c r="C111" s="1">
        <f>IFERROR(__xludf.DUMMYFUNCTION("""COMPUTED_VALUE"""),1685.0)</f>
        <v>1685</v>
      </c>
      <c r="D111" s="1">
        <f>IFERROR(__xludf.DUMMYFUNCTION("""COMPUTED_VALUE"""),110.0)</f>
        <v>110</v>
      </c>
      <c r="E111" s="2">
        <f>IFERROR(__xludf.DUMMYFUNCTION("""COMPUTED_VALUE"""),44682.541666666664)</f>
        <v>44682.54167</v>
      </c>
      <c r="F111" s="1">
        <f>IFERROR(__xludf.DUMMYFUNCTION("""COMPUTED_VALUE"""),2580.0)</f>
        <v>2580</v>
      </c>
      <c r="G111" s="1">
        <f>IFERROR(__xludf.DUMMYFUNCTION("""COMPUTED_VALUE"""),110.0)</f>
        <v>110</v>
      </c>
      <c r="H111" s="1">
        <f>IFERROR(__xludf.DUMMYFUNCTION("""COMPUTED_VALUE"""),57.44211219)</f>
        <v>57.44211219</v>
      </c>
    </row>
    <row r="112">
      <c r="A112" s="1">
        <f>IFERROR(__xludf.DUMMYFUNCTION("""COMPUTED_VALUE"""),111.0)</f>
        <v>111</v>
      </c>
      <c r="B112" s="1">
        <f>IFERROR(__xludf.DUMMYFUNCTION("""COMPUTED_VALUE"""),22.5860479912692)</f>
        <v>22.58604799</v>
      </c>
      <c r="C112" s="1">
        <f>IFERROR(__xludf.DUMMYFUNCTION("""COMPUTED_VALUE"""),1961.0)</f>
        <v>1961</v>
      </c>
      <c r="D112" s="1">
        <f>IFERROR(__xludf.DUMMYFUNCTION("""COMPUTED_VALUE"""),111.0)</f>
        <v>111</v>
      </c>
      <c r="E112" s="2">
        <f>IFERROR(__xludf.DUMMYFUNCTION("""COMPUTED_VALUE"""),44682.583333333336)</f>
        <v>44682.58333</v>
      </c>
      <c r="F112" s="1">
        <f>IFERROR(__xludf.DUMMYFUNCTION("""COMPUTED_VALUE"""),2570.0)</f>
        <v>2570</v>
      </c>
      <c r="G112" s="1">
        <f>IFERROR(__xludf.DUMMYFUNCTION("""COMPUTED_VALUE"""),111.0)</f>
        <v>111</v>
      </c>
      <c r="H112" s="1">
        <f>IFERROR(__xludf.DUMMYFUNCTION("""COMPUTED_VALUE"""),10.62508533)</f>
        <v>10.62508533</v>
      </c>
    </row>
    <row r="113">
      <c r="A113" s="1">
        <f>IFERROR(__xludf.DUMMYFUNCTION("""COMPUTED_VALUE"""),112.0)</f>
        <v>112</v>
      </c>
      <c r="B113" s="1">
        <f>IFERROR(__xludf.DUMMYFUNCTION("""COMPUTED_VALUE"""),40.4794460184212)</f>
        <v>40.47944602</v>
      </c>
      <c r="C113" s="1">
        <f>IFERROR(__xludf.DUMMYFUNCTION("""COMPUTED_VALUE"""),1740.0)</f>
        <v>1740</v>
      </c>
      <c r="D113" s="1">
        <f>IFERROR(__xludf.DUMMYFUNCTION("""COMPUTED_VALUE"""),112.0)</f>
        <v>112</v>
      </c>
      <c r="E113" s="2">
        <f>IFERROR(__xludf.DUMMYFUNCTION("""COMPUTED_VALUE"""),44682.625)</f>
        <v>44682.625</v>
      </c>
      <c r="F113" s="1">
        <f>IFERROR(__xludf.DUMMYFUNCTION("""COMPUTED_VALUE"""),2493.0)</f>
        <v>2493</v>
      </c>
      <c r="G113" s="1">
        <f>IFERROR(__xludf.DUMMYFUNCTION("""COMPUTED_VALUE"""),112.0)</f>
        <v>112</v>
      </c>
      <c r="H113" s="1">
        <f>IFERROR(__xludf.DUMMYFUNCTION("""COMPUTED_VALUE"""),21.31013276)</f>
        <v>21.31013276</v>
      </c>
    </row>
    <row r="114">
      <c r="A114" s="1">
        <f>IFERROR(__xludf.DUMMYFUNCTION("""COMPUTED_VALUE"""),113.0)</f>
        <v>113</v>
      </c>
      <c r="B114" s="1">
        <f>IFERROR(__xludf.DUMMYFUNCTION("""COMPUTED_VALUE"""),74.4439571243902)</f>
        <v>74.44395712</v>
      </c>
      <c r="C114" s="1">
        <f>IFERROR(__xludf.DUMMYFUNCTION("""COMPUTED_VALUE"""),1836.0)</f>
        <v>1836</v>
      </c>
      <c r="D114" s="1">
        <f>IFERROR(__xludf.DUMMYFUNCTION("""COMPUTED_VALUE"""),113.0)</f>
        <v>113</v>
      </c>
      <c r="E114" s="2">
        <f>IFERROR(__xludf.DUMMYFUNCTION("""COMPUTED_VALUE"""),44682.666666666664)</f>
        <v>44682.66667</v>
      </c>
      <c r="F114" s="1">
        <f>IFERROR(__xludf.DUMMYFUNCTION("""COMPUTED_VALUE"""),2628.0)</f>
        <v>2628</v>
      </c>
      <c r="G114" s="1">
        <f>IFERROR(__xludf.DUMMYFUNCTION("""COMPUTED_VALUE"""),113.0)</f>
        <v>113</v>
      </c>
      <c r="H114" s="1">
        <f>IFERROR(__xludf.DUMMYFUNCTION("""COMPUTED_VALUE"""),31.08965841)</f>
        <v>31.08965841</v>
      </c>
    </row>
    <row r="115">
      <c r="A115" s="1">
        <f>IFERROR(__xludf.DUMMYFUNCTION("""COMPUTED_VALUE"""),114.0)</f>
        <v>114</v>
      </c>
      <c r="B115" s="1">
        <f>IFERROR(__xludf.DUMMYFUNCTION("""COMPUTED_VALUE"""),77.5798671627022)</f>
        <v>77.57986716</v>
      </c>
      <c r="C115" s="1">
        <f>IFERROR(__xludf.DUMMYFUNCTION("""COMPUTED_VALUE"""),1120.0)</f>
        <v>1120</v>
      </c>
      <c r="D115" s="1">
        <f>IFERROR(__xludf.DUMMYFUNCTION("""COMPUTED_VALUE"""),114.0)</f>
        <v>114</v>
      </c>
      <c r="E115" s="2">
        <f>IFERROR(__xludf.DUMMYFUNCTION("""COMPUTED_VALUE"""),44682.708333333336)</f>
        <v>44682.70833</v>
      </c>
      <c r="F115" s="1">
        <f>IFERROR(__xludf.DUMMYFUNCTION("""COMPUTED_VALUE"""),2240.0)</f>
        <v>2240</v>
      </c>
      <c r="G115" s="1">
        <f>IFERROR(__xludf.DUMMYFUNCTION("""COMPUTED_VALUE"""),114.0)</f>
        <v>114</v>
      </c>
      <c r="H115" s="1">
        <f>IFERROR(__xludf.DUMMYFUNCTION("""COMPUTED_VALUE"""),97.86479107)</f>
        <v>97.86479107</v>
      </c>
    </row>
    <row r="116">
      <c r="A116" s="1">
        <f>IFERROR(__xludf.DUMMYFUNCTION("""COMPUTED_VALUE"""),115.0)</f>
        <v>115</v>
      </c>
      <c r="B116" s="1">
        <f>IFERROR(__xludf.DUMMYFUNCTION("""COMPUTED_VALUE"""),40.6397918049797)</f>
        <v>40.6397918</v>
      </c>
      <c r="C116" s="1">
        <f>IFERROR(__xludf.DUMMYFUNCTION("""COMPUTED_VALUE"""),1841.0)</f>
        <v>1841</v>
      </c>
      <c r="D116" s="1">
        <f>IFERROR(__xludf.DUMMYFUNCTION("""COMPUTED_VALUE"""),115.0)</f>
        <v>115</v>
      </c>
      <c r="E116" s="2">
        <f>IFERROR(__xludf.DUMMYFUNCTION("""COMPUTED_VALUE"""),44682.75)</f>
        <v>44682.75</v>
      </c>
      <c r="F116" s="1">
        <f>IFERROR(__xludf.DUMMYFUNCTION("""COMPUTED_VALUE"""),2941.0)</f>
        <v>2941</v>
      </c>
      <c r="G116" s="1">
        <f>IFERROR(__xludf.DUMMYFUNCTION("""COMPUTED_VALUE"""),115.0)</f>
        <v>115</v>
      </c>
      <c r="H116" s="1">
        <f>IFERROR(__xludf.DUMMYFUNCTION("""COMPUTED_VALUE"""),20.93135755)</f>
        <v>20.93135755</v>
      </c>
    </row>
    <row r="117">
      <c r="A117" s="1">
        <f>IFERROR(__xludf.DUMMYFUNCTION("""COMPUTED_VALUE"""),116.0)</f>
        <v>116</v>
      </c>
      <c r="B117" s="1">
        <f>IFERROR(__xludf.DUMMYFUNCTION("""COMPUTED_VALUE"""),62.9219115451339)</f>
        <v>62.92191155</v>
      </c>
      <c r="C117" s="1">
        <f>IFERROR(__xludf.DUMMYFUNCTION("""COMPUTED_VALUE"""),1930.0)</f>
        <v>1930</v>
      </c>
      <c r="D117" s="1">
        <f>IFERROR(__xludf.DUMMYFUNCTION("""COMPUTED_VALUE"""),116.0)</f>
        <v>116</v>
      </c>
      <c r="E117" s="2">
        <f>IFERROR(__xludf.DUMMYFUNCTION("""COMPUTED_VALUE"""),44682.791666666664)</f>
        <v>44682.79167</v>
      </c>
      <c r="F117" s="1">
        <f>IFERROR(__xludf.DUMMYFUNCTION("""COMPUTED_VALUE"""),2507.0)</f>
        <v>2507</v>
      </c>
      <c r="G117" s="1">
        <f>IFERROR(__xludf.DUMMYFUNCTION("""COMPUTED_VALUE"""),116.0)</f>
        <v>116</v>
      </c>
      <c r="H117" s="1">
        <f>IFERROR(__xludf.DUMMYFUNCTION("""COMPUTED_VALUE"""),84.66984069)</f>
        <v>84.66984069</v>
      </c>
    </row>
    <row r="118">
      <c r="A118" s="1">
        <f>IFERROR(__xludf.DUMMYFUNCTION("""COMPUTED_VALUE"""),117.0)</f>
        <v>117</v>
      </c>
      <c r="B118" s="1">
        <f>IFERROR(__xludf.DUMMYFUNCTION("""COMPUTED_VALUE"""),43.7036374245611)</f>
        <v>43.70363742</v>
      </c>
      <c r="C118" s="1">
        <f>IFERROR(__xludf.DUMMYFUNCTION("""COMPUTED_VALUE"""),1423.0)</f>
        <v>1423</v>
      </c>
      <c r="D118" s="1">
        <f>IFERROR(__xludf.DUMMYFUNCTION("""COMPUTED_VALUE"""),117.0)</f>
        <v>117</v>
      </c>
      <c r="E118" s="2">
        <f>IFERROR(__xludf.DUMMYFUNCTION("""COMPUTED_VALUE"""),44682.833333333336)</f>
        <v>44682.83333</v>
      </c>
      <c r="F118" s="1">
        <f>IFERROR(__xludf.DUMMYFUNCTION("""COMPUTED_VALUE"""),2128.0)</f>
        <v>2128</v>
      </c>
      <c r="G118" s="1">
        <f>IFERROR(__xludf.DUMMYFUNCTION("""COMPUTED_VALUE"""),117.0)</f>
        <v>117</v>
      </c>
      <c r="H118" s="1">
        <f>IFERROR(__xludf.DUMMYFUNCTION("""COMPUTED_VALUE"""),75.34393386)</f>
        <v>75.34393386</v>
      </c>
    </row>
    <row r="119">
      <c r="A119" s="1">
        <f>IFERROR(__xludf.DUMMYFUNCTION("""COMPUTED_VALUE"""),118.0)</f>
        <v>118</v>
      </c>
      <c r="B119" s="1">
        <f>IFERROR(__xludf.DUMMYFUNCTION("""COMPUTED_VALUE"""),56.6048565671516)</f>
        <v>56.60485657</v>
      </c>
      <c r="C119" s="1">
        <f>IFERROR(__xludf.DUMMYFUNCTION("""COMPUTED_VALUE"""),1575.0)</f>
        <v>1575</v>
      </c>
      <c r="D119" s="1">
        <f>IFERROR(__xludf.DUMMYFUNCTION("""COMPUTED_VALUE"""),118.0)</f>
        <v>118</v>
      </c>
      <c r="E119" s="2">
        <f>IFERROR(__xludf.DUMMYFUNCTION("""COMPUTED_VALUE"""),44682.875)</f>
        <v>44682.875</v>
      </c>
      <c r="F119" s="1">
        <f>IFERROR(__xludf.DUMMYFUNCTION("""COMPUTED_VALUE"""),2428.0)</f>
        <v>2428</v>
      </c>
      <c r="G119" s="1">
        <f>IFERROR(__xludf.DUMMYFUNCTION("""COMPUTED_VALUE"""),118.0)</f>
        <v>118</v>
      </c>
      <c r="H119" s="1">
        <f>IFERROR(__xludf.DUMMYFUNCTION("""COMPUTED_VALUE"""),31.02996223)</f>
        <v>31.02996223</v>
      </c>
    </row>
    <row r="120">
      <c r="A120" s="1">
        <f>IFERROR(__xludf.DUMMYFUNCTION("""COMPUTED_VALUE"""),119.0)</f>
        <v>119</v>
      </c>
      <c r="B120" s="1">
        <f>IFERROR(__xludf.DUMMYFUNCTION("""COMPUTED_VALUE"""),17.729874626352)</f>
        <v>17.72987463</v>
      </c>
      <c r="C120" s="1">
        <f>IFERROR(__xludf.DUMMYFUNCTION("""COMPUTED_VALUE"""),1780.0)</f>
        <v>1780</v>
      </c>
      <c r="D120" s="1">
        <f>IFERROR(__xludf.DUMMYFUNCTION("""COMPUTED_VALUE"""),119.0)</f>
        <v>119</v>
      </c>
      <c r="E120" s="2">
        <f>IFERROR(__xludf.DUMMYFUNCTION("""COMPUTED_VALUE"""),44682.916666666664)</f>
        <v>44682.91667</v>
      </c>
      <c r="F120" s="1">
        <f>IFERROR(__xludf.DUMMYFUNCTION("""COMPUTED_VALUE"""),2572.0)</f>
        <v>2572</v>
      </c>
      <c r="G120" s="1">
        <f>IFERROR(__xludf.DUMMYFUNCTION("""COMPUTED_VALUE"""),119.0)</f>
        <v>119</v>
      </c>
      <c r="H120" s="1">
        <f>IFERROR(__xludf.DUMMYFUNCTION("""COMPUTED_VALUE"""),19.52790738)</f>
        <v>19.52790738</v>
      </c>
    </row>
    <row r="121">
      <c r="A121" s="1">
        <f>IFERROR(__xludf.DUMMYFUNCTION("""COMPUTED_VALUE"""),120.0)</f>
        <v>120</v>
      </c>
      <c r="B121" s="1">
        <f>IFERROR(__xludf.DUMMYFUNCTION("""COMPUTED_VALUE"""),68.8348674528413)</f>
        <v>68.83486745</v>
      </c>
      <c r="C121" s="1">
        <f>IFERROR(__xludf.DUMMYFUNCTION("""COMPUTED_VALUE"""),1894.0)</f>
        <v>1894</v>
      </c>
      <c r="D121" s="1">
        <f>IFERROR(__xludf.DUMMYFUNCTION("""COMPUTED_VALUE"""),120.0)</f>
        <v>120</v>
      </c>
      <c r="E121" s="2">
        <f>IFERROR(__xludf.DUMMYFUNCTION("""COMPUTED_VALUE"""),44682.958333333336)</f>
        <v>44682.95833</v>
      </c>
      <c r="F121" s="1">
        <f>IFERROR(__xludf.DUMMYFUNCTION("""COMPUTED_VALUE"""),2304.0)</f>
        <v>2304</v>
      </c>
      <c r="G121" s="1">
        <f>IFERROR(__xludf.DUMMYFUNCTION("""COMPUTED_VALUE"""),120.0)</f>
        <v>120</v>
      </c>
      <c r="H121" s="1">
        <f>IFERROR(__xludf.DUMMYFUNCTION("""COMPUTED_VALUE"""),82.48672259)</f>
        <v>82.48672259</v>
      </c>
    </row>
    <row r="122">
      <c r="A122" s="1">
        <f>IFERROR(__xludf.DUMMYFUNCTION("""COMPUTED_VALUE"""),121.0)</f>
        <v>121</v>
      </c>
      <c r="B122" s="1">
        <f>IFERROR(__xludf.DUMMYFUNCTION("""COMPUTED_VALUE"""),32.3421073706555)</f>
        <v>32.34210737</v>
      </c>
      <c r="C122" s="1">
        <f>IFERROR(__xludf.DUMMYFUNCTION("""COMPUTED_VALUE"""),1240.0)</f>
        <v>1240</v>
      </c>
      <c r="D122" s="1">
        <f>IFERROR(__xludf.DUMMYFUNCTION("""COMPUTED_VALUE"""),121.0)</f>
        <v>121</v>
      </c>
      <c r="E122" s="2">
        <f>IFERROR(__xludf.DUMMYFUNCTION("""COMPUTED_VALUE"""),44713.0)</f>
        <v>44713</v>
      </c>
      <c r="F122" s="1">
        <f>IFERROR(__xludf.DUMMYFUNCTION("""COMPUTED_VALUE"""),2794.0)</f>
        <v>2794</v>
      </c>
      <c r="G122" s="1">
        <f>IFERROR(__xludf.DUMMYFUNCTION("""COMPUTED_VALUE"""),121.0)</f>
        <v>121</v>
      </c>
      <c r="H122" s="1">
        <f>IFERROR(__xludf.DUMMYFUNCTION("""COMPUTED_VALUE"""),95.08638384)</f>
        <v>95.08638384</v>
      </c>
    </row>
    <row r="123">
      <c r="A123" s="1">
        <f>IFERROR(__xludf.DUMMYFUNCTION("""COMPUTED_VALUE"""),122.0)</f>
        <v>122</v>
      </c>
      <c r="B123" s="1">
        <f>IFERROR(__xludf.DUMMYFUNCTION("""COMPUTED_VALUE"""),87.5665519779389)</f>
        <v>87.56655198</v>
      </c>
      <c r="C123" s="1">
        <f>IFERROR(__xludf.DUMMYFUNCTION("""COMPUTED_VALUE"""),1167.0)</f>
        <v>1167</v>
      </c>
      <c r="D123" s="1">
        <f>IFERROR(__xludf.DUMMYFUNCTION("""COMPUTED_VALUE"""),122.0)</f>
        <v>122</v>
      </c>
      <c r="E123" s="2">
        <f>IFERROR(__xludf.DUMMYFUNCTION("""COMPUTED_VALUE"""),44713.041666666664)</f>
        <v>44713.04167</v>
      </c>
      <c r="F123" s="1">
        <f>IFERROR(__xludf.DUMMYFUNCTION("""COMPUTED_VALUE"""),2846.0)</f>
        <v>2846</v>
      </c>
      <c r="G123" s="1">
        <f>IFERROR(__xludf.DUMMYFUNCTION("""COMPUTED_VALUE"""),122.0)</f>
        <v>122</v>
      </c>
      <c r="H123" s="1">
        <f>IFERROR(__xludf.DUMMYFUNCTION("""COMPUTED_VALUE"""),48.77567691)</f>
        <v>48.77567691</v>
      </c>
    </row>
    <row r="124">
      <c r="A124" s="1">
        <f>IFERROR(__xludf.DUMMYFUNCTION("""COMPUTED_VALUE"""),123.0)</f>
        <v>123</v>
      </c>
      <c r="B124" s="1">
        <f>IFERROR(__xludf.DUMMYFUNCTION("""COMPUTED_VALUE"""),70.8389472554645)</f>
        <v>70.83894726</v>
      </c>
      <c r="C124" s="1">
        <f>IFERROR(__xludf.DUMMYFUNCTION("""COMPUTED_VALUE"""),1330.0)</f>
        <v>1330</v>
      </c>
      <c r="D124" s="1">
        <f>IFERROR(__xludf.DUMMYFUNCTION("""COMPUTED_VALUE"""),123.0)</f>
        <v>123</v>
      </c>
      <c r="E124" s="2">
        <f>IFERROR(__xludf.DUMMYFUNCTION("""COMPUTED_VALUE"""),44713.083333333336)</f>
        <v>44713.08333</v>
      </c>
      <c r="F124" s="1">
        <f>IFERROR(__xludf.DUMMYFUNCTION("""COMPUTED_VALUE"""),2169.0)</f>
        <v>2169</v>
      </c>
      <c r="G124" s="1">
        <f>IFERROR(__xludf.DUMMYFUNCTION("""COMPUTED_VALUE"""),123.0)</f>
        <v>123</v>
      </c>
      <c r="H124" s="1">
        <f>IFERROR(__xludf.DUMMYFUNCTION("""COMPUTED_VALUE"""),76.92373658)</f>
        <v>76.92373658</v>
      </c>
    </row>
    <row r="125">
      <c r="A125" s="1">
        <f>IFERROR(__xludf.DUMMYFUNCTION("""COMPUTED_VALUE"""),124.0)</f>
        <v>124</v>
      </c>
      <c r="B125" s="1">
        <f>IFERROR(__xludf.DUMMYFUNCTION("""COMPUTED_VALUE"""),26.5297909334264)</f>
        <v>26.52979093</v>
      </c>
      <c r="C125" s="1">
        <f>IFERROR(__xludf.DUMMYFUNCTION("""COMPUTED_VALUE"""),1171.0)</f>
        <v>1171</v>
      </c>
      <c r="D125" s="1">
        <f>IFERROR(__xludf.DUMMYFUNCTION("""COMPUTED_VALUE"""),124.0)</f>
        <v>124</v>
      </c>
      <c r="E125" s="2">
        <f>IFERROR(__xludf.DUMMYFUNCTION("""COMPUTED_VALUE"""),44713.125)</f>
        <v>44713.125</v>
      </c>
      <c r="F125" s="1">
        <f>IFERROR(__xludf.DUMMYFUNCTION("""COMPUTED_VALUE"""),2948.0)</f>
        <v>2948</v>
      </c>
      <c r="G125" s="1">
        <f>IFERROR(__xludf.DUMMYFUNCTION("""COMPUTED_VALUE"""),124.0)</f>
        <v>124</v>
      </c>
      <c r="H125" s="1">
        <f>IFERROR(__xludf.DUMMYFUNCTION("""COMPUTED_VALUE"""),52.73870333)</f>
        <v>52.73870333</v>
      </c>
    </row>
    <row r="126">
      <c r="A126" s="1">
        <f>IFERROR(__xludf.DUMMYFUNCTION("""COMPUTED_VALUE"""),125.0)</f>
        <v>125</v>
      </c>
      <c r="B126" s="1">
        <f>IFERROR(__xludf.DUMMYFUNCTION("""COMPUTED_VALUE"""),88.2045675032739)</f>
        <v>88.2045675</v>
      </c>
      <c r="C126" s="1">
        <f>IFERROR(__xludf.DUMMYFUNCTION("""COMPUTED_VALUE"""),1749.0)</f>
        <v>1749</v>
      </c>
      <c r="D126" s="1">
        <f>IFERROR(__xludf.DUMMYFUNCTION("""COMPUTED_VALUE"""),125.0)</f>
        <v>125</v>
      </c>
      <c r="E126" s="2">
        <f>IFERROR(__xludf.DUMMYFUNCTION("""COMPUTED_VALUE"""),44713.166666666664)</f>
        <v>44713.16667</v>
      </c>
      <c r="F126" s="1">
        <f>IFERROR(__xludf.DUMMYFUNCTION("""COMPUTED_VALUE"""),2148.0)</f>
        <v>2148</v>
      </c>
      <c r="G126" s="1">
        <f>IFERROR(__xludf.DUMMYFUNCTION("""COMPUTED_VALUE"""),125.0)</f>
        <v>125</v>
      </c>
      <c r="H126" s="1">
        <f>IFERROR(__xludf.DUMMYFUNCTION("""COMPUTED_VALUE"""),83.10764959)</f>
        <v>83.10764959</v>
      </c>
    </row>
    <row r="127">
      <c r="A127" s="1">
        <f>IFERROR(__xludf.DUMMYFUNCTION("""COMPUTED_VALUE"""),126.0)</f>
        <v>126</v>
      </c>
      <c r="B127" s="1">
        <f>IFERROR(__xludf.DUMMYFUNCTION("""COMPUTED_VALUE"""),55.2028915993991)</f>
        <v>55.2028916</v>
      </c>
      <c r="C127" s="1">
        <f>IFERROR(__xludf.DUMMYFUNCTION("""COMPUTED_VALUE"""),1069.0)</f>
        <v>1069</v>
      </c>
      <c r="D127" s="1">
        <f>IFERROR(__xludf.DUMMYFUNCTION("""COMPUTED_VALUE"""),126.0)</f>
        <v>126</v>
      </c>
      <c r="E127" s="2">
        <f>IFERROR(__xludf.DUMMYFUNCTION("""COMPUTED_VALUE"""),44713.208333333336)</f>
        <v>44713.20833</v>
      </c>
      <c r="F127" s="1">
        <f>IFERROR(__xludf.DUMMYFUNCTION("""COMPUTED_VALUE"""),2226.0)</f>
        <v>2226</v>
      </c>
      <c r="G127" s="1">
        <f>IFERROR(__xludf.DUMMYFUNCTION("""COMPUTED_VALUE"""),126.0)</f>
        <v>126</v>
      </c>
      <c r="H127" s="1">
        <f>IFERROR(__xludf.DUMMYFUNCTION("""COMPUTED_VALUE"""),60.0261689)</f>
        <v>60.0261689</v>
      </c>
    </row>
    <row r="128">
      <c r="A128" s="1">
        <f>IFERROR(__xludf.DUMMYFUNCTION("""COMPUTED_VALUE"""),127.0)</f>
        <v>127</v>
      </c>
      <c r="B128" s="1">
        <f>IFERROR(__xludf.DUMMYFUNCTION("""COMPUTED_VALUE"""),55.4855500112392)</f>
        <v>55.48555001</v>
      </c>
      <c r="C128" s="1">
        <f>IFERROR(__xludf.DUMMYFUNCTION("""COMPUTED_VALUE"""),1569.0)</f>
        <v>1569</v>
      </c>
      <c r="D128" s="1">
        <f>IFERROR(__xludf.DUMMYFUNCTION("""COMPUTED_VALUE"""),127.0)</f>
        <v>127</v>
      </c>
      <c r="E128" s="2">
        <f>IFERROR(__xludf.DUMMYFUNCTION("""COMPUTED_VALUE"""),44713.25)</f>
        <v>44713.25</v>
      </c>
      <c r="F128" s="1">
        <f>IFERROR(__xludf.DUMMYFUNCTION("""COMPUTED_VALUE"""),2390.0)</f>
        <v>2390</v>
      </c>
      <c r="G128" s="1">
        <f>IFERROR(__xludf.DUMMYFUNCTION("""COMPUTED_VALUE"""),127.0)</f>
        <v>127</v>
      </c>
      <c r="H128" s="1">
        <f>IFERROR(__xludf.DUMMYFUNCTION("""COMPUTED_VALUE"""),89.72536825)</f>
        <v>89.72536825</v>
      </c>
    </row>
    <row r="129">
      <c r="A129" s="1">
        <f>IFERROR(__xludf.DUMMYFUNCTION("""COMPUTED_VALUE"""),128.0)</f>
        <v>128</v>
      </c>
      <c r="B129" s="1">
        <f>IFERROR(__xludf.DUMMYFUNCTION("""COMPUTED_VALUE"""),39.1996450829541)</f>
        <v>39.19964508</v>
      </c>
      <c r="C129" s="1">
        <f>IFERROR(__xludf.DUMMYFUNCTION("""COMPUTED_VALUE"""),1537.0)</f>
        <v>1537</v>
      </c>
      <c r="D129" s="1">
        <f>IFERROR(__xludf.DUMMYFUNCTION("""COMPUTED_VALUE"""),128.0)</f>
        <v>128</v>
      </c>
      <c r="E129" s="2">
        <f>IFERROR(__xludf.DUMMYFUNCTION("""COMPUTED_VALUE"""),44713.291666666664)</f>
        <v>44713.29167</v>
      </c>
      <c r="F129" s="1">
        <f>IFERROR(__xludf.DUMMYFUNCTION("""COMPUTED_VALUE"""),2637.0)</f>
        <v>2637</v>
      </c>
      <c r="G129" s="1">
        <f>IFERROR(__xludf.DUMMYFUNCTION("""COMPUTED_VALUE"""),128.0)</f>
        <v>128</v>
      </c>
      <c r="H129" s="1">
        <f>IFERROR(__xludf.DUMMYFUNCTION("""COMPUTED_VALUE"""),83.88838197)</f>
        <v>83.88838197</v>
      </c>
    </row>
    <row r="130">
      <c r="A130" s="1">
        <f>IFERROR(__xludf.DUMMYFUNCTION("""COMPUTED_VALUE"""),129.0)</f>
        <v>129</v>
      </c>
      <c r="B130" s="1">
        <f>IFERROR(__xludf.DUMMYFUNCTION("""COMPUTED_VALUE"""),49.8728688989634)</f>
        <v>49.8728689</v>
      </c>
      <c r="C130" s="1">
        <f>IFERROR(__xludf.DUMMYFUNCTION("""COMPUTED_VALUE"""),1425.0)</f>
        <v>1425</v>
      </c>
      <c r="D130" s="1">
        <f>IFERROR(__xludf.DUMMYFUNCTION("""COMPUTED_VALUE"""),129.0)</f>
        <v>129</v>
      </c>
      <c r="E130" s="2">
        <f>IFERROR(__xludf.DUMMYFUNCTION("""COMPUTED_VALUE"""),44713.333333333336)</f>
        <v>44713.33333</v>
      </c>
      <c r="F130" s="1">
        <f>IFERROR(__xludf.DUMMYFUNCTION("""COMPUTED_VALUE"""),2461.0)</f>
        <v>2461</v>
      </c>
      <c r="G130" s="1">
        <f>IFERROR(__xludf.DUMMYFUNCTION("""COMPUTED_VALUE"""),129.0)</f>
        <v>129</v>
      </c>
      <c r="H130" s="1">
        <f>IFERROR(__xludf.DUMMYFUNCTION("""COMPUTED_VALUE"""),93.24206116)</f>
        <v>93.24206116</v>
      </c>
    </row>
    <row r="131">
      <c r="A131" s="1">
        <f>IFERROR(__xludf.DUMMYFUNCTION("""COMPUTED_VALUE"""),130.0)</f>
        <v>130</v>
      </c>
      <c r="B131" s="1">
        <f>IFERROR(__xludf.DUMMYFUNCTION("""COMPUTED_VALUE"""),12.4733550372699)</f>
        <v>12.47335504</v>
      </c>
      <c r="C131" s="1">
        <f>IFERROR(__xludf.DUMMYFUNCTION("""COMPUTED_VALUE"""),1761.0)</f>
        <v>1761</v>
      </c>
      <c r="D131" s="1">
        <f>IFERROR(__xludf.DUMMYFUNCTION("""COMPUTED_VALUE"""),130.0)</f>
        <v>130</v>
      </c>
      <c r="E131" s="2">
        <f>IFERROR(__xludf.DUMMYFUNCTION("""COMPUTED_VALUE"""),44713.375)</f>
        <v>44713.375</v>
      </c>
      <c r="F131" s="1">
        <f>IFERROR(__xludf.DUMMYFUNCTION("""COMPUTED_VALUE"""),2928.0)</f>
        <v>2928</v>
      </c>
      <c r="G131" s="1">
        <f>IFERROR(__xludf.DUMMYFUNCTION("""COMPUTED_VALUE"""),130.0)</f>
        <v>130</v>
      </c>
      <c r="H131" s="1">
        <f>IFERROR(__xludf.DUMMYFUNCTION("""COMPUTED_VALUE"""),53.74615541)</f>
        <v>53.74615541</v>
      </c>
    </row>
    <row r="132">
      <c r="A132" s="1">
        <f>IFERROR(__xludf.DUMMYFUNCTION("""COMPUTED_VALUE"""),131.0)</f>
        <v>131</v>
      </c>
      <c r="B132" s="1">
        <f>IFERROR(__xludf.DUMMYFUNCTION("""COMPUTED_VALUE"""),75.9925365034266)</f>
        <v>75.9925365</v>
      </c>
      <c r="C132" s="1">
        <f>IFERROR(__xludf.DUMMYFUNCTION("""COMPUTED_VALUE"""),1458.0)</f>
        <v>1458</v>
      </c>
      <c r="D132" s="1">
        <f>IFERROR(__xludf.DUMMYFUNCTION("""COMPUTED_VALUE"""),131.0)</f>
        <v>131</v>
      </c>
      <c r="E132" s="2">
        <f>IFERROR(__xludf.DUMMYFUNCTION("""COMPUTED_VALUE"""),44713.416666666664)</f>
        <v>44713.41667</v>
      </c>
      <c r="F132" s="1">
        <f>IFERROR(__xludf.DUMMYFUNCTION("""COMPUTED_VALUE"""),2901.0)</f>
        <v>2901</v>
      </c>
      <c r="G132" s="1">
        <f>IFERROR(__xludf.DUMMYFUNCTION("""COMPUTED_VALUE"""),131.0)</f>
        <v>131</v>
      </c>
      <c r="H132" s="1">
        <f>IFERROR(__xludf.DUMMYFUNCTION("""COMPUTED_VALUE"""),43.06404676)</f>
        <v>43.06404676</v>
      </c>
    </row>
    <row r="133">
      <c r="A133" s="1">
        <f>IFERROR(__xludf.DUMMYFUNCTION("""COMPUTED_VALUE"""),132.0)</f>
        <v>132</v>
      </c>
      <c r="B133" s="1">
        <f>IFERROR(__xludf.DUMMYFUNCTION("""COMPUTED_VALUE"""),65.0315971070148)</f>
        <v>65.03159711</v>
      </c>
      <c r="C133" s="1">
        <f>IFERROR(__xludf.DUMMYFUNCTION("""COMPUTED_VALUE"""),1588.0)</f>
        <v>1588</v>
      </c>
      <c r="D133" s="1">
        <f>IFERROR(__xludf.DUMMYFUNCTION("""COMPUTED_VALUE"""),132.0)</f>
        <v>132</v>
      </c>
      <c r="E133" s="2">
        <f>IFERROR(__xludf.DUMMYFUNCTION("""COMPUTED_VALUE"""),44713.458333333336)</f>
        <v>44713.45833</v>
      </c>
      <c r="F133" s="1">
        <f>IFERROR(__xludf.DUMMYFUNCTION("""COMPUTED_VALUE"""),2588.0)</f>
        <v>2588</v>
      </c>
      <c r="G133" s="1">
        <f>IFERROR(__xludf.DUMMYFUNCTION("""COMPUTED_VALUE"""),132.0)</f>
        <v>132</v>
      </c>
      <c r="H133" s="1">
        <f>IFERROR(__xludf.DUMMYFUNCTION("""COMPUTED_VALUE"""),27.32178111)</f>
        <v>27.32178111</v>
      </c>
    </row>
    <row r="134">
      <c r="A134" s="1">
        <f>IFERROR(__xludf.DUMMYFUNCTION("""COMPUTED_VALUE"""),133.0)</f>
        <v>133</v>
      </c>
      <c r="B134" s="1">
        <f>IFERROR(__xludf.DUMMYFUNCTION("""COMPUTED_VALUE"""),92.3697252178016)</f>
        <v>92.36972522</v>
      </c>
      <c r="C134" s="1">
        <f>IFERROR(__xludf.DUMMYFUNCTION("""COMPUTED_VALUE"""),1418.0)</f>
        <v>1418</v>
      </c>
      <c r="D134" s="1">
        <f>IFERROR(__xludf.DUMMYFUNCTION("""COMPUTED_VALUE"""),133.0)</f>
        <v>133</v>
      </c>
      <c r="E134" s="2">
        <f>IFERROR(__xludf.DUMMYFUNCTION("""COMPUTED_VALUE"""),44713.5)</f>
        <v>44713.5</v>
      </c>
      <c r="F134" s="1">
        <f>IFERROR(__xludf.DUMMYFUNCTION("""COMPUTED_VALUE"""),2717.0)</f>
        <v>2717</v>
      </c>
      <c r="G134" s="1">
        <f>IFERROR(__xludf.DUMMYFUNCTION("""COMPUTED_VALUE"""),133.0)</f>
        <v>133</v>
      </c>
      <c r="H134" s="1">
        <f>IFERROR(__xludf.DUMMYFUNCTION("""COMPUTED_VALUE"""),74.31939247)</f>
        <v>74.31939247</v>
      </c>
    </row>
    <row r="135">
      <c r="A135" s="1">
        <f>IFERROR(__xludf.DUMMYFUNCTION("""COMPUTED_VALUE"""),134.0)</f>
        <v>134</v>
      </c>
      <c r="B135" s="1">
        <f>IFERROR(__xludf.DUMMYFUNCTION("""COMPUTED_VALUE"""),33.8009578920748)</f>
        <v>33.80095789</v>
      </c>
      <c r="C135" s="1">
        <f>IFERROR(__xludf.DUMMYFUNCTION("""COMPUTED_VALUE"""),1299.0)</f>
        <v>1299</v>
      </c>
      <c r="D135" s="1">
        <f>IFERROR(__xludf.DUMMYFUNCTION("""COMPUTED_VALUE"""),134.0)</f>
        <v>134</v>
      </c>
      <c r="E135" s="2">
        <f>IFERROR(__xludf.DUMMYFUNCTION("""COMPUTED_VALUE"""),44713.541666666664)</f>
        <v>44713.54167</v>
      </c>
      <c r="F135" s="1">
        <f>IFERROR(__xludf.DUMMYFUNCTION("""COMPUTED_VALUE"""),2511.0)</f>
        <v>2511</v>
      </c>
      <c r="G135" s="1">
        <f>IFERROR(__xludf.DUMMYFUNCTION("""COMPUTED_VALUE"""),134.0)</f>
        <v>134</v>
      </c>
      <c r="H135" s="1">
        <f>IFERROR(__xludf.DUMMYFUNCTION("""COMPUTED_VALUE"""),81.10453304)</f>
        <v>81.10453304</v>
      </c>
    </row>
    <row r="136">
      <c r="A136" s="1">
        <f>IFERROR(__xludf.DUMMYFUNCTION("""COMPUTED_VALUE"""),135.0)</f>
        <v>135</v>
      </c>
      <c r="B136" s="1">
        <f>IFERROR(__xludf.DUMMYFUNCTION("""COMPUTED_VALUE"""),14.5645151962452)</f>
        <v>14.5645152</v>
      </c>
      <c r="C136" s="1">
        <f>IFERROR(__xludf.DUMMYFUNCTION("""COMPUTED_VALUE"""),1822.0)</f>
        <v>1822</v>
      </c>
      <c r="D136" s="1">
        <f>IFERROR(__xludf.DUMMYFUNCTION("""COMPUTED_VALUE"""),135.0)</f>
        <v>135</v>
      </c>
      <c r="E136" s="2">
        <f>IFERROR(__xludf.DUMMYFUNCTION("""COMPUTED_VALUE"""),44713.583333333336)</f>
        <v>44713.58333</v>
      </c>
      <c r="F136" s="1">
        <f>IFERROR(__xludf.DUMMYFUNCTION("""COMPUTED_VALUE"""),2077.0)</f>
        <v>2077</v>
      </c>
      <c r="G136" s="1">
        <f>IFERROR(__xludf.DUMMYFUNCTION("""COMPUTED_VALUE"""),135.0)</f>
        <v>135</v>
      </c>
      <c r="H136" s="1">
        <f>IFERROR(__xludf.DUMMYFUNCTION("""COMPUTED_VALUE"""),51.28972617)</f>
        <v>51.28972617</v>
      </c>
    </row>
    <row r="137">
      <c r="A137" s="1">
        <f>IFERROR(__xludf.DUMMYFUNCTION("""COMPUTED_VALUE"""),136.0)</f>
        <v>136</v>
      </c>
      <c r="B137" s="1">
        <f>IFERROR(__xludf.DUMMYFUNCTION("""COMPUTED_VALUE"""),70.8585506879321)</f>
        <v>70.85855069</v>
      </c>
      <c r="C137" s="1">
        <f>IFERROR(__xludf.DUMMYFUNCTION("""COMPUTED_VALUE"""),1152.0)</f>
        <v>1152</v>
      </c>
      <c r="D137" s="1">
        <f>IFERROR(__xludf.DUMMYFUNCTION("""COMPUTED_VALUE"""),136.0)</f>
        <v>136</v>
      </c>
      <c r="E137" s="2">
        <f>IFERROR(__xludf.DUMMYFUNCTION("""COMPUTED_VALUE"""),44713.625)</f>
        <v>44713.625</v>
      </c>
      <c r="F137" s="1">
        <f>IFERROR(__xludf.DUMMYFUNCTION("""COMPUTED_VALUE"""),2921.0)</f>
        <v>2921</v>
      </c>
      <c r="G137" s="1">
        <f>IFERROR(__xludf.DUMMYFUNCTION("""COMPUTED_VALUE"""),136.0)</f>
        <v>136</v>
      </c>
      <c r="H137" s="1">
        <f>IFERROR(__xludf.DUMMYFUNCTION("""COMPUTED_VALUE"""),76.33022877)</f>
        <v>76.33022877</v>
      </c>
    </row>
    <row r="138">
      <c r="A138" s="1">
        <f>IFERROR(__xludf.DUMMYFUNCTION("""COMPUTED_VALUE"""),137.0)</f>
        <v>137</v>
      </c>
      <c r="B138" s="1">
        <f>IFERROR(__xludf.DUMMYFUNCTION("""COMPUTED_VALUE"""),80.7731616997873)</f>
        <v>80.7731617</v>
      </c>
      <c r="C138" s="1">
        <f>IFERROR(__xludf.DUMMYFUNCTION("""COMPUTED_VALUE"""),1667.0)</f>
        <v>1667</v>
      </c>
      <c r="D138" s="1">
        <f>IFERROR(__xludf.DUMMYFUNCTION("""COMPUTED_VALUE"""),137.0)</f>
        <v>137</v>
      </c>
      <c r="E138" s="2">
        <f>IFERROR(__xludf.DUMMYFUNCTION("""COMPUTED_VALUE"""),44713.666666666664)</f>
        <v>44713.66667</v>
      </c>
      <c r="F138" s="1">
        <f>IFERROR(__xludf.DUMMYFUNCTION("""COMPUTED_VALUE"""),2639.0)</f>
        <v>2639</v>
      </c>
      <c r="G138" s="1">
        <f>IFERROR(__xludf.DUMMYFUNCTION("""COMPUTED_VALUE"""),137.0)</f>
        <v>137</v>
      </c>
      <c r="H138" s="1">
        <f>IFERROR(__xludf.DUMMYFUNCTION("""COMPUTED_VALUE"""),82.18514377)</f>
        <v>82.18514377</v>
      </c>
    </row>
    <row r="139">
      <c r="A139" s="1">
        <f>IFERROR(__xludf.DUMMYFUNCTION("""COMPUTED_VALUE"""),138.0)</f>
        <v>138</v>
      </c>
      <c r="B139" s="1">
        <f>IFERROR(__xludf.DUMMYFUNCTION("""COMPUTED_VALUE"""),39.8254029895631)</f>
        <v>39.82540299</v>
      </c>
      <c r="C139" s="1">
        <f>IFERROR(__xludf.DUMMYFUNCTION("""COMPUTED_VALUE"""),1669.0)</f>
        <v>1669</v>
      </c>
      <c r="D139" s="1">
        <f>IFERROR(__xludf.DUMMYFUNCTION("""COMPUTED_VALUE"""),138.0)</f>
        <v>138</v>
      </c>
      <c r="E139" s="2">
        <f>IFERROR(__xludf.DUMMYFUNCTION("""COMPUTED_VALUE"""),44713.708333333336)</f>
        <v>44713.70833</v>
      </c>
      <c r="F139" s="1">
        <f>IFERROR(__xludf.DUMMYFUNCTION("""COMPUTED_VALUE"""),2548.0)</f>
        <v>2548</v>
      </c>
      <c r="G139" s="1">
        <f>IFERROR(__xludf.DUMMYFUNCTION("""COMPUTED_VALUE"""),138.0)</f>
        <v>138</v>
      </c>
      <c r="H139" s="1">
        <f>IFERROR(__xludf.DUMMYFUNCTION("""COMPUTED_VALUE"""),68.07165652)</f>
        <v>68.07165652</v>
      </c>
    </row>
    <row r="140">
      <c r="A140" s="1">
        <f>IFERROR(__xludf.DUMMYFUNCTION("""COMPUTED_VALUE"""),139.0)</f>
        <v>139</v>
      </c>
      <c r="B140" s="1">
        <f>IFERROR(__xludf.DUMMYFUNCTION("""COMPUTED_VALUE"""),12.1846018725474)</f>
        <v>12.18460187</v>
      </c>
      <c r="C140" s="1">
        <f>IFERROR(__xludf.DUMMYFUNCTION("""COMPUTED_VALUE"""),1169.0)</f>
        <v>1169</v>
      </c>
      <c r="D140" s="1">
        <f>IFERROR(__xludf.DUMMYFUNCTION("""COMPUTED_VALUE"""),139.0)</f>
        <v>139</v>
      </c>
      <c r="E140" s="2">
        <f>IFERROR(__xludf.DUMMYFUNCTION("""COMPUTED_VALUE"""),44713.75)</f>
        <v>44713.75</v>
      </c>
      <c r="F140" s="1">
        <f>IFERROR(__xludf.DUMMYFUNCTION("""COMPUTED_VALUE"""),2338.0)</f>
        <v>2338</v>
      </c>
      <c r="G140" s="1">
        <f>IFERROR(__xludf.DUMMYFUNCTION("""COMPUTED_VALUE"""),139.0)</f>
        <v>139</v>
      </c>
      <c r="H140" s="1">
        <f>IFERROR(__xludf.DUMMYFUNCTION("""COMPUTED_VALUE"""),97.73176014)</f>
        <v>97.73176014</v>
      </c>
    </row>
    <row r="141">
      <c r="A141" s="1">
        <f>IFERROR(__xludf.DUMMYFUNCTION("""COMPUTED_VALUE"""),140.0)</f>
        <v>140</v>
      </c>
      <c r="B141" s="1">
        <f>IFERROR(__xludf.DUMMYFUNCTION("""COMPUTED_VALUE"""),36.9412542954954)</f>
        <v>36.9412543</v>
      </c>
      <c r="C141" s="1">
        <f>IFERROR(__xludf.DUMMYFUNCTION("""COMPUTED_VALUE"""),1574.0)</f>
        <v>1574</v>
      </c>
      <c r="D141" s="1">
        <f>IFERROR(__xludf.DUMMYFUNCTION("""COMPUTED_VALUE"""),140.0)</f>
        <v>140</v>
      </c>
      <c r="E141" s="2">
        <f>IFERROR(__xludf.DUMMYFUNCTION("""COMPUTED_VALUE"""),44713.791666666664)</f>
        <v>44713.79167</v>
      </c>
      <c r="F141" s="1">
        <f>IFERROR(__xludf.DUMMYFUNCTION("""COMPUTED_VALUE"""),2180.0)</f>
        <v>2180</v>
      </c>
      <c r="G141" s="1">
        <f>IFERROR(__xludf.DUMMYFUNCTION("""COMPUTED_VALUE"""),140.0)</f>
        <v>140</v>
      </c>
      <c r="H141" s="1">
        <f>IFERROR(__xludf.DUMMYFUNCTION("""COMPUTED_VALUE"""),44.40597074)</f>
        <v>44.40597074</v>
      </c>
    </row>
    <row r="142">
      <c r="A142" s="1">
        <f>IFERROR(__xludf.DUMMYFUNCTION("""COMPUTED_VALUE"""),141.0)</f>
        <v>141</v>
      </c>
      <c r="B142" s="1">
        <f>IFERROR(__xludf.DUMMYFUNCTION("""COMPUTED_VALUE"""),61.4138764186386)</f>
        <v>61.41387642</v>
      </c>
      <c r="C142" s="1">
        <f>IFERROR(__xludf.DUMMYFUNCTION("""COMPUTED_VALUE"""),1019.0)</f>
        <v>1019</v>
      </c>
      <c r="D142" s="1">
        <f>IFERROR(__xludf.DUMMYFUNCTION("""COMPUTED_VALUE"""),141.0)</f>
        <v>141</v>
      </c>
      <c r="E142" s="2">
        <f>IFERROR(__xludf.DUMMYFUNCTION("""COMPUTED_VALUE"""),44713.833333333336)</f>
        <v>44713.83333</v>
      </c>
      <c r="F142" s="1">
        <f>IFERROR(__xludf.DUMMYFUNCTION("""COMPUTED_VALUE"""),2209.0)</f>
        <v>2209</v>
      </c>
      <c r="G142" s="1">
        <f>IFERROR(__xludf.DUMMYFUNCTION("""COMPUTED_VALUE"""),141.0)</f>
        <v>141</v>
      </c>
      <c r="H142" s="1">
        <f>IFERROR(__xludf.DUMMYFUNCTION("""COMPUTED_VALUE"""),46.56716357)</f>
        <v>46.56716357</v>
      </c>
    </row>
    <row r="143">
      <c r="A143" s="1">
        <f>IFERROR(__xludf.DUMMYFUNCTION("""COMPUTED_VALUE"""),142.0)</f>
        <v>142</v>
      </c>
      <c r="B143" s="1">
        <f>IFERROR(__xludf.DUMMYFUNCTION("""COMPUTED_VALUE"""),74.9552138213996)</f>
        <v>74.95521382</v>
      </c>
      <c r="C143" s="1">
        <f>IFERROR(__xludf.DUMMYFUNCTION("""COMPUTED_VALUE"""),1017.0)</f>
        <v>1017</v>
      </c>
      <c r="D143" s="1">
        <f>IFERROR(__xludf.DUMMYFUNCTION("""COMPUTED_VALUE"""),142.0)</f>
        <v>142</v>
      </c>
      <c r="E143" s="2">
        <f>IFERROR(__xludf.DUMMYFUNCTION("""COMPUTED_VALUE"""),44713.875)</f>
        <v>44713.875</v>
      </c>
      <c r="F143" s="1">
        <f>IFERROR(__xludf.DUMMYFUNCTION("""COMPUTED_VALUE"""),2919.0)</f>
        <v>2919</v>
      </c>
      <c r="G143" s="1">
        <f>IFERROR(__xludf.DUMMYFUNCTION("""COMPUTED_VALUE"""),142.0)</f>
        <v>142</v>
      </c>
      <c r="H143" s="1">
        <f>IFERROR(__xludf.DUMMYFUNCTION("""COMPUTED_VALUE"""),50.49745126)</f>
        <v>50.49745126</v>
      </c>
    </row>
    <row r="144">
      <c r="A144" s="1">
        <f>IFERROR(__xludf.DUMMYFUNCTION("""COMPUTED_VALUE"""),143.0)</f>
        <v>143</v>
      </c>
      <c r="B144" s="1">
        <f>IFERROR(__xludf.DUMMYFUNCTION("""COMPUTED_VALUE"""),86.4764480665305)</f>
        <v>86.47644807</v>
      </c>
      <c r="C144" s="1">
        <f>IFERROR(__xludf.DUMMYFUNCTION("""COMPUTED_VALUE"""),1150.0)</f>
        <v>1150</v>
      </c>
      <c r="D144" s="1">
        <f>IFERROR(__xludf.DUMMYFUNCTION("""COMPUTED_VALUE"""),143.0)</f>
        <v>143</v>
      </c>
      <c r="E144" s="2">
        <f>IFERROR(__xludf.DUMMYFUNCTION("""COMPUTED_VALUE"""),44713.916666666664)</f>
        <v>44713.91667</v>
      </c>
      <c r="F144" s="1">
        <f>IFERROR(__xludf.DUMMYFUNCTION("""COMPUTED_VALUE"""),2573.0)</f>
        <v>2573</v>
      </c>
      <c r="G144" s="1">
        <f>IFERROR(__xludf.DUMMYFUNCTION("""COMPUTED_VALUE"""),143.0)</f>
        <v>143</v>
      </c>
      <c r="H144" s="1">
        <f>IFERROR(__xludf.DUMMYFUNCTION("""COMPUTED_VALUE"""),73.01484256)</f>
        <v>73.01484256</v>
      </c>
    </row>
    <row r="145">
      <c r="A145" s="1">
        <f>IFERROR(__xludf.DUMMYFUNCTION("""COMPUTED_VALUE"""),144.0)</f>
        <v>144</v>
      </c>
      <c r="B145" s="1">
        <f>IFERROR(__xludf.DUMMYFUNCTION("""COMPUTED_VALUE"""),44.586046124582)</f>
        <v>44.58604612</v>
      </c>
      <c r="C145" s="1">
        <f>IFERROR(__xludf.DUMMYFUNCTION("""COMPUTED_VALUE"""),1087.0)</f>
        <v>1087</v>
      </c>
      <c r="D145" s="1">
        <f>IFERROR(__xludf.DUMMYFUNCTION("""COMPUTED_VALUE"""),144.0)</f>
        <v>144</v>
      </c>
      <c r="E145" s="2">
        <f>IFERROR(__xludf.DUMMYFUNCTION("""COMPUTED_VALUE"""),44713.958333333336)</f>
        <v>44713.95833</v>
      </c>
      <c r="F145" s="1">
        <f>IFERROR(__xludf.DUMMYFUNCTION("""COMPUTED_VALUE"""),2954.0)</f>
        <v>2954</v>
      </c>
      <c r="G145" s="1">
        <f>IFERROR(__xludf.DUMMYFUNCTION("""COMPUTED_VALUE"""),144.0)</f>
        <v>144</v>
      </c>
      <c r="H145" s="1">
        <f>IFERROR(__xludf.DUMMYFUNCTION("""COMPUTED_VALUE"""),70.58921224)</f>
        <v>70.58921224</v>
      </c>
    </row>
    <row r="146">
      <c r="A146" s="1">
        <f>IFERROR(__xludf.DUMMYFUNCTION("""COMPUTED_VALUE"""),145.0)</f>
        <v>145</v>
      </c>
      <c r="B146" s="1">
        <f>IFERROR(__xludf.DUMMYFUNCTION("""COMPUTED_VALUE"""),45.944703358165)</f>
        <v>45.94470336</v>
      </c>
      <c r="C146" s="1">
        <f>IFERROR(__xludf.DUMMYFUNCTION("""COMPUTED_VALUE"""),1129.0)</f>
        <v>1129</v>
      </c>
      <c r="D146" s="1">
        <f>IFERROR(__xludf.DUMMYFUNCTION("""COMPUTED_VALUE"""),145.0)</f>
        <v>145</v>
      </c>
      <c r="E146" s="2">
        <f>IFERROR(__xludf.DUMMYFUNCTION("""COMPUTED_VALUE"""),44743.0)</f>
        <v>44743</v>
      </c>
      <c r="F146" s="1">
        <f>IFERROR(__xludf.DUMMYFUNCTION("""COMPUTED_VALUE"""),2936.0)</f>
        <v>2936</v>
      </c>
      <c r="G146" s="1">
        <f>IFERROR(__xludf.DUMMYFUNCTION("""COMPUTED_VALUE"""),145.0)</f>
        <v>145</v>
      </c>
      <c r="H146" s="1">
        <f>IFERROR(__xludf.DUMMYFUNCTION("""COMPUTED_VALUE"""),18.76039379)</f>
        <v>18.76039379</v>
      </c>
    </row>
    <row r="147">
      <c r="A147" s="1">
        <f>IFERROR(__xludf.DUMMYFUNCTION("""COMPUTED_VALUE"""),146.0)</f>
        <v>146</v>
      </c>
      <c r="B147" s="1">
        <f>IFERROR(__xludf.DUMMYFUNCTION("""COMPUTED_VALUE"""),86.1724047875699)</f>
        <v>86.17240479</v>
      </c>
      <c r="C147" s="1">
        <f>IFERROR(__xludf.DUMMYFUNCTION("""COMPUTED_VALUE"""),1234.0)</f>
        <v>1234</v>
      </c>
      <c r="D147" s="1">
        <f>IFERROR(__xludf.DUMMYFUNCTION("""COMPUTED_VALUE"""),146.0)</f>
        <v>146</v>
      </c>
      <c r="E147" s="2">
        <f>IFERROR(__xludf.DUMMYFUNCTION("""COMPUTED_VALUE"""),44743.041666666664)</f>
        <v>44743.04167</v>
      </c>
      <c r="F147" s="1">
        <f>IFERROR(__xludf.DUMMYFUNCTION("""COMPUTED_VALUE"""),2011.0)</f>
        <v>2011</v>
      </c>
      <c r="G147" s="1">
        <f>IFERROR(__xludf.DUMMYFUNCTION("""COMPUTED_VALUE"""),146.0)</f>
        <v>146</v>
      </c>
      <c r="H147" s="1">
        <f>IFERROR(__xludf.DUMMYFUNCTION("""COMPUTED_VALUE"""),33.87159912)</f>
        <v>33.87159912</v>
      </c>
    </row>
    <row r="148">
      <c r="A148" s="1">
        <f>IFERROR(__xludf.DUMMYFUNCTION("""COMPUTED_VALUE"""),147.0)</f>
        <v>147</v>
      </c>
      <c r="B148" s="1">
        <f>IFERROR(__xludf.DUMMYFUNCTION("""COMPUTED_VALUE"""),19.6884965131471)</f>
        <v>19.68849651</v>
      </c>
      <c r="C148" s="1">
        <f>IFERROR(__xludf.DUMMYFUNCTION("""COMPUTED_VALUE"""),1112.0)</f>
        <v>1112</v>
      </c>
      <c r="D148" s="1">
        <f>IFERROR(__xludf.DUMMYFUNCTION("""COMPUTED_VALUE"""),147.0)</f>
        <v>147</v>
      </c>
      <c r="E148" s="2">
        <f>IFERROR(__xludf.DUMMYFUNCTION("""COMPUTED_VALUE"""),44743.083333333336)</f>
        <v>44743.08333</v>
      </c>
      <c r="F148" s="1">
        <f>IFERROR(__xludf.DUMMYFUNCTION("""COMPUTED_VALUE"""),2504.0)</f>
        <v>2504</v>
      </c>
      <c r="G148" s="1">
        <f>IFERROR(__xludf.DUMMYFUNCTION("""COMPUTED_VALUE"""),147.0)</f>
        <v>147</v>
      </c>
      <c r="H148" s="1">
        <f>IFERROR(__xludf.DUMMYFUNCTION("""COMPUTED_VALUE"""),93.62801307)</f>
        <v>93.62801307</v>
      </c>
    </row>
    <row r="149">
      <c r="A149" s="1">
        <f>IFERROR(__xludf.DUMMYFUNCTION("""COMPUTED_VALUE"""),148.0)</f>
        <v>148</v>
      </c>
      <c r="B149" s="1">
        <f>IFERROR(__xludf.DUMMYFUNCTION("""COMPUTED_VALUE"""),79.5219713750195)</f>
        <v>79.52197138</v>
      </c>
      <c r="C149" s="1">
        <f>IFERROR(__xludf.DUMMYFUNCTION("""COMPUTED_VALUE"""),1066.0)</f>
        <v>1066</v>
      </c>
      <c r="D149" s="1">
        <f>IFERROR(__xludf.DUMMYFUNCTION("""COMPUTED_VALUE"""),148.0)</f>
        <v>148</v>
      </c>
      <c r="E149" s="2">
        <f>IFERROR(__xludf.DUMMYFUNCTION("""COMPUTED_VALUE"""),44743.125)</f>
        <v>44743.125</v>
      </c>
      <c r="F149" s="1">
        <f>IFERROR(__xludf.DUMMYFUNCTION("""COMPUTED_VALUE"""),2369.0)</f>
        <v>2369</v>
      </c>
      <c r="G149" s="1">
        <f>IFERROR(__xludf.DUMMYFUNCTION("""COMPUTED_VALUE"""),148.0)</f>
        <v>148</v>
      </c>
      <c r="H149" s="1">
        <f>IFERROR(__xludf.DUMMYFUNCTION("""COMPUTED_VALUE"""),78.51656294)</f>
        <v>78.51656294</v>
      </c>
    </row>
    <row r="150">
      <c r="A150" s="1">
        <f>IFERROR(__xludf.DUMMYFUNCTION("""COMPUTED_VALUE"""),149.0)</f>
        <v>149</v>
      </c>
      <c r="B150" s="1">
        <f>IFERROR(__xludf.DUMMYFUNCTION("""COMPUTED_VALUE"""),10.8638449691739)</f>
        <v>10.86384497</v>
      </c>
      <c r="C150" s="1">
        <f>IFERROR(__xludf.DUMMYFUNCTION("""COMPUTED_VALUE"""),1598.0)</f>
        <v>1598</v>
      </c>
      <c r="D150" s="1">
        <f>IFERROR(__xludf.DUMMYFUNCTION("""COMPUTED_VALUE"""),149.0)</f>
        <v>149</v>
      </c>
      <c r="E150" s="2">
        <f>IFERROR(__xludf.DUMMYFUNCTION("""COMPUTED_VALUE"""),44743.166666666664)</f>
        <v>44743.16667</v>
      </c>
      <c r="F150" s="1">
        <f>IFERROR(__xludf.DUMMYFUNCTION("""COMPUTED_VALUE"""),2751.0)</f>
        <v>2751</v>
      </c>
      <c r="G150" s="1">
        <f>IFERROR(__xludf.DUMMYFUNCTION("""COMPUTED_VALUE"""),149.0)</f>
        <v>149</v>
      </c>
      <c r="H150" s="1">
        <f>IFERROR(__xludf.DUMMYFUNCTION("""COMPUTED_VALUE"""),13.74011502)</f>
        <v>13.74011502</v>
      </c>
    </row>
    <row r="151">
      <c r="A151" s="1">
        <f>IFERROR(__xludf.DUMMYFUNCTION("""COMPUTED_VALUE"""),150.0)</f>
        <v>150</v>
      </c>
      <c r="B151" s="1">
        <f>IFERROR(__xludf.DUMMYFUNCTION("""COMPUTED_VALUE"""),15.2401355529364)</f>
        <v>15.24013555</v>
      </c>
      <c r="C151" s="1">
        <f>IFERROR(__xludf.DUMMYFUNCTION("""COMPUTED_VALUE"""),1117.0)</f>
        <v>1117</v>
      </c>
      <c r="D151" s="1">
        <f>IFERROR(__xludf.DUMMYFUNCTION("""COMPUTED_VALUE"""),150.0)</f>
        <v>150</v>
      </c>
      <c r="E151" s="2">
        <f>IFERROR(__xludf.DUMMYFUNCTION("""COMPUTED_VALUE"""),44743.208333333336)</f>
        <v>44743.20833</v>
      </c>
      <c r="F151" s="1">
        <f>IFERROR(__xludf.DUMMYFUNCTION("""COMPUTED_VALUE"""),2684.0)</f>
        <v>2684</v>
      </c>
      <c r="G151" s="1">
        <f>IFERROR(__xludf.DUMMYFUNCTION("""COMPUTED_VALUE"""),150.0)</f>
        <v>150</v>
      </c>
      <c r="H151" s="1">
        <f>IFERROR(__xludf.DUMMYFUNCTION("""COMPUTED_VALUE"""),35.76256758)</f>
        <v>35.76256758</v>
      </c>
    </row>
    <row r="152">
      <c r="A152" s="1">
        <f>IFERROR(__xludf.DUMMYFUNCTION("""COMPUTED_VALUE"""),151.0)</f>
        <v>151</v>
      </c>
      <c r="B152" s="1">
        <f>IFERROR(__xludf.DUMMYFUNCTION("""COMPUTED_VALUE"""),46.2656518678452)</f>
        <v>46.26565187</v>
      </c>
      <c r="C152" s="1">
        <f>IFERROR(__xludf.DUMMYFUNCTION("""COMPUTED_VALUE"""),1311.0)</f>
        <v>1311</v>
      </c>
      <c r="D152" s="1">
        <f>IFERROR(__xludf.DUMMYFUNCTION("""COMPUTED_VALUE"""),151.0)</f>
        <v>151</v>
      </c>
      <c r="E152" s="2">
        <f>IFERROR(__xludf.DUMMYFUNCTION("""COMPUTED_VALUE"""),44743.25)</f>
        <v>44743.25</v>
      </c>
      <c r="F152" s="1">
        <f>IFERROR(__xludf.DUMMYFUNCTION("""COMPUTED_VALUE"""),2920.0)</f>
        <v>2920</v>
      </c>
      <c r="G152" s="1">
        <f>IFERROR(__xludf.DUMMYFUNCTION("""COMPUTED_VALUE"""),151.0)</f>
        <v>151</v>
      </c>
      <c r="H152" s="1">
        <f>IFERROR(__xludf.DUMMYFUNCTION("""COMPUTED_VALUE"""),91.20674787)</f>
        <v>91.20674787</v>
      </c>
    </row>
    <row r="153">
      <c r="A153" s="1">
        <f>IFERROR(__xludf.DUMMYFUNCTION("""COMPUTED_VALUE"""),152.0)</f>
        <v>152</v>
      </c>
      <c r="B153" s="1">
        <f>IFERROR(__xludf.DUMMYFUNCTION("""COMPUTED_VALUE"""),10.6421406336425)</f>
        <v>10.64214063</v>
      </c>
      <c r="C153" s="1">
        <f>IFERROR(__xludf.DUMMYFUNCTION("""COMPUTED_VALUE"""),1998.0)</f>
        <v>1998</v>
      </c>
      <c r="D153" s="1">
        <f>IFERROR(__xludf.DUMMYFUNCTION("""COMPUTED_VALUE"""),152.0)</f>
        <v>152</v>
      </c>
      <c r="E153" s="2">
        <f>IFERROR(__xludf.DUMMYFUNCTION("""COMPUTED_VALUE"""),44743.291666666664)</f>
        <v>44743.29167</v>
      </c>
      <c r="F153" s="1">
        <f>IFERROR(__xludf.DUMMYFUNCTION("""COMPUTED_VALUE"""),2953.0)</f>
        <v>2953</v>
      </c>
      <c r="G153" s="1">
        <f>IFERROR(__xludf.DUMMYFUNCTION("""COMPUTED_VALUE"""),152.0)</f>
        <v>152</v>
      </c>
      <c r="H153" s="1">
        <f>IFERROR(__xludf.DUMMYFUNCTION("""COMPUTED_VALUE"""),67.72998286)</f>
        <v>67.72998286</v>
      </c>
    </row>
    <row r="154">
      <c r="A154" s="1">
        <f>IFERROR(__xludf.DUMMYFUNCTION("""COMPUTED_VALUE"""),153.0)</f>
        <v>153</v>
      </c>
      <c r="B154" s="1">
        <f>IFERROR(__xludf.DUMMYFUNCTION("""COMPUTED_VALUE"""),40.5263137244009)</f>
        <v>40.52631372</v>
      </c>
      <c r="C154" s="1">
        <f>IFERROR(__xludf.DUMMYFUNCTION("""COMPUTED_VALUE"""),1123.0)</f>
        <v>1123</v>
      </c>
      <c r="D154" s="1">
        <f>IFERROR(__xludf.DUMMYFUNCTION("""COMPUTED_VALUE"""),153.0)</f>
        <v>153</v>
      </c>
      <c r="E154" s="2">
        <f>IFERROR(__xludf.DUMMYFUNCTION("""COMPUTED_VALUE"""),44743.333333333336)</f>
        <v>44743.33333</v>
      </c>
      <c r="F154" s="1">
        <f>IFERROR(__xludf.DUMMYFUNCTION("""COMPUTED_VALUE"""),2514.0)</f>
        <v>2514</v>
      </c>
      <c r="G154" s="1">
        <f>IFERROR(__xludf.DUMMYFUNCTION("""COMPUTED_VALUE"""),153.0)</f>
        <v>153</v>
      </c>
      <c r="H154" s="1">
        <f>IFERROR(__xludf.DUMMYFUNCTION("""COMPUTED_VALUE"""),23.84789058)</f>
        <v>23.84789058</v>
      </c>
    </row>
    <row r="155">
      <c r="A155" s="1">
        <f>IFERROR(__xludf.DUMMYFUNCTION("""COMPUTED_VALUE"""),154.0)</f>
        <v>154</v>
      </c>
      <c r="B155" s="1">
        <f>IFERROR(__xludf.DUMMYFUNCTION("""COMPUTED_VALUE"""),55.7492598625466)</f>
        <v>55.74925986</v>
      </c>
      <c r="C155" s="1">
        <f>IFERROR(__xludf.DUMMYFUNCTION("""COMPUTED_VALUE"""),1098.0)</f>
        <v>1098</v>
      </c>
      <c r="D155" s="1">
        <f>IFERROR(__xludf.DUMMYFUNCTION("""COMPUTED_VALUE"""),154.0)</f>
        <v>154</v>
      </c>
      <c r="E155" s="2">
        <f>IFERROR(__xludf.DUMMYFUNCTION("""COMPUTED_VALUE"""),44743.375)</f>
        <v>44743.375</v>
      </c>
      <c r="F155" s="1">
        <f>IFERROR(__xludf.DUMMYFUNCTION("""COMPUTED_VALUE"""),2480.0)</f>
        <v>2480</v>
      </c>
      <c r="G155" s="1">
        <f>IFERROR(__xludf.DUMMYFUNCTION("""COMPUTED_VALUE"""),154.0)</f>
        <v>154</v>
      </c>
      <c r="H155" s="1">
        <f>IFERROR(__xludf.DUMMYFUNCTION("""COMPUTED_VALUE"""),23.19675309)</f>
        <v>23.19675309</v>
      </c>
    </row>
    <row r="156">
      <c r="A156" s="1">
        <f>IFERROR(__xludf.DUMMYFUNCTION("""COMPUTED_VALUE"""),155.0)</f>
        <v>155</v>
      </c>
      <c r="B156" s="1">
        <f>IFERROR(__xludf.DUMMYFUNCTION("""COMPUTED_VALUE"""),80.6870288154935)</f>
        <v>80.68702882</v>
      </c>
      <c r="C156" s="1">
        <f>IFERROR(__xludf.DUMMYFUNCTION("""COMPUTED_VALUE"""),1836.0)</f>
        <v>1836</v>
      </c>
      <c r="D156" s="1">
        <f>IFERROR(__xludf.DUMMYFUNCTION("""COMPUTED_VALUE"""),155.0)</f>
        <v>155</v>
      </c>
      <c r="E156" s="2">
        <f>IFERROR(__xludf.DUMMYFUNCTION("""COMPUTED_VALUE"""),44743.416666666664)</f>
        <v>44743.41667</v>
      </c>
      <c r="F156" s="1">
        <f>IFERROR(__xludf.DUMMYFUNCTION("""COMPUTED_VALUE"""),2598.0)</f>
        <v>2598</v>
      </c>
      <c r="G156" s="1">
        <f>IFERROR(__xludf.DUMMYFUNCTION("""COMPUTED_VALUE"""),155.0)</f>
        <v>155</v>
      </c>
      <c r="H156" s="1">
        <f>IFERROR(__xludf.DUMMYFUNCTION("""COMPUTED_VALUE"""),55.12309146)</f>
        <v>55.12309146</v>
      </c>
    </row>
    <row r="157">
      <c r="A157" s="1">
        <f>IFERROR(__xludf.DUMMYFUNCTION("""COMPUTED_VALUE"""),156.0)</f>
        <v>156</v>
      </c>
      <c r="B157" s="1">
        <f>IFERROR(__xludf.DUMMYFUNCTION("""COMPUTED_VALUE"""),58.781053401243)</f>
        <v>58.7810534</v>
      </c>
      <c r="C157" s="1">
        <f>IFERROR(__xludf.DUMMYFUNCTION("""COMPUTED_VALUE"""),1126.0)</f>
        <v>1126</v>
      </c>
      <c r="D157" s="1">
        <f>IFERROR(__xludf.DUMMYFUNCTION("""COMPUTED_VALUE"""),156.0)</f>
        <v>156</v>
      </c>
      <c r="E157" s="2">
        <f>IFERROR(__xludf.DUMMYFUNCTION("""COMPUTED_VALUE"""),44743.458333333336)</f>
        <v>44743.45833</v>
      </c>
      <c r="F157" s="1">
        <f>IFERROR(__xludf.DUMMYFUNCTION("""COMPUTED_VALUE"""),2245.0)</f>
        <v>2245</v>
      </c>
      <c r="G157" s="1">
        <f>IFERROR(__xludf.DUMMYFUNCTION("""COMPUTED_VALUE"""),156.0)</f>
        <v>156</v>
      </c>
      <c r="H157" s="1">
        <f>IFERROR(__xludf.DUMMYFUNCTION("""COMPUTED_VALUE"""),92.42444949)</f>
        <v>92.42444949</v>
      </c>
    </row>
    <row r="158">
      <c r="A158" s="1">
        <f>IFERROR(__xludf.DUMMYFUNCTION("""COMPUTED_VALUE"""),157.0)</f>
        <v>157</v>
      </c>
      <c r="B158" s="1">
        <f>IFERROR(__xludf.DUMMYFUNCTION("""COMPUTED_VALUE"""),93.2126049731808)</f>
        <v>93.21260497</v>
      </c>
      <c r="C158" s="1">
        <f>IFERROR(__xludf.DUMMYFUNCTION("""COMPUTED_VALUE"""),1105.0)</f>
        <v>1105</v>
      </c>
      <c r="D158" s="1">
        <f>IFERROR(__xludf.DUMMYFUNCTION("""COMPUTED_VALUE"""),157.0)</f>
        <v>157</v>
      </c>
      <c r="E158" s="2">
        <f>IFERROR(__xludf.DUMMYFUNCTION("""COMPUTED_VALUE"""),44743.5)</f>
        <v>44743.5</v>
      </c>
      <c r="F158" s="1">
        <f>IFERROR(__xludf.DUMMYFUNCTION("""COMPUTED_VALUE"""),2068.0)</f>
        <v>2068</v>
      </c>
      <c r="G158" s="1">
        <f>IFERROR(__xludf.DUMMYFUNCTION("""COMPUTED_VALUE"""),157.0)</f>
        <v>157</v>
      </c>
      <c r="H158" s="1">
        <f>IFERROR(__xludf.DUMMYFUNCTION("""COMPUTED_VALUE"""),60.5451451)</f>
        <v>60.5451451</v>
      </c>
    </row>
    <row r="159">
      <c r="A159" s="1">
        <f>IFERROR(__xludf.DUMMYFUNCTION("""COMPUTED_VALUE"""),158.0)</f>
        <v>158</v>
      </c>
      <c r="B159" s="1">
        <f>IFERROR(__xludf.DUMMYFUNCTION("""COMPUTED_VALUE"""),48.9343168742197)</f>
        <v>48.93431687</v>
      </c>
      <c r="C159" s="1">
        <f>IFERROR(__xludf.DUMMYFUNCTION("""COMPUTED_VALUE"""),1634.0)</f>
        <v>1634</v>
      </c>
      <c r="D159" s="1">
        <f>IFERROR(__xludf.DUMMYFUNCTION("""COMPUTED_VALUE"""),158.0)</f>
        <v>158</v>
      </c>
      <c r="E159" s="2">
        <f>IFERROR(__xludf.DUMMYFUNCTION("""COMPUTED_VALUE"""),44743.541666666664)</f>
        <v>44743.54167</v>
      </c>
      <c r="F159" s="1">
        <f>IFERROR(__xludf.DUMMYFUNCTION("""COMPUTED_VALUE"""),2454.0)</f>
        <v>2454</v>
      </c>
      <c r="G159" s="1">
        <f>IFERROR(__xludf.DUMMYFUNCTION("""COMPUTED_VALUE"""),158.0)</f>
        <v>158</v>
      </c>
      <c r="H159" s="1">
        <f>IFERROR(__xludf.DUMMYFUNCTION("""COMPUTED_VALUE"""),58.13885001)</f>
        <v>58.13885001</v>
      </c>
    </row>
    <row r="160">
      <c r="A160" s="1">
        <f>IFERROR(__xludf.DUMMYFUNCTION("""COMPUTED_VALUE"""),159.0)</f>
        <v>159</v>
      </c>
      <c r="B160" s="1">
        <f>IFERROR(__xludf.DUMMYFUNCTION("""COMPUTED_VALUE"""),75.8489697020163)</f>
        <v>75.8489697</v>
      </c>
      <c r="C160" s="1">
        <f>IFERROR(__xludf.DUMMYFUNCTION("""COMPUTED_VALUE"""),1768.0)</f>
        <v>1768</v>
      </c>
      <c r="D160" s="1">
        <f>IFERROR(__xludf.DUMMYFUNCTION("""COMPUTED_VALUE"""),159.0)</f>
        <v>159</v>
      </c>
      <c r="E160" s="2">
        <f>IFERROR(__xludf.DUMMYFUNCTION("""COMPUTED_VALUE"""),44743.583333333336)</f>
        <v>44743.58333</v>
      </c>
      <c r="F160" s="1">
        <f>IFERROR(__xludf.DUMMYFUNCTION("""COMPUTED_VALUE"""),2225.0)</f>
        <v>2225</v>
      </c>
      <c r="G160" s="1">
        <f>IFERROR(__xludf.DUMMYFUNCTION("""COMPUTED_VALUE"""),159.0)</f>
        <v>159</v>
      </c>
      <c r="H160" s="1">
        <f>IFERROR(__xludf.DUMMYFUNCTION("""COMPUTED_VALUE"""),49.28997754)</f>
        <v>49.28997754</v>
      </c>
    </row>
    <row r="161">
      <c r="A161" s="1">
        <f>IFERROR(__xludf.DUMMYFUNCTION("""COMPUTED_VALUE"""),160.0)</f>
        <v>160</v>
      </c>
      <c r="B161" s="1">
        <f>IFERROR(__xludf.DUMMYFUNCTION("""COMPUTED_VALUE"""),99.2432938572401)</f>
        <v>99.24329386</v>
      </c>
      <c r="C161" s="1">
        <f>IFERROR(__xludf.DUMMYFUNCTION("""COMPUTED_VALUE"""),1271.0)</f>
        <v>1271</v>
      </c>
      <c r="D161" s="1">
        <f>IFERROR(__xludf.DUMMYFUNCTION("""COMPUTED_VALUE"""),160.0)</f>
        <v>160</v>
      </c>
      <c r="E161" s="2">
        <f>IFERROR(__xludf.DUMMYFUNCTION("""COMPUTED_VALUE"""),44743.625)</f>
        <v>44743.625</v>
      </c>
      <c r="F161" s="1">
        <f>IFERROR(__xludf.DUMMYFUNCTION("""COMPUTED_VALUE"""),2783.0)</f>
        <v>2783</v>
      </c>
      <c r="G161" s="1">
        <f>IFERROR(__xludf.DUMMYFUNCTION("""COMPUTED_VALUE"""),160.0)</f>
        <v>160</v>
      </c>
      <c r="H161" s="1">
        <f>IFERROR(__xludf.DUMMYFUNCTION("""COMPUTED_VALUE"""),20.43390272)</f>
        <v>20.43390272</v>
      </c>
    </row>
    <row r="162">
      <c r="A162" s="1">
        <f>IFERROR(__xludf.DUMMYFUNCTION("""COMPUTED_VALUE"""),161.0)</f>
        <v>161</v>
      </c>
      <c r="B162" s="1">
        <f>IFERROR(__xludf.DUMMYFUNCTION("""COMPUTED_VALUE"""),97.623852490687)</f>
        <v>97.62385249</v>
      </c>
      <c r="C162" s="1">
        <f>IFERROR(__xludf.DUMMYFUNCTION("""COMPUTED_VALUE"""),1935.0)</f>
        <v>1935</v>
      </c>
      <c r="D162" s="1">
        <f>IFERROR(__xludf.DUMMYFUNCTION("""COMPUTED_VALUE"""),161.0)</f>
        <v>161</v>
      </c>
      <c r="E162" s="2">
        <f>IFERROR(__xludf.DUMMYFUNCTION("""COMPUTED_VALUE"""),44743.666666666664)</f>
        <v>44743.66667</v>
      </c>
      <c r="F162" s="1">
        <f>IFERROR(__xludf.DUMMYFUNCTION("""COMPUTED_VALUE"""),2752.0)</f>
        <v>2752</v>
      </c>
      <c r="G162" s="1">
        <f>IFERROR(__xludf.DUMMYFUNCTION("""COMPUTED_VALUE"""),161.0)</f>
        <v>161</v>
      </c>
      <c r="H162" s="1">
        <f>IFERROR(__xludf.DUMMYFUNCTION("""COMPUTED_VALUE"""),34.28799621)</f>
        <v>34.28799621</v>
      </c>
    </row>
    <row r="163">
      <c r="A163" s="1">
        <f>IFERROR(__xludf.DUMMYFUNCTION("""COMPUTED_VALUE"""),162.0)</f>
        <v>162</v>
      </c>
      <c r="B163" s="1">
        <f>IFERROR(__xludf.DUMMYFUNCTION("""COMPUTED_VALUE"""),68.3622222417809)</f>
        <v>68.36222224</v>
      </c>
      <c r="C163" s="1">
        <f>IFERROR(__xludf.DUMMYFUNCTION("""COMPUTED_VALUE"""),1666.0)</f>
        <v>1666</v>
      </c>
      <c r="D163" s="1">
        <f>IFERROR(__xludf.DUMMYFUNCTION("""COMPUTED_VALUE"""),162.0)</f>
        <v>162</v>
      </c>
      <c r="E163" s="2">
        <f>IFERROR(__xludf.DUMMYFUNCTION("""COMPUTED_VALUE"""),44743.708333333336)</f>
        <v>44743.70833</v>
      </c>
      <c r="F163" s="1">
        <f>IFERROR(__xludf.DUMMYFUNCTION("""COMPUTED_VALUE"""),2583.0)</f>
        <v>2583</v>
      </c>
      <c r="G163" s="1">
        <f>IFERROR(__xludf.DUMMYFUNCTION("""COMPUTED_VALUE"""),162.0)</f>
        <v>162</v>
      </c>
      <c r="H163" s="1">
        <f>IFERROR(__xludf.DUMMYFUNCTION("""COMPUTED_VALUE"""),93.90980108)</f>
        <v>93.90980108</v>
      </c>
    </row>
    <row r="164">
      <c r="A164" s="1">
        <f>IFERROR(__xludf.DUMMYFUNCTION("""COMPUTED_VALUE"""),163.0)</f>
        <v>163</v>
      </c>
      <c r="B164" s="1">
        <f>IFERROR(__xludf.DUMMYFUNCTION("""COMPUTED_VALUE"""),52.7405583765616)</f>
        <v>52.74055838</v>
      </c>
      <c r="C164" s="1">
        <f>IFERROR(__xludf.DUMMYFUNCTION("""COMPUTED_VALUE"""),1495.0)</f>
        <v>1495</v>
      </c>
      <c r="D164" s="1">
        <f>IFERROR(__xludf.DUMMYFUNCTION("""COMPUTED_VALUE"""),163.0)</f>
        <v>163</v>
      </c>
      <c r="E164" s="2">
        <f>IFERROR(__xludf.DUMMYFUNCTION("""COMPUTED_VALUE"""),44743.75)</f>
        <v>44743.75</v>
      </c>
      <c r="F164" s="1">
        <f>IFERROR(__xludf.DUMMYFUNCTION("""COMPUTED_VALUE"""),2370.0)</f>
        <v>2370</v>
      </c>
      <c r="G164" s="1">
        <f>IFERROR(__xludf.DUMMYFUNCTION("""COMPUTED_VALUE"""),163.0)</f>
        <v>163</v>
      </c>
      <c r="H164" s="1">
        <f>IFERROR(__xludf.DUMMYFUNCTION("""COMPUTED_VALUE"""),62.29668213)</f>
        <v>62.29668213</v>
      </c>
    </row>
    <row r="165">
      <c r="A165" s="1">
        <f>IFERROR(__xludf.DUMMYFUNCTION("""COMPUTED_VALUE"""),164.0)</f>
        <v>164</v>
      </c>
      <c r="B165" s="1">
        <f>IFERROR(__xludf.DUMMYFUNCTION("""COMPUTED_VALUE"""),88.7572885017262)</f>
        <v>88.7572885</v>
      </c>
      <c r="C165" s="1">
        <f>IFERROR(__xludf.DUMMYFUNCTION("""COMPUTED_VALUE"""),1982.0)</f>
        <v>1982</v>
      </c>
      <c r="D165" s="1">
        <f>IFERROR(__xludf.DUMMYFUNCTION("""COMPUTED_VALUE"""),164.0)</f>
        <v>164</v>
      </c>
      <c r="E165" s="2">
        <f>IFERROR(__xludf.DUMMYFUNCTION("""COMPUTED_VALUE"""),44743.791666666664)</f>
        <v>44743.79167</v>
      </c>
      <c r="F165" s="1">
        <f>IFERROR(__xludf.DUMMYFUNCTION("""COMPUTED_VALUE"""),2025.0)</f>
        <v>2025</v>
      </c>
      <c r="G165" s="1">
        <f>IFERROR(__xludf.DUMMYFUNCTION("""COMPUTED_VALUE"""),164.0)</f>
        <v>164</v>
      </c>
      <c r="H165" s="1">
        <f>IFERROR(__xludf.DUMMYFUNCTION("""COMPUTED_VALUE"""),21.20038562)</f>
        <v>21.20038562</v>
      </c>
    </row>
    <row r="166">
      <c r="A166" s="1">
        <f>IFERROR(__xludf.DUMMYFUNCTION("""COMPUTED_VALUE"""),165.0)</f>
        <v>165</v>
      </c>
      <c r="B166" s="1">
        <f>IFERROR(__xludf.DUMMYFUNCTION("""COMPUTED_VALUE"""),70.658073724324)</f>
        <v>70.65807372</v>
      </c>
      <c r="C166" s="1">
        <f>IFERROR(__xludf.DUMMYFUNCTION("""COMPUTED_VALUE"""),1127.0)</f>
        <v>1127</v>
      </c>
      <c r="D166" s="1">
        <f>IFERROR(__xludf.DUMMYFUNCTION("""COMPUTED_VALUE"""),165.0)</f>
        <v>165</v>
      </c>
      <c r="E166" s="2">
        <f>IFERROR(__xludf.DUMMYFUNCTION("""COMPUTED_VALUE"""),44743.833333333336)</f>
        <v>44743.83333</v>
      </c>
      <c r="F166" s="1">
        <f>IFERROR(__xludf.DUMMYFUNCTION("""COMPUTED_VALUE"""),2998.0)</f>
        <v>2998</v>
      </c>
      <c r="G166" s="1">
        <f>IFERROR(__xludf.DUMMYFUNCTION("""COMPUTED_VALUE"""),165.0)</f>
        <v>165</v>
      </c>
      <c r="H166" s="1">
        <f>IFERROR(__xludf.DUMMYFUNCTION("""COMPUTED_VALUE"""),39.62416223)</f>
        <v>39.62416223</v>
      </c>
    </row>
    <row r="167">
      <c r="A167" s="1">
        <f>IFERROR(__xludf.DUMMYFUNCTION("""COMPUTED_VALUE"""),166.0)</f>
        <v>166</v>
      </c>
      <c r="B167" s="1">
        <f>IFERROR(__xludf.DUMMYFUNCTION("""COMPUTED_VALUE"""),16.5603963819732)</f>
        <v>16.56039638</v>
      </c>
      <c r="C167" s="1">
        <f>IFERROR(__xludf.DUMMYFUNCTION("""COMPUTED_VALUE"""),1437.0)</f>
        <v>1437</v>
      </c>
      <c r="D167" s="1">
        <f>IFERROR(__xludf.DUMMYFUNCTION("""COMPUTED_VALUE"""),166.0)</f>
        <v>166</v>
      </c>
      <c r="E167" s="2">
        <f>IFERROR(__xludf.DUMMYFUNCTION("""COMPUTED_VALUE"""),44743.875)</f>
        <v>44743.875</v>
      </c>
      <c r="F167" s="1">
        <f>IFERROR(__xludf.DUMMYFUNCTION("""COMPUTED_VALUE"""),2081.0)</f>
        <v>2081</v>
      </c>
      <c r="G167" s="1">
        <f>IFERROR(__xludf.DUMMYFUNCTION("""COMPUTED_VALUE"""),166.0)</f>
        <v>166</v>
      </c>
      <c r="H167" s="1">
        <f>IFERROR(__xludf.DUMMYFUNCTION("""COMPUTED_VALUE"""),94.98701866)</f>
        <v>94.98701866</v>
      </c>
    </row>
    <row r="168">
      <c r="A168" s="1">
        <f>IFERROR(__xludf.DUMMYFUNCTION("""COMPUTED_VALUE"""),167.0)</f>
        <v>167</v>
      </c>
      <c r="B168" s="1">
        <f>IFERROR(__xludf.DUMMYFUNCTION("""COMPUTED_VALUE"""),36.8724819681267)</f>
        <v>36.87248197</v>
      </c>
      <c r="C168" s="1">
        <f>IFERROR(__xludf.DUMMYFUNCTION("""COMPUTED_VALUE"""),1145.0)</f>
        <v>1145</v>
      </c>
      <c r="D168" s="1">
        <f>IFERROR(__xludf.DUMMYFUNCTION("""COMPUTED_VALUE"""),167.0)</f>
        <v>167</v>
      </c>
      <c r="E168" s="2">
        <f>IFERROR(__xludf.DUMMYFUNCTION("""COMPUTED_VALUE"""),44743.916666666664)</f>
        <v>44743.91667</v>
      </c>
      <c r="F168" s="1">
        <f>IFERROR(__xludf.DUMMYFUNCTION("""COMPUTED_VALUE"""),2229.0)</f>
        <v>2229</v>
      </c>
      <c r="G168" s="1">
        <f>IFERROR(__xludf.DUMMYFUNCTION("""COMPUTED_VALUE"""),167.0)</f>
        <v>167</v>
      </c>
      <c r="H168" s="1">
        <f>IFERROR(__xludf.DUMMYFUNCTION("""COMPUTED_VALUE"""),70.94903663)</f>
        <v>70.94903663</v>
      </c>
    </row>
    <row r="169">
      <c r="A169" s="1">
        <f>IFERROR(__xludf.DUMMYFUNCTION("""COMPUTED_VALUE"""),168.0)</f>
        <v>168</v>
      </c>
      <c r="B169" s="1">
        <f>IFERROR(__xludf.DUMMYFUNCTION("""COMPUTED_VALUE"""),37.9777488071516)</f>
        <v>37.97774881</v>
      </c>
      <c r="C169" s="1">
        <f>IFERROR(__xludf.DUMMYFUNCTION("""COMPUTED_VALUE"""),1477.0)</f>
        <v>1477</v>
      </c>
      <c r="D169" s="1">
        <f>IFERROR(__xludf.DUMMYFUNCTION("""COMPUTED_VALUE"""),168.0)</f>
        <v>168</v>
      </c>
      <c r="E169" s="2">
        <f>IFERROR(__xludf.DUMMYFUNCTION("""COMPUTED_VALUE"""),44743.958333333336)</f>
        <v>44743.95833</v>
      </c>
      <c r="F169" s="1">
        <f>IFERROR(__xludf.DUMMYFUNCTION("""COMPUTED_VALUE"""),2711.0)</f>
        <v>2711</v>
      </c>
      <c r="G169" s="1">
        <f>IFERROR(__xludf.DUMMYFUNCTION("""COMPUTED_VALUE"""),168.0)</f>
        <v>168</v>
      </c>
      <c r="H169" s="1">
        <f>IFERROR(__xludf.DUMMYFUNCTION("""COMPUTED_VALUE"""),65.07165073)</f>
        <v>65.07165073</v>
      </c>
    </row>
    <row r="170">
      <c r="A170" s="1">
        <f>IFERROR(__xludf.DUMMYFUNCTION("""COMPUTED_VALUE"""),169.0)</f>
        <v>169</v>
      </c>
      <c r="B170" s="1">
        <f>IFERROR(__xludf.DUMMYFUNCTION("""COMPUTED_VALUE"""),37.4076214139781)</f>
        <v>37.40762141</v>
      </c>
      <c r="C170" s="1">
        <f>IFERROR(__xludf.DUMMYFUNCTION("""COMPUTED_VALUE"""),1727.0)</f>
        <v>1727</v>
      </c>
      <c r="D170" s="1">
        <f>IFERROR(__xludf.DUMMYFUNCTION("""COMPUTED_VALUE"""),169.0)</f>
        <v>169</v>
      </c>
      <c r="E170" s="2">
        <f>IFERROR(__xludf.DUMMYFUNCTION("""COMPUTED_VALUE"""),44774.0)</f>
        <v>44774</v>
      </c>
      <c r="F170" s="1">
        <f>IFERROR(__xludf.DUMMYFUNCTION("""COMPUTED_VALUE"""),2853.0)</f>
        <v>2853</v>
      </c>
      <c r="G170" s="1">
        <f>IFERROR(__xludf.DUMMYFUNCTION("""COMPUTED_VALUE"""),169.0)</f>
        <v>169</v>
      </c>
      <c r="H170" s="1">
        <f>IFERROR(__xludf.DUMMYFUNCTION("""COMPUTED_VALUE"""),87.84367672)</f>
        <v>87.84367672</v>
      </c>
    </row>
    <row r="171">
      <c r="A171" s="1">
        <f>IFERROR(__xludf.DUMMYFUNCTION("""COMPUTED_VALUE"""),170.0)</f>
        <v>170</v>
      </c>
      <c r="B171" s="1">
        <f>IFERROR(__xludf.DUMMYFUNCTION("""COMPUTED_VALUE"""),27.4598954420136)</f>
        <v>27.45989544</v>
      </c>
      <c r="C171" s="1">
        <f>IFERROR(__xludf.DUMMYFUNCTION("""COMPUTED_VALUE"""),1365.0)</f>
        <v>1365</v>
      </c>
      <c r="D171" s="1">
        <f>IFERROR(__xludf.DUMMYFUNCTION("""COMPUTED_VALUE"""),170.0)</f>
        <v>170</v>
      </c>
      <c r="E171" s="2">
        <f>IFERROR(__xludf.DUMMYFUNCTION("""COMPUTED_VALUE"""),44774.041666666664)</f>
        <v>44774.04167</v>
      </c>
      <c r="F171" s="1">
        <f>IFERROR(__xludf.DUMMYFUNCTION("""COMPUTED_VALUE"""),2514.0)</f>
        <v>2514</v>
      </c>
      <c r="G171" s="1">
        <f>IFERROR(__xludf.DUMMYFUNCTION("""COMPUTED_VALUE"""),170.0)</f>
        <v>170</v>
      </c>
      <c r="H171" s="1">
        <f>IFERROR(__xludf.DUMMYFUNCTION("""COMPUTED_VALUE"""),96.14624651)</f>
        <v>96.14624651</v>
      </c>
    </row>
    <row r="172">
      <c r="A172" s="1">
        <f>IFERROR(__xludf.DUMMYFUNCTION("""COMPUTED_VALUE"""),171.0)</f>
        <v>171</v>
      </c>
      <c r="B172" s="1">
        <f>IFERROR(__xludf.DUMMYFUNCTION("""COMPUTED_VALUE"""),16.468824479692)</f>
        <v>16.46882448</v>
      </c>
      <c r="C172" s="1">
        <f>IFERROR(__xludf.DUMMYFUNCTION("""COMPUTED_VALUE"""),1239.0)</f>
        <v>1239</v>
      </c>
      <c r="D172" s="1">
        <f>IFERROR(__xludf.DUMMYFUNCTION("""COMPUTED_VALUE"""),171.0)</f>
        <v>171</v>
      </c>
      <c r="E172" s="2">
        <f>IFERROR(__xludf.DUMMYFUNCTION("""COMPUTED_VALUE"""),44774.083333333336)</f>
        <v>44774.08333</v>
      </c>
      <c r="F172" s="1">
        <f>IFERROR(__xludf.DUMMYFUNCTION("""COMPUTED_VALUE"""),2201.0)</f>
        <v>2201</v>
      </c>
      <c r="G172" s="1">
        <f>IFERROR(__xludf.DUMMYFUNCTION("""COMPUTED_VALUE"""),171.0)</f>
        <v>171</v>
      </c>
      <c r="H172" s="1">
        <f>IFERROR(__xludf.DUMMYFUNCTION("""COMPUTED_VALUE"""),91.19330768)</f>
        <v>91.19330768</v>
      </c>
    </row>
    <row r="173">
      <c r="A173" s="1">
        <f>IFERROR(__xludf.DUMMYFUNCTION("""COMPUTED_VALUE"""),172.0)</f>
        <v>172</v>
      </c>
      <c r="B173" s="1">
        <f>IFERROR(__xludf.DUMMYFUNCTION("""COMPUTED_VALUE"""),95.8131870696329)</f>
        <v>95.81318707</v>
      </c>
      <c r="C173" s="1">
        <f>IFERROR(__xludf.DUMMYFUNCTION("""COMPUTED_VALUE"""),1422.0)</f>
        <v>1422</v>
      </c>
      <c r="D173" s="1">
        <f>IFERROR(__xludf.DUMMYFUNCTION("""COMPUTED_VALUE"""),172.0)</f>
        <v>172</v>
      </c>
      <c r="E173" s="2">
        <f>IFERROR(__xludf.DUMMYFUNCTION("""COMPUTED_VALUE"""),44774.125)</f>
        <v>44774.125</v>
      </c>
      <c r="F173" s="1">
        <f>IFERROR(__xludf.DUMMYFUNCTION("""COMPUTED_VALUE"""),2818.0)</f>
        <v>2818</v>
      </c>
      <c r="G173" s="1">
        <f>IFERROR(__xludf.DUMMYFUNCTION("""COMPUTED_VALUE"""),172.0)</f>
        <v>172</v>
      </c>
      <c r="H173" s="1">
        <f>IFERROR(__xludf.DUMMYFUNCTION("""COMPUTED_VALUE"""),98.62431307)</f>
        <v>98.62431307</v>
      </c>
    </row>
    <row r="174">
      <c r="A174" s="1">
        <f>IFERROR(__xludf.DUMMYFUNCTION("""COMPUTED_VALUE"""),173.0)</f>
        <v>173</v>
      </c>
      <c r="B174" s="1">
        <f>IFERROR(__xludf.DUMMYFUNCTION("""COMPUTED_VALUE"""),63.4766776630656)</f>
        <v>63.47667766</v>
      </c>
      <c r="C174" s="1">
        <f>IFERROR(__xludf.DUMMYFUNCTION("""COMPUTED_VALUE"""),1089.0)</f>
        <v>1089</v>
      </c>
      <c r="D174" s="1">
        <f>IFERROR(__xludf.DUMMYFUNCTION("""COMPUTED_VALUE"""),173.0)</f>
        <v>173</v>
      </c>
      <c r="E174" s="2">
        <f>IFERROR(__xludf.DUMMYFUNCTION("""COMPUTED_VALUE"""),44774.166666666664)</f>
        <v>44774.16667</v>
      </c>
      <c r="F174" s="1">
        <f>IFERROR(__xludf.DUMMYFUNCTION("""COMPUTED_VALUE"""),2200.0)</f>
        <v>2200</v>
      </c>
      <c r="G174" s="1">
        <f>IFERROR(__xludf.DUMMYFUNCTION("""COMPUTED_VALUE"""),173.0)</f>
        <v>173</v>
      </c>
      <c r="H174" s="1">
        <f>IFERROR(__xludf.DUMMYFUNCTION("""COMPUTED_VALUE"""),69.26898129)</f>
        <v>69.26898129</v>
      </c>
    </row>
    <row r="175">
      <c r="A175" s="1">
        <f>IFERROR(__xludf.DUMMYFUNCTION("""COMPUTED_VALUE"""),174.0)</f>
        <v>174</v>
      </c>
      <c r="B175" s="1">
        <f>IFERROR(__xludf.DUMMYFUNCTION("""COMPUTED_VALUE"""),97.0655205171011)</f>
        <v>97.06552052</v>
      </c>
      <c r="C175" s="1">
        <f>IFERROR(__xludf.DUMMYFUNCTION("""COMPUTED_VALUE"""),1407.0)</f>
        <v>1407</v>
      </c>
      <c r="D175" s="1">
        <f>IFERROR(__xludf.DUMMYFUNCTION("""COMPUTED_VALUE"""),174.0)</f>
        <v>174</v>
      </c>
      <c r="E175" s="2">
        <f>IFERROR(__xludf.DUMMYFUNCTION("""COMPUTED_VALUE"""),44774.208333333336)</f>
        <v>44774.20833</v>
      </c>
      <c r="F175" s="1">
        <f>IFERROR(__xludf.DUMMYFUNCTION("""COMPUTED_VALUE"""),2898.0)</f>
        <v>2898</v>
      </c>
      <c r="G175" s="1">
        <f>IFERROR(__xludf.DUMMYFUNCTION("""COMPUTED_VALUE"""),174.0)</f>
        <v>174</v>
      </c>
      <c r="H175" s="1">
        <f>IFERROR(__xludf.DUMMYFUNCTION("""COMPUTED_VALUE"""),38.39751064)</f>
        <v>38.39751064</v>
      </c>
    </row>
    <row r="176">
      <c r="A176" s="1">
        <f>IFERROR(__xludf.DUMMYFUNCTION("""COMPUTED_VALUE"""),175.0)</f>
        <v>175</v>
      </c>
      <c r="B176" s="1">
        <f>IFERROR(__xludf.DUMMYFUNCTION("""COMPUTED_VALUE"""),13.5922103066863)</f>
        <v>13.59221031</v>
      </c>
      <c r="C176" s="1">
        <f>IFERROR(__xludf.DUMMYFUNCTION("""COMPUTED_VALUE"""),1233.0)</f>
        <v>1233</v>
      </c>
      <c r="D176" s="1">
        <f>IFERROR(__xludf.DUMMYFUNCTION("""COMPUTED_VALUE"""),175.0)</f>
        <v>175</v>
      </c>
      <c r="E176" s="2">
        <f>IFERROR(__xludf.DUMMYFUNCTION("""COMPUTED_VALUE"""),44774.25)</f>
        <v>44774.25</v>
      </c>
      <c r="F176" s="1">
        <f>IFERROR(__xludf.DUMMYFUNCTION("""COMPUTED_VALUE"""),2298.0)</f>
        <v>2298</v>
      </c>
      <c r="G176" s="1">
        <f>IFERROR(__xludf.DUMMYFUNCTION("""COMPUTED_VALUE"""),175.0)</f>
        <v>175</v>
      </c>
      <c r="H176" s="1">
        <f>IFERROR(__xludf.DUMMYFUNCTION("""COMPUTED_VALUE"""),72.07671515)</f>
        <v>72.07671515</v>
      </c>
    </row>
    <row r="177">
      <c r="A177" s="1">
        <f>IFERROR(__xludf.DUMMYFUNCTION("""COMPUTED_VALUE"""),176.0)</f>
        <v>176</v>
      </c>
      <c r="B177" s="1">
        <f>IFERROR(__xludf.DUMMYFUNCTION("""COMPUTED_VALUE"""),18.0429548591077)</f>
        <v>18.04295486</v>
      </c>
      <c r="C177" s="1">
        <f>IFERROR(__xludf.DUMMYFUNCTION("""COMPUTED_VALUE"""),1474.0)</f>
        <v>1474</v>
      </c>
      <c r="D177" s="1">
        <f>IFERROR(__xludf.DUMMYFUNCTION("""COMPUTED_VALUE"""),176.0)</f>
        <v>176</v>
      </c>
      <c r="E177" s="2">
        <f>IFERROR(__xludf.DUMMYFUNCTION("""COMPUTED_VALUE"""),44774.291666666664)</f>
        <v>44774.29167</v>
      </c>
      <c r="F177" s="1">
        <f>IFERROR(__xludf.DUMMYFUNCTION("""COMPUTED_VALUE"""),2144.0)</f>
        <v>2144</v>
      </c>
      <c r="G177" s="1">
        <f>IFERROR(__xludf.DUMMYFUNCTION("""COMPUTED_VALUE"""),176.0)</f>
        <v>176</v>
      </c>
      <c r="H177" s="1">
        <f>IFERROR(__xludf.DUMMYFUNCTION("""COMPUTED_VALUE"""),23.16580918)</f>
        <v>23.16580918</v>
      </c>
    </row>
    <row r="178">
      <c r="A178" s="1">
        <f>IFERROR(__xludf.DUMMYFUNCTION("""COMPUTED_VALUE"""),177.0)</f>
        <v>177</v>
      </c>
      <c r="B178" s="1">
        <f>IFERROR(__xludf.DUMMYFUNCTION("""COMPUTED_VALUE"""),57.4008096639207)</f>
        <v>57.40080966</v>
      </c>
      <c r="C178" s="1">
        <f>IFERROR(__xludf.DUMMYFUNCTION("""COMPUTED_VALUE"""),1059.0)</f>
        <v>1059</v>
      </c>
      <c r="D178" s="1">
        <f>IFERROR(__xludf.DUMMYFUNCTION("""COMPUTED_VALUE"""),177.0)</f>
        <v>177</v>
      </c>
      <c r="E178" s="2">
        <f>IFERROR(__xludf.DUMMYFUNCTION("""COMPUTED_VALUE"""),44774.333333333336)</f>
        <v>44774.33333</v>
      </c>
      <c r="F178" s="1">
        <f>IFERROR(__xludf.DUMMYFUNCTION("""COMPUTED_VALUE"""),2372.0)</f>
        <v>2372</v>
      </c>
      <c r="G178" s="1">
        <f>IFERROR(__xludf.DUMMYFUNCTION("""COMPUTED_VALUE"""),177.0)</f>
        <v>177</v>
      </c>
      <c r="H178" s="1">
        <f>IFERROR(__xludf.DUMMYFUNCTION("""COMPUTED_VALUE"""),96.99742621)</f>
        <v>96.99742621</v>
      </c>
    </row>
    <row r="179">
      <c r="A179" s="1">
        <f>IFERROR(__xludf.DUMMYFUNCTION("""COMPUTED_VALUE"""),178.0)</f>
        <v>178</v>
      </c>
      <c r="B179" s="1">
        <f>IFERROR(__xludf.DUMMYFUNCTION("""COMPUTED_VALUE"""),91.8964567079209)</f>
        <v>91.89645671</v>
      </c>
      <c r="C179" s="1">
        <f>IFERROR(__xludf.DUMMYFUNCTION("""COMPUTED_VALUE"""),1596.0)</f>
        <v>1596</v>
      </c>
      <c r="D179" s="1">
        <f>IFERROR(__xludf.DUMMYFUNCTION("""COMPUTED_VALUE"""),178.0)</f>
        <v>178</v>
      </c>
      <c r="E179" s="2">
        <f>IFERROR(__xludf.DUMMYFUNCTION("""COMPUTED_VALUE"""),44774.375)</f>
        <v>44774.375</v>
      </c>
      <c r="F179" s="1">
        <f>IFERROR(__xludf.DUMMYFUNCTION("""COMPUTED_VALUE"""),2196.0)</f>
        <v>2196</v>
      </c>
      <c r="G179" s="1">
        <f>IFERROR(__xludf.DUMMYFUNCTION("""COMPUTED_VALUE"""),178.0)</f>
        <v>178</v>
      </c>
      <c r="H179" s="1">
        <f>IFERROR(__xludf.DUMMYFUNCTION("""COMPUTED_VALUE"""),75.17795368)</f>
        <v>75.17795368</v>
      </c>
    </row>
    <row r="180">
      <c r="A180" s="1">
        <f>IFERROR(__xludf.DUMMYFUNCTION("""COMPUTED_VALUE"""),179.0)</f>
        <v>179</v>
      </c>
      <c r="B180" s="1">
        <f>IFERROR(__xludf.DUMMYFUNCTION("""COMPUTED_VALUE"""),67.3016583546844)</f>
        <v>67.30165835</v>
      </c>
      <c r="C180" s="1">
        <f>IFERROR(__xludf.DUMMYFUNCTION("""COMPUTED_VALUE"""),1800.0)</f>
        <v>1800</v>
      </c>
      <c r="D180" s="1">
        <f>IFERROR(__xludf.DUMMYFUNCTION("""COMPUTED_VALUE"""),179.0)</f>
        <v>179</v>
      </c>
      <c r="E180" s="2">
        <f>IFERROR(__xludf.DUMMYFUNCTION("""COMPUTED_VALUE"""),44774.416666666664)</f>
        <v>44774.41667</v>
      </c>
      <c r="F180" s="1">
        <f>IFERROR(__xludf.DUMMYFUNCTION("""COMPUTED_VALUE"""),2981.0)</f>
        <v>2981</v>
      </c>
      <c r="G180" s="1">
        <f>IFERROR(__xludf.DUMMYFUNCTION("""COMPUTED_VALUE"""),179.0)</f>
        <v>179</v>
      </c>
      <c r="H180" s="1">
        <f>IFERROR(__xludf.DUMMYFUNCTION("""COMPUTED_VALUE"""),71.27729967)</f>
        <v>71.27729967</v>
      </c>
    </row>
    <row r="181">
      <c r="A181" s="1">
        <f>IFERROR(__xludf.DUMMYFUNCTION("""COMPUTED_VALUE"""),180.0)</f>
        <v>180</v>
      </c>
      <c r="B181" s="1">
        <f>IFERROR(__xludf.DUMMYFUNCTION("""COMPUTED_VALUE"""),79.4561678232465)</f>
        <v>79.45616782</v>
      </c>
      <c r="C181" s="1">
        <f>IFERROR(__xludf.DUMMYFUNCTION("""COMPUTED_VALUE"""),1117.0)</f>
        <v>1117</v>
      </c>
      <c r="D181" s="1">
        <f>IFERROR(__xludf.DUMMYFUNCTION("""COMPUTED_VALUE"""),180.0)</f>
        <v>180</v>
      </c>
      <c r="E181" s="2">
        <f>IFERROR(__xludf.DUMMYFUNCTION("""COMPUTED_VALUE"""),44774.458333333336)</f>
        <v>44774.45833</v>
      </c>
      <c r="F181" s="1">
        <f>IFERROR(__xludf.DUMMYFUNCTION("""COMPUTED_VALUE"""),2229.0)</f>
        <v>2229</v>
      </c>
      <c r="G181" s="1">
        <f>IFERROR(__xludf.DUMMYFUNCTION("""COMPUTED_VALUE"""),180.0)</f>
        <v>180</v>
      </c>
      <c r="H181" s="1">
        <f>IFERROR(__xludf.DUMMYFUNCTION("""COMPUTED_VALUE"""),73.50579665)</f>
        <v>73.50579665</v>
      </c>
    </row>
    <row r="182">
      <c r="A182" s="1">
        <f>IFERROR(__xludf.DUMMYFUNCTION("""COMPUTED_VALUE"""),181.0)</f>
        <v>181</v>
      </c>
      <c r="B182" s="1">
        <f>IFERROR(__xludf.DUMMYFUNCTION("""COMPUTED_VALUE"""),74.5937657012138)</f>
        <v>74.5937657</v>
      </c>
      <c r="C182" s="1">
        <f>IFERROR(__xludf.DUMMYFUNCTION("""COMPUTED_VALUE"""),1548.0)</f>
        <v>1548</v>
      </c>
      <c r="D182" s="1">
        <f>IFERROR(__xludf.DUMMYFUNCTION("""COMPUTED_VALUE"""),181.0)</f>
        <v>181</v>
      </c>
      <c r="E182" s="2">
        <f>IFERROR(__xludf.DUMMYFUNCTION("""COMPUTED_VALUE"""),44774.5)</f>
        <v>44774.5</v>
      </c>
      <c r="F182" s="1">
        <f>IFERROR(__xludf.DUMMYFUNCTION("""COMPUTED_VALUE"""),2078.0)</f>
        <v>2078</v>
      </c>
      <c r="G182" s="1">
        <f>IFERROR(__xludf.DUMMYFUNCTION("""COMPUTED_VALUE"""),181.0)</f>
        <v>181</v>
      </c>
      <c r="H182" s="1">
        <f>IFERROR(__xludf.DUMMYFUNCTION("""COMPUTED_VALUE"""),95.81512851)</f>
        <v>95.81512851</v>
      </c>
    </row>
    <row r="183">
      <c r="A183" s="1">
        <f>IFERROR(__xludf.DUMMYFUNCTION("""COMPUTED_VALUE"""),182.0)</f>
        <v>182</v>
      </c>
      <c r="B183" s="1">
        <f>IFERROR(__xludf.DUMMYFUNCTION("""COMPUTED_VALUE"""),90.0500458660583)</f>
        <v>90.05004587</v>
      </c>
      <c r="C183" s="1">
        <f>IFERROR(__xludf.DUMMYFUNCTION("""COMPUTED_VALUE"""),1084.0)</f>
        <v>1084</v>
      </c>
      <c r="D183" s="1">
        <f>IFERROR(__xludf.DUMMYFUNCTION("""COMPUTED_VALUE"""),182.0)</f>
        <v>182</v>
      </c>
      <c r="E183" s="2">
        <f>IFERROR(__xludf.DUMMYFUNCTION("""COMPUTED_VALUE"""),44774.541666666664)</f>
        <v>44774.54167</v>
      </c>
      <c r="F183" s="1">
        <f>IFERROR(__xludf.DUMMYFUNCTION("""COMPUTED_VALUE"""),2220.0)</f>
        <v>2220</v>
      </c>
      <c r="G183" s="1">
        <f>IFERROR(__xludf.DUMMYFUNCTION("""COMPUTED_VALUE"""),182.0)</f>
        <v>182</v>
      </c>
      <c r="H183" s="1">
        <f>IFERROR(__xludf.DUMMYFUNCTION("""COMPUTED_VALUE"""),18.85269718)</f>
        <v>18.85269718</v>
      </c>
    </row>
    <row r="184">
      <c r="A184" s="1">
        <f>IFERROR(__xludf.DUMMYFUNCTION("""COMPUTED_VALUE"""),183.0)</f>
        <v>183</v>
      </c>
      <c r="B184" s="1">
        <f>IFERROR(__xludf.DUMMYFUNCTION("""COMPUTED_VALUE"""),71.655495507731)</f>
        <v>71.65549551</v>
      </c>
      <c r="C184" s="1">
        <f>IFERROR(__xludf.DUMMYFUNCTION("""COMPUTED_VALUE"""),1591.0)</f>
        <v>1591</v>
      </c>
      <c r="D184" s="1">
        <f>IFERROR(__xludf.DUMMYFUNCTION("""COMPUTED_VALUE"""),183.0)</f>
        <v>183</v>
      </c>
      <c r="E184" s="2">
        <f>IFERROR(__xludf.DUMMYFUNCTION("""COMPUTED_VALUE"""),44774.583333333336)</f>
        <v>44774.58333</v>
      </c>
      <c r="F184" s="1">
        <f>IFERROR(__xludf.DUMMYFUNCTION("""COMPUTED_VALUE"""),2671.0)</f>
        <v>2671</v>
      </c>
      <c r="G184" s="1">
        <f>IFERROR(__xludf.DUMMYFUNCTION("""COMPUTED_VALUE"""),183.0)</f>
        <v>183</v>
      </c>
      <c r="H184" s="1">
        <f>IFERROR(__xludf.DUMMYFUNCTION("""COMPUTED_VALUE"""),13.29487819)</f>
        <v>13.29487819</v>
      </c>
    </row>
    <row r="185">
      <c r="A185" s="1">
        <f>IFERROR(__xludf.DUMMYFUNCTION("""COMPUTED_VALUE"""),184.0)</f>
        <v>184</v>
      </c>
      <c r="B185" s="1">
        <f>IFERROR(__xludf.DUMMYFUNCTION("""COMPUTED_VALUE"""),76.7448486531346)</f>
        <v>76.74484865</v>
      </c>
      <c r="C185" s="1">
        <f>IFERROR(__xludf.DUMMYFUNCTION("""COMPUTED_VALUE"""),1107.0)</f>
        <v>1107</v>
      </c>
      <c r="D185" s="1">
        <f>IFERROR(__xludf.DUMMYFUNCTION("""COMPUTED_VALUE"""),184.0)</f>
        <v>184</v>
      </c>
      <c r="E185" s="2">
        <f>IFERROR(__xludf.DUMMYFUNCTION("""COMPUTED_VALUE"""),44774.625)</f>
        <v>44774.625</v>
      </c>
      <c r="F185" s="1">
        <f>IFERROR(__xludf.DUMMYFUNCTION("""COMPUTED_VALUE"""),2507.0)</f>
        <v>2507</v>
      </c>
      <c r="G185" s="1">
        <f>IFERROR(__xludf.DUMMYFUNCTION("""COMPUTED_VALUE"""),184.0)</f>
        <v>184</v>
      </c>
      <c r="H185" s="1">
        <f>IFERROR(__xludf.DUMMYFUNCTION("""COMPUTED_VALUE"""),70.84194087)</f>
        <v>70.84194087</v>
      </c>
    </row>
    <row r="186">
      <c r="A186" s="1">
        <f>IFERROR(__xludf.DUMMYFUNCTION("""COMPUTED_VALUE"""),185.0)</f>
        <v>185</v>
      </c>
      <c r="B186" s="1">
        <f>IFERROR(__xludf.DUMMYFUNCTION("""COMPUTED_VALUE"""),30.7314074516266)</f>
        <v>30.73140745</v>
      </c>
      <c r="C186" s="1">
        <f>IFERROR(__xludf.DUMMYFUNCTION("""COMPUTED_VALUE"""),1449.0)</f>
        <v>1449</v>
      </c>
      <c r="D186" s="1">
        <f>IFERROR(__xludf.DUMMYFUNCTION("""COMPUTED_VALUE"""),185.0)</f>
        <v>185</v>
      </c>
      <c r="E186" s="2">
        <f>IFERROR(__xludf.DUMMYFUNCTION("""COMPUTED_VALUE"""),44774.666666666664)</f>
        <v>44774.66667</v>
      </c>
      <c r="F186" s="1">
        <f>IFERROR(__xludf.DUMMYFUNCTION("""COMPUTED_VALUE"""),2166.0)</f>
        <v>2166</v>
      </c>
      <c r="G186" s="1">
        <f>IFERROR(__xludf.DUMMYFUNCTION("""COMPUTED_VALUE"""),185.0)</f>
        <v>185</v>
      </c>
      <c r="H186" s="1">
        <f>IFERROR(__xludf.DUMMYFUNCTION("""COMPUTED_VALUE"""),29.79754218)</f>
        <v>29.79754218</v>
      </c>
    </row>
    <row r="187">
      <c r="A187" s="1">
        <f>IFERROR(__xludf.DUMMYFUNCTION("""COMPUTED_VALUE"""),186.0)</f>
        <v>186</v>
      </c>
      <c r="B187" s="1">
        <f>IFERROR(__xludf.DUMMYFUNCTION("""COMPUTED_VALUE"""),13.9461371784264)</f>
        <v>13.94613718</v>
      </c>
      <c r="C187" s="1">
        <f>IFERROR(__xludf.DUMMYFUNCTION("""COMPUTED_VALUE"""),1997.0)</f>
        <v>1997</v>
      </c>
      <c r="D187" s="1">
        <f>IFERROR(__xludf.DUMMYFUNCTION("""COMPUTED_VALUE"""),186.0)</f>
        <v>186</v>
      </c>
      <c r="E187" s="2">
        <f>IFERROR(__xludf.DUMMYFUNCTION("""COMPUTED_VALUE"""),44774.708333333336)</f>
        <v>44774.70833</v>
      </c>
      <c r="F187" s="1">
        <f>IFERROR(__xludf.DUMMYFUNCTION("""COMPUTED_VALUE"""),2528.0)</f>
        <v>2528</v>
      </c>
      <c r="G187" s="1">
        <f>IFERROR(__xludf.DUMMYFUNCTION("""COMPUTED_VALUE"""),186.0)</f>
        <v>186</v>
      </c>
      <c r="H187" s="1">
        <f>IFERROR(__xludf.DUMMYFUNCTION("""COMPUTED_VALUE"""),10.97606379)</f>
        <v>10.97606379</v>
      </c>
    </row>
    <row r="188">
      <c r="A188" s="1">
        <f>IFERROR(__xludf.DUMMYFUNCTION("""COMPUTED_VALUE"""),187.0)</f>
        <v>187</v>
      </c>
      <c r="B188" s="1">
        <f>IFERROR(__xludf.DUMMYFUNCTION("""COMPUTED_VALUE"""),86.2761439767666)</f>
        <v>86.27614398</v>
      </c>
      <c r="C188" s="1">
        <f>IFERROR(__xludf.DUMMYFUNCTION("""COMPUTED_VALUE"""),1825.0)</f>
        <v>1825</v>
      </c>
      <c r="D188" s="1">
        <f>IFERROR(__xludf.DUMMYFUNCTION("""COMPUTED_VALUE"""),187.0)</f>
        <v>187</v>
      </c>
      <c r="E188" s="2">
        <f>IFERROR(__xludf.DUMMYFUNCTION("""COMPUTED_VALUE"""),44774.75)</f>
        <v>44774.75</v>
      </c>
      <c r="F188" s="1">
        <f>IFERROR(__xludf.DUMMYFUNCTION("""COMPUTED_VALUE"""),2366.0)</f>
        <v>2366</v>
      </c>
      <c r="G188" s="1">
        <f>IFERROR(__xludf.DUMMYFUNCTION("""COMPUTED_VALUE"""),187.0)</f>
        <v>187</v>
      </c>
      <c r="H188" s="1">
        <f>IFERROR(__xludf.DUMMYFUNCTION("""COMPUTED_VALUE"""),30.6278139)</f>
        <v>30.6278139</v>
      </c>
    </row>
    <row r="189">
      <c r="A189" s="1">
        <f>IFERROR(__xludf.DUMMYFUNCTION("""COMPUTED_VALUE"""),188.0)</f>
        <v>188</v>
      </c>
      <c r="B189" s="1">
        <f>IFERROR(__xludf.DUMMYFUNCTION("""COMPUTED_VALUE"""),39.1519129715903)</f>
        <v>39.15191297</v>
      </c>
      <c r="C189" s="1">
        <f>IFERROR(__xludf.DUMMYFUNCTION("""COMPUTED_VALUE"""),1609.0)</f>
        <v>1609</v>
      </c>
      <c r="D189" s="1">
        <f>IFERROR(__xludf.DUMMYFUNCTION("""COMPUTED_VALUE"""),188.0)</f>
        <v>188</v>
      </c>
      <c r="E189" s="2">
        <f>IFERROR(__xludf.DUMMYFUNCTION("""COMPUTED_VALUE"""),44774.791666666664)</f>
        <v>44774.79167</v>
      </c>
      <c r="F189" s="1">
        <f>IFERROR(__xludf.DUMMYFUNCTION("""COMPUTED_VALUE"""),2348.0)</f>
        <v>2348</v>
      </c>
      <c r="G189" s="1">
        <f>IFERROR(__xludf.DUMMYFUNCTION("""COMPUTED_VALUE"""),188.0)</f>
        <v>188</v>
      </c>
      <c r="H189" s="1">
        <f>IFERROR(__xludf.DUMMYFUNCTION("""COMPUTED_VALUE"""),86.27039906)</f>
        <v>86.27039906</v>
      </c>
    </row>
    <row r="190">
      <c r="A190" s="1">
        <f>IFERROR(__xludf.DUMMYFUNCTION("""COMPUTED_VALUE"""),189.0)</f>
        <v>189</v>
      </c>
      <c r="B190" s="1">
        <f>IFERROR(__xludf.DUMMYFUNCTION("""COMPUTED_VALUE"""),63.7554122122167)</f>
        <v>63.75541221</v>
      </c>
      <c r="C190" s="1">
        <f>IFERROR(__xludf.DUMMYFUNCTION("""COMPUTED_VALUE"""),1439.0)</f>
        <v>1439</v>
      </c>
      <c r="D190" s="1">
        <f>IFERROR(__xludf.DUMMYFUNCTION("""COMPUTED_VALUE"""),189.0)</f>
        <v>189</v>
      </c>
      <c r="E190" s="2">
        <f>IFERROR(__xludf.DUMMYFUNCTION("""COMPUTED_VALUE"""),44774.833333333336)</f>
        <v>44774.83333</v>
      </c>
      <c r="F190" s="1">
        <f>IFERROR(__xludf.DUMMYFUNCTION("""COMPUTED_VALUE"""),2163.0)</f>
        <v>2163</v>
      </c>
      <c r="G190" s="1">
        <f>IFERROR(__xludf.DUMMYFUNCTION("""COMPUTED_VALUE"""),189.0)</f>
        <v>189</v>
      </c>
      <c r="H190" s="1">
        <f>IFERROR(__xludf.DUMMYFUNCTION("""COMPUTED_VALUE"""),90.69366946)</f>
        <v>90.69366946</v>
      </c>
    </row>
    <row r="191">
      <c r="A191" s="1">
        <f>IFERROR(__xludf.DUMMYFUNCTION("""COMPUTED_VALUE"""),190.0)</f>
        <v>190</v>
      </c>
      <c r="B191" s="1">
        <f>IFERROR(__xludf.DUMMYFUNCTION("""COMPUTED_VALUE"""),13.9366569783151)</f>
        <v>13.93665698</v>
      </c>
      <c r="C191" s="1">
        <f>IFERROR(__xludf.DUMMYFUNCTION("""COMPUTED_VALUE"""),1122.0)</f>
        <v>1122</v>
      </c>
      <c r="D191" s="1">
        <f>IFERROR(__xludf.DUMMYFUNCTION("""COMPUTED_VALUE"""),190.0)</f>
        <v>190</v>
      </c>
      <c r="E191" s="2">
        <f>IFERROR(__xludf.DUMMYFUNCTION("""COMPUTED_VALUE"""),44774.875)</f>
        <v>44774.875</v>
      </c>
      <c r="F191" s="1">
        <f>IFERROR(__xludf.DUMMYFUNCTION("""COMPUTED_VALUE"""),2778.0)</f>
        <v>2778</v>
      </c>
      <c r="G191" s="1">
        <f>IFERROR(__xludf.DUMMYFUNCTION("""COMPUTED_VALUE"""),190.0)</f>
        <v>190</v>
      </c>
      <c r="H191" s="1">
        <f>IFERROR(__xludf.DUMMYFUNCTION("""COMPUTED_VALUE"""),97.45799846)</f>
        <v>97.45799846</v>
      </c>
    </row>
    <row r="192">
      <c r="A192" s="1">
        <f>IFERROR(__xludf.DUMMYFUNCTION("""COMPUTED_VALUE"""),191.0)</f>
        <v>191</v>
      </c>
      <c r="B192" s="1">
        <f>IFERROR(__xludf.DUMMYFUNCTION("""COMPUTED_VALUE"""),39.2791188717864)</f>
        <v>39.27911887</v>
      </c>
      <c r="C192" s="1">
        <f>IFERROR(__xludf.DUMMYFUNCTION("""COMPUTED_VALUE"""),1542.0)</f>
        <v>1542</v>
      </c>
      <c r="D192" s="1">
        <f>IFERROR(__xludf.DUMMYFUNCTION("""COMPUTED_VALUE"""),191.0)</f>
        <v>191</v>
      </c>
      <c r="E192" s="2">
        <f>IFERROR(__xludf.DUMMYFUNCTION("""COMPUTED_VALUE"""),44774.916666666664)</f>
        <v>44774.91667</v>
      </c>
      <c r="F192" s="1">
        <f>IFERROR(__xludf.DUMMYFUNCTION("""COMPUTED_VALUE"""),2360.0)</f>
        <v>2360</v>
      </c>
      <c r="G192" s="1">
        <f>IFERROR(__xludf.DUMMYFUNCTION("""COMPUTED_VALUE"""),191.0)</f>
        <v>191</v>
      </c>
      <c r="H192" s="1">
        <f>IFERROR(__xludf.DUMMYFUNCTION("""COMPUTED_VALUE"""),94.26044568)</f>
        <v>94.26044568</v>
      </c>
    </row>
    <row r="193">
      <c r="A193" s="1">
        <f>IFERROR(__xludf.DUMMYFUNCTION("""COMPUTED_VALUE"""),192.0)</f>
        <v>192</v>
      </c>
      <c r="B193" s="1">
        <f>IFERROR(__xludf.DUMMYFUNCTION("""COMPUTED_VALUE"""),61.2928508963962)</f>
        <v>61.2928509</v>
      </c>
      <c r="C193" s="1">
        <f>IFERROR(__xludf.DUMMYFUNCTION("""COMPUTED_VALUE"""),1024.0)</f>
        <v>1024</v>
      </c>
      <c r="D193" s="1">
        <f>IFERROR(__xludf.DUMMYFUNCTION("""COMPUTED_VALUE"""),192.0)</f>
        <v>192</v>
      </c>
      <c r="E193" s="2">
        <f>IFERROR(__xludf.DUMMYFUNCTION("""COMPUTED_VALUE"""),44774.958333333336)</f>
        <v>44774.95833</v>
      </c>
      <c r="F193" s="1">
        <f>IFERROR(__xludf.DUMMYFUNCTION("""COMPUTED_VALUE"""),2940.0)</f>
        <v>2940</v>
      </c>
      <c r="G193" s="1">
        <f>IFERROR(__xludf.DUMMYFUNCTION("""COMPUTED_VALUE"""),192.0)</f>
        <v>192</v>
      </c>
      <c r="H193" s="1">
        <f>IFERROR(__xludf.DUMMYFUNCTION("""COMPUTED_VALUE"""),65.20547785)</f>
        <v>65.20547785</v>
      </c>
    </row>
    <row r="194">
      <c r="A194" s="1">
        <f>IFERROR(__xludf.DUMMYFUNCTION("""COMPUTED_VALUE"""),193.0)</f>
        <v>193</v>
      </c>
      <c r="B194" s="1">
        <f>IFERROR(__xludf.DUMMYFUNCTION("""COMPUTED_VALUE"""),61.5850254830433)</f>
        <v>61.58502548</v>
      </c>
      <c r="C194" s="1">
        <f>IFERROR(__xludf.DUMMYFUNCTION("""COMPUTED_VALUE"""),1804.0)</f>
        <v>1804</v>
      </c>
      <c r="D194" s="1">
        <f>IFERROR(__xludf.DUMMYFUNCTION("""COMPUTED_VALUE"""),193.0)</f>
        <v>193</v>
      </c>
      <c r="E194" s="2">
        <f>IFERROR(__xludf.DUMMYFUNCTION("""COMPUTED_VALUE"""),44805.0)</f>
        <v>44805</v>
      </c>
      <c r="F194" s="1">
        <f>IFERROR(__xludf.DUMMYFUNCTION("""COMPUTED_VALUE"""),2926.0)</f>
        <v>2926</v>
      </c>
      <c r="G194" s="1">
        <f>IFERROR(__xludf.DUMMYFUNCTION("""COMPUTED_VALUE"""),193.0)</f>
        <v>193</v>
      </c>
      <c r="H194" s="1">
        <f>IFERROR(__xludf.DUMMYFUNCTION("""COMPUTED_VALUE"""),58.92672041)</f>
        <v>58.92672041</v>
      </c>
    </row>
    <row r="195">
      <c r="A195" s="1">
        <f>IFERROR(__xludf.DUMMYFUNCTION("""COMPUTED_VALUE"""),194.0)</f>
        <v>194</v>
      </c>
      <c r="B195" s="1">
        <f>IFERROR(__xludf.DUMMYFUNCTION("""COMPUTED_VALUE"""),25.8076267810099)</f>
        <v>25.80762678</v>
      </c>
      <c r="C195" s="1">
        <f>IFERROR(__xludf.DUMMYFUNCTION("""COMPUTED_VALUE"""),1394.0)</f>
        <v>1394</v>
      </c>
      <c r="D195" s="1">
        <f>IFERROR(__xludf.DUMMYFUNCTION("""COMPUTED_VALUE"""),194.0)</f>
        <v>194</v>
      </c>
      <c r="E195" s="2">
        <f>IFERROR(__xludf.DUMMYFUNCTION("""COMPUTED_VALUE"""),44805.041666666664)</f>
        <v>44805.04167</v>
      </c>
      <c r="F195" s="1">
        <f>IFERROR(__xludf.DUMMYFUNCTION("""COMPUTED_VALUE"""),2176.0)</f>
        <v>2176</v>
      </c>
      <c r="G195" s="1">
        <f>IFERROR(__xludf.DUMMYFUNCTION("""COMPUTED_VALUE"""),194.0)</f>
        <v>194</v>
      </c>
      <c r="H195" s="1">
        <f>IFERROR(__xludf.DUMMYFUNCTION("""COMPUTED_VALUE"""),81.99840679)</f>
        <v>81.99840679</v>
      </c>
    </row>
    <row r="196">
      <c r="A196" s="1">
        <f>IFERROR(__xludf.DUMMYFUNCTION("""COMPUTED_VALUE"""),195.0)</f>
        <v>195</v>
      </c>
      <c r="B196" s="1">
        <f>IFERROR(__xludf.DUMMYFUNCTION("""COMPUTED_VALUE"""),60.1627950076116)</f>
        <v>60.16279501</v>
      </c>
      <c r="C196" s="1">
        <f>IFERROR(__xludf.DUMMYFUNCTION("""COMPUTED_VALUE"""),1377.0)</f>
        <v>1377</v>
      </c>
      <c r="D196" s="1">
        <f>IFERROR(__xludf.DUMMYFUNCTION("""COMPUTED_VALUE"""),195.0)</f>
        <v>195</v>
      </c>
      <c r="E196" s="2">
        <f>IFERROR(__xludf.DUMMYFUNCTION("""COMPUTED_VALUE"""),44805.083333333336)</f>
        <v>44805.08333</v>
      </c>
      <c r="F196" s="1">
        <f>IFERROR(__xludf.DUMMYFUNCTION("""COMPUTED_VALUE"""),2901.0)</f>
        <v>2901</v>
      </c>
      <c r="G196" s="1">
        <f>IFERROR(__xludf.DUMMYFUNCTION("""COMPUTED_VALUE"""),195.0)</f>
        <v>195</v>
      </c>
      <c r="H196" s="1">
        <f>IFERROR(__xludf.DUMMYFUNCTION("""COMPUTED_VALUE"""),46.79083873)</f>
        <v>46.79083873</v>
      </c>
    </row>
    <row r="197">
      <c r="A197" s="1">
        <f>IFERROR(__xludf.DUMMYFUNCTION("""COMPUTED_VALUE"""),196.0)</f>
        <v>196</v>
      </c>
      <c r="B197" s="1">
        <f>IFERROR(__xludf.DUMMYFUNCTION("""COMPUTED_VALUE"""),73.9511548074379)</f>
        <v>73.95115481</v>
      </c>
      <c r="C197" s="1">
        <f>IFERROR(__xludf.DUMMYFUNCTION("""COMPUTED_VALUE"""),1860.0)</f>
        <v>1860</v>
      </c>
      <c r="D197" s="1">
        <f>IFERROR(__xludf.DUMMYFUNCTION("""COMPUTED_VALUE"""),196.0)</f>
        <v>196</v>
      </c>
      <c r="E197" s="2">
        <f>IFERROR(__xludf.DUMMYFUNCTION("""COMPUTED_VALUE"""),44805.125)</f>
        <v>44805.125</v>
      </c>
      <c r="F197" s="1">
        <f>IFERROR(__xludf.DUMMYFUNCTION("""COMPUTED_VALUE"""),2208.0)</f>
        <v>2208</v>
      </c>
      <c r="G197" s="1">
        <f>IFERROR(__xludf.DUMMYFUNCTION("""COMPUTED_VALUE"""),196.0)</f>
        <v>196</v>
      </c>
      <c r="H197" s="1">
        <f>IFERROR(__xludf.DUMMYFUNCTION("""COMPUTED_VALUE"""),11.41475482)</f>
        <v>11.41475482</v>
      </c>
    </row>
    <row r="198">
      <c r="A198" s="1">
        <f>IFERROR(__xludf.DUMMYFUNCTION("""COMPUTED_VALUE"""),197.0)</f>
        <v>197</v>
      </c>
      <c r="B198" s="1">
        <f>IFERROR(__xludf.DUMMYFUNCTION("""COMPUTED_VALUE"""),41.6006661477507)</f>
        <v>41.60066615</v>
      </c>
      <c r="C198" s="1">
        <f>IFERROR(__xludf.DUMMYFUNCTION("""COMPUTED_VALUE"""),1022.0)</f>
        <v>1022</v>
      </c>
      <c r="D198" s="1">
        <f>IFERROR(__xludf.DUMMYFUNCTION("""COMPUTED_VALUE"""),197.0)</f>
        <v>197</v>
      </c>
      <c r="E198" s="2">
        <f>IFERROR(__xludf.DUMMYFUNCTION("""COMPUTED_VALUE"""),44805.166666666664)</f>
        <v>44805.16667</v>
      </c>
      <c r="F198" s="1">
        <f>IFERROR(__xludf.DUMMYFUNCTION("""COMPUTED_VALUE"""),2125.0)</f>
        <v>2125</v>
      </c>
      <c r="G198" s="1">
        <f>IFERROR(__xludf.DUMMYFUNCTION("""COMPUTED_VALUE"""),197.0)</f>
        <v>197</v>
      </c>
      <c r="H198" s="1">
        <f>IFERROR(__xludf.DUMMYFUNCTION("""COMPUTED_VALUE"""),39.74657137)</f>
        <v>39.74657137</v>
      </c>
    </row>
    <row r="199">
      <c r="A199" s="1">
        <f>IFERROR(__xludf.DUMMYFUNCTION("""COMPUTED_VALUE"""),198.0)</f>
        <v>198</v>
      </c>
      <c r="B199" s="1">
        <f>IFERROR(__xludf.DUMMYFUNCTION("""COMPUTED_VALUE"""),77.5021897787218)</f>
        <v>77.50218978</v>
      </c>
      <c r="C199" s="1">
        <f>IFERROR(__xludf.DUMMYFUNCTION("""COMPUTED_VALUE"""),1599.0)</f>
        <v>1599</v>
      </c>
      <c r="D199" s="1">
        <f>IFERROR(__xludf.DUMMYFUNCTION("""COMPUTED_VALUE"""),198.0)</f>
        <v>198</v>
      </c>
      <c r="E199" s="2">
        <f>IFERROR(__xludf.DUMMYFUNCTION("""COMPUTED_VALUE"""),44805.208333333336)</f>
        <v>44805.20833</v>
      </c>
      <c r="F199" s="1">
        <f>IFERROR(__xludf.DUMMYFUNCTION("""COMPUTED_VALUE"""),2162.0)</f>
        <v>2162</v>
      </c>
      <c r="G199" s="1">
        <f>IFERROR(__xludf.DUMMYFUNCTION("""COMPUTED_VALUE"""),198.0)</f>
        <v>198</v>
      </c>
      <c r="H199" s="1">
        <f>IFERROR(__xludf.DUMMYFUNCTION("""COMPUTED_VALUE"""),69.42652626)</f>
        <v>69.42652626</v>
      </c>
    </row>
    <row r="200">
      <c r="A200" s="1">
        <f>IFERROR(__xludf.DUMMYFUNCTION("""COMPUTED_VALUE"""),199.0)</f>
        <v>199</v>
      </c>
      <c r="B200" s="1">
        <f>IFERROR(__xludf.DUMMYFUNCTION("""COMPUTED_VALUE"""),60.7007597952002)</f>
        <v>60.7007598</v>
      </c>
      <c r="C200" s="1">
        <f>IFERROR(__xludf.DUMMYFUNCTION("""COMPUTED_VALUE"""),1281.0)</f>
        <v>1281</v>
      </c>
      <c r="D200" s="1">
        <f>IFERROR(__xludf.DUMMYFUNCTION("""COMPUTED_VALUE"""),199.0)</f>
        <v>199</v>
      </c>
      <c r="E200" s="2">
        <f>IFERROR(__xludf.DUMMYFUNCTION("""COMPUTED_VALUE"""),44805.25)</f>
        <v>44805.25</v>
      </c>
      <c r="F200" s="1">
        <f>IFERROR(__xludf.DUMMYFUNCTION("""COMPUTED_VALUE"""),2679.0)</f>
        <v>2679</v>
      </c>
      <c r="G200" s="1">
        <f>IFERROR(__xludf.DUMMYFUNCTION("""COMPUTED_VALUE"""),199.0)</f>
        <v>199</v>
      </c>
      <c r="H200" s="1">
        <f>IFERROR(__xludf.DUMMYFUNCTION("""COMPUTED_VALUE"""),74.8024137)</f>
        <v>74.8024137</v>
      </c>
    </row>
    <row r="201">
      <c r="A201" s="1">
        <f>IFERROR(__xludf.DUMMYFUNCTION("""COMPUTED_VALUE"""),200.0)</f>
        <v>200</v>
      </c>
      <c r="B201" s="1">
        <f>IFERROR(__xludf.DUMMYFUNCTION("""COMPUTED_VALUE"""),10.8670877430462)</f>
        <v>10.86708774</v>
      </c>
      <c r="C201" s="1">
        <f>IFERROR(__xludf.DUMMYFUNCTION("""COMPUTED_VALUE"""),1549.0)</f>
        <v>1549</v>
      </c>
      <c r="D201" s="1">
        <f>IFERROR(__xludf.DUMMYFUNCTION("""COMPUTED_VALUE"""),200.0)</f>
        <v>200</v>
      </c>
      <c r="E201" s="2">
        <f>IFERROR(__xludf.DUMMYFUNCTION("""COMPUTED_VALUE"""),44805.291666666664)</f>
        <v>44805.29167</v>
      </c>
      <c r="F201" s="1">
        <f>IFERROR(__xludf.DUMMYFUNCTION("""COMPUTED_VALUE"""),2900.0)</f>
        <v>2900</v>
      </c>
      <c r="G201" s="1">
        <f>IFERROR(__xludf.DUMMYFUNCTION("""COMPUTED_VALUE"""),200.0)</f>
        <v>200</v>
      </c>
      <c r="H201" s="1">
        <f>IFERROR(__xludf.DUMMYFUNCTION("""COMPUTED_VALUE"""),11.13502429)</f>
        <v>11.13502429</v>
      </c>
    </row>
    <row r="202">
      <c r="A202" s="1">
        <f>IFERROR(__xludf.DUMMYFUNCTION("""COMPUTED_VALUE"""),201.0)</f>
        <v>201</v>
      </c>
      <c r="B202" s="1">
        <f>IFERROR(__xludf.DUMMYFUNCTION("""COMPUTED_VALUE"""),78.699081988128)</f>
        <v>78.69908199</v>
      </c>
      <c r="C202" s="1">
        <f>IFERROR(__xludf.DUMMYFUNCTION("""COMPUTED_VALUE"""),1237.0)</f>
        <v>1237</v>
      </c>
      <c r="D202" s="1">
        <f>IFERROR(__xludf.DUMMYFUNCTION("""COMPUTED_VALUE"""),201.0)</f>
        <v>201</v>
      </c>
      <c r="E202" s="2">
        <f>IFERROR(__xludf.DUMMYFUNCTION("""COMPUTED_VALUE"""),44805.333333333336)</f>
        <v>44805.33333</v>
      </c>
      <c r="F202" s="1">
        <f>IFERROR(__xludf.DUMMYFUNCTION("""COMPUTED_VALUE"""),2382.0)</f>
        <v>2382</v>
      </c>
      <c r="G202" s="1">
        <f>IFERROR(__xludf.DUMMYFUNCTION("""COMPUTED_VALUE"""),201.0)</f>
        <v>201</v>
      </c>
      <c r="H202" s="1">
        <f>IFERROR(__xludf.DUMMYFUNCTION("""COMPUTED_VALUE"""),78.79265668)</f>
        <v>78.79265668</v>
      </c>
    </row>
    <row r="203">
      <c r="A203" s="1">
        <f>IFERROR(__xludf.DUMMYFUNCTION("""COMPUTED_VALUE"""),202.0)</f>
        <v>202</v>
      </c>
      <c r="B203" s="1">
        <f>IFERROR(__xludf.DUMMYFUNCTION("""COMPUTED_VALUE"""),13.5629912572779)</f>
        <v>13.56299126</v>
      </c>
      <c r="C203" s="1">
        <f>IFERROR(__xludf.DUMMYFUNCTION("""COMPUTED_VALUE"""),1800.0)</f>
        <v>1800</v>
      </c>
      <c r="D203" s="1">
        <f>IFERROR(__xludf.DUMMYFUNCTION("""COMPUTED_VALUE"""),202.0)</f>
        <v>202</v>
      </c>
      <c r="E203" s="2">
        <f>IFERROR(__xludf.DUMMYFUNCTION("""COMPUTED_VALUE"""),44805.375)</f>
        <v>44805.375</v>
      </c>
      <c r="F203" s="1">
        <f>IFERROR(__xludf.DUMMYFUNCTION("""COMPUTED_VALUE"""),2802.0)</f>
        <v>2802</v>
      </c>
      <c r="G203" s="1">
        <f>IFERROR(__xludf.DUMMYFUNCTION("""COMPUTED_VALUE"""),202.0)</f>
        <v>202</v>
      </c>
      <c r="H203" s="1">
        <f>IFERROR(__xludf.DUMMYFUNCTION("""COMPUTED_VALUE"""),73.35801855)</f>
        <v>73.35801855</v>
      </c>
    </row>
    <row r="204">
      <c r="A204" s="1">
        <f>IFERROR(__xludf.DUMMYFUNCTION("""COMPUTED_VALUE"""),203.0)</f>
        <v>203</v>
      </c>
      <c r="B204" s="1">
        <f>IFERROR(__xludf.DUMMYFUNCTION("""COMPUTED_VALUE"""),61.4028755871809)</f>
        <v>61.40287559</v>
      </c>
      <c r="C204" s="1">
        <f>IFERROR(__xludf.DUMMYFUNCTION("""COMPUTED_VALUE"""),1167.0)</f>
        <v>1167</v>
      </c>
      <c r="D204" s="1">
        <f>IFERROR(__xludf.DUMMYFUNCTION("""COMPUTED_VALUE"""),203.0)</f>
        <v>203</v>
      </c>
      <c r="E204" s="2">
        <f>IFERROR(__xludf.DUMMYFUNCTION("""COMPUTED_VALUE"""),44805.416666666664)</f>
        <v>44805.41667</v>
      </c>
      <c r="F204" s="1">
        <f>IFERROR(__xludf.DUMMYFUNCTION("""COMPUTED_VALUE"""),2789.0)</f>
        <v>2789</v>
      </c>
      <c r="G204" s="1">
        <f>IFERROR(__xludf.DUMMYFUNCTION("""COMPUTED_VALUE"""),203.0)</f>
        <v>203</v>
      </c>
      <c r="H204" s="1">
        <f>IFERROR(__xludf.DUMMYFUNCTION("""COMPUTED_VALUE"""),19.79428899)</f>
        <v>19.79428899</v>
      </c>
    </row>
    <row r="205">
      <c r="A205" s="1">
        <f>IFERROR(__xludf.DUMMYFUNCTION("""COMPUTED_VALUE"""),204.0)</f>
        <v>204</v>
      </c>
      <c r="B205" s="1">
        <f>IFERROR(__xludf.DUMMYFUNCTION("""COMPUTED_VALUE"""),68.4052234099525)</f>
        <v>68.40522341</v>
      </c>
      <c r="C205" s="1">
        <f>IFERROR(__xludf.DUMMYFUNCTION("""COMPUTED_VALUE"""),1559.0)</f>
        <v>1559</v>
      </c>
      <c r="D205" s="1">
        <f>IFERROR(__xludf.DUMMYFUNCTION("""COMPUTED_VALUE"""),204.0)</f>
        <v>204</v>
      </c>
      <c r="E205" s="2">
        <f>IFERROR(__xludf.DUMMYFUNCTION("""COMPUTED_VALUE"""),44805.458333333336)</f>
        <v>44805.45833</v>
      </c>
      <c r="F205" s="1">
        <f>IFERROR(__xludf.DUMMYFUNCTION("""COMPUTED_VALUE"""),2856.0)</f>
        <v>2856</v>
      </c>
      <c r="G205" s="1">
        <f>IFERROR(__xludf.DUMMYFUNCTION("""COMPUTED_VALUE"""),204.0)</f>
        <v>204</v>
      </c>
      <c r="H205" s="1">
        <f>IFERROR(__xludf.DUMMYFUNCTION("""COMPUTED_VALUE"""),52.57391798)</f>
        <v>52.57391798</v>
      </c>
    </row>
    <row r="206">
      <c r="A206" s="1">
        <f>IFERROR(__xludf.DUMMYFUNCTION("""COMPUTED_VALUE"""),205.0)</f>
        <v>205</v>
      </c>
      <c r="B206" s="1">
        <f>IFERROR(__xludf.DUMMYFUNCTION("""COMPUTED_VALUE"""),59.4563892388748)</f>
        <v>59.45638924</v>
      </c>
      <c r="C206" s="1">
        <f>IFERROR(__xludf.DUMMYFUNCTION("""COMPUTED_VALUE"""),1764.0)</f>
        <v>1764</v>
      </c>
      <c r="D206" s="1">
        <f>IFERROR(__xludf.DUMMYFUNCTION("""COMPUTED_VALUE"""),205.0)</f>
        <v>205</v>
      </c>
      <c r="E206" s="2">
        <f>IFERROR(__xludf.DUMMYFUNCTION("""COMPUTED_VALUE"""),44805.5)</f>
        <v>44805.5</v>
      </c>
      <c r="F206" s="1">
        <f>IFERROR(__xludf.DUMMYFUNCTION("""COMPUTED_VALUE"""),2618.0)</f>
        <v>2618</v>
      </c>
      <c r="G206" s="1">
        <f>IFERROR(__xludf.DUMMYFUNCTION("""COMPUTED_VALUE"""),205.0)</f>
        <v>205</v>
      </c>
      <c r="H206" s="1">
        <f>IFERROR(__xludf.DUMMYFUNCTION("""COMPUTED_VALUE"""),87.9468388)</f>
        <v>87.9468388</v>
      </c>
    </row>
    <row r="207">
      <c r="A207" s="1">
        <f>IFERROR(__xludf.DUMMYFUNCTION("""COMPUTED_VALUE"""),206.0)</f>
        <v>206</v>
      </c>
      <c r="B207" s="1">
        <f>IFERROR(__xludf.DUMMYFUNCTION("""COMPUTED_VALUE"""),94.570751399094)</f>
        <v>94.5707514</v>
      </c>
      <c r="C207" s="1">
        <f>IFERROR(__xludf.DUMMYFUNCTION("""COMPUTED_VALUE"""),1124.0)</f>
        <v>1124</v>
      </c>
      <c r="D207" s="1">
        <f>IFERROR(__xludf.DUMMYFUNCTION("""COMPUTED_VALUE"""),206.0)</f>
        <v>206</v>
      </c>
      <c r="E207" s="2">
        <f>IFERROR(__xludf.DUMMYFUNCTION("""COMPUTED_VALUE"""),44805.541666666664)</f>
        <v>44805.54167</v>
      </c>
      <c r="F207" s="1">
        <f>IFERROR(__xludf.DUMMYFUNCTION("""COMPUTED_VALUE"""),2493.0)</f>
        <v>2493</v>
      </c>
      <c r="G207" s="1">
        <f>IFERROR(__xludf.DUMMYFUNCTION("""COMPUTED_VALUE"""),206.0)</f>
        <v>206</v>
      </c>
      <c r="H207" s="1">
        <f>IFERROR(__xludf.DUMMYFUNCTION("""COMPUTED_VALUE"""),45.34907935)</f>
        <v>45.34907935</v>
      </c>
    </row>
    <row r="208">
      <c r="A208" s="1">
        <f>IFERROR(__xludf.DUMMYFUNCTION("""COMPUTED_VALUE"""),207.0)</f>
        <v>207</v>
      </c>
      <c r="B208" s="1">
        <f>IFERROR(__xludf.DUMMYFUNCTION("""COMPUTED_VALUE"""),81.5643319229712)</f>
        <v>81.56433192</v>
      </c>
      <c r="C208" s="1">
        <f>IFERROR(__xludf.DUMMYFUNCTION("""COMPUTED_VALUE"""),1095.0)</f>
        <v>1095</v>
      </c>
      <c r="D208" s="1">
        <f>IFERROR(__xludf.DUMMYFUNCTION("""COMPUTED_VALUE"""),207.0)</f>
        <v>207</v>
      </c>
      <c r="E208" s="2">
        <f>IFERROR(__xludf.DUMMYFUNCTION("""COMPUTED_VALUE"""),44805.583333333336)</f>
        <v>44805.58333</v>
      </c>
      <c r="F208" s="1">
        <f>IFERROR(__xludf.DUMMYFUNCTION("""COMPUTED_VALUE"""),2713.0)</f>
        <v>2713</v>
      </c>
      <c r="G208" s="1">
        <f>IFERROR(__xludf.DUMMYFUNCTION("""COMPUTED_VALUE"""),207.0)</f>
        <v>207</v>
      </c>
      <c r="H208" s="1">
        <f>IFERROR(__xludf.DUMMYFUNCTION("""COMPUTED_VALUE"""),49.02599806)</f>
        <v>49.02599806</v>
      </c>
    </row>
    <row r="209">
      <c r="A209" s="1">
        <f>IFERROR(__xludf.DUMMYFUNCTION("""COMPUTED_VALUE"""),208.0)</f>
        <v>208</v>
      </c>
      <c r="B209" s="1">
        <f>IFERROR(__xludf.DUMMYFUNCTION("""COMPUTED_VALUE"""),58.4205607262848)</f>
        <v>58.42056073</v>
      </c>
      <c r="C209" s="1">
        <f>IFERROR(__xludf.DUMMYFUNCTION("""COMPUTED_VALUE"""),1690.0)</f>
        <v>1690</v>
      </c>
      <c r="D209" s="1">
        <f>IFERROR(__xludf.DUMMYFUNCTION("""COMPUTED_VALUE"""),208.0)</f>
        <v>208</v>
      </c>
      <c r="E209" s="2">
        <f>IFERROR(__xludf.DUMMYFUNCTION("""COMPUTED_VALUE"""),44805.625)</f>
        <v>44805.625</v>
      </c>
      <c r="F209" s="1">
        <f>IFERROR(__xludf.DUMMYFUNCTION("""COMPUTED_VALUE"""),2478.0)</f>
        <v>2478</v>
      </c>
      <c r="G209" s="1">
        <f>IFERROR(__xludf.DUMMYFUNCTION("""COMPUTED_VALUE"""),208.0)</f>
        <v>208</v>
      </c>
      <c r="H209" s="1">
        <f>IFERROR(__xludf.DUMMYFUNCTION("""COMPUTED_VALUE"""),76.78915241)</f>
        <v>76.78915241</v>
      </c>
    </row>
    <row r="210">
      <c r="A210" s="1">
        <f>IFERROR(__xludf.DUMMYFUNCTION("""COMPUTED_VALUE"""),209.0)</f>
        <v>209</v>
      </c>
      <c r="B210" s="1">
        <f>IFERROR(__xludf.DUMMYFUNCTION("""COMPUTED_VALUE"""),48.0448629077333)</f>
        <v>48.04486291</v>
      </c>
      <c r="C210" s="1">
        <f>IFERROR(__xludf.DUMMYFUNCTION("""COMPUTED_VALUE"""),1359.0)</f>
        <v>1359</v>
      </c>
      <c r="D210" s="1">
        <f>IFERROR(__xludf.DUMMYFUNCTION("""COMPUTED_VALUE"""),209.0)</f>
        <v>209</v>
      </c>
      <c r="E210" s="2">
        <f>IFERROR(__xludf.DUMMYFUNCTION("""COMPUTED_VALUE"""),44805.666666666664)</f>
        <v>44805.66667</v>
      </c>
      <c r="F210" s="1">
        <f>IFERROR(__xludf.DUMMYFUNCTION("""COMPUTED_VALUE"""),2405.0)</f>
        <v>2405</v>
      </c>
      <c r="G210" s="1">
        <f>IFERROR(__xludf.DUMMYFUNCTION("""COMPUTED_VALUE"""),209.0)</f>
        <v>209</v>
      </c>
      <c r="H210" s="1">
        <f>IFERROR(__xludf.DUMMYFUNCTION("""COMPUTED_VALUE"""),57.2591284)</f>
        <v>57.2591284</v>
      </c>
    </row>
    <row r="211">
      <c r="A211" s="1">
        <f>IFERROR(__xludf.DUMMYFUNCTION("""COMPUTED_VALUE"""),210.0)</f>
        <v>210</v>
      </c>
      <c r="B211" s="1">
        <f>IFERROR(__xludf.DUMMYFUNCTION("""COMPUTED_VALUE"""),27.5123020245207)</f>
        <v>27.51230202</v>
      </c>
      <c r="C211" s="1">
        <f>IFERROR(__xludf.DUMMYFUNCTION("""COMPUTED_VALUE"""),1026.0)</f>
        <v>1026</v>
      </c>
      <c r="D211" s="1">
        <f>IFERROR(__xludf.DUMMYFUNCTION("""COMPUTED_VALUE"""),210.0)</f>
        <v>210</v>
      </c>
      <c r="E211" s="2">
        <f>IFERROR(__xludf.DUMMYFUNCTION("""COMPUTED_VALUE"""),44805.708333333336)</f>
        <v>44805.70833</v>
      </c>
      <c r="F211" s="1">
        <f>IFERROR(__xludf.DUMMYFUNCTION("""COMPUTED_VALUE"""),2332.0)</f>
        <v>2332</v>
      </c>
      <c r="G211" s="1">
        <f>IFERROR(__xludf.DUMMYFUNCTION("""COMPUTED_VALUE"""),210.0)</f>
        <v>210</v>
      </c>
      <c r="H211" s="1">
        <f>IFERROR(__xludf.DUMMYFUNCTION("""COMPUTED_VALUE"""),21.2393059)</f>
        <v>21.2393059</v>
      </c>
    </row>
    <row r="212">
      <c r="A212" s="1">
        <f>IFERROR(__xludf.DUMMYFUNCTION("""COMPUTED_VALUE"""),211.0)</f>
        <v>211</v>
      </c>
      <c r="B212" s="1">
        <f>IFERROR(__xludf.DUMMYFUNCTION("""COMPUTED_VALUE"""),67.0313027099414)</f>
        <v>67.03130271</v>
      </c>
      <c r="C212" s="1">
        <f>IFERROR(__xludf.DUMMYFUNCTION("""COMPUTED_VALUE"""),1596.0)</f>
        <v>1596</v>
      </c>
      <c r="D212" s="1">
        <f>IFERROR(__xludf.DUMMYFUNCTION("""COMPUTED_VALUE"""),211.0)</f>
        <v>211</v>
      </c>
      <c r="E212" s="2">
        <f>IFERROR(__xludf.DUMMYFUNCTION("""COMPUTED_VALUE"""),44805.75)</f>
        <v>44805.75</v>
      </c>
      <c r="F212" s="1">
        <f>IFERROR(__xludf.DUMMYFUNCTION("""COMPUTED_VALUE"""),2989.0)</f>
        <v>2989</v>
      </c>
      <c r="G212" s="1">
        <f>IFERROR(__xludf.DUMMYFUNCTION("""COMPUTED_VALUE"""),211.0)</f>
        <v>211</v>
      </c>
      <c r="H212" s="1">
        <f>IFERROR(__xludf.DUMMYFUNCTION("""COMPUTED_VALUE"""),79.37651455)</f>
        <v>79.37651455</v>
      </c>
    </row>
    <row r="213">
      <c r="A213" s="1">
        <f>IFERROR(__xludf.DUMMYFUNCTION("""COMPUTED_VALUE"""),212.0)</f>
        <v>212</v>
      </c>
      <c r="B213" s="1">
        <f>IFERROR(__xludf.DUMMYFUNCTION("""COMPUTED_VALUE"""),78.5620741127874)</f>
        <v>78.56207411</v>
      </c>
      <c r="C213" s="1">
        <f>IFERROR(__xludf.DUMMYFUNCTION("""COMPUTED_VALUE"""),1506.0)</f>
        <v>1506</v>
      </c>
      <c r="D213" s="1">
        <f>IFERROR(__xludf.DUMMYFUNCTION("""COMPUTED_VALUE"""),212.0)</f>
        <v>212</v>
      </c>
      <c r="E213" s="2">
        <f>IFERROR(__xludf.DUMMYFUNCTION("""COMPUTED_VALUE"""),44805.791666666664)</f>
        <v>44805.79167</v>
      </c>
      <c r="F213" s="1">
        <f>IFERROR(__xludf.DUMMYFUNCTION("""COMPUTED_VALUE"""),2828.0)</f>
        <v>2828</v>
      </c>
      <c r="G213" s="1">
        <f>IFERROR(__xludf.DUMMYFUNCTION("""COMPUTED_VALUE"""),212.0)</f>
        <v>212</v>
      </c>
      <c r="H213" s="1">
        <f>IFERROR(__xludf.DUMMYFUNCTION("""COMPUTED_VALUE"""),52.47637818)</f>
        <v>52.47637818</v>
      </c>
    </row>
    <row r="214">
      <c r="A214" s="1">
        <f>IFERROR(__xludf.DUMMYFUNCTION("""COMPUTED_VALUE"""),213.0)</f>
        <v>213</v>
      </c>
      <c r="B214" s="1">
        <f>IFERROR(__xludf.DUMMYFUNCTION("""COMPUTED_VALUE"""),81.9566752172954)</f>
        <v>81.95667522</v>
      </c>
      <c r="C214" s="1">
        <f>IFERROR(__xludf.DUMMYFUNCTION("""COMPUTED_VALUE"""),1219.0)</f>
        <v>1219</v>
      </c>
      <c r="D214" s="1">
        <f>IFERROR(__xludf.DUMMYFUNCTION("""COMPUTED_VALUE"""),213.0)</f>
        <v>213</v>
      </c>
      <c r="E214" s="2">
        <f>IFERROR(__xludf.DUMMYFUNCTION("""COMPUTED_VALUE"""),44805.833333333336)</f>
        <v>44805.83333</v>
      </c>
      <c r="F214" s="1">
        <f>IFERROR(__xludf.DUMMYFUNCTION("""COMPUTED_VALUE"""),2065.0)</f>
        <v>2065</v>
      </c>
      <c r="G214" s="1">
        <f>IFERROR(__xludf.DUMMYFUNCTION("""COMPUTED_VALUE"""),213.0)</f>
        <v>213</v>
      </c>
      <c r="H214" s="1">
        <f>IFERROR(__xludf.DUMMYFUNCTION("""COMPUTED_VALUE"""),75.32893872)</f>
        <v>75.32893872</v>
      </c>
    </row>
    <row r="215">
      <c r="A215" s="1">
        <f>IFERROR(__xludf.DUMMYFUNCTION("""COMPUTED_VALUE"""),214.0)</f>
        <v>214</v>
      </c>
      <c r="B215" s="1">
        <f>IFERROR(__xludf.DUMMYFUNCTION("""COMPUTED_VALUE"""),66.2227876980516)</f>
        <v>66.2227877</v>
      </c>
      <c r="C215" s="1">
        <f>IFERROR(__xludf.DUMMYFUNCTION("""COMPUTED_VALUE"""),1609.0)</f>
        <v>1609</v>
      </c>
      <c r="D215" s="1">
        <f>IFERROR(__xludf.DUMMYFUNCTION("""COMPUTED_VALUE"""),214.0)</f>
        <v>214</v>
      </c>
      <c r="E215" s="2">
        <f>IFERROR(__xludf.DUMMYFUNCTION("""COMPUTED_VALUE"""),44805.875)</f>
        <v>44805.875</v>
      </c>
      <c r="F215" s="1">
        <f>IFERROR(__xludf.DUMMYFUNCTION("""COMPUTED_VALUE"""),2536.0)</f>
        <v>2536</v>
      </c>
      <c r="G215" s="1">
        <f>IFERROR(__xludf.DUMMYFUNCTION("""COMPUTED_VALUE"""),214.0)</f>
        <v>214</v>
      </c>
      <c r="H215" s="1">
        <f>IFERROR(__xludf.DUMMYFUNCTION("""COMPUTED_VALUE"""),76.76865856)</f>
        <v>76.76865856</v>
      </c>
    </row>
    <row r="216">
      <c r="A216" s="1">
        <f>IFERROR(__xludf.DUMMYFUNCTION("""COMPUTED_VALUE"""),215.0)</f>
        <v>215</v>
      </c>
      <c r="B216" s="1">
        <f>IFERROR(__xludf.DUMMYFUNCTION("""COMPUTED_VALUE"""),43.2884259406306)</f>
        <v>43.28842594</v>
      </c>
      <c r="C216" s="1">
        <f>IFERROR(__xludf.DUMMYFUNCTION("""COMPUTED_VALUE"""),1788.0)</f>
        <v>1788</v>
      </c>
      <c r="D216" s="1">
        <f>IFERROR(__xludf.DUMMYFUNCTION("""COMPUTED_VALUE"""),215.0)</f>
        <v>215</v>
      </c>
      <c r="E216" s="2">
        <f>IFERROR(__xludf.DUMMYFUNCTION("""COMPUTED_VALUE"""),44805.916666666664)</f>
        <v>44805.91667</v>
      </c>
      <c r="F216" s="1">
        <f>IFERROR(__xludf.DUMMYFUNCTION("""COMPUTED_VALUE"""),2225.0)</f>
        <v>2225</v>
      </c>
      <c r="G216" s="1">
        <f>IFERROR(__xludf.DUMMYFUNCTION("""COMPUTED_VALUE"""),215.0)</f>
        <v>215</v>
      </c>
      <c r="H216" s="1">
        <f>IFERROR(__xludf.DUMMYFUNCTION("""COMPUTED_VALUE"""),87.13835925)</f>
        <v>87.13835925</v>
      </c>
    </row>
    <row r="217">
      <c r="A217" s="1">
        <f>IFERROR(__xludf.DUMMYFUNCTION("""COMPUTED_VALUE"""),216.0)</f>
        <v>216</v>
      </c>
      <c r="B217" s="1">
        <f>IFERROR(__xludf.DUMMYFUNCTION("""COMPUTED_VALUE"""),91.447276837851)</f>
        <v>91.44727684</v>
      </c>
      <c r="C217" s="1">
        <f>IFERROR(__xludf.DUMMYFUNCTION("""COMPUTED_VALUE"""),1320.0)</f>
        <v>1320</v>
      </c>
      <c r="D217" s="1">
        <f>IFERROR(__xludf.DUMMYFUNCTION("""COMPUTED_VALUE"""),216.0)</f>
        <v>216</v>
      </c>
      <c r="E217" s="2">
        <f>IFERROR(__xludf.DUMMYFUNCTION("""COMPUTED_VALUE"""),44805.958333333336)</f>
        <v>44805.95833</v>
      </c>
      <c r="F217" s="1">
        <f>IFERROR(__xludf.DUMMYFUNCTION("""COMPUTED_VALUE"""),2533.0)</f>
        <v>2533</v>
      </c>
      <c r="G217" s="1">
        <f>IFERROR(__xludf.DUMMYFUNCTION("""COMPUTED_VALUE"""),216.0)</f>
        <v>216</v>
      </c>
      <c r="H217" s="1">
        <f>IFERROR(__xludf.DUMMYFUNCTION("""COMPUTED_VALUE"""),33.34697459)</f>
        <v>33.34697459</v>
      </c>
    </row>
    <row r="218">
      <c r="A218" s="1">
        <f>IFERROR(__xludf.DUMMYFUNCTION("""COMPUTED_VALUE"""),217.0)</f>
        <v>217</v>
      </c>
      <c r="B218" s="1">
        <f>IFERROR(__xludf.DUMMYFUNCTION("""COMPUTED_VALUE"""),98.6861637141808)</f>
        <v>98.68616371</v>
      </c>
      <c r="C218" s="1">
        <f>IFERROR(__xludf.DUMMYFUNCTION("""COMPUTED_VALUE"""),1194.0)</f>
        <v>1194</v>
      </c>
      <c r="D218" s="1">
        <f>IFERROR(__xludf.DUMMYFUNCTION("""COMPUTED_VALUE"""),217.0)</f>
        <v>217</v>
      </c>
      <c r="E218" s="2">
        <f>IFERROR(__xludf.DUMMYFUNCTION("""COMPUTED_VALUE"""),44835.0)</f>
        <v>44835</v>
      </c>
      <c r="F218" s="1">
        <f>IFERROR(__xludf.DUMMYFUNCTION("""COMPUTED_VALUE"""),2023.0)</f>
        <v>2023</v>
      </c>
      <c r="G218" s="1">
        <f>IFERROR(__xludf.DUMMYFUNCTION("""COMPUTED_VALUE"""),217.0)</f>
        <v>217</v>
      </c>
      <c r="H218" s="1">
        <f>IFERROR(__xludf.DUMMYFUNCTION("""COMPUTED_VALUE"""),79.68450092)</f>
        <v>79.68450092</v>
      </c>
    </row>
    <row r="219">
      <c r="A219" s="1">
        <f>IFERROR(__xludf.DUMMYFUNCTION("""COMPUTED_VALUE"""),218.0)</f>
        <v>218</v>
      </c>
      <c r="B219" s="1">
        <f>IFERROR(__xludf.DUMMYFUNCTION("""COMPUTED_VALUE"""),84.0382181453337)</f>
        <v>84.03821815</v>
      </c>
      <c r="C219" s="1">
        <f>IFERROR(__xludf.DUMMYFUNCTION("""COMPUTED_VALUE"""),1387.0)</f>
        <v>1387</v>
      </c>
      <c r="D219" s="1">
        <f>IFERROR(__xludf.DUMMYFUNCTION("""COMPUTED_VALUE"""),218.0)</f>
        <v>218</v>
      </c>
      <c r="E219" s="2">
        <f>IFERROR(__xludf.DUMMYFUNCTION("""COMPUTED_VALUE"""),44835.041666666664)</f>
        <v>44835.04167</v>
      </c>
      <c r="F219" s="1">
        <f>IFERROR(__xludf.DUMMYFUNCTION("""COMPUTED_VALUE"""),2884.0)</f>
        <v>2884</v>
      </c>
      <c r="G219" s="1">
        <f>IFERROR(__xludf.DUMMYFUNCTION("""COMPUTED_VALUE"""),218.0)</f>
        <v>218</v>
      </c>
      <c r="H219" s="1">
        <f>IFERROR(__xludf.DUMMYFUNCTION("""COMPUTED_VALUE"""),21.68077849)</f>
        <v>21.68077849</v>
      </c>
    </row>
    <row r="220">
      <c r="A220" s="1">
        <f>IFERROR(__xludf.DUMMYFUNCTION("""COMPUTED_VALUE"""),219.0)</f>
        <v>219</v>
      </c>
      <c r="B220" s="1">
        <f>IFERROR(__xludf.DUMMYFUNCTION("""COMPUTED_VALUE"""),26.7059037425735)</f>
        <v>26.70590374</v>
      </c>
      <c r="C220" s="1">
        <f>IFERROR(__xludf.DUMMYFUNCTION("""COMPUTED_VALUE"""),1381.0)</f>
        <v>1381</v>
      </c>
      <c r="D220" s="1">
        <f>IFERROR(__xludf.DUMMYFUNCTION("""COMPUTED_VALUE"""),219.0)</f>
        <v>219</v>
      </c>
      <c r="E220" s="2">
        <f>IFERROR(__xludf.DUMMYFUNCTION("""COMPUTED_VALUE"""),44835.083333333336)</f>
        <v>44835.08333</v>
      </c>
      <c r="F220" s="1">
        <f>IFERROR(__xludf.DUMMYFUNCTION("""COMPUTED_VALUE"""),2388.0)</f>
        <v>2388</v>
      </c>
      <c r="G220" s="1">
        <f>IFERROR(__xludf.DUMMYFUNCTION("""COMPUTED_VALUE"""),219.0)</f>
        <v>219</v>
      </c>
      <c r="H220" s="1">
        <f>IFERROR(__xludf.DUMMYFUNCTION("""COMPUTED_VALUE"""),78.7859157)</f>
        <v>78.7859157</v>
      </c>
    </row>
    <row r="221">
      <c r="A221" s="1">
        <f>IFERROR(__xludf.DUMMYFUNCTION("""COMPUTED_VALUE"""),220.0)</f>
        <v>220</v>
      </c>
      <c r="B221" s="1">
        <f>IFERROR(__xludf.DUMMYFUNCTION("""COMPUTED_VALUE"""),95.6671546217143)</f>
        <v>95.66715462</v>
      </c>
      <c r="C221" s="1">
        <f>IFERROR(__xludf.DUMMYFUNCTION("""COMPUTED_VALUE"""),1023.0)</f>
        <v>1023</v>
      </c>
      <c r="D221" s="1">
        <f>IFERROR(__xludf.DUMMYFUNCTION("""COMPUTED_VALUE"""),220.0)</f>
        <v>220</v>
      </c>
      <c r="E221" s="2">
        <f>IFERROR(__xludf.DUMMYFUNCTION("""COMPUTED_VALUE"""),44835.125)</f>
        <v>44835.125</v>
      </c>
      <c r="F221" s="1">
        <f>IFERROR(__xludf.DUMMYFUNCTION("""COMPUTED_VALUE"""),2338.0)</f>
        <v>2338</v>
      </c>
      <c r="G221" s="1">
        <f>IFERROR(__xludf.DUMMYFUNCTION("""COMPUTED_VALUE"""),220.0)</f>
        <v>220</v>
      </c>
      <c r="H221" s="1">
        <f>IFERROR(__xludf.DUMMYFUNCTION("""COMPUTED_VALUE"""),66.73769652)</f>
        <v>66.73769652</v>
      </c>
    </row>
    <row r="222">
      <c r="A222" s="1">
        <f>IFERROR(__xludf.DUMMYFUNCTION("""COMPUTED_VALUE"""),221.0)</f>
        <v>221</v>
      </c>
      <c r="B222" s="1">
        <f>IFERROR(__xludf.DUMMYFUNCTION("""COMPUTED_VALUE"""),53.8479794955843)</f>
        <v>53.8479795</v>
      </c>
      <c r="C222" s="1">
        <f>IFERROR(__xludf.DUMMYFUNCTION("""COMPUTED_VALUE"""),1292.0)</f>
        <v>1292</v>
      </c>
      <c r="D222" s="1">
        <f>IFERROR(__xludf.DUMMYFUNCTION("""COMPUTED_VALUE"""),221.0)</f>
        <v>221</v>
      </c>
      <c r="E222" s="2">
        <f>IFERROR(__xludf.DUMMYFUNCTION("""COMPUTED_VALUE"""),44835.166666666664)</f>
        <v>44835.16667</v>
      </c>
      <c r="F222" s="1">
        <f>IFERROR(__xludf.DUMMYFUNCTION("""COMPUTED_VALUE"""),2094.0)</f>
        <v>2094</v>
      </c>
      <c r="G222" s="1">
        <f>IFERROR(__xludf.DUMMYFUNCTION("""COMPUTED_VALUE"""),221.0)</f>
        <v>221</v>
      </c>
      <c r="H222" s="1">
        <f>IFERROR(__xludf.DUMMYFUNCTION("""COMPUTED_VALUE"""),47.44304194)</f>
        <v>47.44304194</v>
      </c>
    </row>
    <row r="223">
      <c r="A223" s="1">
        <f>IFERROR(__xludf.DUMMYFUNCTION("""COMPUTED_VALUE"""),222.0)</f>
        <v>222</v>
      </c>
      <c r="B223" s="1">
        <f>IFERROR(__xludf.DUMMYFUNCTION("""COMPUTED_VALUE"""),67.7566473614084)</f>
        <v>67.75664736</v>
      </c>
      <c r="C223" s="1">
        <f>IFERROR(__xludf.DUMMYFUNCTION("""COMPUTED_VALUE"""),1556.0)</f>
        <v>1556</v>
      </c>
      <c r="D223" s="1">
        <f>IFERROR(__xludf.DUMMYFUNCTION("""COMPUTED_VALUE"""),222.0)</f>
        <v>222</v>
      </c>
      <c r="E223" s="2">
        <f>IFERROR(__xludf.DUMMYFUNCTION("""COMPUTED_VALUE"""),44835.208333333336)</f>
        <v>44835.20833</v>
      </c>
      <c r="F223" s="1">
        <f>IFERROR(__xludf.DUMMYFUNCTION("""COMPUTED_VALUE"""),2206.0)</f>
        <v>2206</v>
      </c>
      <c r="G223" s="1">
        <f>IFERROR(__xludf.DUMMYFUNCTION("""COMPUTED_VALUE"""),222.0)</f>
        <v>222</v>
      </c>
      <c r="H223" s="1">
        <f>IFERROR(__xludf.DUMMYFUNCTION("""COMPUTED_VALUE"""),17.36876576)</f>
        <v>17.36876576</v>
      </c>
    </row>
    <row r="224">
      <c r="A224" s="1">
        <f>IFERROR(__xludf.DUMMYFUNCTION("""COMPUTED_VALUE"""),223.0)</f>
        <v>223</v>
      </c>
      <c r="B224" s="1">
        <f>IFERROR(__xludf.DUMMYFUNCTION("""COMPUTED_VALUE"""),68.8655466051708)</f>
        <v>68.86554661</v>
      </c>
      <c r="C224" s="1">
        <f>IFERROR(__xludf.DUMMYFUNCTION("""COMPUTED_VALUE"""),1616.0)</f>
        <v>1616</v>
      </c>
      <c r="D224" s="1">
        <f>IFERROR(__xludf.DUMMYFUNCTION("""COMPUTED_VALUE"""),223.0)</f>
        <v>223</v>
      </c>
      <c r="E224" s="2">
        <f>IFERROR(__xludf.DUMMYFUNCTION("""COMPUTED_VALUE"""),44835.25)</f>
        <v>44835.25</v>
      </c>
      <c r="F224" s="1">
        <f>IFERROR(__xludf.DUMMYFUNCTION("""COMPUTED_VALUE"""),2334.0)</f>
        <v>2334</v>
      </c>
      <c r="G224" s="1">
        <f>IFERROR(__xludf.DUMMYFUNCTION("""COMPUTED_VALUE"""),223.0)</f>
        <v>223</v>
      </c>
      <c r="H224" s="1">
        <f>IFERROR(__xludf.DUMMYFUNCTION("""COMPUTED_VALUE"""),56.8899215)</f>
        <v>56.8899215</v>
      </c>
    </row>
    <row r="225">
      <c r="A225" s="1">
        <f>IFERROR(__xludf.DUMMYFUNCTION("""COMPUTED_VALUE"""),224.0)</f>
        <v>224</v>
      </c>
      <c r="B225" s="1">
        <f>IFERROR(__xludf.DUMMYFUNCTION("""COMPUTED_VALUE"""),32.3343685755205)</f>
        <v>32.33436858</v>
      </c>
      <c r="C225" s="1">
        <f>IFERROR(__xludf.DUMMYFUNCTION("""COMPUTED_VALUE"""),1646.0)</f>
        <v>1646</v>
      </c>
      <c r="D225" s="1">
        <f>IFERROR(__xludf.DUMMYFUNCTION("""COMPUTED_VALUE"""),224.0)</f>
        <v>224</v>
      </c>
      <c r="E225" s="2">
        <f>IFERROR(__xludf.DUMMYFUNCTION("""COMPUTED_VALUE"""),44835.291666666664)</f>
        <v>44835.29167</v>
      </c>
      <c r="F225" s="1">
        <f>IFERROR(__xludf.DUMMYFUNCTION("""COMPUTED_VALUE"""),2893.0)</f>
        <v>2893</v>
      </c>
      <c r="G225" s="1">
        <f>IFERROR(__xludf.DUMMYFUNCTION("""COMPUTED_VALUE"""),224.0)</f>
        <v>224</v>
      </c>
      <c r="H225" s="1">
        <f>IFERROR(__xludf.DUMMYFUNCTION("""COMPUTED_VALUE"""),22.12089269)</f>
        <v>22.12089269</v>
      </c>
    </row>
    <row r="226">
      <c r="A226" s="1">
        <f>IFERROR(__xludf.DUMMYFUNCTION("""COMPUTED_VALUE"""),225.0)</f>
        <v>225</v>
      </c>
      <c r="B226" s="1">
        <f>IFERROR(__xludf.DUMMYFUNCTION("""COMPUTED_VALUE"""),87.0159324540077)</f>
        <v>87.01593245</v>
      </c>
      <c r="C226" s="1">
        <f>IFERROR(__xludf.DUMMYFUNCTION("""COMPUTED_VALUE"""),1678.0)</f>
        <v>1678</v>
      </c>
      <c r="D226" s="1">
        <f>IFERROR(__xludf.DUMMYFUNCTION("""COMPUTED_VALUE"""),225.0)</f>
        <v>225</v>
      </c>
      <c r="E226" s="2">
        <f>IFERROR(__xludf.DUMMYFUNCTION("""COMPUTED_VALUE"""),44835.333333333336)</f>
        <v>44835.33333</v>
      </c>
      <c r="F226" s="1">
        <f>IFERROR(__xludf.DUMMYFUNCTION("""COMPUTED_VALUE"""),2979.0)</f>
        <v>2979</v>
      </c>
      <c r="G226" s="1">
        <f>IFERROR(__xludf.DUMMYFUNCTION("""COMPUTED_VALUE"""),225.0)</f>
        <v>225</v>
      </c>
      <c r="H226" s="1">
        <f>IFERROR(__xludf.DUMMYFUNCTION("""COMPUTED_VALUE"""),41.46857357)</f>
        <v>41.46857357</v>
      </c>
    </row>
    <row r="227">
      <c r="A227" s="1">
        <f>IFERROR(__xludf.DUMMYFUNCTION("""COMPUTED_VALUE"""),226.0)</f>
        <v>226</v>
      </c>
      <c r="B227" s="1">
        <f>IFERROR(__xludf.DUMMYFUNCTION("""COMPUTED_VALUE"""),34.5281136013752)</f>
        <v>34.5281136</v>
      </c>
      <c r="C227" s="1">
        <f>IFERROR(__xludf.DUMMYFUNCTION("""COMPUTED_VALUE"""),1950.0)</f>
        <v>1950</v>
      </c>
      <c r="D227" s="1">
        <f>IFERROR(__xludf.DUMMYFUNCTION("""COMPUTED_VALUE"""),226.0)</f>
        <v>226</v>
      </c>
      <c r="E227" s="2">
        <f>IFERROR(__xludf.DUMMYFUNCTION("""COMPUTED_VALUE"""),44835.375)</f>
        <v>44835.375</v>
      </c>
      <c r="F227" s="1">
        <f>IFERROR(__xludf.DUMMYFUNCTION("""COMPUTED_VALUE"""),2539.0)</f>
        <v>2539</v>
      </c>
      <c r="G227" s="1">
        <f>IFERROR(__xludf.DUMMYFUNCTION("""COMPUTED_VALUE"""),226.0)</f>
        <v>226</v>
      </c>
      <c r="H227" s="1">
        <f>IFERROR(__xludf.DUMMYFUNCTION("""COMPUTED_VALUE"""),13.87128183)</f>
        <v>13.87128183</v>
      </c>
    </row>
    <row r="228">
      <c r="A228" s="1">
        <f>IFERROR(__xludf.DUMMYFUNCTION("""COMPUTED_VALUE"""),227.0)</f>
        <v>227</v>
      </c>
      <c r="B228" s="1">
        <f>IFERROR(__xludf.DUMMYFUNCTION("""COMPUTED_VALUE"""),72.1325835232452)</f>
        <v>72.13258352</v>
      </c>
      <c r="C228" s="1">
        <f>IFERROR(__xludf.DUMMYFUNCTION("""COMPUTED_VALUE"""),1995.0)</f>
        <v>1995</v>
      </c>
      <c r="D228" s="1">
        <f>IFERROR(__xludf.DUMMYFUNCTION("""COMPUTED_VALUE"""),227.0)</f>
        <v>227</v>
      </c>
      <c r="E228" s="2">
        <f>IFERROR(__xludf.DUMMYFUNCTION("""COMPUTED_VALUE"""),44835.416666666664)</f>
        <v>44835.41667</v>
      </c>
      <c r="F228" s="1">
        <f>IFERROR(__xludf.DUMMYFUNCTION("""COMPUTED_VALUE"""),2776.0)</f>
        <v>2776</v>
      </c>
      <c r="G228" s="1">
        <f>IFERROR(__xludf.DUMMYFUNCTION("""COMPUTED_VALUE"""),227.0)</f>
        <v>227</v>
      </c>
      <c r="H228" s="1">
        <f>IFERROR(__xludf.DUMMYFUNCTION("""COMPUTED_VALUE"""),29.67925463)</f>
        <v>29.67925463</v>
      </c>
    </row>
    <row r="229">
      <c r="A229" s="1">
        <f>IFERROR(__xludf.DUMMYFUNCTION("""COMPUTED_VALUE"""),228.0)</f>
        <v>228</v>
      </c>
      <c r="B229" s="1">
        <f>IFERROR(__xludf.DUMMYFUNCTION("""COMPUTED_VALUE"""),55.7976959176091)</f>
        <v>55.79769592</v>
      </c>
      <c r="C229" s="1">
        <f>IFERROR(__xludf.DUMMYFUNCTION("""COMPUTED_VALUE"""),1492.0)</f>
        <v>1492</v>
      </c>
      <c r="D229" s="1">
        <f>IFERROR(__xludf.DUMMYFUNCTION("""COMPUTED_VALUE"""),228.0)</f>
        <v>228</v>
      </c>
      <c r="E229" s="2">
        <f>IFERROR(__xludf.DUMMYFUNCTION("""COMPUTED_VALUE"""),44835.458333333336)</f>
        <v>44835.45833</v>
      </c>
      <c r="F229" s="1">
        <f>IFERROR(__xludf.DUMMYFUNCTION("""COMPUTED_VALUE"""),2962.0)</f>
        <v>2962</v>
      </c>
      <c r="G229" s="1">
        <f>IFERROR(__xludf.DUMMYFUNCTION("""COMPUTED_VALUE"""),228.0)</f>
        <v>228</v>
      </c>
      <c r="H229" s="1">
        <f>IFERROR(__xludf.DUMMYFUNCTION("""COMPUTED_VALUE"""),10.9730234)</f>
        <v>10.9730234</v>
      </c>
    </row>
    <row r="230">
      <c r="A230" s="1">
        <f>IFERROR(__xludf.DUMMYFUNCTION("""COMPUTED_VALUE"""),229.0)</f>
        <v>229</v>
      </c>
      <c r="B230" s="1">
        <f>IFERROR(__xludf.DUMMYFUNCTION("""COMPUTED_VALUE"""),26.4470654402034)</f>
        <v>26.44706544</v>
      </c>
      <c r="C230" s="1">
        <f>IFERROR(__xludf.DUMMYFUNCTION("""COMPUTED_VALUE"""),1395.0)</f>
        <v>1395</v>
      </c>
      <c r="D230" s="1">
        <f>IFERROR(__xludf.DUMMYFUNCTION("""COMPUTED_VALUE"""),229.0)</f>
        <v>229</v>
      </c>
      <c r="E230" s="2">
        <f>IFERROR(__xludf.DUMMYFUNCTION("""COMPUTED_VALUE"""),44835.5)</f>
        <v>44835.5</v>
      </c>
      <c r="F230" s="1">
        <f>IFERROR(__xludf.DUMMYFUNCTION("""COMPUTED_VALUE"""),2687.0)</f>
        <v>2687</v>
      </c>
      <c r="G230" s="1">
        <f>IFERROR(__xludf.DUMMYFUNCTION("""COMPUTED_VALUE"""),229.0)</f>
        <v>229</v>
      </c>
      <c r="H230" s="1">
        <f>IFERROR(__xludf.DUMMYFUNCTION("""COMPUTED_VALUE"""),94.06229601)</f>
        <v>94.06229601</v>
      </c>
    </row>
    <row r="231">
      <c r="A231" s="1">
        <f>IFERROR(__xludf.DUMMYFUNCTION("""COMPUTED_VALUE"""),230.0)</f>
        <v>230</v>
      </c>
      <c r="B231" s="1">
        <f>IFERROR(__xludf.DUMMYFUNCTION("""COMPUTED_VALUE"""),99.7192337077913)</f>
        <v>99.71923371</v>
      </c>
      <c r="C231" s="1">
        <f>IFERROR(__xludf.DUMMYFUNCTION("""COMPUTED_VALUE"""),1903.0)</f>
        <v>1903</v>
      </c>
      <c r="D231" s="1">
        <f>IFERROR(__xludf.DUMMYFUNCTION("""COMPUTED_VALUE"""),230.0)</f>
        <v>230</v>
      </c>
      <c r="E231" s="2">
        <f>IFERROR(__xludf.DUMMYFUNCTION("""COMPUTED_VALUE"""),44835.541666666664)</f>
        <v>44835.54167</v>
      </c>
      <c r="F231" s="1">
        <f>IFERROR(__xludf.DUMMYFUNCTION("""COMPUTED_VALUE"""),2473.0)</f>
        <v>2473</v>
      </c>
      <c r="G231" s="1">
        <f>IFERROR(__xludf.DUMMYFUNCTION("""COMPUTED_VALUE"""),230.0)</f>
        <v>230</v>
      </c>
      <c r="H231" s="1">
        <f>IFERROR(__xludf.DUMMYFUNCTION("""COMPUTED_VALUE"""),51.60730408)</f>
        <v>51.60730408</v>
      </c>
    </row>
    <row r="232">
      <c r="A232" s="1">
        <f>IFERROR(__xludf.DUMMYFUNCTION("""COMPUTED_VALUE"""),231.0)</f>
        <v>231</v>
      </c>
      <c r="B232" s="1">
        <f>IFERROR(__xludf.DUMMYFUNCTION("""COMPUTED_VALUE"""),39.3044380866683)</f>
        <v>39.30443809</v>
      </c>
      <c r="C232" s="1">
        <f>IFERROR(__xludf.DUMMYFUNCTION("""COMPUTED_VALUE"""),1442.0)</f>
        <v>1442</v>
      </c>
      <c r="D232" s="1">
        <f>IFERROR(__xludf.DUMMYFUNCTION("""COMPUTED_VALUE"""),231.0)</f>
        <v>231</v>
      </c>
      <c r="E232" s="2">
        <f>IFERROR(__xludf.DUMMYFUNCTION("""COMPUTED_VALUE"""),44835.583333333336)</f>
        <v>44835.58333</v>
      </c>
      <c r="F232" s="1">
        <f>IFERROR(__xludf.DUMMYFUNCTION("""COMPUTED_VALUE"""),2577.0)</f>
        <v>2577</v>
      </c>
      <c r="G232" s="1">
        <f>IFERROR(__xludf.DUMMYFUNCTION("""COMPUTED_VALUE"""),231.0)</f>
        <v>231</v>
      </c>
      <c r="H232" s="1">
        <f>IFERROR(__xludf.DUMMYFUNCTION("""COMPUTED_VALUE"""),70.86813432)</f>
        <v>70.86813432</v>
      </c>
    </row>
    <row r="233">
      <c r="A233" s="1">
        <f>IFERROR(__xludf.DUMMYFUNCTION("""COMPUTED_VALUE"""),232.0)</f>
        <v>232</v>
      </c>
      <c r="B233" s="1">
        <f>IFERROR(__xludf.DUMMYFUNCTION("""COMPUTED_VALUE"""),48.9594502661862)</f>
        <v>48.95945027</v>
      </c>
      <c r="C233" s="1">
        <f>IFERROR(__xludf.DUMMYFUNCTION("""COMPUTED_VALUE"""),1169.0)</f>
        <v>1169</v>
      </c>
      <c r="D233" s="1">
        <f>IFERROR(__xludf.DUMMYFUNCTION("""COMPUTED_VALUE"""),232.0)</f>
        <v>232</v>
      </c>
      <c r="E233" s="2">
        <f>IFERROR(__xludf.DUMMYFUNCTION("""COMPUTED_VALUE"""),44835.625)</f>
        <v>44835.625</v>
      </c>
      <c r="F233" s="1">
        <f>IFERROR(__xludf.DUMMYFUNCTION("""COMPUTED_VALUE"""),2559.0)</f>
        <v>2559</v>
      </c>
      <c r="G233" s="1">
        <f>IFERROR(__xludf.DUMMYFUNCTION("""COMPUTED_VALUE"""),232.0)</f>
        <v>232</v>
      </c>
      <c r="H233" s="1">
        <f>IFERROR(__xludf.DUMMYFUNCTION("""COMPUTED_VALUE"""),14.74896742)</f>
        <v>14.74896742</v>
      </c>
    </row>
    <row r="234">
      <c r="A234" s="1">
        <f>IFERROR(__xludf.DUMMYFUNCTION("""COMPUTED_VALUE"""),233.0)</f>
        <v>233</v>
      </c>
      <c r="B234" s="1">
        <f>IFERROR(__xludf.DUMMYFUNCTION("""COMPUTED_VALUE"""),98.7346189841312)</f>
        <v>98.73461898</v>
      </c>
      <c r="C234" s="1">
        <f>IFERROR(__xludf.DUMMYFUNCTION("""COMPUTED_VALUE"""),1767.0)</f>
        <v>1767</v>
      </c>
      <c r="D234" s="1">
        <f>IFERROR(__xludf.DUMMYFUNCTION("""COMPUTED_VALUE"""),233.0)</f>
        <v>233</v>
      </c>
      <c r="E234" s="2">
        <f>IFERROR(__xludf.DUMMYFUNCTION("""COMPUTED_VALUE"""),44835.666666666664)</f>
        <v>44835.66667</v>
      </c>
      <c r="F234" s="1">
        <f>IFERROR(__xludf.DUMMYFUNCTION("""COMPUTED_VALUE"""),2787.0)</f>
        <v>2787</v>
      </c>
      <c r="G234" s="1">
        <f>IFERROR(__xludf.DUMMYFUNCTION("""COMPUTED_VALUE"""),233.0)</f>
        <v>233</v>
      </c>
      <c r="H234" s="1">
        <f>IFERROR(__xludf.DUMMYFUNCTION("""COMPUTED_VALUE"""),62.37409428)</f>
        <v>62.37409428</v>
      </c>
    </row>
    <row r="235">
      <c r="A235" s="1">
        <f>IFERROR(__xludf.DUMMYFUNCTION("""COMPUTED_VALUE"""),234.0)</f>
        <v>234</v>
      </c>
      <c r="B235" s="1">
        <f>IFERROR(__xludf.DUMMYFUNCTION("""COMPUTED_VALUE"""),69.3332724619504)</f>
        <v>69.33327246</v>
      </c>
      <c r="C235" s="1">
        <f>IFERROR(__xludf.DUMMYFUNCTION("""COMPUTED_VALUE"""),1221.0)</f>
        <v>1221</v>
      </c>
      <c r="D235" s="1">
        <f>IFERROR(__xludf.DUMMYFUNCTION("""COMPUTED_VALUE"""),234.0)</f>
        <v>234</v>
      </c>
      <c r="E235" s="2">
        <f>IFERROR(__xludf.DUMMYFUNCTION("""COMPUTED_VALUE"""),44835.708333333336)</f>
        <v>44835.70833</v>
      </c>
      <c r="F235" s="1">
        <f>IFERROR(__xludf.DUMMYFUNCTION("""COMPUTED_VALUE"""),2851.0)</f>
        <v>2851</v>
      </c>
      <c r="G235" s="1">
        <f>IFERROR(__xludf.DUMMYFUNCTION("""COMPUTED_VALUE"""),234.0)</f>
        <v>234</v>
      </c>
      <c r="H235" s="1">
        <f>IFERROR(__xludf.DUMMYFUNCTION("""COMPUTED_VALUE"""),35.9457724)</f>
        <v>35.9457724</v>
      </c>
    </row>
    <row r="236">
      <c r="A236" s="1">
        <f>IFERROR(__xludf.DUMMYFUNCTION("""COMPUTED_VALUE"""),235.0)</f>
        <v>235</v>
      </c>
      <c r="B236" s="1">
        <f>IFERROR(__xludf.DUMMYFUNCTION("""COMPUTED_VALUE"""),65.3489437444797)</f>
        <v>65.34894374</v>
      </c>
      <c r="C236" s="1">
        <f>IFERROR(__xludf.DUMMYFUNCTION("""COMPUTED_VALUE"""),1806.0)</f>
        <v>1806</v>
      </c>
      <c r="D236" s="1">
        <f>IFERROR(__xludf.DUMMYFUNCTION("""COMPUTED_VALUE"""),235.0)</f>
        <v>235</v>
      </c>
      <c r="E236" s="2">
        <f>IFERROR(__xludf.DUMMYFUNCTION("""COMPUTED_VALUE"""),44835.75)</f>
        <v>44835.75</v>
      </c>
      <c r="F236" s="1">
        <f>IFERROR(__xludf.DUMMYFUNCTION("""COMPUTED_VALUE"""),2949.0)</f>
        <v>2949</v>
      </c>
      <c r="G236" s="1">
        <f>IFERROR(__xludf.DUMMYFUNCTION("""COMPUTED_VALUE"""),235.0)</f>
        <v>235</v>
      </c>
      <c r="H236" s="1">
        <f>IFERROR(__xludf.DUMMYFUNCTION("""COMPUTED_VALUE"""),56.42739495)</f>
        <v>56.42739495</v>
      </c>
    </row>
    <row r="237">
      <c r="A237" s="1">
        <f>IFERROR(__xludf.DUMMYFUNCTION("""COMPUTED_VALUE"""),236.0)</f>
        <v>236</v>
      </c>
      <c r="B237" s="1">
        <f>IFERROR(__xludf.DUMMYFUNCTION("""COMPUTED_VALUE"""),69.8250720772798)</f>
        <v>69.82507208</v>
      </c>
      <c r="C237" s="1">
        <f>IFERROR(__xludf.DUMMYFUNCTION("""COMPUTED_VALUE"""),1999.0)</f>
        <v>1999</v>
      </c>
      <c r="D237" s="1">
        <f>IFERROR(__xludf.DUMMYFUNCTION("""COMPUTED_VALUE"""),236.0)</f>
        <v>236</v>
      </c>
      <c r="E237" s="2">
        <f>IFERROR(__xludf.DUMMYFUNCTION("""COMPUTED_VALUE"""),44835.791666666664)</f>
        <v>44835.79167</v>
      </c>
      <c r="F237" s="1">
        <f>IFERROR(__xludf.DUMMYFUNCTION("""COMPUTED_VALUE"""),2789.0)</f>
        <v>2789</v>
      </c>
      <c r="G237" s="1">
        <f>IFERROR(__xludf.DUMMYFUNCTION("""COMPUTED_VALUE"""),236.0)</f>
        <v>236</v>
      </c>
      <c r="H237" s="1">
        <f>IFERROR(__xludf.DUMMYFUNCTION("""COMPUTED_VALUE"""),33.87630498)</f>
        <v>33.87630498</v>
      </c>
    </row>
    <row r="238">
      <c r="A238" s="1">
        <f>IFERROR(__xludf.DUMMYFUNCTION("""COMPUTED_VALUE"""),237.0)</f>
        <v>237</v>
      </c>
      <c r="B238" s="1">
        <f>IFERROR(__xludf.DUMMYFUNCTION("""COMPUTED_VALUE"""),46.1726005915783)</f>
        <v>46.17260059</v>
      </c>
      <c r="C238" s="1">
        <f>IFERROR(__xludf.DUMMYFUNCTION("""COMPUTED_VALUE"""),1506.0)</f>
        <v>1506</v>
      </c>
      <c r="D238" s="1">
        <f>IFERROR(__xludf.DUMMYFUNCTION("""COMPUTED_VALUE"""),237.0)</f>
        <v>237</v>
      </c>
      <c r="E238" s="2">
        <f>IFERROR(__xludf.DUMMYFUNCTION("""COMPUTED_VALUE"""),44835.833333333336)</f>
        <v>44835.83333</v>
      </c>
      <c r="F238" s="1">
        <f>IFERROR(__xludf.DUMMYFUNCTION("""COMPUTED_VALUE"""),2442.0)</f>
        <v>2442</v>
      </c>
      <c r="G238" s="1">
        <f>IFERROR(__xludf.DUMMYFUNCTION("""COMPUTED_VALUE"""),237.0)</f>
        <v>237</v>
      </c>
      <c r="H238" s="1">
        <f>IFERROR(__xludf.DUMMYFUNCTION("""COMPUTED_VALUE"""),23.30991587)</f>
        <v>23.30991587</v>
      </c>
    </row>
    <row r="239">
      <c r="A239" s="1">
        <f>IFERROR(__xludf.DUMMYFUNCTION("""COMPUTED_VALUE"""),238.0)</f>
        <v>238</v>
      </c>
      <c r="B239" s="1">
        <f>IFERROR(__xludf.DUMMYFUNCTION("""COMPUTED_VALUE"""),55.2040059704432)</f>
        <v>55.20400597</v>
      </c>
      <c r="C239" s="1">
        <f>IFERROR(__xludf.DUMMYFUNCTION("""COMPUTED_VALUE"""),1024.0)</f>
        <v>1024</v>
      </c>
      <c r="D239" s="1">
        <f>IFERROR(__xludf.DUMMYFUNCTION("""COMPUTED_VALUE"""),238.0)</f>
        <v>238</v>
      </c>
      <c r="E239" s="2">
        <f>IFERROR(__xludf.DUMMYFUNCTION("""COMPUTED_VALUE"""),44835.875)</f>
        <v>44835.875</v>
      </c>
      <c r="F239" s="1">
        <f>IFERROR(__xludf.DUMMYFUNCTION("""COMPUTED_VALUE"""),2231.0)</f>
        <v>2231</v>
      </c>
      <c r="G239" s="1"/>
      <c r="H239" s="1">
        <f>IFERROR(__xludf.DUMMYFUNCTION("""COMPUTED_VALUE"""),25.29149584)</f>
        <v>25.29149584</v>
      </c>
    </row>
    <row r="240">
      <c r="A240" s="1">
        <f>IFERROR(__xludf.DUMMYFUNCTION("""COMPUTED_VALUE"""),239.0)</f>
        <v>239</v>
      </c>
      <c r="B240" s="1">
        <f>IFERROR(__xludf.DUMMYFUNCTION("""COMPUTED_VALUE"""),53.9792924900121)</f>
        <v>53.97929249</v>
      </c>
      <c r="C240" s="1">
        <f>IFERROR(__xludf.DUMMYFUNCTION("""COMPUTED_VALUE"""),1359.0)</f>
        <v>1359</v>
      </c>
      <c r="D240" s="1">
        <f>IFERROR(__xludf.DUMMYFUNCTION("""COMPUTED_VALUE"""),239.0)</f>
        <v>239</v>
      </c>
      <c r="E240" s="2">
        <f>IFERROR(__xludf.DUMMYFUNCTION("""COMPUTED_VALUE"""),44835.916666666664)</f>
        <v>44835.91667</v>
      </c>
      <c r="F240" s="1">
        <f>IFERROR(__xludf.DUMMYFUNCTION("""COMPUTED_VALUE"""),2442.0)</f>
        <v>2442</v>
      </c>
      <c r="G240" s="1">
        <f>IFERROR(__xludf.DUMMYFUNCTION("""COMPUTED_VALUE"""),239.0)</f>
        <v>239</v>
      </c>
      <c r="H240" s="1">
        <f>IFERROR(__xludf.DUMMYFUNCTION("""COMPUTED_VALUE"""),52.56582829)</f>
        <v>52.56582829</v>
      </c>
    </row>
    <row r="241">
      <c r="A241" s="1">
        <f>IFERROR(__xludf.DUMMYFUNCTION("""COMPUTED_VALUE"""),240.0)</f>
        <v>240</v>
      </c>
      <c r="B241" s="1">
        <f>IFERROR(__xludf.DUMMYFUNCTION("""COMPUTED_VALUE"""),45.0064171189259)</f>
        <v>45.00641712</v>
      </c>
      <c r="C241" s="1">
        <f>IFERROR(__xludf.DUMMYFUNCTION("""COMPUTED_VALUE"""),1892.0)</f>
        <v>1892</v>
      </c>
      <c r="D241" s="1">
        <f>IFERROR(__xludf.DUMMYFUNCTION("""COMPUTED_VALUE"""),240.0)</f>
        <v>240</v>
      </c>
      <c r="E241" s="2">
        <f>IFERROR(__xludf.DUMMYFUNCTION("""COMPUTED_VALUE"""),44835.958333333336)</f>
        <v>44835.95833</v>
      </c>
      <c r="F241" s="1">
        <f>IFERROR(__xludf.DUMMYFUNCTION("""COMPUTED_VALUE"""),2282.0)</f>
        <v>2282</v>
      </c>
      <c r="G241" s="1">
        <f>IFERROR(__xludf.DUMMYFUNCTION("""COMPUTED_VALUE"""),240.0)</f>
        <v>240</v>
      </c>
      <c r="H241" s="1">
        <f>IFERROR(__xludf.DUMMYFUNCTION("""COMPUTED_VALUE"""),77.8545946)</f>
        <v>77.8545946</v>
      </c>
    </row>
    <row r="242">
      <c r="A242" s="1">
        <f>IFERROR(__xludf.DUMMYFUNCTION("""COMPUTED_VALUE"""),241.0)</f>
        <v>241</v>
      </c>
      <c r="B242" s="1">
        <f>IFERROR(__xludf.DUMMYFUNCTION("""COMPUTED_VALUE"""),27.1855424260603)</f>
        <v>27.18554243</v>
      </c>
      <c r="C242" s="1">
        <f>IFERROR(__xludf.DUMMYFUNCTION("""COMPUTED_VALUE"""),1830.0)</f>
        <v>1830</v>
      </c>
      <c r="D242" s="1">
        <f>IFERROR(__xludf.DUMMYFUNCTION("""COMPUTED_VALUE"""),241.0)</f>
        <v>241</v>
      </c>
      <c r="E242" s="2">
        <f>IFERROR(__xludf.DUMMYFUNCTION("""COMPUTED_VALUE"""),44866.0)</f>
        <v>44866</v>
      </c>
      <c r="F242" s="1">
        <f>IFERROR(__xludf.DUMMYFUNCTION("""COMPUTED_VALUE"""),2373.0)</f>
        <v>2373</v>
      </c>
      <c r="G242" s="1">
        <f>IFERROR(__xludf.DUMMYFUNCTION("""COMPUTED_VALUE"""),241.0)</f>
        <v>241</v>
      </c>
      <c r="H242" s="1">
        <f>IFERROR(__xludf.DUMMYFUNCTION("""COMPUTED_VALUE"""),59.12483586)</f>
        <v>59.12483586</v>
      </c>
    </row>
    <row r="243">
      <c r="A243" s="1">
        <f>IFERROR(__xludf.DUMMYFUNCTION("""COMPUTED_VALUE"""),242.0)</f>
        <v>242</v>
      </c>
      <c r="B243" s="1">
        <f>IFERROR(__xludf.DUMMYFUNCTION("""COMPUTED_VALUE"""),25.4205171321678)</f>
        <v>25.42051713</v>
      </c>
      <c r="C243" s="1">
        <f>IFERROR(__xludf.DUMMYFUNCTION("""COMPUTED_VALUE"""),1515.0)</f>
        <v>1515</v>
      </c>
      <c r="D243" s="1">
        <f>IFERROR(__xludf.DUMMYFUNCTION("""COMPUTED_VALUE"""),242.0)</f>
        <v>242</v>
      </c>
      <c r="E243" s="2">
        <f>IFERROR(__xludf.DUMMYFUNCTION("""COMPUTED_VALUE"""),44866.041666666664)</f>
        <v>44866.04167</v>
      </c>
      <c r="F243" s="1">
        <f>IFERROR(__xludf.DUMMYFUNCTION("""COMPUTED_VALUE"""),2702.0)</f>
        <v>2702</v>
      </c>
      <c r="G243" s="1">
        <f>IFERROR(__xludf.DUMMYFUNCTION("""COMPUTED_VALUE"""),242.0)</f>
        <v>242</v>
      </c>
      <c r="H243" s="1">
        <f>IFERROR(__xludf.DUMMYFUNCTION("""COMPUTED_VALUE"""),69.93087012)</f>
        <v>69.93087012</v>
      </c>
    </row>
    <row r="244">
      <c r="A244" s="1">
        <f>IFERROR(__xludf.DUMMYFUNCTION("""COMPUTED_VALUE"""),243.0)</f>
        <v>243</v>
      </c>
      <c r="B244" s="1">
        <f>IFERROR(__xludf.DUMMYFUNCTION("""COMPUTED_VALUE"""),48.2529491789015)</f>
        <v>48.25294918</v>
      </c>
      <c r="C244" s="1">
        <f>IFERROR(__xludf.DUMMYFUNCTION("""COMPUTED_VALUE"""),1479.0)</f>
        <v>1479</v>
      </c>
      <c r="D244" s="1">
        <f>IFERROR(__xludf.DUMMYFUNCTION("""COMPUTED_VALUE"""),243.0)</f>
        <v>243</v>
      </c>
      <c r="E244" s="2">
        <f>IFERROR(__xludf.DUMMYFUNCTION("""COMPUTED_VALUE"""),44866.083333333336)</f>
        <v>44866.08333</v>
      </c>
      <c r="F244" s="1">
        <f>IFERROR(__xludf.DUMMYFUNCTION("""COMPUTED_VALUE"""),2451.0)</f>
        <v>2451</v>
      </c>
      <c r="G244" s="1">
        <f>IFERROR(__xludf.DUMMYFUNCTION("""COMPUTED_VALUE"""),243.0)</f>
        <v>243</v>
      </c>
      <c r="H244" s="1">
        <f>IFERROR(__xludf.DUMMYFUNCTION("""COMPUTED_VALUE"""),92.35937017)</f>
        <v>92.35937017</v>
      </c>
    </row>
    <row r="245">
      <c r="A245" s="1">
        <f>IFERROR(__xludf.DUMMYFUNCTION("""COMPUTED_VALUE"""),244.0)</f>
        <v>244</v>
      </c>
      <c r="B245" s="1">
        <f>IFERROR(__xludf.DUMMYFUNCTION("""COMPUTED_VALUE"""),38.6584115438412)</f>
        <v>38.65841154</v>
      </c>
      <c r="C245" s="1">
        <f>IFERROR(__xludf.DUMMYFUNCTION("""COMPUTED_VALUE"""),1398.0)</f>
        <v>1398</v>
      </c>
      <c r="D245" s="1">
        <f>IFERROR(__xludf.DUMMYFUNCTION("""COMPUTED_VALUE"""),244.0)</f>
        <v>244</v>
      </c>
      <c r="E245" s="2">
        <f>IFERROR(__xludf.DUMMYFUNCTION("""COMPUTED_VALUE"""),44866.125)</f>
        <v>44866.125</v>
      </c>
      <c r="F245" s="1">
        <f>IFERROR(__xludf.DUMMYFUNCTION("""COMPUTED_VALUE"""),2789.0)</f>
        <v>2789</v>
      </c>
      <c r="G245" s="1">
        <f>IFERROR(__xludf.DUMMYFUNCTION("""COMPUTED_VALUE"""),244.0)</f>
        <v>244</v>
      </c>
      <c r="H245" s="1">
        <f>IFERROR(__xludf.DUMMYFUNCTION("""COMPUTED_VALUE"""),24.8982594)</f>
        <v>24.8982594</v>
      </c>
    </row>
    <row r="246">
      <c r="A246" s="1">
        <f>IFERROR(__xludf.DUMMYFUNCTION("""COMPUTED_VALUE"""),245.0)</f>
        <v>245</v>
      </c>
      <c r="B246" s="1">
        <f>IFERROR(__xludf.DUMMYFUNCTION("""COMPUTED_VALUE"""),66.6462723104954)</f>
        <v>66.64627231</v>
      </c>
      <c r="C246" s="1">
        <f>IFERROR(__xludf.DUMMYFUNCTION("""COMPUTED_VALUE"""),1848.0)</f>
        <v>1848</v>
      </c>
      <c r="D246" s="1">
        <f>IFERROR(__xludf.DUMMYFUNCTION("""COMPUTED_VALUE"""),245.0)</f>
        <v>245</v>
      </c>
      <c r="E246" s="2">
        <f>IFERROR(__xludf.DUMMYFUNCTION("""COMPUTED_VALUE"""),44866.166666666664)</f>
        <v>44866.16667</v>
      </c>
      <c r="F246" s="1">
        <f>IFERROR(__xludf.DUMMYFUNCTION("""COMPUTED_VALUE"""),2872.0)</f>
        <v>2872</v>
      </c>
      <c r="G246" s="1">
        <f>IFERROR(__xludf.DUMMYFUNCTION("""COMPUTED_VALUE"""),245.0)</f>
        <v>245</v>
      </c>
      <c r="H246" s="1">
        <f>IFERROR(__xludf.DUMMYFUNCTION("""COMPUTED_VALUE"""),65.35616716)</f>
        <v>65.35616716</v>
      </c>
    </row>
    <row r="247">
      <c r="A247" s="1">
        <f>IFERROR(__xludf.DUMMYFUNCTION("""COMPUTED_VALUE"""),246.0)</f>
        <v>246</v>
      </c>
      <c r="B247" s="1">
        <f>IFERROR(__xludf.DUMMYFUNCTION("""COMPUTED_VALUE"""),67.6419135346087)</f>
        <v>67.64191353</v>
      </c>
      <c r="C247" s="1">
        <f>IFERROR(__xludf.DUMMYFUNCTION("""COMPUTED_VALUE"""),1877.0)</f>
        <v>1877</v>
      </c>
      <c r="D247" s="1">
        <f>IFERROR(__xludf.DUMMYFUNCTION("""COMPUTED_VALUE"""),246.0)</f>
        <v>246</v>
      </c>
      <c r="E247" s="2">
        <f>IFERROR(__xludf.DUMMYFUNCTION("""COMPUTED_VALUE"""),44866.208333333336)</f>
        <v>44866.20833</v>
      </c>
      <c r="F247" s="1">
        <f>IFERROR(__xludf.DUMMYFUNCTION("""COMPUTED_VALUE"""),2552.0)</f>
        <v>2552</v>
      </c>
      <c r="G247" s="1">
        <f>IFERROR(__xludf.DUMMYFUNCTION("""COMPUTED_VALUE"""),246.0)</f>
        <v>246</v>
      </c>
      <c r="H247" s="1">
        <f>IFERROR(__xludf.DUMMYFUNCTION("""COMPUTED_VALUE"""),99.04387605)</f>
        <v>99.04387605</v>
      </c>
    </row>
    <row r="248">
      <c r="A248" s="1">
        <f>IFERROR(__xludf.DUMMYFUNCTION("""COMPUTED_VALUE"""),247.0)</f>
        <v>247</v>
      </c>
      <c r="B248" s="1">
        <f>IFERROR(__xludf.DUMMYFUNCTION("""COMPUTED_VALUE"""),95.6328544339935)</f>
        <v>95.63285443</v>
      </c>
      <c r="C248" s="1">
        <f>IFERROR(__xludf.DUMMYFUNCTION("""COMPUTED_VALUE"""),1965.0)</f>
        <v>1965</v>
      </c>
      <c r="D248" s="1">
        <f>IFERROR(__xludf.DUMMYFUNCTION("""COMPUTED_VALUE"""),247.0)</f>
        <v>247</v>
      </c>
      <c r="E248" s="2">
        <f>IFERROR(__xludf.DUMMYFUNCTION("""COMPUTED_VALUE"""),44866.25)</f>
        <v>44866.25</v>
      </c>
      <c r="F248" s="1">
        <f>IFERROR(__xludf.DUMMYFUNCTION("""COMPUTED_VALUE"""),2118.0)</f>
        <v>2118</v>
      </c>
      <c r="G248" s="1">
        <f>IFERROR(__xludf.DUMMYFUNCTION("""COMPUTED_VALUE"""),247.0)</f>
        <v>247</v>
      </c>
      <c r="H248" s="1">
        <f>IFERROR(__xludf.DUMMYFUNCTION("""COMPUTED_VALUE"""),64.90209134)</f>
        <v>64.90209134</v>
      </c>
    </row>
    <row r="249">
      <c r="A249" s="1">
        <f>IFERROR(__xludf.DUMMYFUNCTION("""COMPUTED_VALUE"""),248.0)</f>
        <v>248</v>
      </c>
      <c r="B249" s="1">
        <f>IFERROR(__xludf.DUMMYFUNCTION("""COMPUTED_VALUE"""),81.6900413598848)</f>
        <v>81.69004136</v>
      </c>
      <c r="C249" s="1">
        <f>IFERROR(__xludf.DUMMYFUNCTION("""COMPUTED_VALUE"""),1656.0)</f>
        <v>1656</v>
      </c>
      <c r="D249" s="1">
        <f>IFERROR(__xludf.DUMMYFUNCTION("""COMPUTED_VALUE"""),248.0)</f>
        <v>248</v>
      </c>
      <c r="E249" s="2">
        <f>IFERROR(__xludf.DUMMYFUNCTION("""COMPUTED_VALUE"""),44866.291666666664)</f>
        <v>44866.29167</v>
      </c>
      <c r="F249" s="1">
        <f>IFERROR(__xludf.DUMMYFUNCTION("""COMPUTED_VALUE"""),2408.0)</f>
        <v>2408</v>
      </c>
      <c r="G249" s="1">
        <f>IFERROR(__xludf.DUMMYFUNCTION("""COMPUTED_VALUE"""),248.0)</f>
        <v>248</v>
      </c>
      <c r="H249" s="1">
        <f>IFERROR(__xludf.DUMMYFUNCTION("""COMPUTED_VALUE"""),90.59198941)</f>
        <v>90.59198941</v>
      </c>
    </row>
    <row r="250">
      <c r="A250" s="1">
        <f>IFERROR(__xludf.DUMMYFUNCTION("""COMPUTED_VALUE"""),249.0)</f>
        <v>249</v>
      </c>
      <c r="B250" s="1">
        <f>IFERROR(__xludf.DUMMYFUNCTION("""COMPUTED_VALUE"""),60.7246949153218)</f>
        <v>60.72469492</v>
      </c>
      <c r="C250" s="1">
        <f>IFERROR(__xludf.DUMMYFUNCTION("""COMPUTED_VALUE"""),1180.0)</f>
        <v>1180</v>
      </c>
      <c r="D250" s="1">
        <f>IFERROR(__xludf.DUMMYFUNCTION("""COMPUTED_VALUE"""),249.0)</f>
        <v>249</v>
      </c>
      <c r="E250" s="2">
        <f>IFERROR(__xludf.DUMMYFUNCTION("""COMPUTED_VALUE"""),44866.333333333336)</f>
        <v>44866.33333</v>
      </c>
      <c r="F250" s="1">
        <f>IFERROR(__xludf.DUMMYFUNCTION("""COMPUTED_VALUE"""),2677.0)</f>
        <v>2677</v>
      </c>
      <c r="G250" s="1">
        <f>IFERROR(__xludf.DUMMYFUNCTION("""COMPUTED_VALUE"""),249.0)</f>
        <v>249</v>
      </c>
      <c r="H250" s="1">
        <f>IFERROR(__xludf.DUMMYFUNCTION("""COMPUTED_VALUE"""),52.49254177)</f>
        <v>52.49254177</v>
      </c>
    </row>
    <row r="251">
      <c r="A251" s="1">
        <f>IFERROR(__xludf.DUMMYFUNCTION("""COMPUTED_VALUE"""),250.0)</f>
        <v>250</v>
      </c>
      <c r="B251" s="1">
        <f>IFERROR(__xludf.DUMMYFUNCTION("""COMPUTED_VALUE"""),60.5580810055736)</f>
        <v>60.55808101</v>
      </c>
      <c r="C251" s="1">
        <f>IFERROR(__xludf.DUMMYFUNCTION("""COMPUTED_VALUE"""),1244.0)</f>
        <v>1244</v>
      </c>
      <c r="D251" s="1">
        <f>IFERROR(__xludf.DUMMYFUNCTION("""COMPUTED_VALUE"""),250.0)</f>
        <v>250</v>
      </c>
      <c r="E251" s="2">
        <f>IFERROR(__xludf.DUMMYFUNCTION("""COMPUTED_VALUE"""),44866.375)</f>
        <v>44866.375</v>
      </c>
      <c r="F251" s="1">
        <f>IFERROR(__xludf.DUMMYFUNCTION("""COMPUTED_VALUE"""),2040.0)</f>
        <v>2040</v>
      </c>
      <c r="G251" s="1">
        <f>IFERROR(__xludf.DUMMYFUNCTION("""COMPUTED_VALUE"""),250.0)</f>
        <v>250</v>
      </c>
      <c r="H251" s="1">
        <f>IFERROR(__xludf.DUMMYFUNCTION("""COMPUTED_VALUE"""),21.65134655)</f>
        <v>21.65134655</v>
      </c>
    </row>
    <row r="252">
      <c r="A252" s="1">
        <f>IFERROR(__xludf.DUMMYFUNCTION("""COMPUTED_VALUE"""),251.0)</f>
        <v>251</v>
      </c>
      <c r="B252" s="1">
        <f>IFERROR(__xludf.DUMMYFUNCTION("""COMPUTED_VALUE"""),38.5331095356136)</f>
        <v>38.53310954</v>
      </c>
      <c r="C252" s="1">
        <f>IFERROR(__xludf.DUMMYFUNCTION("""COMPUTED_VALUE"""),1406.0)</f>
        <v>1406</v>
      </c>
      <c r="D252" s="1">
        <f>IFERROR(__xludf.DUMMYFUNCTION("""COMPUTED_VALUE"""),251.0)</f>
        <v>251</v>
      </c>
      <c r="E252" s="2">
        <f>IFERROR(__xludf.DUMMYFUNCTION("""COMPUTED_VALUE"""),44866.416666666664)</f>
        <v>44866.41667</v>
      </c>
      <c r="F252" s="1">
        <f>IFERROR(__xludf.DUMMYFUNCTION("""COMPUTED_VALUE"""),2007.0)</f>
        <v>2007</v>
      </c>
      <c r="G252" s="1">
        <f>IFERROR(__xludf.DUMMYFUNCTION("""COMPUTED_VALUE"""),251.0)</f>
        <v>251</v>
      </c>
      <c r="H252" s="1">
        <f>IFERROR(__xludf.DUMMYFUNCTION("""COMPUTED_VALUE"""),78.56612335)</f>
        <v>78.56612335</v>
      </c>
    </row>
    <row r="253">
      <c r="A253" s="1">
        <f>IFERROR(__xludf.DUMMYFUNCTION("""COMPUTED_VALUE"""),252.0)</f>
        <v>252</v>
      </c>
      <c r="B253" s="1">
        <f>IFERROR(__xludf.DUMMYFUNCTION("""COMPUTED_VALUE"""),39.6419347067607)</f>
        <v>39.64193471</v>
      </c>
      <c r="C253" s="1">
        <f>IFERROR(__xludf.DUMMYFUNCTION("""COMPUTED_VALUE"""),1546.0)</f>
        <v>1546</v>
      </c>
      <c r="D253" s="1">
        <f>IFERROR(__xludf.DUMMYFUNCTION("""COMPUTED_VALUE"""),252.0)</f>
        <v>252</v>
      </c>
      <c r="E253" s="2">
        <f>IFERROR(__xludf.DUMMYFUNCTION("""COMPUTED_VALUE"""),44866.458333333336)</f>
        <v>44866.45833</v>
      </c>
      <c r="F253" s="1">
        <f>IFERROR(__xludf.DUMMYFUNCTION("""COMPUTED_VALUE"""),2120.0)</f>
        <v>2120</v>
      </c>
      <c r="G253" s="1">
        <f>IFERROR(__xludf.DUMMYFUNCTION("""COMPUTED_VALUE"""),252.0)</f>
        <v>252</v>
      </c>
      <c r="H253" s="1">
        <f>IFERROR(__xludf.DUMMYFUNCTION("""COMPUTED_VALUE"""),80.25449381)</f>
        <v>80.25449381</v>
      </c>
    </row>
    <row r="254">
      <c r="A254" s="1">
        <f>IFERROR(__xludf.DUMMYFUNCTION("""COMPUTED_VALUE"""),253.0)</f>
        <v>253</v>
      </c>
      <c r="B254" s="1">
        <f>IFERROR(__xludf.DUMMYFUNCTION("""COMPUTED_VALUE"""),52.3285908063806)</f>
        <v>52.32859081</v>
      </c>
      <c r="C254" s="1">
        <f>IFERROR(__xludf.DUMMYFUNCTION("""COMPUTED_VALUE"""),1316.0)</f>
        <v>1316</v>
      </c>
      <c r="D254" s="1">
        <f>IFERROR(__xludf.DUMMYFUNCTION("""COMPUTED_VALUE"""),253.0)</f>
        <v>253</v>
      </c>
      <c r="E254" s="2">
        <f>IFERROR(__xludf.DUMMYFUNCTION("""COMPUTED_VALUE"""),44866.5)</f>
        <v>44866.5</v>
      </c>
      <c r="F254" s="1">
        <f>IFERROR(__xludf.DUMMYFUNCTION("""COMPUTED_VALUE"""),2033.0)</f>
        <v>2033</v>
      </c>
      <c r="G254" s="1">
        <f>IFERROR(__xludf.DUMMYFUNCTION("""COMPUTED_VALUE"""),253.0)</f>
        <v>253</v>
      </c>
      <c r="H254" s="1">
        <f>IFERROR(__xludf.DUMMYFUNCTION("""COMPUTED_VALUE"""),15.05352197)</f>
        <v>15.05352197</v>
      </c>
    </row>
    <row r="255">
      <c r="A255" s="1">
        <f>IFERROR(__xludf.DUMMYFUNCTION("""COMPUTED_VALUE"""),254.0)</f>
        <v>254</v>
      </c>
      <c r="B255" s="1">
        <f>IFERROR(__xludf.DUMMYFUNCTION("""COMPUTED_VALUE"""),61.1570451336724)</f>
        <v>61.15704513</v>
      </c>
      <c r="C255" s="1">
        <f>IFERROR(__xludf.DUMMYFUNCTION("""COMPUTED_VALUE"""),1768.0)</f>
        <v>1768</v>
      </c>
      <c r="D255" s="1">
        <f>IFERROR(__xludf.DUMMYFUNCTION("""COMPUTED_VALUE"""),254.0)</f>
        <v>254</v>
      </c>
      <c r="E255" s="2">
        <f>IFERROR(__xludf.DUMMYFUNCTION("""COMPUTED_VALUE"""),44866.541666666664)</f>
        <v>44866.54167</v>
      </c>
      <c r="F255" s="1">
        <f>IFERROR(__xludf.DUMMYFUNCTION("""COMPUTED_VALUE"""),2764.0)</f>
        <v>2764</v>
      </c>
      <c r="G255" s="1">
        <f>IFERROR(__xludf.DUMMYFUNCTION("""COMPUTED_VALUE"""),254.0)</f>
        <v>254</v>
      </c>
      <c r="H255" s="1">
        <f>IFERROR(__xludf.DUMMYFUNCTION("""COMPUTED_VALUE"""),96.62137606)</f>
        <v>96.62137606</v>
      </c>
    </row>
    <row r="256">
      <c r="A256" s="1">
        <f>IFERROR(__xludf.DUMMYFUNCTION("""COMPUTED_VALUE"""),255.0)</f>
        <v>255</v>
      </c>
      <c r="B256" s="1">
        <f>IFERROR(__xludf.DUMMYFUNCTION("""COMPUTED_VALUE"""),74.4167371477712)</f>
        <v>74.41673715</v>
      </c>
      <c r="C256" s="1">
        <f>IFERROR(__xludf.DUMMYFUNCTION("""COMPUTED_VALUE"""),1983.0)</f>
        <v>1983</v>
      </c>
      <c r="D256" s="1">
        <f>IFERROR(__xludf.DUMMYFUNCTION("""COMPUTED_VALUE"""),255.0)</f>
        <v>255</v>
      </c>
      <c r="E256" s="2">
        <f>IFERROR(__xludf.DUMMYFUNCTION("""COMPUTED_VALUE"""),44866.583333333336)</f>
        <v>44866.58333</v>
      </c>
      <c r="F256" s="1">
        <f>IFERROR(__xludf.DUMMYFUNCTION("""COMPUTED_VALUE"""),2903.0)</f>
        <v>2903</v>
      </c>
      <c r="G256" s="1">
        <f>IFERROR(__xludf.DUMMYFUNCTION("""COMPUTED_VALUE"""),255.0)</f>
        <v>255</v>
      </c>
      <c r="H256" s="1">
        <f>IFERROR(__xludf.DUMMYFUNCTION("""COMPUTED_VALUE"""),92.88343589)</f>
        <v>92.88343589</v>
      </c>
    </row>
    <row r="257">
      <c r="A257" s="1">
        <f>IFERROR(__xludf.DUMMYFUNCTION("""COMPUTED_VALUE"""),256.0)</f>
        <v>256</v>
      </c>
      <c r="B257" s="1">
        <f>IFERROR(__xludf.DUMMYFUNCTION("""COMPUTED_VALUE"""),16.7060794933732)</f>
        <v>16.70607949</v>
      </c>
      <c r="C257" s="1">
        <f>IFERROR(__xludf.DUMMYFUNCTION("""COMPUTED_VALUE"""),1685.0)</f>
        <v>1685</v>
      </c>
      <c r="D257" s="1">
        <f>IFERROR(__xludf.DUMMYFUNCTION("""COMPUTED_VALUE"""),256.0)</f>
        <v>256</v>
      </c>
      <c r="E257" s="2">
        <f>IFERROR(__xludf.DUMMYFUNCTION("""COMPUTED_VALUE"""),44866.625)</f>
        <v>44866.625</v>
      </c>
      <c r="F257" s="1">
        <f>IFERROR(__xludf.DUMMYFUNCTION("""COMPUTED_VALUE"""),2242.0)</f>
        <v>2242</v>
      </c>
      <c r="G257" s="1">
        <f>IFERROR(__xludf.DUMMYFUNCTION("""COMPUTED_VALUE"""),256.0)</f>
        <v>256</v>
      </c>
      <c r="H257" s="1">
        <f>IFERROR(__xludf.DUMMYFUNCTION("""COMPUTED_VALUE"""),96.46532589)</f>
        <v>96.46532589</v>
      </c>
    </row>
    <row r="258">
      <c r="A258" s="1">
        <f>IFERROR(__xludf.DUMMYFUNCTION("""COMPUTED_VALUE"""),257.0)</f>
        <v>257</v>
      </c>
      <c r="B258" s="1">
        <f>IFERROR(__xludf.DUMMYFUNCTION("""COMPUTED_VALUE"""),23.7403190496225)</f>
        <v>23.74031905</v>
      </c>
      <c r="C258" s="1">
        <f>IFERROR(__xludf.DUMMYFUNCTION("""COMPUTED_VALUE"""),1441.0)</f>
        <v>1441</v>
      </c>
      <c r="D258" s="1">
        <f>IFERROR(__xludf.DUMMYFUNCTION("""COMPUTED_VALUE"""),257.0)</f>
        <v>257</v>
      </c>
      <c r="E258" s="2">
        <f>IFERROR(__xludf.DUMMYFUNCTION("""COMPUTED_VALUE"""),44866.666666666664)</f>
        <v>44866.66667</v>
      </c>
      <c r="F258" s="1">
        <f>IFERROR(__xludf.DUMMYFUNCTION("""COMPUTED_VALUE"""),2627.0)</f>
        <v>2627</v>
      </c>
      <c r="G258" s="1">
        <f>IFERROR(__xludf.DUMMYFUNCTION("""COMPUTED_VALUE"""),257.0)</f>
        <v>257</v>
      </c>
      <c r="H258" s="1">
        <f>IFERROR(__xludf.DUMMYFUNCTION("""COMPUTED_VALUE"""),71.33796707)</f>
        <v>71.33796707</v>
      </c>
    </row>
    <row r="259">
      <c r="A259" s="1">
        <f>IFERROR(__xludf.DUMMYFUNCTION("""COMPUTED_VALUE"""),258.0)</f>
        <v>258</v>
      </c>
      <c r="B259" s="1">
        <f>IFERROR(__xludf.DUMMYFUNCTION("""COMPUTED_VALUE"""),72.1957959315223)</f>
        <v>72.19579593</v>
      </c>
      <c r="C259" s="1">
        <f>IFERROR(__xludf.DUMMYFUNCTION("""COMPUTED_VALUE"""),1198.0)</f>
        <v>1198</v>
      </c>
      <c r="D259" s="1">
        <f>IFERROR(__xludf.DUMMYFUNCTION("""COMPUTED_VALUE"""),258.0)</f>
        <v>258</v>
      </c>
      <c r="E259" s="2">
        <f>IFERROR(__xludf.DUMMYFUNCTION("""COMPUTED_VALUE"""),44866.708333333336)</f>
        <v>44866.70833</v>
      </c>
      <c r="F259" s="1">
        <f>IFERROR(__xludf.DUMMYFUNCTION("""COMPUTED_VALUE"""),2266.0)</f>
        <v>2266</v>
      </c>
      <c r="G259" s="1">
        <f>IFERROR(__xludf.DUMMYFUNCTION("""COMPUTED_VALUE"""),258.0)</f>
        <v>258</v>
      </c>
      <c r="H259" s="1">
        <f>IFERROR(__xludf.DUMMYFUNCTION("""COMPUTED_VALUE"""),64.84821624)</f>
        <v>64.84821624</v>
      </c>
    </row>
    <row r="260">
      <c r="A260" s="1">
        <f>IFERROR(__xludf.DUMMYFUNCTION("""COMPUTED_VALUE"""),259.0)</f>
        <v>259</v>
      </c>
      <c r="B260" s="1">
        <f>IFERROR(__xludf.DUMMYFUNCTION("""COMPUTED_VALUE"""),63.922374144439)</f>
        <v>63.92237414</v>
      </c>
      <c r="C260" s="1">
        <f>IFERROR(__xludf.DUMMYFUNCTION("""COMPUTED_VALUE"""),1990.0)</f>
        <v>1990</v>
      </c>
      <c r="D260" s="1">
        <f>IFERROR(__xludf.DUMMYFUNCTION("""COMPUTED_VALUE"""),259.0)</f>
        <v>259</v>
      </c>
      <c r="E260" s="2">
        <f>IFERROR(__xludf.DUMMYFUNCTION("""COMPUTED_VALUE"""),44866.75)</f>
        <v>44866.75</v>
      </c>
      <c r="F260" s="1">
        <f>IFERROR(__xludf.DUMMYFUNCTION("""COMPUTED_VALUE"""),2298.0)</f>
        <v>2298</v>
      </c>
      <c r="G260" s="1">
        <f>IFERROR(__xludf.DUMMYFUNCTION("""COMPUTED_VALUE"""),259.0)</f>
        <v>259</v>
      </c>
      <c r="H260" s="1">
        <f>IFERROR(__xludf.DUMMYFUNCTION("""COMPUTED_VALUE"""),79.51078293)</f>
        <v>79.51078293</v>
      </c>
    </row>
    <row r="261">
      <c r="A261" s="1">
        <f>IFERROR(__xludf.DUMMYFUNCTION("""COMPUTED_VALUE"""),260.0)</f>
        <v>260</v>
      </c>
      <c r="B261" s="1">
        <f>IFERROR(__xludf.DUMMYFUNCTION("""COMPUTED_VALUE"""),32.1217342389014)</f>
        <v>32.12173424</v>
      </c>
      <c r="C261" s="1">
        <f>IFERROR(__xludf.DUMMYFUNCTION("""COMPUTED_VALUE"""),1893.0)</f>
        <v>1893</v>
      </c>
      <c r="D261" s="1">
        <f>IFERROR(__xludf.DUMMYFUNCTION("""COMPUTED_VALUE"""),260.0)</f>
        <v>260</v>
      </c>
      <c r="E261" s="2">
        <f>IFERROR(__xludf.DUMMYFUNCTION("""COMPUTED_VALUE"""),44866.791666666664)</f>
        <v>44866.79167</v>
      </c>
      <c r="F261" s="1">
        <f>IFERROR(__xludf.DUMMYFUNCTION("""COMPUTED_VALUE"""),2228.0)</f>
        <v>2228</v>
      </c>
      <c r="G261" s="1">
        <f>IFERROR(__xludf.DUMMYFUNCTION("""COMPUTED_VALUE"""),260.0)</f>
        <v>260</v>
      </c>
      <c r="H261" s="1">
        <f>IFERROR(__xludf.DUMMYFUNCTION("""COMPUTED_VALUE"""),35.661095)</f>
        <v>35.661095</v>
      </c>
    </row>
    <row r="262">
      <c r="A262" s="1">
        <f>IFERROR(__xludf.DUMMYFUNCTION("""COMPUTED_VALUE"""),261.0)</f>
        <v>261</v>
      </c>
      <c r="B262" s="1">
        <f>IFERROR(__xludf.DUMMYFUNCTION("""COMPUTED_VALUE"""),61.322631391092)</f>
        <v>61.32263139</v>
      </c>
      <c r="C262" s="1">
        <f>IFERROR(__xludf.DUMMYFUNCTION("""COMPUTED_VALUE"""),1558.0)</f>
        <v>1558</v>
      </c>
      <c r="D262" s="1">
        <f>IFERROR(__xludf.DUMMYFUNCTION("""COMPUTED_VALUE"""),261.0)</f>
        <v>261</v>
      </c>
      <c r="E262" s="2">
        <f>IFERROR(__xludf.DUMMYFUNCTION("""COMPUTED_VALUE"""),44866.833333333336)</f>
        <v>44866.83333</v>
      </c>
      <c r="F262" s="1">
        <f>IFERROR(__xludf.DUMMYFUNCTION("""COMPUTED_VALUE"""),2911.0)</f>
        <v>2911</v>
      </c>
      <c r="G262" s="1">
        <f>IFERROR(__xludf.DUMMYFUNCTION("""COMPUTED_VALUE"""),261.0)</f>
        <v>261</v>
      </c>
      <c r="H262" s="1">
        <f>IFERROR(__xludf.DUMMYFUNCTION("""COMPUTED_VALUE"""),34.53383407)</f>
        <v>34.53383407</v>
      </c>
    </row>
    <row r="263">
      <c r="A263" s="1">
        <f>IFERROR(__xludf.DUMMYFUNCTION("""COMPUTED_VALUE"""),262.0)</f>
        <v>262</v>
      </c>
      <c r="B263" s="1">
        <f>IFERROR(__xludf.DUMMYFUNCTION("""COMPUTED_VALUE"""),54.4743302149905)</f>
        <v>54.47433021</v>
      </c>
      <c r="C263" s="1">
        <f>IFERROR(__xludf.DUMMYFUNCTION("""COMPUTED_VALUE"""),1995.0)</f>
        <v>1995</v>
      </c>
      <c r="D263" s="1">
        <f>IFERROR(__xludf.DUMMYFUNCTION("""COMPUTED_VALUE"""),262.0)</f>
        <v>262</v>
      </c>
      <c r="E263" s="2">
        <f>IFERROR(__xludf.DUMMYFUNCTION("""COMPUTED_VALUE"""),44866.875)</f>
        <v>44866.875</v>
      </c>
      <c r="F263" s="1">
        <f>IFERROR(__xludf.DUMMYFUNCTION("""COMPUTED_VALUE"""),2005.0)</f>
        <v>2005</v>
      </c>
      <c r="G263" s="1">
        <f>IFERROR(__xludf.DUMMYFUNCTION("""COMPUTED_VALUE"""),262.0)</f>
        <v>262</v>
      </c>
      <c r="H263" s="1">
        <f>IFERROR(__xludf.DUMMYFUNCTION("""COMPUTED_VALUE"""),18.32717405)</f>
        <v>18.32717405</v>
      </c>
    </row>
    <row r="264">
      <c r="A264" s="1">
        <f>IFERROR(__xludf.DUMMYFUNCTION("""COMPUTED_VALUE"""),263.0)</f>
        <v>263</v>
      </c>
      <c r="B264" s="1">
        <f>IFERROR(__xludf.DUMMYFUNCTION("""COMPUTED_VALUE"""),27.3369404026449)</f>
        <v>27.3369404</v>
      </c>
      <c r="C264" s="1">
        <f>IFERROR(__xludf.DUMMYFUNCTION("""COMPUTED_VALUE"""),1253.0)</f>
        <v>1253</v>
      </c>
      <c r="D264" s="1">
        <f>IFERROR(__xludf.DUMMYFUNCTION("""COMPUTED_VALUE"""),263.0)</f>
        <v>263</v>
      </c>
      <c r="E264" s="2">
        <f>IFERROR(__xludf.DUMMYFUNCTION("""COMPUTED_VALUE"""),44866.916666666664)</f>
        <v>44866.91667</v>
      </c>
      <c r="F264" s="1">
        <f>IFERROR(__xludf.DUMMYFUNCTION("""COMPUTED_VALUE"""),2509.0)</f>
        <v>2509</v>
      </c>
      <c r="G264" s="1">
        <f>IFERROR(__xludf.DUMMYFUNCTION("""COMPUTED_VALUE"""),263.0)</f>
        <v>263</v>
      </c>
      <c r="H264" s="1">
        <f>IFERROR(__xludf.DUMMYFUNCTION("""COMPUTED_VALUE"""),11.86341116)</f>
        <v>11.86341116</v>
      </c>
    </row>
    <row r="265">
      <c r="A265" s="1">
        <f>IFERROR(__xludf.DUMMYFUNCTION("""COMPUTED_VALUE"""),264.0)</f>
        <v>264</v>
      </c>
      <c r="B265" s="1">
        <f>IFERROR(__xludf.DUMMYFUNCTION("""COMPUTED_VALUE"""),31.3058251852241)</f>
        <v>31.30582519</v>
      </c>
      <c r="C265" s="1">
        <f>IFERROR(__xludf.DUMMYFUNCTION("""COMPUTED_VALUE"""),1455.0)</f>
        <v>1455</v>
      </c>
      <c r="D265" s="1">
        <f>IFERROR(__xludf.DUMMYFUNCTION("""COMPUTED_VALUE"""),264.0)</f>
        <v>264</v>
      </c>
      <c r="E265" s="2">
        <f>IFERROR(__xludf.DUMMYFUNCTION("""COMPUTED_VALUE"""),44866.958333333336)</f>
        <v>44866.95833</v>
      </c>
      <c r="F265" s="1">
        <f>IFERROR(__xludf.DUMMYFUNCTION("""COMPUTED_VALUE"""),2104.0)</f>
        <v>2104</v>
      </c>
      <c r="G265" s="1">
        <f>IFERROR(__xludf.DUMMYFUNCTION("""COMPUTED_VALUE"""),264.0)</f>
        <v>264</v>
      </c>
      <c r="H265" s="1">
        <f>IFERROR(__xludf.DUMMYFUNCTION("""COMPUTED_VALUE"""),26.57347152)</f>
        <v>26.57347152</v>
      </c>
    </row>
    <row r="266">
      <c r="A266" s="1">
        <f>IFERROR(__xludf.DUMMYFUNCTION("""COMPUTED_VALUE"""),265.0)</f>
        <v>265</v>
      </c>
      <c r="B266" s="1">
        <f>IFERROR(__xludf.DUMMYFUNCTION("""COMPUTED_VALUE"""),41.5420596279448)</f>
        <v>41.54205963</v>
      </c>
      <c r="C266" s="1">
        <f>IFERROR(__xludf.DUMMYFUNCTION("""COMPUTED_VALUE"""),1017.0)</f>
        <v>1017</v>
      </c>
      <c r="D266" s="1">
        <f>IFERROR(__xludf.DUMMYFUNCTION("""COMPUTED_VALUE"""),265.0)</f>
        <v>265</v>
      </c>
      <c r="E266" s="2">
        <f>IFERROR(__xludf.DUMMYFUNCTION("""COMPUTED_VALUE"""),44896.0)</f>
        <v>44896</v>
      </c>
      <c r="F266" s="1">
        <f>IFERROR(__xludf.DUMMYFUNCTION("""COMPUTED_VALUE"""),2055.0)</f>
        <v>2055</v>
      </c>
      <c r="G266" s="1">
        <f>IFERROR(__xludf.DUMMYFUNCTION("""COMPUTED_VALUE"""),265.0)</f>
        <v>265</v>
      </c>
      <c r="H266" s="1">
        <f>IFERROR(__xludf.DUMMYFUNCTION("""COMPUTED_VALUE"""),29.78245575)</f>
        <v>29.78245575</v>
      </c>
    </row>
    <row r="267">
      <c r="A267" s="1">
        <f>IFERROR(__xludf.DUMMYFUNCTION("""COMPUTED_VALUE"""),266.0)</f>
        <v>266</v>
      </c>
      <c r="B267" s="1">
        <f>IFERROR(__xludf.DUMMYFUNCTION("""COMPUTED_VALUE"""),32.8592446813673)</f>
        <v>32.85924468</v>
      </c>
      <c r="C267" s="1">
        <f>IFERROR(__xludf.DUMMYFUNCTION("""COMPUTED_VALUE"""),1393.0)</f>
        <v>1393</v>
      </c>
      <c r="D267" s="1">
        <f>IFERROR(__xludf.DUMMYFUNCTION("""COMPUTED_VALUE"""),266.0)</f>
        <v>266</v>
      </c>
      <c r="E267" s="2">
        <f>IFERROR(__xludf.DUMMYFUNCTION("""COMPUTED_VALUE"""),44896.041666666664)</f>
        <v>44896.04167</v>
      </c>
      <c r="F267" s="1">
        <f>IFERROR(__xludf.DUMMYFUNCTION("""COMPUTED_VALUE"""),2120.0)</f>
        <v>2120</v>
      </c>
      <c r="G267" s="1">
        <f>IFERROR(__xludf.DUMMYFUNCTION("""COMPUTED_VALUE"""),266.0)</f>
        <v>266</v>
      </c>
      <c r="H267" s="1">
        <f>IFERROR(__xludf.DUMMYFUNCTION("""COMPUTED_VALUE"""),59.42213532)</f>
        <v>59.42213532</v>
      </c>
    </row>
    <row r="268">
      <c r="A268" s="1">
        <f>IFERROR(__xludf.DUMMYFUNCTION("""COMPUTED_VALUE"""),267.0)</f>
        <v>267</v>
      </c>
      <c r="B268" s="1">
        <f>IFERROR(__xludf.DUMMYFUNCTION("""COMPUTED_VALUE"""),71.2347325927575)</f>
        <v>71.23473259</v>
      </c>
      <c r="C268" s="1">
        <f>IFERROR(__xludf.DUMMYFUNCTION("""COMPUTED_VALUE"""),1866.0)</f>
        <v>1866</v>
      </c>
      <c r="D268" s="1">
        <f>IFERROR(__xludf.DUMMYFUNCTION("""COMPUTED_VALUE"""),267.0)</f>
        <v>267</v>
      </c>
      <c r="E268" s="2">
        <f>IFERROR(__xludf.DUMMYFUNCTION("""COMPUTED_VALUE"""),44896.083333333336)</f>
        <v>44896.08333</v>
      </c>
      <c r="F268" s="1">
        <f>IFERROR(__xludf.DUMMYFUNCTION("""COMPUTED_VALUE"""),2088.0)</f>
        <v>2088</v>
      </c>
      <c r="G268" s="1">
        <f>IFERROR(__xludf.DUMMYFUNCTION("""COMPUTED_VALUE"""),267.0)</f>
        <v>267</v>
      </c>
      <c r="H268" s="1">
        <f>IFERROR(__xludf.DUMMYFUNCTION("""COMPUTED_VALUE"""),10.31780692)</f>
        <v>10.31780692</v>
      </c>
    </row>
    <row r="269">
      <c r="A269" s="1">
        <f>IFERROR(__xludf.DUMMYFUNCTION("""COMPUTED_VALUE"""),268.0)</f>
        <v>268</v>
      </c>
      <c r="B269" s="1">
        <f>IFERROR(__xludf.DUMMYFUNCTION("""COMPUTED_VALUE"""),26.6194595103261)</f>
        <v>26.61945951</v>
      </c>
      <c r="C269" s="1">
        <f>IFERROR(__xludf.DUMMYFUNCTION("""COMPUTED_VALUE"""),1433.0)</f>
        <v>1433</v>
      </c>
      <c r="D269" s="1">
        <f>IFERROR(__xludf.DUMMYFUNCTION("""COMPUTED_VALUE"""),268.0)</f>
        <v>268</v>
      </c>
      <c r="E269" s="2">
        <f>IFERROR(__xludf.DUMMYFUNCTION("""COMPUTED_VALUE"""),44896.125)</f>
        <v>44896.125</v>
      </c>
      <c r="F269" s="1">
        <f>IFERROR(__xludf.DUMMYFUNCTION("""COMPUTED_VALUE"""),2681.0)</f>
        <v>2681</v>
      </c>
      <c r="G269" s="1">
        <f>IFERROR(__xludf.DUMMYFUNCTION("""COMPUTED_VALUE"""),268.0)</f>
        <v>268</v>
      </c>
      <c r="H269" s="1">
        <f>IFERROR(__xludf.DUMMYFUNCTION("""COMPUTED_VALUE"""),84.31669593)</f>
        <v>84.31669593</v>
      </c>
    </row>
    <row r="270">
      <c r="A270" s="1">
        <f>IFERROR(__xludf.DUMMYFUNCTION("""COMPUTED_VALUE"""),269.0)</f>
        <v>269</v>
      </c>
      <c r="B270" s="1">
        <f>IFERROR(__xludf.DUMMYFUNCTION("""COMPUTED_VALUE"""),56.2795872965107)</f>
        <v>56.2795873</v>
      </c>
      <c r="C270" s="1">
        <f>IFERROR(__xludf.DUMMYFUNCTION("""COMPUTED_VALUE"""),1229.0)</f>
        <v>1229</v>
      </c>
      <c r="D270" s="1">
        <f>IFERROR(__xludf.DUMMYFUNCTION("""COMPUTED_VALUE"""),269.0)</f>
        <v>269</v>
      </c>
      <c r="E270" s="2">
        <f>IFERROR(__xludf.DUMMYFUNCTION("""COMPUTED_VALUE"""),44896.166666666664)</f>
        <v>44896.16667</v>
      </c>
      <c r="F270" s="1">
        <f>IFERROR(__xludf.DUMMYFUNCTION("""COMPUTED_VALUE"""),2023.0)</f>
        <v>2023</v>
      </c>
      <c r="G270" s="1">
        <f>IFERROR(__xludf.DUMMYFUNCTION("""COMPUTED_VALUE"""),269.0)</f>
        <v>269</v>
      </c>
      <c r="H270" s="1">
        <f>IFERROR(__xludf.DUMMYFUNCTION("""COMPUTED_VALUE"""),36.1555284)</f>
        <v>36.1555284</v>
      </c>
    </row>
    <row r="271">
      <c r="A271" s="1">
        <f>IFERROR(__xludf.DUMMYFUNCTION("""COMPUTED_VALUE"""),270.0)</f>
        <v>270</v>
      </c>
      <c r="B271" s="1">
        <f>IFERROR(__xludf.DUMMYFUNCTION("""COMPUTED_VALUE"""),79.5393640180564)</f>
        <v>79.53936402</v>
      </c>
      <c r="C271" s="1">
        <f>IFERROR(__xludf.DUMMYFUNCTION("""COMPUTED_VALUE"""),1786.0)</f>
        <v>1786</v>
      </c>
      <c r="D271" s="1">
        <f>IFERROR(__xludf.DUMMYFUNCTION("""COMPUTED_VALUE"""),270.0)</f>
        <v>270</v>
      </c>
      <c r="E271" s="2">
        <f>IFERROR(__xludf.DUMMYFUNCTION("""COMPUTED_VALUE"""),44896.208333333336)</f>
        <v>44896.20833</v>
      </c>
      <c r="F271" s="1">
        <f>IFERROR(__xludf.DUMMYFUNCTION("""COMPUTED_VALUE"""),2228.0)</f>
        <v>2228</v>
      </c>
      <c r="G271" s="1">
        <f>IFERROR(__xludf.DUMMYFUNCTION("""COMPUTED_VALUE"""),270.0)</f>
        <v>270</v>
      </c>
      <c r="H271" s="1">
        <f>IFERROR(__xludf.DUMMYFUNCTION("""COMPUTED_VALUE"""),27.51526729)</f>
        <v>27.51526729</v>
      </c>
    </row>
    <row r="272">
      <c r="A272" s="1">
        <f>IFERROR(__xludf.DUMMYFUNCTION("""COMPUTED_VALUE"""),271.0)</f>
        <v>271</v>
      </c>
      <c r="B272" s="1">
        <f>IFERROR(__xludf.DUMMYFUNCTION("""COMPUTED_VALUE"""),36.7544140726682)</f>
        <v>36.75441407</v>
      </c>
      <c r="C272" s="1">
        <f>IFERROR(__xludf.DUMMYFUNCTION("""COMPUTED_VALUE"""),1432.0)</f>
        <v>1432</v>
      </c>
      <c r="D272" s="1">
        <f>IFERROR(__xludf.DUMMYFUNCTION("""COMPUTED_VALUE"""),271.0)</f>
        <v>271</v>
      </c>
      <c r="E272" s="2">
        <f>IFERROR(__xludf.DUMMYFUNCTION("""COMPUTED_VALUE"""),44896.25)</f>
        <v>44896.25</v>
      </c>
      <c r="F272" s="1">
        <f>IFERROR(__xludf.DUMMYFUNCTION("""COMPUTED_VALUE"""),2611.0)</f>
        <v>2611</v>
      </c>
      <c r="G272" s="1">
        <f>IFERROR(__xludf.DUMMYFUNCTION("""COMPUTED_VALUE"""),271.0)</f>
        <v>271</v>
      </c>
      <c r="H272" s="1">
        <f>IFERROR(__xludf.DUMMYFUNCTION("""COMPUTED_VALUE"""),10.8310472)</f>
        <v>10.8310472</v>
      </c>
    </row>
    <row r="273">
      <c r="A273" s="1">
        <f>IFERROR(__xludf.DUMMYFUNCTION("""COMPUTED_VALUE"""),272.0)</f>
        <v>272</v>
      </c>
      <c r="B273" s="1">
        <f>IFERROR(__xludf.DUMMYFUNCTION("""COMPUTED_VALUE"""),58.1797370761572)</f>
        <v>58.17973708</v>
      </c>
      <c r="C273" s="1">
        <f>IFERROR(__xludf.DUMMYFUNCTION("""COMPUTED_VALUE"""),1944.0)</f>
        <v>1944</v>
      </c>
      <c r="D273" s="1">
        <f>IFERROR(__xludf.DUMMYFUNCTION("""COMPUTED_VALUE"""),272.0)</f>
        <v>272</v>
      </c>
      <c r="E273" s="2">
        <f>IFERROR(__xludf.DUMMYFUNCTION("""COMPUTED_VALUE"""),44896.291666666664)</f>
        <v>44896.29167</v>
      </c>
      <c r="F273" s="1">
        <f>IFERROR(__xludf.DUMMYFUNCTION("""COMPUTED_VALUE"""),2241.0)</f>
        <v>2241</v>
      </c>
      <c r="G273" s="1">
        <f>IFERROR(__xludf.DUMMYFUNCTION("""COMPUTED_VALUE"""),272.0)</f>
        <v>272</v>
      </c>
      <c r="H273" s="1">
        <f>IFERROR(__xludf.DUMMYFUNCTION("""COMPUTED_VALUE"""),30.82326807)</f>
        <v>30.82326807</v>
      </c>
    </row>
    <row r="274">
      <c r="A274" s="1">
        <f>IFERROR(__xludf.DUMMYFUNCTION("""COMPUTED_VALUE"""),273.0)</f>
        <v>273</v>
      </c>
      <c r="B274" s="1">
        <f>IFERROR(__xludf.DUMMYFUNCTION("""COMPUTED_VALUE"""),28.3038999743742)</f>
        <v>28.30389997</v>
      </c>
      <c r="C274" s="1">
        <f>IFERROR(__xludf.DUMMYFUNCTION("""COMPUTED_VALUE"""),1512.0)</f>
        <v>1512</v>
      </c>
      <c r="D274" s="1">
        <f>IFERROR(__xludf.DUMMYFUNCTION("""COMPUTED_VALUE"""),273.0)</f>
        <v>273</v>
      </c>
      <c r="E274" s="2">
        <f>IFERROR(__xludf.DUMMYFUNCTION("""COMPUTED_VALUE"""),44896.333333333336)</f>
        <v>44896.33333</v>
      </c>
      <c r="F274" s="1">
        <f>IFERROR(__xludf.DUMMYFUNCTION("""COMPUTED_VALUE"""),2779.0)</f>
        <v>2779</v>
      </c>
      <c r="G274" s="1">
        <f>IFERROR(__xludf.DUMMYFUNCTION("""COMPUTED_VALUE"""),273.0)</f>
        <v>273</v>
      </c>
      <c r="H274" s="1">
        <f>IFERROR(__xludf.DUMMYFUNCTION("""COMPUTED_VALUE"""),20.01826492)</f>
        <v>20.01826492</v>
      </c>
    </row>
    <row r="275">
      <c r="A275" s="1">
        <f>IFERROR(__xludf.DUMMYFUNCTION("""COMPUTED_VALUE"""),274.0)</f>
        <v>274</v>
      </c>
      <c r="B275" s="1">
        <f>IFERROR(__xludf.DUMMYFUNCTION("""COMPUTED_VALUE"""),35.9241007710564)</f>
        <v>35.92410077</v>
      </c>
      <c r="C275" s="1">
        <f>IFERROR(__xludf.DUMMYFUNCTION("""COMPUTED_VALUE"""),1354.0)</f>
        <v>1354</v>
      </c>
      <c r="D275" s="1">
        <f>IFERROR(__xludf.DUMMYFUNCTION("""COMPUTED_VALUE"""),274.0)</f>
        <v>274</v>
      </c>
      <c r="E275" s="2">
        <f>IFERROR(__xludf.DUMMYFUNCTION("""COMPUTED_VALUE"""),44896.375)</f>
        <v>44896.375</v>
      </c>
      <c r="F275" s="1">
        <f>IFERROR(__xludf.DUMMYFUNCTION("""COMPUTED_VALUE"""),2262.0)</f>
        <v>2262</v>
      </c>
      <c r="G275" s="1">
        <f>IFERROR(__xludf.DUMMYFUNCTION("""COMPUTED_VALUE"""),274.0)</f>
        <v>274</v>
      </c>
      <c r="H275" s="1">
        <f>IFERROR(__xludf.DUMMYFUNCTION("""COMPUTED_VALUE"""),59.42577417)</f>
        <v>59.42577417</v>
      </c>
    </row>
    <row r="276">
      <c r="A276" s="1">
        <f>IFERROR(__xludf.DUMMYFUNCTION("""COMPUTED_VALUE"""),275.0)</f>
        <v>275</v>
      </c>
      <c r="B276" s="1">
        <f>IFERROR(__xludf.DUMMYFUNCTION("""COMPUTED_VALUE"""),78.3127071416263)</f>
        <v>78.31270714</v>
      </c>
      <c r="C276" s="1">
        <f>IFERROR(__xludf.DUMMYFUNCTION("""COMPUTED_VALUE"""),1873.0)</f>
        <v>1873</v>
      </c>
      <c r="D276" s="1">
        <f>IFERROR(__xludf.DUMMYFUNCTION("""COMPUTED_VALUE"""),275.0)</f>
        <v>275</v>
      </c>
      <c r="E276" s="2">
        <f>IFERROR(__xludf.DUMMYFUNCTION("""COMPUTED_VALUE"""),44896.416666666664)</f>
        <v>44896.41667</v>
      </c>
      <c r="F276" s="1">
        <f>IFERROR(__xludf.DUMMYFUNCTION("""COMPUTED_VALUE"""),2705.0)</f>
        <v>2705</v>
      </c>
      <c r="G276" s="1">
        <f>IFERROR(__xludf.DUMMYFUNCTION("""COMPUTED_VALUE"""),275.0)</f>
        <v>275</v>
      </c>
      <c r="H276" s="1">
        <f>IFERROR(__xludf.DUMMYFUNCTION("""COMPUTED_VALUE"""),49.11928354)</f>
        <v>49.11928354</v>
      </c>
    </row>
    <row r="277">
      <c r="A277" s="1">
        <f>IFERROR(__xludf.DUMMYFUNCTION("""COMPUTED_VALUE"""),276.0)</f>
        <v>276</v>
      </c>
      <c r="B277" s="1">
        <f>IFERROR(__xludf.DUMMYFUNCTION("""COMPUTED_VALUE"""),35.0526525836697)</f>
        <v>35.05265258</v>
      </c>
      <c r="C277" s="1">
        <f>IFERROR(__xludf.DUMMYFUNCTION("""COMPUTED_VALUE"""),1405.0)</f>
        <v>1405</v>
      </c>
      <c r="D277" s="1">
        <f>IFERROR(__xludf.DUMMYFUNCTION("""COMPUTED_VALUE"""),276.0)</f>
        <v>276</v>
      </c>
      <c r="E277" s="2">
        <f>IFERROR(__xludf.DUMMYFUNCTION("""COMPUTED_VALUE"""),44896.458333333336)</f>
        <v>44896.45833</v>
      </c>
      <c r="F277" s="1">
        <f>IFERROR(__xludf.DUMMYFUNCTION("""COMPUTED_VALUE"""),2397.0)</f>
        <v>2397</v>
      </c>
      <c r="G277" s="1">
        <f>IFERROR(__xludf.DUMMYFUNCTION("""COMPUTED_VALUE"""),276.0)</f>
        <v>276</v>
      </c>
      <c r="H277" s="1">
        <f>IFERROR(__xludf.DUMMYFUNCTION("""COMPUTED_VALUE"""),27.22684742)</f>
        <v>27.22684742</v>
      </c>
    </row>
    <row r="278">
      <c r="A278" s="1">
        <f>IFERROR(__xludf.DUMMYFUNCTION("""COMPUTED_VALUE"""),277.0)</f>
        <v>277</v>
      </c>
      <c r="B278" s="1">
        <f>IFERROR(__xludf.DUMMYFUNCTION("""COMPUTED_VALUE"""),70.7973057053163)</f>
        <v>70.79730571</v>
      </c>
      <c r="C278" s="1">
        <f>IFERROR(__xludf.DUMMYFUNCTION("""COMPUTED_VALUE"""),1958.0)</f>
        <v>1958</v>
      </c>
      <c r="D278" s="1">
        <f>IFERROR(__xludf.DUMMYFUNCTION("""COMPUTED_VALUE"""),277.0)</f>
        <v>277</v>
      </c>
      <c r="E278" s="2">
        <f>IFERROR(__xludf.DUMMYFUNCTION("""COMPUTED_VALUE"""),44896.5)</f>
        <v>44896.5</v>
      </c>
      <c r="F278" s="1">
        <f>IFERROR(__xludf.DUMMYFUNCTION("""COMPUTED_VALUE"""),2721.0)</f>
        <v>2721</v>
      </c>
      <c r="G278" s="1">
        <f>IFERROR(__xludf.DUMMYFUNCTION("""COMPUTED_VALUE"""),277.0)</f>
        <v>277</v>
      </c>
      <c r="H278" s="1">
        <f>IFERROR(__xludf.DUMMYFUNCTION("""COMPUTED_VALUE"""),41.09922894)</f>
        <v>41.09922894</v>
      </c>
    </row>
    <row r="279">
      <c r="A279" s="1">
        <f>IFERROR(__xludf.DUMMYFUNCTION("""COMPUTED_VALUE"""),278.0)</f>
        <v>278</v>
      </c>
      <c r="B279" s="1">
        <f>IFERROR(__xludf.DUMMYFUNCTION("""COMPUTED_VALUE"""),61.1093203440494)</f>
        <v>61.10932034</v>
      </c>
      <c r="C279" s="1">
        <f>IFERROR(__xludf.DUMMYFUNCTION("""COMPUTED_VALUE"""),1893.0)</f>
        <v>1893</v>
      </c>
      <c r="D279" s="1">
        <f>IFERROR(__xludf.DUMMYFUNCTION("""COMPUTED_VALUE"""),278.0)</f>
        <v>278</v>
      </c>
      <c r="E279" s="2">
        <f>IFERROR(__xludf.DUMMYFUNCTION("""COMPUTED_VALUE"""),44896.541666666664)</f>
        <v>44896.54167</v>
      </c>
      <c r="F279" s="1">
        <f>IFERROR(__xludf.DUMMYFUNCTION("""COMPUTED_VALUE"""),2510.0)</f>
        <v>2510</v>
      </c>
      <c r="G279" s="1">
        <f>IFERROR(__xludf.DUMMYFUNCTION("""COMPUTED_VALUE"""),278.0)</f>
        <v>278</v>
      </c>
      <c r="H279" s="1">
        <f>IFERROR(__xludf.DUMMYFUNCTION("""COMPUTED_VALUE"""),62.47164635)</f>
        <v>62.47164635</v>
      </c>
    </row>
    <row r="280">
      <c r="A280" s="1">
        <f>IFERROR(__xludf.DUMMYFUNCTION("""COMPUTED_VALUE"""),279.0)</f>
        <v>279</v>
      </c>
      <c r="B280" s="1">
        <f>IFERROR(__xludf.DUMMYFUNCTION("""COMPUTED_VALUE"""),56.7546169861938)</f>
        <v>56.75461699</v>
      </c>
      <c r="C280" s="1">
        <f>IFERROR(__xludf.DUMMYFUNCTION("""COMPUTED_VALUE"""),1535.0)</f>
        <v>1535</v>
      </c>
      <c r="D280" s="1">
        <f>IFERROR(__xludf.DUMMYFUNCTION("""COMPUTED_VALUE"""),279.0)</f>
        <v>279</v>
      </c>
      <c r="E280" s="2">
        <f>IFERROR(__xludf.DUMMYFUNCTION("""COMPUTED_VALUE"""),44896.583333333336)</f>
        <v>44896.58333</v>
      </c>
      <c r="F280" s="1">
        <f>IFERROR(__xludf.DUMMYFUNCTION("""COMPUTED_VALUE"""),2491.0)</f>
        <v>2491</v>
      </c>
      <c r="G280" s="1">
        <f>IFERROR(__xludf.DUMMYFUNCTION("""COMPUTED_VALUE"""),279.0)</f>
        <v>279</v>
      </c>
      <c r="H280" s="1">
        <f>IFERROR(__xludf.DUMMYFUNCTION("""COMPUTED_VALUE"""),87.47329708)</f>
        <v>87.47329708</v>
      </c>
    </row>
    <row r="281">
      <c r="A281" s="1">
        <f>IFERROR(__xludf.DUMMYFUNCTION("""COMPUTED_VALUE"""),280.0)</f>
        <v>280</v>
      </c>
      <c r="B281" s="1">
        <f>IFERROR(__xludf.DUMMYFUNCTION("""COMPUTED_VALUE"""),16.2198600514564)</f>
        <v>16.21986005</v>
      </c>
      <c r="C281" s="1">
        <f>IFERROR(__xludf.DUMMYFUNCTION("""COMPUTED_VALUE"""),1351.0)</f>
        <v>1351</v>
      </c>
      <c r="D281" s="1">
        <f>IFERROR(__xludf.DUMMYFUNCTION("""COMPUTED_VALUE"""),280.0)</f>
        <v>280</v>
      </c>
      <c r="E281" s="2">
        <f>IFERROR(__xludf.DUMMYFUNCTION("""COMPUTED_VALUE"""),44896.625)</f>
        <v>44896.625</v>
      </c>
      <c r="F281" s="1">
        <f>IFERROR(__xludf.DUMMYFUNCTION("""COMPUTED_VALUE"""),2553.0)</f>
        <v>2553</v>
      </c>
      <c r="G281" s="1">
        <f>IFERROR(__xludf.DUMMYFUNCTION("""COMPUTED_VALUE"""),280.0)</f>
        <v>280</v>
      </c>
      <c r="H281" s="1">
        <f>IFERROR(__xludf.DUMMYFUNCTION("""COMPUTED_VALUE"""),31.21483132)</f>
        <v>31.21483132</v>
      </c>
    </row>
    <row r="282">
      <c r="A282" s="1">
        <f>IFERROR(__xludf.DUMMYFUNCTION("""COMPUTED_VALUE"""),281.0)</f>
        <v>281</v>
      </c>
      <c r="B282" s="1">
        <f>IFERROR(__xludf.DUMMYFUNCTION("""COMPUTED_VALUE"""),10.8024129441309)</f>
        <v>10.80241294</v>
      </c>
      <c r="C282" s="1">
        <f>IFERROR(__xludf.DUMMYFUNCTION("""COMPUTED_VALUE"""),1848.0)</f>
        <v>1848</v>
      </c>
      <c r="D282" s="1">
        <f>IFERROR(__xludf.DUMMYFUNCTION("""COMPUTED_VALUE"""),281.0)</f>
        <v>281</v>
      </c>
      <c r="E282" s="2">
        <f>IFERROR(__xludf.DUMMYFUNCTION("""COMPUTED_VALUE"""),44896.666666666664)</f>
        <v>44896.66667</v>
      </c>
      <c r="F282" s="1">
        <f>IFERROR(__xludf.DUMMYFUNCTION("""COMPUTED_VALUE"""),2714.0)</f>
        <v>2714</v>
      </c>
      <c r="G282" s="1">
        <f>IFERROR(__xludf.DUMMYFUNCTION("""COMPUTED_VALUE"""),281.0)</f>
        <v>281</v>
      </c>
      <c r="H282" s="1">
        <f>IFERROR(__xludf.DUMMYFUNCTION("""COMPUTED_VALUE"""),61.90352457)</f>
        <v>61.90352457</v>
      </c>
    </row>
    <row r="283">
      <c r="A283" s="1">
        <f>IFERROR(__xludf.DUMMYFUNCTION("""COMPUTED_VALUE"""),282.0)</f>
        <v>282</v>
      </c>
      <c r="B283" s="1">
        <f>IFERROR(__xludf.DUMMYFUNCTION("""COMPUTED_VALUE"""),66.5700244960641)</f>
        <v>66.5700245</v>
      </c>
      <c r="C283" s="1">
        <f>IFERROR(__xludf.DUMMYFUNCTION("""COMPUTED_VALUE"""),1562.0)</f>
        <v>1562</v>
      </c>
      <c r="D283" s="1">
        <f>IFERROR(__xludf.DUMMYFUNCTION("""COMPUTED_VALUE"""),282.0)</f>
        <v>282</v>
      </c>
      <c r="E283" s="2">
        <f>IFERROR(__xludf.DUMMYFUNCTION("""COMPUTED_VALUE"""),44896.708333333336)</f>
        <v>44896.70833</v>
      </c>
      <c r="F283" s="1">
        <f>IFERROR(__xludf.DUMMYFUNCTION("""COMPUTED_VALUE"""),2713.0)</f>
        <v>2713</v>
      </c>
      <c r="G283" s="1">
        <f>IFERROR(__xludf.DUMMYFUNCTION("""COMPUTED_VALUE"""),282.0)</f>
        <v>282</v>
      </c>
      <c r="H283" s="1">
        <f>IFERROR(__xludf.DUMMYFUNCTION("""COMPUTED_VALUE"""),96.57198893)</f>
        <v>96.57198893</v>
      </c>
    </row>
    <row r="284">
      <c r="A284" s="1">
        <f>IFERROR(__xludf.DUMMYFUNCTION("""COMPUTED_VALUE"""),283.0)</f>
        <v>283</v>
      </c>
      <c r="B284" s="1">
        <f>IFERROR(__xludf.DUMMYFUNCTION("""COMPUTED_VALUE"""),26.1339921962321)</f>
        <v>26.1339922</v>
      </c>
      <c r="C284" s="1">
        <f>IFERROR(__xludf.DUMMYFUNCTION("""COMPUTED_VALUE"""),1817.0)</f>
        <v>1817</v>
      </c>
      <c r="D284" s="1">
        <f>IFERROR(__xludf.DUMMYFUNCTION("""COMPUTED_VALUE"""),283.0)</f>
        <v>283</v>
      </c>
      <c r="E284" s="2">
        <f>IFERROR(__xludf.DUMMYFUNCTION("""COMPUTED_VALUE"""),44896.75)</f>
        <v>44896.75</v>
      </c>
      <c r="F284" s="1">
        <f>IFERROR(__xludf.DUMMYFUNCTION("""COMPUTED_VALUE"""),2083.0)</f>
        <v>2083</v>
      </c>
      <c r="G284" s="1">
        <f>IFERROR(__xludf.DUMMYFUNCTION("""COMPUTED_VALUE"""),283.0)</f>
        <v>283</v>
      </c>
      <c r="H284" s="1">
        <f>IFERROR(__xludf.DUMMYFUNCTION("""COMPUTED_VALUE"""),37.99213523)</f>
        <v>37.99213523</v>
      </c>
    </row>
    <row r="285">
      <c r="A285" s="1">
        <f>IFERROR(__xludf.DUMMYFUNCTION("""COMPUTED_VALUE"""),284.0)</f>
        <v>284</v>
      </c>
      <c r="B285" s="1">
        <f>IFERROR(__xludf.DUMMYFUNCTION("""COMPUTED_VALUE"""),17.3173549282192)</f>
        <v>17.31735493</v>
      </c>
      <c r="C285" s="1">
        <f>IFERROR(__xludf.DUMMYFUNCTION("""COMPUTED_VALUE"""),1649.0)</f>
        <v>1649</v>
      </c>
      <c r="D285" s="1">
        <f>IFERROR(__xludf.DUMMYFUNCTION("""COMPUTED_VALUE"""),284.0)</f>
        <v>284</v>
      </c>
      <c r="E285" s="2">
        <f>IFERROR(__xludf.DUMMYFUNCTION("""COMPUTED_VALUE"""),44896.791666666664)</f>
        <v>44896.79167</v>
      </c>
      <c r="F285" s="1">
        <f>IFERROR(__xludf.DUMMYFUNCTION("""COMPUTED_VALUE"""),2223.0)</f>
        <v>2223</v>
      </c>
      <c r="G285" s="1">
        <f>IFERROR(__xludf.DUMMYFUNCTION("""COMPUTED_VALUE"""),284.0)</f>
        <v>284</v>
      </c>
      <c r="H285" s="1">
        <f>IFERROR(__xludf.DUMMYFUNCTION("""COMPUTED_VALUE"""),51.99564189)</f>
        <v>51.99564189</v>
      </c>
    </row>
    <row r="286">
      <c r="A286" s="1">
        <f>IFERROR(__xludf.DUMMYFUNCTION("""COMPUTED_VALUE"""),285.0)</f>
        <v>285</v>
      </c>
      <c r="B286" s="1">
        <f>IFERROR(__xludf.DUMMYFUNCTION("""COMPUTED_VALUE"""),75.3244631738576)</f>
        <v>75.32446317</v>
      </c>
      <c r="C286" s="1">
        <f>IFERROR(__xludf.DUMMYFUNCTION("""COMPUTED_VALUE"""),1505.0)</f>
        <v>1505</v>
      </c>
      <c r="D286" s="1">
        <f>IFERROR(__xludf.DUMMYFUNCTION("""COMPUTED_VALUE"""),285.0)</f>
        <v>285</v>
      </c>
      <c r="E286" s="2">
        <f>IFERROR(__xludf.DUMMYFUNCTION("""COMPUTED_VALUE"""),44896.833333333336)</f>
        <v>44896.83333</v>
      </c>
      <c r="F286" s="1">
        <f>IFERROR(__xludf.DUMMYFUNCTION("""COMPUTED_VALUE"""),2886.0)</f>
        <v>2886</v>
      </c>
      <c r="G286" s="1">
        <f>IFERROR(__xludf.DUMMYFUNCTION("""COMPUTED_VALUE"""),285.0)</f>
        <v>285</v>
      </c>
      <c r="H286" s="1">
        <f>IFERROR(__xludf.DUMMYFUNCTION("""COMPUTED_VALUE"""),61.43609226)</f>
        <v>61.43609226</v>
      </c>
    </row>
    <row r="287">
      <c r="A287" s="1">
        <f>IFERROR(__xludf.DUMMYFUNCTION("""COMPUTED_VALUE"""),286.0)</f>
        <v>286</v>
      </c>
      <c r="B287" s="1">
        <f>IFERROR(__xludf.DUMMYFUNCTION("""COMPUTED_VALUE"""),30.7684777673376)</f>
        <v>30.76847777</v>
      </c>
      <c r="C287" s="1">
        <f>IFERROR(__xludf.DUMMYFUNCTION("""COMPUTED_VALUE"""),1513.0)</f>
        <v>1513</v>
      </c>
      <c r="D287" s="1">
        <f>IFERROR(__xludf.DUMMYFUNCTION("""COMPUTED_VALUE"""),286.0)</f>
        <v>286</v>
      </c>
      <c r="E287" s="2">
        <f>IFERROR(__xludf.DUMMYFUNCTION("""COMPUTED_VALUE"""),44896.875)</f>
        <v>44896.875</v>
      </c>
      <c r="F287" s="1">
        <f>IFERROR(__xludf.DUMMYFUNCTION("""COMPUTED_VALUE"""),2287.0)</f>
        <v>2287</v>
      </c>
      <c r="G287" s="1">
        <f>IFERROR(__xludf.DUMMYFUNCTION("""COMPUTED_VALUE"""),286.0)</f>
        <v>286</v>
      </c>
      <c r="H287" s="1">
        <f>IFERROR(__xludf.DUMMYFUNCTION("""COMPUTED_VALUE"""),14.52352131)</f>
        <v>14.52352131</v>
      </c>
    </row>
    <row r="288">
      <c r="A288" s="1">
        <f>IFERROR(__xludf.DUMMYFUNCTION("""COMPUTED_VALUE"""),287.0)</f>
        <v>287</v>
      </c>
      <c r="B288" s="1">
        <f>IFERROR(__xludf.DUMMYFUNCTION("""COMPUTED_VALUE"""),57.4562241371466)</f>
        <v>57.45622414</v>
      </c>
      <c r="C288" s="1">
        <f>IFERROR(__xludf.DUMMYFUNCTION("""COMPUTED_VALUE"""),1604.0)</f>
        <v>1604</v>
      </c>
      <c r="D288" s="1">
        <f>IFERROR(__xludf.DUMMYFUNCTION("""COMPUTED_VALUE"""),287.0)</f>
        <v>287</v>
      </c>
      <c r="E288" s="2">
        <f>IFERROR(__xludf.DUMMYFUNCTION("""COMPUTED_VALUE"""),44896.916666666664)</f>
        <v>44896.91667</v>
      </c>
      <c r="F288" s="1">
        <f>IFERROR(__xludf.DUMMYFUNCTION("""COMPUTED_VALUE"""),2328.0)</f>
        <v>2328</v>
      </c>
      <c r="G288" s="1">
        <f>IFERROR(__xludf.DUMMYFUNCTION("""COMPUTED_VALUE"""),287.0)</f>
        <v>287</v>
      </c>
      <c r="H288" s="1">
        <f>IFERROR(__xludf.DUMMYFUNCTION("""COMPUTED_VALUE"""),33.9135831)</f>
        <v>33.9135831</v>
      </c>
    </row>
    <row r="289">
      <c r="A289" s="1">
        <f>IFERROR(__xludf.DUMMYFUNCTION("""COMPUTED_VALUE"""),288.0)</f>
        <v>288</v>
      </c>
      <c r="B289" s="1">
        <f>IFERROR(__xludf.DUMMYFUNCTION("""COMPUTED_VALUE"""),73.3032970491333)</f>
        <v>73.30329705</v>
      </c>
      <c r="C289" s="1">
        <f>IFERROR(__xludf.DUMMYFUNCTION("""COMPUTED_VALUE"""),1972.0)</f>
        <v>1972</v>
      </c>
      <c r="D289" s="1">
        <f>IFERROR(__xludf.DUMMYFUNCTION("""COMPUTED_VALUE"""),288.0)</f>
        <v>288</v>
      </c>
      <c r="E289" s="2">
        <f>IFERROR(__xludf.DUMMYFUNCTION("""COMPUTED_VALUE"""),44896.958333333336)</f>
        <v>44896.95833</v>
      </c>
      <c r="F289" s="1">
        <f>IFERROR(__xludf.DUMMYFUNCTION("""COMPUTED_VALUE"""),2808.0)</f>
        <v>2808</v>
      </c>
      <c r="G289" s="1">
        <f>IFERROR(__xludf.DUMMYFUNCTION("""COMPUTED_VALUE"""),288.0)</f>
        <v>288</v>
      </c>
      <c r="H289" s="1">
        <f>IFERROR(__xludf.DUMMYFUNCTION("""COMPUTED_VALUE"""),78.97968796)</f>
        <v>78.97968796</v>
      </c>
    </row>
    <row r="290">
      <c r="A290" s="1">
        <f>IFERROR(__xludf.DUMMYFUNCTION("""COMPUTED_VALUE"""),289.0)</f>
        <v>289</v>
      </c>
      <c r="B290" s="1">
        <f>IFERROR(__xludf.DUMMYFUNCTION("""COMPUTED_VALUE"""),96.2332141960077)</f>
        <v>96.2332142</v>
      </c>
      <c r="C290" s="1">
        <f>IFERROR(__xludf.DUMMYFUNCTION("""COMPUTED_VALUE"""),1165.0)</f>
        <v>1165</v>
      </c>
      <c r="D290" s="1">
        <f>IFERROR(__xludf.DUMMYFUNCTION("""COMPUTED_VALUE"""),289.0)</f>
        <v>289</v>
      </c>
      <c r="E290" s="1" t="str">
        <f>IFERROR(__xludf.DUMMYFUNCTION("""COMPUTED_VALUE"""),"13-01-2022 00:00")</f>
        <v>13-01-2022 00:00</v>
      </c>
      <c r="F290" s="1">
        <f>IFERROR(__xludf.DUMMYFUNCTION("""COMPUTED_VALUE"""),2492.0)</f>
        <v>2492</v>
      </c>
      <c r="G290" s="1">
        <f>IFERROR(__xludf.DUMMYFUNCTION("""COMPUTED_VALUE"""),289.0)</f>
        <v>289</v>
      </c>
      <c r="H290" s="1">
        <f>IFERROR(__xludf.DUMMYFUNCTION("""COMPUTED_VALUE"""),51.13891597)</f>
        <v>51.13891597</v>
      </c>
    </row>
    <row r="291">
      <c r="A291" s="1">
        <f>IFERROR(__xludf.DUMMYFUNCTION("""COMPUTED_VALUE"""),290.0)</f>
        <v>290</v>
      </c>
      <c r="B291" s="1">
        <f>IFERROR(__xludf.DUMMYFUNCTION("""COMPUTED_VALUE"""),77.3046654263469)</f>
        <v>77.30466543</v>
      </c>
      <c r="C291" s="1">
        <f>IFERROR(__xludf.DUMMYFUNCTION("""COMPUTED_VALUE"""),1597.0)</f>
        <v>1597</v>
      </c>
      <c r="D291" s="1">
        <f>IFERROR(__xludf.DUMMYFUNCTION("""COMPUTED_VALUE"""),290.0)</f>
        <v>290</v>
      </c>
      <c r="E291" s="1" t="str">
        <f>IFERROR(__xludf.DUMMYFUNCTION("""COMPUTED_VALUE"""),"13-01-2022 01:00")</f>
        <v>13-01-2022 01:00</v>
      </c>
      <c r="F291" s="1">
        <f>IFERROR(__xludf.DUMMYFUNCTION("""COMPUTED_VALUE"""),2039.0)</f>
        <v>2039</v>
      </c>
      <c r="G291" s="1">
        <f>IFERROR(__xludf.DUMMYFUNCTION("""COMPUTED_VALUE"""),290.0)</f>
        <v>290</v>
      </c>
      <c r="H291" s="1">
        <f>IFERROR(__xludf.DUMMYFUNCTION("""COMPUTED_VALUE"""),69.59584397)</f>
        <v>69.59584397</v>
      </c>
    </row>
    <row r="292">
      <c r="A292" s="1">
        <f>IFERROR(__xludf.DUMMYFUNCTION("""COMPUTED_VALUE"""),291.0)</f>
        <v>291</v>
      </c>
      <c r="B292" s="1">
        <f>IFERROR(__xludf.DUMMYFUNCTION("""COMPUTED_VALUE"""),62.7738854474832)</f>
        <v>62.77388545</v>
      </c>
      <c r="C292" s="1">
        <f>IFERROR(__xludf.DUMMYFUNCTION("""COMPUTED_VALUE"""),1462.0)</f>
        <v>1462</v>
      </c>
      <c r="D292" s="1">
        <f>IFERROR(__xludf.DUMMYFUNCTION("""COMPUTED_VALUE"""),291.0)</f>
        <v>291</v>
      </c>
      <c r="E292" s="1" t="str">
        <f>IFERROR(__xludf.DUMMYFUNCTION("""COMPUTED_VALUE"""),"13-01-2022 02:00")</f>
        <v>13-01-2022 02:00</v>
      </c>
      <c r="F292" s="1">
        <f>IFERROR(__xludf.DUMMYFUNCTION("""COMPUTED_VALUE"""),2746.0)</f>
        <v>2746</v>
      </c>
      <c r="G292" s="1">
        <f>IFERROR(__xludf.DUMMYFUNCTION("""COMPUTED_VALUE"""),291.0)</f>
        <v>291</v>
      </c>
      <c r="H292" s="1">
        <f>IFERROR(__xludf.DUMMYFUNCTION("""COMPUTED_VALUE"""),66.20543512)</f>
        <v>66.20543512</v>
      </c>
    </row>
    <row r="293">
      <c r="A293" s="1">
        <f>IFERROR(__xludf.DUMMYFUNCTION("""COMPUTED_VALUE"""),292.0)</f>
        <v>292</v>
      </c>
      <c r="B293" s="1">
        <f>IFERROR(__xludf.DUMMYFUNCTION("""COMPUTED_VALUE"""),56.5503597491276)</f>
        <v>56.55035975</v>
      </c>
      <c r="C293" s="1">
        <f>IFERROR(__xludf.DUMMYFUNCTION("""COMPUTED_VALUE"""),1712.0)</f>
        <v>1712</v>
      </c>
      <c r="D293" s="1">
        <f>IFERROR(__xludf.DUMMYFUNCTION("""COMPUTED_VALUE"""),292.0)</f>
        <v>292</v>
      </c>
      <c r="E293" s="1" t="str">
        <f>IFERROR(__xludf.DUMMYFUNCTION("""COMPUTED_VALUE"""),"13-01-2022 03:00")</f>
        <v>13-01-2022 03:00</v>
      </c>
      <c r="F293" s="1">
        <f>IFERROR(__xludf.DUMMYFUNCTION("""COMPUTED_VALUE"""),2754.0)</f>
        <v>2754</v>
      </c>
      <c r="G293" s="1">
        <f>IFERROR(__xludf.DUMMYFUNCTION("""COMPUTED_VALUE"""),292.0)</f>
        <v>292</v>
      </c>
      <c r="H293" s="1">
        <f>IFERROR(__xludf.DUMMYFUNCTION("""COMPUTED_VALUE"""),58.01664841)</f>
        <v>58.01664841</v>
      </c>
    </row>
    <row r="294">
      <c r="A294" s="1">
        <f>IFERROR(__xludf.DUMMYFUNCTION("""COMPUTED_VALUE"""),293.0)</f>
        <v>293</v>
      </c>
      <c r="B294" s="1">
        <f>IFERROR(__xludf.DUMMYFUNCTION("""COMPUTED_VALUE"""),91.3750329317956)</f>
        <v>91.37503293</v>
      </c>
      <c r="C294" s="1">
        <f>IFERROR(__xludf.DUMMYFUNCTION("""COMPUTED_VALUE"""),1100.0)</f>
        <v>1100</v>
      </c>
      <c r="D294" s="1">
        <f>IFERROR(__xludf.DUMMYFUNCTION("""COMPUTED_VALUE"""),293.0)</f>
        <v>293</v>
      </c>
      <c r="E294" s="1" t="str">
        <f>IFERROR(__xludf.DUMMYFUNCTION("""COMPUTED_VALUE"""),"13-01-2022 04:00")</f>
        <v>13-01-2022 04:00</v>
      </c>
      <c r="F294" s="1">
        <f>IFERROR(__xludf.DUMMYFUNCTION("""COMPUTED_VALUE"""),2038.0)</f>
        <v>2038</v>
      </c>
      <c r="G294" s="1">
        <f>IFERROR(__xludf.DUMMYFUNCTION("""COMPUTED_VALUE"""),293.0)</f>
        <v>293</v>
      </c>
      <c r="H294" s="1">
        <f>IFERROR(__xludf.DUMMYFUNCTION("""COMPUTED_VALUE"""),79.28311196)</f>
        <v>79.28311196</v>
      </c>
    </row>
    <row r="295">
      <c r="A295" s="1">
        <f>IFERROR(__xludf.DUMMYFUNCTION("""COMPUTED_VALUE"""),294.0)</f>
        <v>294</v>
      </c>
      <c r="B295" s="1">
        <f>IFERROR(__xludf.DUMMYFUNCTION("""COMPUTED_VALUE"""),35.1514513072646)</f>
        <v>35.15145131</v>
      </c>
      <c r="C295" s="1">
        <f>IFERROR(__xludf.DUMMYFUNCTION("""COMPUTED_VALUE"""),1009.0)</f>
        <v>1009</v>
      </c>
      <c r="D295" s="1">
        <f>IFERROR(__xludf.DUMMYFUNCTION("""COMPUTED_VALUE"""),294.0)</f>
        <v>294</v>
      </c>
      <c r="E295" s="1" t="str">
        <f>IFERROR(__xludf.DUMMYFUNCTION("""COMPUTED_VALUE"""),"13-01-2022 05:00")</f>
        <v>13-01-2022 05:00</v>
      </c>
      <c r="F295" s="1">
        <f>IFERROR(__xludf.DUMMYFUNCTION("""COMPUTED_VALUE"""),2253.0)</f>
        <v>2253</v>
      </c>
      <c r="G295" s="1">
        <f>IFERROR(__xludf.DUMMYFUNCTION("""COMPUTED_VALUE"""),294.0)</f>
        <v>294</v>
      </c>
      <c r="H295" s="1">
        <f>IFERROR(__xludf.DUMMYFUNCTION("""COMPUTED_VALUE"""),16.92260059)</f>
        <v>16.92260059</v>
      </c>
    </row>
    <row r="296">
      <c r="A296" s="1">
        <f>IFERROR(__xludf.DUMMYFUNCTION("""COMPUTED_VALUE"""),295.0)</f>
        <v>295</v>
      </c>
      <c r="B296" s="1">
        <f>IFERROR(__xludf.DUMMYFUNCTION("""COMPUTED_VALUE"""),34.5208597441328)</f>
        <v>34.52085974</v>
      </c>
      <c r="C296" s="1">
        <f>IFERROR(__xludf.DUMMYFUNCTION("""COMPUTED_VALUE"""),1770.0)</f>
        <v>1770</v>
      </c>
      <c r="D296" s="1">
        <f>IFERROR(__xludf.DUMMYFUNCTION("""COMPUTED_VALUE"""),295.0)</f>
        <v>295</v>
      </c>
      <c r="E296" s="1" t="str">
        <f>IFERROR(__xludf.DUMMYFUNCTION("""COMPUTED_VALUE"""),"13-01-2022 06:00")</f>
        <v>13-01-2022 06:00</v>
      </c>
      <c r="F296" s="1">
        <f>IFERROR(__xludf.DUMMYFUNCTION("""COMPUTED_VALUE"""),2013.0)</f>
        <v>2013</v>
      </c>
      <c r="G296" s="1">
        <f>IFERROR(__xludf.DUMMYFUNCTION("""COMPUTED_VALUE"""),295.0)</f>
        <v>295</v>
      </c>
      <c r="H296" s="1">
        <f>IFERROR(__xludf.DUMMYFUNCTION("""COMPUTED_VALUE"""),22.6547138)</f>
        <v>22.6547138</v>
      </c>
    </row>
    <row r="297">
      <c r="A297" s="1">
        <f>IFERROR(__xludf.DUMMYFUNCTION("""COMPUTED_VALUE"""),296.0)</f>
        <v>296</v>
      </c>
      <c r="B297" s="1">
        <f>IFERROR(__xludf.DUMMYFUNCTION("""COMPUTED_VALUE"""),95.3285778487508)</f>
        <v>95.32857785</v>
      </c>
      <c r="C297" s="1">
        <f>IFERROR(__xludf.DUMMYFUNCTION("""COMPUTED_VALUE"""),1678.0)</f>
        <v>1678</v>
      </c>
      <c r="D297" s="1">
        <f>IFERROR(__xludf.DUMMYFUNCTION("""COMPUTED_VALUE"""),296.0)</f>
        <v>296</v>
      </c>
      <c r="E297" s="1" t="str">
        <f>IFERROR(__xludf.DUMMYFUNCTION("""COMPUTED_VALUE"""),"13-01-2022 07:00")</f>
        <v>13-01-2022 07:00</v>
      </c>
      <c r="F297" s="1">
        <f>IFERROR(__xludf.DUMMYFUNCTION("""COMPUTED_VALUE"""),2680.0)</f>
        <v>2680</v>
      </c>
      <c r="G297" s="1">
        <f>IFERROR(__xludf.DUMMYFUNCTION("""COMPUTED_VALUE"""),296.0)</f>
        <v>296</v>
      </c>
      <c r="H297" s="1">
        <f>IFERROR(__xludf.DUMMYFUNCTION("""COMPUTED_VALUE"""),12.04860753)</f>
        <v>12.04860753</v>
      </c>
    </row>
    <row r="298">
      <c r="A298" s="1">
        <f>IFERROR(__xludf.DUMMYFUNCTION("""COMPUTED_VALUE"""),297.0)</f>
        <v>297</v>
      </c>
      <c r="B298" s="1">
        <f>IFERROR(__xludf.DUMMYFUNCTION("""COMPUTED_VALUE"""),51.4035857410464)</f>
        <v>51.40358574</v>
      </c>
      <c r="C298" s="1">
        <f>IFERROR(__xludf.DUMMYFUNCTION("""COMPUTED_VALUE"""),1953.0)</f>
        <v>1953</v>
      </c>
      <c r="D298" s="1">
        <f>IFERROR(__xludf.DUMMYFUNCTION("""COMPUTED_VALUE"""),297.0)</f>
        <v>297</v>
      </c>
      <c r="E298" s="1" t="str">
        <f>IFERROR(__xludf.DUMMYFUNCTION("""COMPUTED_VALUE"""),"13-01-2022 08:00")</f>
        <v>13-01-2022 08:00</v>
      </c>
      <c r="F298" s="1">
        <f>IFERROR(__xludf.DUMMYFUNCTION("""COMPUTED_VALUE"""),2069.0)</f>
        <v>2069</v>
      </c>
      <c r="G298" s="1">
        <f>IFERROR(__xludf.DUMMYFUNCTION("""COMPUTED_VALUE"""),297.0)</f>
        <v>297</v>
      </c>
      <c r="H298" s="1">
        <f>IFERROR(__xludf.DUMMYFUNCTION("""COMPUTED_VALUE"""),82.52626114)</f>
        <v>82.52626114</v>
      </c>
    </row>
    <row r="299">
      <c r="A299" s="1">
        <f>IFERROR(__xludf.DUMMYFUNCTION("""COMPUTED_VALUE"""),298.0)</f>
        <v>298</v>
      </c>
      <c r="B299" s="1">
        <f>IFERROR(__xludf.DUMMYFUNCTION("""COMPUTED_VALUE"""),20.6625575272814)</f>
        <v>20.66255753</v>
      </c>
      <c r="C299" s="1">
        <f>IFERROR(__xludf.DUMMYFUNCTION("""COMPUTED_VALUE"""),1239.0)</f>
        <v>1239</v>
      </c>
      <c r="D299" s="1">
        <f>IFERROR(__xludf.DUMMYFUNCTION("""COMPUTED_VALUE"""),298.0)</f>
        <v>298</v>
      </c>
      <c r="E299" s="1" t="str">
        <f>IFERROR(__xludf.DUMMYFUNCTION("""COMPUTED_VALUE"""),"13-01-2022 09:00")</f>
        <v>13-01-2022 09:00</v>
      </c>
      <c r="F299" s="1">
        <f>IFERROR(__xludf.DUMMYFUNCTION("""COMPUTED_VALUE"""),2745.0)</f>
        <v>2745</v>
      </c>
      <c r="G299" s="1">
        <f>IFERROR(__xludf.DUMMYFUNCTION("""COMPUTED_VALUE"""),298.0)</f>
        <v>298</v>
      </c>
      <c r="H299" s="1">
        <f>IFERROR(__xludf.DUMMYFUNCTION("""COMPUTED_VALUE"""),67.96649542)</f>
        <v>67.96649542</v>
      </c>
    </row>
    <row r="300">
      <c r="A300" s="1">
        <f>IFERROR(__xludf.DUMMYFUNCTION("""COMPUTED_VALUE"""),299.0)</f>
        <v>299</v>
      </c>
      <c r="B300" s="1">
        <f>IFERROR(__xludf.DUMMYFUNCTION("""COMPUTED_VALUE"""),53.6554329402136)</f>
        <v>53.65543294</v>
      </c>
      <c r="C300" s="1">
        <f>IFERROR(__xludf.DUMMYFUNCTION("""COMPUTED_VALUE"""),1322.0)</f>
        <v>1322</v>
      </c>
      <c r="D300" s="1">
        <f>IFERROR(__xludf.DUMMYFUNCTION("""COMPUTED_VALUE"""),299.0)</f>
        <v>299</v>
      </c>
      <c r="E300" s="1" t="str">
        <f>IFERROR(__xludf.DUMMYFUNCTION("""COMPUTED_VALUE"""),"13-01-2022 10:00")</f>
        <v>13-01-2022 10:00</v>
      </c>
      <c r="F300" s="1">
        <f>IFERROR(__xludf.DUMMYFUNCTION("""COMPUTED_VALUE"""),2243.0)</f>
        <v>2243</v>
      </c>
      <c r="G300" s="1">
        <f>IFERROR(__xludf.DUMMYFUNCTION("""COMPUTED_VALUE"""),299.0)</f>
        <v>299</v>
      </c>
      <c r="H300" s="1">
        <f>IFERROR(__xludf.DUMMYFUNCTION("""COMPUTED_VALUE"""),87.36133939)</f>
        <v>87.36133939</v>
      </c>
    </row>
    <row r="301">
      <c r="A301" s="1">
        <f>IFERROR(__xludf.DUMMYFUNCTION("""COMPUTED_VALUE"""),300.0)</f>
        <v>300</v>
      </c>
      <c r="B301" s="1">
        <f>IFERROR(__xludf.DUMMYFUNCTION("""COMPUTED_VALUE"""),46.2432624020462)</f>
        <v>46.2432624</v>
      </c>
      <c r="C301" s="1">
        <f>IFERROR(__xludf.DUMMYFUNCTION("""COMPUTED_VALUE"""),1940.0)</f>
        <v>1940</v>
      </c>
      <c r="D301" s="1">
        <f>IFERROR(__xludf.DUMMYFUNCTION("""COMPUTED_VALUE"""),300.0)</f>
        <v>300</v>
      </c>
      <c r="E301" s="1" t="str">
        <f>IFERROR(__xludf.DUMMYFUNCTION("""COMPUTED_VALUE"""),"13-01-2022 11:00")</f>
        <v>13-01-2022 11:00</v>
      </c>
      <c r="F301" s="1">
        <f>IFERROR(__xludf.DUMMYFUNCTION("""COMPUTED_VALUE"""),2960.0)</f>
        <v>2960</v>
      </c>
      <c r="G301" s="1">
        <f>IFERROR(__xludf.DUMMYFUNCTION("""COMPUTED_VALUE"""),300.0)</f>
        <v>300</v>
      </c>
      <c r="H301" s="1">
        <f>IFERROR(__xludf.DUMMYFUNCTION("""COMPUTED_VALUE"""),55.29097106)</f>
        <v>55.29097106</v>
      </c>
    </row>
    <row r="302">
      <c r="A302" s="1">
        <f>IFERROR(__xludf.DUMMYFUNCTION("""COMPUTED_VALUE"""),301.0)</f>
        <v>301</v>
      </c>
      <c r="B302" s="1">
        <f>IFERROR(__xludf.DUMMYFUNCTION("""COMPUTED_VALUE"""),42.3038019139064)</f>
        <v>42.30380191</v>
      </c>
      <c r="C302" s="1">
        <f>IFERROR(__xludf.DUMMYFUNCTION("""COMPUTED_VALUE"""),1994.0)</f>
        <v>1994</v>
      </c>
      <c r="D302" s="1">
        <f>IFERROR(__xludf.DUMMYFUNCTION("""COMPUTED_VALUE"""),301.0)</f>
        <v>301</v>
      </c>
      <c r="E302" s="1" t="str">
        <f>IFERROR(__xludf.DUMMYFUNCTION("""COMPUTED_VALUE"""),"13-01-2022 12:00")</f>
        <v>13-01-2022 12:00</v>
      </c>
      <c r="F302" s="1">
        <f>IFERROR(__xludf.DUMMYFUNCTION("""COMPUTED_VALUE"""),2616.0)</f>
        <v>2616</v>
      </c>
      <c r="G302" s="1">
        <f>IFERROR(__xludf.DUMMYFUNCTION("""COMPUTED_VALUE"""),301.0)</f>
        <v>301</v>
      </c>
      <c r="H302" s="1">
        <f>IFERROR(__xludf.DUMMYFUNCTION("""COMPUTED_VALUE"""),97.05791341)</f>
        <v>97.05791341</v>
      </c>
    </row>
    <row r="303">
      <c r="A303" s="1">
        <f>IFERROR(__xludf.DUMMYFUNCTION("""COMPUTED_VALUE"""),302.0)</f>
        <v>302</v>
      </c>
      <c r="B303" s="1">
        <f>IFERROR(__xludf.DUMMYFUNCTION("""COMPUTED_VALUE"""),98.066208161325)</f>
        <v>98.06620816</v>
      </c>
      <c r="C303" s="1">
        <f>IFERROR(__xludf.DUMMYFUNCTION("""COMPUTED_VALUE"""),1437.0)</f>
        <v>1437</v>
      </c>
      <c r="D303" s="1">
        <f>IFERROR(__xludf.DUMMYFUNCTION("""COMPUTED_VALUE"""),302.0)</f>
        <v>302</v>
      </c>
      <c r="E303" s="1" t="str">
        <f>IFERROR(__xludf.DUMMYFUNCTION("""COMPUTED_VALUE"""),"13-01-2022 13:00")</f>
        <v>13-01-2022 13:00</v>
      </c>
      <c r="F303" s="1">
        <f>IFERROR(__xludf.DUMMYFUNCTION("""COMPUTED_VALUE"""),2869.0)</f>
        <v>2869</v>
      </c>
      <c r="G303" s="1">
        <f>IFERROR(__xludf.DUMMYFUNCTION("""COMPUTED_VALUE"""),302.0)</f>
        <v>302</v>
      </c>
      <c r="H303" s="1">
        <f>IFERROR(__xludf.DUMMYFUNCTION("""COMPUTED_VALUE"""),25.14389828)</f>
        <v>25.14389828</v>
      </c>
    </row>
    <row r="304">
      <c r="A304" s="1">
        <f>IFERROR(__xludf.DUMMYFUNCTION("""COMPUTED_VALUE"""),303.0)</f>
        <v>303</v>
      </c>
      <c r="B304" s="1">
        <f>IFERROR(__xludf.DUMMYFUNCTION("""COMPUTED_VALUE"""),61.9879364491674)</f>
        <v>61.98793645</v>
      </c>
      <c r="C304" s="1">
        <f>IFERROR(__xludf.DUMMYFUNCTION("""COMPUTED_VALUE"""),1135.0)</f>
        <v>1135</v>
      </c>
      <c r="D304" s="1">
        <f>IFERROR(__xludf.DUMMYFUNCTION("""COMPUTED_VALUE"""),303.0)</f>
        <v>303</v>
      </c>
      <c r="E304" s="1" t="str">
        <f>IFERROR(__xludf.DUMMYFUNCTION("""COMPUTED_VALUE"""),"13-01-2022 14:00")</f>
        <v>13-01-2022 14:00</v>
      </c>
      <c r="F304" s="1">
        <f>IFERROR(__xludf.DUMMYFUNCTION("""COMPUTED_VALUE"""),2703.0)</f>
        <v>2703</v>
      </c>
      <c r="G304" s="1">
        <f>IFERROR(__xludf.DUMMYFUNCTION("""COMPUTED_VALUE"""),303.0)</f>
        <v>303</v>
      </c>
      <c r="H304" s="1">
        <f>IFERROR(__xludf.DUMMYFUNCTION("""COMPUTED_VALUE"""),51.24351029)</f>
        <v>51.24351029</v>
      </c>
    </row>
    <row r="305">
      <c r="A305" s="1">
        <f>IFERROR(__xludf.DUMMYFUNCTION("""COMPUTED_VALUE"""),304.0)</f>
        <v>304</v>
      </c>
      <c r="B305" s="1">
        <f>IFERROR(__xludf.DUMMYFUNCTION("""COMPUTED_VALUE"""),15.0835825107592)</f>
        <v>15.08358251</v>
      </c>
      <c r="C305" s="1">
        <f>IFERROR(__xludf.DUMMYFUNCTION("""COMPUTED_VALUE"""),1873.0)</f>
        <v>1873</v>
      </c>
      <c r="D305" s="1">
        <f>IFERROR(__xludf.DUMMYFUNCTION("""COMPUTED_VALUE"""),304.0)</f>
        <v>304</v>
      </c>
      <c r="E305" s="1" t="str">
        <f>IFERROR(__xludf.DUMMYFUNCTION("""COMPUTED_VALUE"""),"13-01-2022 15:00")</f>
        <v>13-01-2022 15:00</v>
      </c>
      <c r="F305" s="1">
        <f>IFERROR(__xludf.DUMMYFUNCTION("""COMPUTED_VALUE"""),2280.0)</f>
        <v>2280</v>
      </c>
      <c r="G305" s="1">
        <f>IFERROR(__xludf.DUMMYFUNCTION("""COMPUTED_VALUE"""),304.0)</f>
        <v>304</v>
      </c>
      <c r="H305" s="1">
        <f>IFERROR(__xludf.DUMMYFUNCTION("""COMPUTED_VALUE"""),50.70585723)</f>
        <v>50.70585723</v>
      </c>
    </row>
    <row r="306">
      <c r="A306" s="1">
        <f>IFERROR(__xludf.DUMMYFUNCTION("""COMPUTED_VALUE"""),305.0)</f>
        <v>305</v>
      </c>
      <c r="B306" s="1">
        <f>IFERROR(__xludf.DUMMYFUNCTION("""COMPUTED_VALUE"""),79.2141852669325)</f>
        <v>79.21418527</v>
      </c>
      <c r="C306" s="1">
        <f>IFERROR(__xludf.DUMMYFUNCTION("""COMPUTED_VALUE"""),1233.0)</f>
        <v>1233</v>
      </c>
      <c r="D306" s="1">
        <f>IFERROR(__xludf.DUMMYFUNCTION("""COMPUTED_VALUE"""),305.0)</f>
        <v>305</v>
      </c>
      <c r="E306" s="1" t="str">
        <f>IFERROR(__xludf.DUMMYFUNCTION("""COMPUTED_VALUE"""),"13-01-2022 16:00")</f>
        <v>13-01-2022 16:00</v>
      </c>
      <c r="F306" s="1">
        <f>IFERROR(__xludf.DUMMYFUNCTION("""COMPUTED_VALUE"""),2020.0)</f>
        <v>2020</v>
      </c>
      <c r="G306" s="1">
        <f>IFERROR(__xludf.DUMMYFUNCTION("""COMPUTED_VALUE"""),305.0)</f>
        <v>305</v>
      </c>
      <c r="H306" s="1">
        <f>IFERROR(__xludf.DUMMYFUNCTION("""COMPUTED_VALUE"""),44.03294777)</f>
        <v>44.03294777</v>
      </c>
    </row>
    <row r="307">
      <c r="A307" s="1">
        <f>IFERROR(__xludf.DUMMYFUNCTION("""COMPUTED_VALUE"""),306.0)</f>
        <v>306</v>
      </c>
      <c r="B307" s="1">
        <f>IFERROR(__xludf.DUMMYFUNCTION("""COMPUTED_VALUE"""),14.3256189555269)</f>
        <v>14.32561896</v>
      </c>
      <c r="C307" s="1">
        <f>IFERROR(__xludf.DUMMYFUNCTION("""COMPUTED_VALUE"""),1701.0)</f>
        <v>1701</v>
      </c>
      <c r="D307" s="1">
        <f>IFERROR(__xludf.DUMMYFUNCTION("""COMPUTED_VALUE"""),306.0)</f>
        <v>306</v>
      </c>
      <c r="E307" s="1" t="str">
        <f>IFERROR(__xludf.DUMMYFUNCTION("""COMPUTED_VALUE"""),"13-01-2022 17:00")</f>
        <v>13-01-2022 17:00</v>
      </c>
      <c r="F307" s="1">
        <f>IFERROR(__xludf.DUMMYFUNCTION("""COMPUTED_VALUE"""),2265.0)</f>
        <v>2265</v>
      </c>
      <c r="G307" s="1">
        <f>IFERROR(__xludf.DUMMYFUNCTION("""COMPUTED_VALUE"""),306.0)</f>
        <v>306</v>
      </c>
      <c r="H307" s="1">
        <f>IFERROR(__xludf.DUMMYFUNCTION("""COMPUTED_VALUE"""),18.86049747)</f>
        <v>18.86049747</v>
      </c>
    </row>
    <row r="308">
      <c r="A308" s="1">
        <f>IFERROR(__xludf.DUMMYFUNCTION("""COMPUTED_VALUE"""),307.0)</f>
        <v>307</v>
      </c>
      <c r="B308" s="1">
        <f>IFERROR(__xludf.DUMMYFUNCTION("""COMPUTED_VALUE"""),74.0459805661614)</f>
        <v>74.04598057</v>
      </c>
      <c r="C308" s="1">
        <f>IFERROR(__xludf.DUMMYFUNCTION("""COMPUTED_VALUE"""),1392.0)</f>
        <v>1392</v>
      </c>
      <c r="D308" s="1">
        <f>IFERROR(__xludf.DUMMYFUNCTION("""COMPUTED_VALUE"""),307.0)</f>
        <v>307</v>
      </c>
      <c r="E308" s="1" t="str">
        <f>IFERROR(__xludf.DUMMYFUNCTION("""COMPUTED_VALUE"""),"13-01-2022 18:00")</f>
        <v>13-01-2022 18:00</v>
      </c>
      <c r="F308" s="1">
        <f>IFERROR(__xludf.DUMMYFUNCTION("""COMPUTED_VALUE"""),2239.0)</f>
        <v>2239</v>
      </c>
      <c r="G308" s="1">
        <f>IFERROR(__xludf.DUMMYFUNCTION("""COMPUTED_VALUE"""),307.0)</f>
        <v>307</v>
      </c>
      <c r="H308" s="1">
        <f>IFERROR(__xludf.DUMMYFUNCTION("""COMPUTED_VALUE"""),13.47867254)</f>
        <v>13.47867254</v>
      </c>
    </row>
    <row r="309">
      <c r="A309" s="1">
        <f>IFERROR(__xludf.DUMMYFUNCTION("""COMPUTED_VALUE"""),308.0)</f>
        <v>308</v>
      </c>
      <c r="B309" s="1">
        <f>IFERROR(__xludf.DUMMYFUNCTION("""COMPUTED_VALUE"""),13.7753918340015)</f>
        <v>13.77539183</v>
      </c>
      <c r="C309" s="1">
        <f>IFERROR(__xludf.DUMMYFUNCTION("""COMPUTED_VALUE"""),1468.0)</f>
        <v>1468</v>
      </c>
      <c r="D309" s="1">
        <f>IFERROR(__xludf.DUMMYFUNCTION("""COMPUTED_VALUE"""),308.0)</f>
        <v>308</v>
      </c>
      <c r="E309" s="1" t="str">
        <f>IFERROR(__xludf.DUMMYFUNCTION("""COMPUTED_VALUE"""),"13-01-2022 19:00")</f>
        <v>13-01-2022 19:00</v>
      </c>
      <c r="F309" s="1">
        <f>IFERROR(__xludf.DUMMYFUNCTION("""COMPUTED_VALUE"""),2020.0)</f>
        <v>2020</v>
      </c>
      <c r="G309" s="1">
        <f>IFERROR(__xludf.DUMMYFUNCTION("""COMPUTED_VALUE"""),308.0)</f>
        <v>308</v>
      </c>
      <c r="H309" s="1">
        <f>IFERROR(__xludf.DUMMYFUNCTION("""COMPUTED_VALUE"""),74.97224621)</f>
        <v>74.97224621</v>
      </c>
    </row>
    <row r="310">
      <c r="A310" s="1">
        <f>IFERROR(__xludf.DUMMYFUNCTION("""COMPUTED_VALUE"""),309.0)</f>
        <v>309</v>
      </c>
      <c r="B310" s="1">
        <f>IFERROR(__xludf.DUMMYFUNCTION("""COMPUTED_VALUE"""),20.7734449432426)</f>
        <v>20.77344494</v>
      </c>
      <c r="C310" s="1">
        <f>IFERROR(__xludf.DUMMYFUNCTION("""COMPUTED_VALUE"""),1759.0)</f>
        <v>1759</v>
      </c>
      <c r="D310" s="1">
        <f>IFERROR(__xludf.DUMMYFUNCTION("""COMPUTED_VALUE"""),309.0)</f>
        <v>309</v>
      </c>
      <c r="E310" s="1" t="str">
        <f>IFERROR(__xludf.DUMMYFUNCTION("""COMPUTED_VALUE"""),"13-01-2022 20:00")</f>
        <v>13-01-2022 20:00</v>
      </c>
      <c r="F310" s="1">
        <f>IFERROR(__xludf.DUMMYFUNCTION("""COMPUTED_VALUE"""),2401.0)</f>
        <v>2401</v>
      </c>
      <c r="G310" s="1">
        <f>IFERROR(__xludf.DUMMYFUNCTION("""COMPUTED_VALUE"""),309.0)</f>
        <v>309</v>
      </c>
      <c r="H310" s="1">
        <f>IFERROR(__xludf.DUMMYFUNCTION("""COMPUTED_VALUE"""),18.09790836)</f>
        <v>18.09790836</v>
      </c>
    </row>
    <row r="311">
      <c r="A311" s="1">
        <f>IFERROR(__xludf.DUMMYFUNCTION("""COMPUTED_VALUE"""),310.0)</f>
        <v>310</v>
      </c>
      <c r="B311" s="1">
        <f>IFERROR(__xludf.DUMMYFUNCTION("""COMPUTED_VALUE"""),76.9485105577772)</f>
        <v>76.94851056</v>
      </c>
      <c r="C311" s="1">
        <f>IFERROR(__xludf.DUMMYFUNCTION("""COMPUTED_VALUE"""),1305.0)</f>
        <v>1305</v>
      </c>
      <c r="D311" s="1">
        <f>IFERROR(__xludf.DUMMYFUNCTION("""COMPUTED_VALUE"""),310.0)</f>
        <v>310</v>
      </c>
      <c r="E311" s="1" t="str">
        <f>IFERROR(__xludf.DUMMYFUNCTION("""COMPUTED_VALUE"""),"13-01-2022 21:00")</f>
        <v>13-01-2022 21:00</v>
      </c>
      <c r="F311" s="1">
        <f>IFERROR(__xludf.DUMMYFUNCTION("""COMPUTED_VALUE"""),2469.0)</f>
        <v>2469</v>
      </c>
      <c r="G311" s="1">
        <f>IFERROR(__xludf.DUMMYFUNCTION("""COMPUTED_VALUE"""),310.0)</f>
        <v>310</v>
      </c>
      <c r="H311" s="1">
        <f>IFERROR(__xludf.DUMMYFUNCTION("""COMPUTED_VALUE"""),83.10914211)</f>
        <v>83.10914211</v>
      </c>
    </row>
    <row r="312">
      <c r="A312" s="1">
        <f>IFERROR(__xludf.DUMMYFUNCTION("""COMPUTED_VALUE"""),311.0)</f>
        <v>311</v>
      </c>
      <c r="B312" s="1">
        <f>IFERROR(__xludf.DUMMYFUNCTION("""COMPUTED_VALUE"""),27.4531164908883)</f>
        <v>27.45311649</v>
      </c>
      <c r="C312" s="1">
        <f>IFERROR(__xludf.DUMMYFUNCTION("""COMPUTED_VALUE"""),1060.0)</f>
        <v>1060</v>
      </c>
      <c r="D312" s="1">
        <f>IFERROR(__xludf.DUMMYFUNCTION("""COMPUTED_VALUE"""),311.0)</f>
        <v>311</v>
      </c>
      <c r="E312" s="1" t="str">
        <f>IFERROR(__xludf.DUMMYFUNCTION("""COMPUTED_VALUE"""),"13-01-2022 22:00")</f>
        <v>13-01-2022 22:00</v>
      </c>
      <c r="F312" s="1">
        <f>IFERROR(__xludf.DUMMYFUNCTION("""COMPUTED_VALUE"""),2864.0)</f>
        <v>2864</v>
      </c>
      <c r="G312" s="1">
        <f>IFERROR(__xludf.DUMMYFUNCTION("""COMPUTED_VALUE"""),311.0)</f>
        <v>311</v>
      </c>
      <c r="H312" s="1">
        <f>IFERROR(__xludf.DUMMYFUNCTION("""COMPUTED_VALUE"""),81.94669265)</f>
        <v>81.94669265</v>
      </c>
    </row>
    <row r="313">
      <c r="A313" s="1">
        <f>IFERROR(__xludf.DUMMYFUNCTION("""COMPUTED_VALUE"""),312.0)</f>
        <v>312</v>
      </c>
      <c r="B313" s="1">
        <f>IFERROR(__xludf.DUMMYFUNCTION("""COMPUTED_VALUE"""),61.47768761043)</f>
        <v>61.47768761</v>
      </c>
      <c r="C313" s="1">
        <f>IFERROR(__xludf.DUMMYFUNCTION("""COMPUTED_VALUE"""),1557.0)</f>
        <v>1557</v>
      </c>
      <c r="D313" s="1">
        <f>IFERROR(__xludf.DUMMYFUNCTION("""COMPUTED_VALUE"""),312.0)</f>
        <v>312</v>
      </c>
      <c r="E313" s="1" t="str">
        <f>IFERROR(__xludf.DUMMYFUNCTION("""COMPUTED_VALUE"""),"13-01-2022 23:00")</f>
        <v>13-01-2022 23:00</v>
      </c>
      <c r="F313" s="1">
        <f>IFERROR(__xludf.DUMMYFUNCTION("""COMPUTED_VALUE"""),2195.0)</f>
        <v>2195</v>
      </c>
      <c r="G313" s="1">
        <f>IFERROR(__xludf.DUMMYFUNCTION("""COMPUTED_VALUE"""),312.0)</f>
        <v>312</v>
      </c>
      <c r="H313" s="1">
        <f>IFERROR(__xludf.DUMMYFUNCTION("""COMPUTED_VALUE"""),18.37041241)</f>
        <v>18.37041241</v>
      </c>
    </row>
    <row r="314">
      <c r="A314" s="1">
        <f>IFERROR(__xludf.DUMMYFUNCTION("""COMPUTED_VALUE"""),313.0)</f>
        <v>313</v>
      </c>
      <c r="B314" s="1">
        <f>IFERROR(__xludf.DUMMYFUNCTION("""COMPUTED_VALUE"""),68.6404364010305)</f>
        <v>68.6404364</v>
      </c>
      <c r="C314" s="1">
        <f>IFERROR(__xludf.DUMMYFUNCTION("""COMPUTED_VALUE"""),1157.0)</f>
        <v>1157</v>
      </c>
      <c r="D314" s="1">
        <f>IFERROR(__xludf.DUMMYFUNCTION("""COMPUTED_VALUE"""),313.0)</f>
        <v>313</v>
      </c>
      <c r="E314" s="1" t="str">
        <f>IFERROR(__xludf.DUMMYFUNCTION("""COMPUTED_VALUE"""),"14-01-2022 00:00")</f>
        <v>14-01-2022 00:00</v>
      </c>
      <c r="F314" s="1">
        <f>IFERROR(__xludf.DUMMYFUNCTION("""COMPUTED_VALUE"""),2479.0)</f>
        <v>2479</v>
      </c>
      <c r="G314" s="1">
        <f>IFERROR(__xludf.DUMMYFUNCTION("""COMPUTED_VALUE"""),313.0)</f>
        <v>313</v>
      </c>
      <c r="H314" s="1">
        <f>IFERROR(__xludf.DUMMYFUNCTION("""COMPUTED_VALUE"""),71.94075358)</f>
        <v>71.94075358</v>
      </c>
    </row>
    <row r="315">
      <c r="A315" s="1">
        <f>IFERROR(__xludf.DUMMYFUNCTION("""COMPUTED_VALUE"""),314.0)</f>
        <v>314</v>
      </c>
      <c r="B315" s="1">
        <f>IFERROR(__xludf.DUMMYFUNCTION("""COMPUTED_VALUE"""),39.7517806438165)</f>
        <v>39.75178064</v>
      </c>
      <c r="C315" s="1">
        <f>IFERROR(__xludf.DUMMYFUNCTION("""COMPUTED_VALUE"""),1968.0)</f>
        <v>1968</v>
      </c>
      <c r="D315" s="1">
        <f>IFERROR(__xludf.DUMMYFUNCTION("""COMPUTED_VALUE"""),314.0)</f>
        <v>314</v>
      </c>
      <c r="E315" s="1" t="str">
        <f>IFERROR(__xludf.DUMMYFUNCTION("""COMPUTED_VALUE"""),"14-01-2022 01:00")</f>
        <v>14-01-2022 01:00</v>
      </c>
      <c r="F315" s="1">
        <f>IFERROR(__xludf.DUMMYFUNCTION("""COMPUTED_VALUE"""),2354.0)</f>
        <v>2354</v>
      </c>
      <c r="G315" s="1">
        <f>IFERROR(__xludf.DUMMYFUNCTION("""COMPUTED_VALUE"""),314.0)</f>
        <v>314</v>
      </c>
      <c r="H315" s="1">
        <f>IFERROR(__xludf.DUMMYFUNCTION("""COMPUTED_VALUE"""),84.8940852)</f>
        <v>84.8940852</v>
      </c>
    </row>
    <row r="316">
      <c r="A316" s="1">
        <f>IFERROR(__xludf.DUMMYFUNCTION("""COMPUTED_VALUE"""),315.0)</f>
        <v>315</v>
      </c>
      <c r="B316" s="1">
        <f>IFERROR(__xludf.DUMMYFUNCTION("""COMPUTED_VALUE"""),84.9826950656902)</f>
        <v>84.98269507</v>
      </c>
      <c r="C316" s="1">
        <f>IFERROR(__xludf.DUMMYFUNCTION("""COMPUTED_VALUE"""),1555.0)</f>
        <v>1555</v>
      </c>
      <c r="D316" s="1">
        <f>IFERROR(__xludf.DUMMYFUNCTION("""COMPUTED_VALUE"""),315.0)</f>
        <v>315</v>
      </c>
      <c r="E316" s="1" t="str">
        <f>IFERROR(__xludf.DUMMYFUNCTION("""COMPUTED_VALUE"""),"14-01-2022 02:00")</f>
        <v>14-01-2022 02:00</v>
      </c>
      <c r="F316" s="1">
        <f>IFERROR(__xludf.DUMMYFUNCTION("""COMPUTED_VALUE"""),2506.0)</f>
        <v>2506</v>
      </c>
      <c r="G316" s="1">
        <f>IFERROR(__xludf.DUMMYFUNCTION("""COMPUTED_VALUE"""),315.0)</f>
        <v>315</v>
      </c>
      <c r="H316" s="1">
        <f>IFERROR(__xludf.DUMMYFUNCTION("""COMPUTED_VALUE"""),26.08556185)</f>
        <v>26.08556185</v>
      </c>
    </row>
    <row r="317">
      <c r="A317" s="1">
        <f>IFERROR(__xludf.DUMMYFUNCTION("""COMPUTED_VALUE"""),316.0)</f>
        <v>316</v>
      </c>
      <c r="B317" s="1">
        <f>IFERROR(__xludf.DUMMYFUNCTION("""COMPUTED_VALUE"""),29.2915559354953)</f>
        <v>29.29155594</v>
      </c>
      <c r="C317" s="1">
        <f>IFERROR(__xludf.DUMMYFUNCTION("""COMPUTED_VALUE"""),1112.0)</f>
        <v>1112</v>
      </c>
      <c r="D317" s="1">
        <f>IFERROR(__xludf.DUMMYFUNCTION("""COMPUTED_VALUE"""),316.0)</f>
        <v>316</v>
      </c>
      <c r="E317" s="1" t="str">
        <f>IFERROR(__xludf.DUMMYFUNCTION("""COMPUTED_VALUE"""),"14-01-2022 03:00")</f>
        <v>14-01-2022 03:00</v>
      </c>
      <c r="F317" s="1">
        <f>IFERROR(__xludf.DUMMYFUNCTION("""COMPUTED_VALUE"""),2285.0)</f>
        <v>2285</v>
      </c>
      <c r="G317" s="1">
        <f>IFERROR(__xludf.DUMMYFUNCTION("""COMPUTED_VALUE"""),316.0)</f>
        <v>316</v>
      </c>
      <c r="H317" s="1">
        <f>IFERROR(__xludf.DUMMYFUNCTION("""COMPUTED_VALUE"""),65.29983225)</f>
        <v>65.29983225</v>
      </c>
    </row>
    <row r="318">
      <c r="A318" s="1">
        <f>IFERROR(__xludf.DUMMYFUNCTION("""COMPUTED_VALUE"""),317.0)</f>
        <v>317</v>
      </c>
      <c r="B318" s="1">
        <f>IFERROR(__xludf.DUMMYFUNCTION("""COMPUTED_VALUE"""),22.1898423151961)</f>
        <v>22.18984232</v>
      </c>
      <c r="C318" s="1">
        <f>IFERROR(__xludf.DUMMYFUNCTION("""COMPUTED_VALUE"""),1292.0)</f>
        <v>1292</v>
      </c>
      <c r="D318" s="1">
        <f>IFERROR(__xludf.DUMMYFUNCTION("""COMPUTED_VALUE"""),317.0)</f>
        <v>317</v>
      </c>
      <c r="E318" s="1" t="str">
        <f>IFERROR(__xludf.DUMMYFUNCTION("""COMPUTED_VALUE"""),"14-01-2022 04:00")</f>
        <v>14-01-2022 04:00</v>
      </c>
      <c r="F318" s="1">
        <f>IFERROR(__xludf.DUMMYFUNCTION("""COMPUTED_VALUE"""),2771.0)</f>
        <v>2771</v>
      </c>
      <c r="G318" s="1">
        <f>IFERROR(__xludf.DUMMYFUNCTION("""COMPUTED_VALUE"""),317.0)</f>
        <v>317</v>
      </c>
      <c r="H318" s="1">
        <f>IFERROR(__xludf.DUMMYFUNCTION("""COMPUTED_VALUE"""),64.93988674)</f>
        <v>64.93988674</v>
      </c>
    </row>
    <row r="319">
      <c r="A319" s="1">
        <f>IFERROR(__xludf.DUMMYFUNCTION("""COMPUTED_VALUE"""),318.0)</f>
        <v>318</v>
      </c>
      <c r="B319" s="1">
        <f>IFERROR(__xludf.DUMMYFUNCTION("""COMPUTED_VALUE"""),64.2287723923012)</f>
        <v>64.22877239</v>
      </c>
      <c r="C319" s="1">
        <f>IFERROR(__xludf.DUMMYFUNCTION("""COMPUTED_VALUE"""),1346.0)</f>
        <v>1346</v>
      </c>
      <c r="D319" s="1">
        <f>IFERROR(__xludf.DUMMYFUNCTION("""COMPUTED_VALUE"""),318.0)</f>
        <v>318</v>
      </c>
      <c r="E319" s="1" t="str">
        <f>IFERROR(__xludf.DUMMYFUNCTION("""COMPUTED_VALUE"""),"14-01-2022 05:00")</f>
        <v>14-01-2022 05:00</v>
      </c>
      <c r="F319" s="1">
        <f>IFERROR(__xludf.DUMMYFUNCTION("""COMPUTED_VALUE"""),2335.0)</f>
        <v>2335</v>
      </c>
      <c r="G319" s="1">
        <f>IFERROR(__xludf.DUMMYFUNCTION("""COMPUTED_VALUE"""),318.0)</f>
        <v>318</v>
      </c>
      <c r="H319" s="1">
        <f>IFERROR(__xludf.DUMMYFUNCTION("""COMPUTED_VALUE"""),45.88273508)</f>
        <v>45.88273508</v>
      </c>
    </row>
    <row r="320">
      <c r="A320" s="1">
        <f>IFERROR(__xludf.DUMMYFUNCTION("""COMPUTED_VALUE"""),319.0)</f>
        <v>319</v>
      </c>
      <c r="B320" s="1">
        <f>IFERROR(__xludf.DUMMYFUNCTION("""COMPUTED_VALUE"""),23.8543143293206)</f>
        <v>23.85431433</v>
      </c>
      <c r="C320" s="1">
        <f>IFERROR(__xludf.DUMMYFUNCTION("""COMPUTED_VALUE"""),1129.0)</f>
        <v>1129</v>
      </c>
      <c r="D320" s="1">
        <f>IFERROR(__xludf.DUMMYFUNCTION("""COMPUTED_VALUE"""),319.0)</f>
        <v>319</v>
      </c>
      <c r="E320" s="1" t="str">
        <f>IFERROR(__xludf.DUMMYFUNCTION("""COMPUTED_VALUE"""),"14-01-2022 06:00")</f>
        <v>14-01-2022 06:00</v>
      </c>
      <c r="F320" s="1">
        <f>IFERROR(__xludf.DUMMYFUNCTION("""COMPUTED_VALUE"""),2787.0)</f>
        <v>2787</v>
      </c>
      <c r="G320" s="1">
        <f>IFERROR(__xludf.DUMMYFUNCTION("""COMPUTED_VALUE"""),319.0)</f>
        <v>319</v>
      </c>
      <c r="H320" s="1">
        <f>IFERROR(__xludf.DUMMYFUNCTION("""COMPUTED_VALUE"""),42.37126164)</f>
        <v>42.37126164</v>
      </c>
    </row>
    <row r="321">
      <c r="A321" s="1">
        <f>IFERROR(__xludf.DUMMYFUNCTION("""COMPUTED_VALUE"""),320.0)</f>
        <v>320</v>
      </c>
      <c r="B321" s="1">
        <f>IFERROR(__xludf.DUMMYFUNCTION("""COMPUTED_VALUE"""),85.9983524413847)</f>
        <v>85.99835244</v>
      </c>
      <c r="C321" s="1">
        <f>IFERROR(__xludf.DUMMYFUNCTION("""COMPUTED_VALUE"""),1903.0)</f>
        <v>1903</v>
      </c>
      <c r="D321" s="1">
        <f>IFERROR(__xludf.DUMMYFUNCTION("""COMPUTED_VALUE"""),320.0)</f>
        <v>320</v>
      </c>
      <c r="E321" s="1" t="str">
        <f>IFERROR(__xludf.DUMMYFUNCTION("""COMPUTED_VALUE"""),"14-01-2022 07:00")</f>
        <v>14-01-2022 07:00</v>
      </c>
      <c r="F321" s="1">
        <f>IFERROR(__xludf.DUMMYFUNCTION("""COMPUTED_VALUE"""),2261.0)</f>
        <v>2261</v>
      </c>
      <c r="G321" s="1">
        <f>IFERROR(__xludf.DUMMYFUNCTION("""COMPUTED_VALUE"""),320.0)</f>
        <v>320</v>
      </c>
      <c r="H321" s="1">
        <f>IFERROR(__xludf.DUMMYFUNCTION("""COMPUTED_VALUE"""),16.02693449)</f>
        <v>16.02693449</v>
      </c>
    </row>
    <row r="322">
      <c r="A322" s="1">
        <f>IFERROR(__xludf.DUMMYFUNCTION("""COMPUTED_VALUE"""),321.0)</f>
        <v>321</v>
      </c>
      <c r="B322" s="1">
        <f>IFERROR(__xludf.DUMMYFUNCTION("""COMPUTED_VALUE"""),57.8699433663296)</f>
        <v>57.86994337</v>
      </c>
      <c r="C322" s="1">
        <f>IFERROR(__xludf.DUMMYFUNCTION("""COMPUTED_VALUE"""),1078.0)</f>
        <v>1078</v>
      </c>
      <c r="D322" s="1">
        <f>IFERROR(__xludf.DUMMYFUNCTION("""COMPUTED_VALUE"""),321.0)</f>
        <v>321</v>
      </c>
      <c r="E322" s="1" t="str">
        <f>IFERROR(__xludf.DUMMYFUNCTION("""COMPUTED_VALUE"""),"14-01-2022 08:00")</f>
        <v>14-01-2022 08:00</v>
      </c>
      <c r="F322" s="1">
        <f>IFERROR(__xludf.DUMMYFUNCTION("""COMPUTED_VALUE"""),2142.0)</f>
        <v>2142</v>
      </c>
      <c r="G322" s="1">
        <f>IFERROR(__xludf.DUMMYFUNCTION("""COMPUTED_VALUE"""),321.0)</f>
        <v>321</v>
      </c>
      <c r="H322" s="1">
        <f>IFERROR(__xludf.DUMMYFUNCTION("""COMPUTED_VALUE"""),54.92016404)</f>
        <v>54.92016404</v>
      </c>
    </row>
    <row r="323">
      <c r="A323" s="1">
        <f>IFERROR(__xludf.DUMMYFUNCTION("""COMPUTED_VALUE"""),322.0)</f>
        <v>322</v>
      </c>
      <c r="B323" s="1">
        <f>IFERROR(__xludf.DUMMYFUNCTION("""COMPUTED_VALUE"""),88.0969686738226)</f>
        <v>88.09696867</v>
      </c>
      <c r="C323" s="1">
        <f>IFERROR(__xludf.DUMMYFUNCTION("""COMPUTED_VALUE"""),1702.0)</f>
        <v>1702</v>
      </c>
      <c r="D323" s="1">
        <f>IFERROR(__xludf.DUMMYFUNCTION("""COMPUTED_VALUE"""),322.0)</f>
        <v>322</v>
      </c>
      <c r="E323" s="1" t="str">
        <f>IFERROR(__xludf.DUMMYFUNCTION("""COMPUTED_VALUE"""),"14-01-2022 09:00")</f>
        <v>14-01-2022 09:00</v>
      </c>
      <c r="F323" s="1">
        <f>IFERROR(__xludf.DUMMYFUNCTION("""COMPUTED_VALUE"""),2894.0)</f>
        <v>2894</v>
      </c>
      <c r="G323" s="1">
        <f>IFERROR(__xludf.DUMMYFUNCTION("""COMPUTED_VALUE"""),322.0)</f>
        <v>322</v>
      </c>
      <c r="H323" s="1">
        <f>IFERROR(__xludf.DUMMYFUNCTION("""COMPUTED_VALUE"""),75.78919811)</f>
        <v>75.78919811</v>
      </c>
    </row>
    <row r="324">
      <c r="A324" s="1">
        <f>IFERROR(__xludf.DUMMYFUNCTION("""COMPUTED_VALUE"""),323.0)</f>
        <v>323</v>
      </c>
      <c r="B324" s="1">
        <f>IFERROR(__xludf.DUMMYFUNCTION("""COMPUTED_VALUE"""),10.0474883906597)</f>
        <v>10.04748839</v>
      </c>
      <c r="C324" s="1">
        <f>IFERROR(__xludf.DUMMYFUNCTION("""COMPUTED_VALUE"""),1466.0)</f>
        <v>1466</v>
      </c>
      <c r="D324" s="1">
        <f>IFERROR(__xludf.DUMMYFUNCTION("""COMPUTED_VALUE"""),323.0)</f>
        <v>323</v>
      </c>
      <c r="E324" s="1" t="str">
        <f>IFERROR(__xludf.DUMMYFUNCTION("""COMPUTED_VALUE"""),"14-01-2022 10:00")</f>
        <v>14-01-2022 10:00</v>
      </c>
      <c r="F324" s="1">
        <f>IFERROR(__xludf.DUMMYFUNCTION("""COMPUTED_VALUE"""),2419.0)</f>
        <v>2419</v>
      </c>
      <c r="G324" s="1">
        <f>IFERROR(__xludf.DUMMYFUNCTION("""COMPUTED_VALUE"""),323.0)</f>
        <v>323</v>
      </c>
      <c r="H324" s="1">
        <f>IFERROR(__xludf.DUMMYFUNCTION("""COMPUTED_VALUE"""),87.54900452)</f>
        <v>87.54900452</v>
      </c>
    </row>
    <row r="325">
      <c r="A325" s="1">
        <f>IFERROR(__xludf.DUMMYFUNCTION("""COMPUTED_VALUE"""),324.0)</f>
        <v>324</v>
      </c>
      <c r="B325" s="1">
        <f>IFERROR(__xludf.DUMMYFUNCTION("""COMPUTED_VALUE"""),24.8384500636829)</f>
        <v>24.83845006</v>
      </c>
      <c r="C325" s="1">
        <f>IFERROR(__xludf.DUMMYFUNCTION("""COMPUTED_VALUE"""),1437.0)</f>
        <v>1437</v>
      </c>
      <c r="D325" s="1">
        <f>IFERROR(__xludf.DUMMYFUNCTION("""COMPUTED_VALUE"""),324.0)</f>
        <v>324</v>
      </c>
      <c r="E325" s="1" t="str">
        <f>IFERROR(__xludf.DUMMYFUNCTION("""COMPUTED_VALUE"""),"14-01-2022 11:00")</f>
        <v>14-01-2022 11:00</v>
      </c>
      <c r="F325" s="1">
        <f>IFERROR(__xludf.DUMMYFUNCTION("""COMPUTED_VALUE"""),2375.0)</f>
        <v>2375</v>
      </c>
      <c r="G325" s="1">
        <f>IFERROR(__xludf.DUMMYFUNCTION("""COMPUTED_VALUE"""),324.0)</f>
        <v>324</v>
      </c>
      <c r="H325" s="1">
        <f>IFERROR(__xludf.DUMMYFUNCTION("""COMPUTED_VALUE"""),36.01745612)</f>
        <v>36.01745612</v>
      </c>
    </row>
    <row r="326">
      <c r="A326" s="1">
        <f>IFERROR(__xludf.DUMMYFUNCTION("""COMPUTED_VALUE"""),325.0)</f>
        <v>325</v>
      </c>
      <c r="B326" s="1">
        <f>IFERROR(__xludf.DUMMYFUNCTION("""COMPUTED_VALUE"""),47.845083414662)</f>
        <v>47.84508341</v>
      </c>
      <c r="C326" s="1">
        <f>IFERROR(__xludf.DUMMYFUNCTION("""COMPUTED_VALUE"""),1783.0)</f>
        <v>1783</v>
      </c>
      <c r="D326" s="1">
        <f>IFERROR(__xludf.DUMMYFUNCTION("""COMPUTED_VALUE"""),325.0)</f>
        <v>325</v>
      </c>
      <c r="E326" s="1" t="str">
        <f>IFERROR(__xludf.DUMMYFUNCTION("""COMPUTED_VALUE"""),"14-01-2022 12:00")</f>
        <v>14-01-2022 12:00</v>
      </c>
      <c r="F326" s="1">
        <f>IFERROR(__xludf.DUMMYFUNCTION("""COMPUTED_VALUE"""),2920.0)</f>
        <v>2920</v>
      </c>
      <c r="G326" s="1">
        <f>IFERROR(__xludf.DUMMYFUNCTION("""COMPUTED_VALUE"""),325.0)</f>
        <v>325</v>
      </c>
      <c r="H326" s="1">
        <f>IFERROR(__xludf.DUMMYFUNCTION("""COMPUTED_VALUE"""),49.45731634)</f>
        <v>49.45731634</v>
      </c>
    </row>
    <row r="327">
      <c r="A327" s="1">
        <f>IFERROR(__xludf.DUMMYFUNCTION("""COMPUTED_VALUE"""),326.0)</f>
        <v>326</v>
      </c>
      <c r="B327" s="1">
        <f>IFERROR(__xludf.DUMMYFUNCTION("""COMPUTED_VALUE"""),14.6151205322562)</f>
        <v>14.61512053</v>
      </c>
      <c r="C327" s="1">
        <f>IFERROR(__xludf.DUMMYFUNCTION("""COMPUTED_VALUE"""),1695.0)</f>
        <v>1695</v>
      </c>
      <c r="D327" s="1">
        <f>IFERROR(__xludf.DUMMYFUNCTION("""COMPUTED_VALUE"""),326.0)</f>
        <v>326</v>
      </c>
      <c r="E327" s="1" t="str">
        <f>IFERROR(__xludf.DUMMYFUNCTION("""COMPUTED_VALUE"""),"14-01-2022 13:00")</f>
        <v>14-01-2022 13:00</v>
      </c>
      <c r="F327" s="1">
        <f>IFERROR(__xludf.DUMMYFUNCTION("""COMPUTED_VALUE"""),2801.0)</f>
        <v>2801</v>
      </c>
      <c r="G327" s="1">
        <f>IFERROR(__xludf.DUMMYFUNCTION("""COMPUTED_VALUE"""),326.0)</f>
        <v>326</v>
      </c>
      <c r="H327" s="1">
        <f>IFERROR(__xludf.DUMMYFUNCTION("""COMPUTED_VALUE"""),94.55363187)</f>
        <v>94.55363187</v>
      </c>
    </row>
    <row r="328">
      <c r="A328" s="1">
        <f>IFERROR(__xludf.DUMMYFUNCTION("""COMPUTED_VALUE"""),327.0)</f>
        <v>327</v>
      </c>
      <c r="B328" s="1">
        <f>IFERROR(__xludf.DUMMYFUNCTION("""COMPUTED_VALUE"""),60.6888423941857)</f>
        <v>60.68884239</v>
      </c>
      <c r="C328" s="1">
        <f>IFERROR(__xludf.DUMMYFUNCTION("""COMPUTED_VALUE"""),1172.0)</f>
        <v>1172</v>
      </c>
      <c r="D328" s="1">
        <f>IFERROR(__xludf.DUMMYFUNCTION("""COMPUTED_VALUE"""),327.0)</f>
        <v>327</v>
      </c>
      <c r="E328" s="1" t="str">
        <f>IFERROR(__xludf.DUMMYFUNCTION("""COMPUTED_VALUE"""),"14-01-2022 14:00")</f>
        <v>14-01-2022 14:00</v>
      </c>
      <c r="F328" s="1">
        <f>IFERROR(__xludf.DUMMYFUNCTION("""COMPUTED_VALUE"""),2679.0)</f>
        <v>2679</v>
      </c>
      <c r="G328" s="1">
        <f>IFERROR(__xludf.DUMMYFUNCTION("""COMPUTED_VALUE"""),327.0)</f>
        <v>327</v>
      </c>
      <c r="H328" s="1">
        <f>IFERROR(__xludf.DUMMYFUNCTION("""COMPUTED_VALUE"""),12.06786954)</f>
        <v>12.06786954</v>
      </c>
    </row>
    <row r="329">
      <c r="A329" s="1">
        <f>IFERROR(__xludf.DUMMYFUNCTION("""COMPUTED_VALUE"""),328.0)</f>
        <v>328</v>
      </c>
      <c r="B329" s="1">
        <f>IFERROR(__xludf.DUMMYFUNCTION("""COMPUTED_VALUE"""),61.2321747780096)</f>
        <v>61.23217478</v>
      </c>
      <c r="C329" s="1">
        <f>IFERROR(__xludf.DUMMYFUNCTION("""COMPUTED_VALUE"""),1947.0)</f>
        <v>1947</v>
      </c>
      <c r="D329" s="1">
        <f>IFERROR(__xludf.DUMMYFUNCTION("""COMPUTED_VALUE"""),328.0)</f>
        <v>328</v>
      </c>
      <c r="E329" s="1" t="str">
        <f>IFERROR(__xludf.DUMMYFUNCTION("""COMPUTED_VALUE"""),"14-01-2022 15:00")</f>
        <v>14-01-2022 15:00</v>
      </c>
      <c r="F329" s="1">
        <f>IFERROR(__xludf.DUMMYFUNCTION("""COMPUTED_VALUE"""),2606.0)</f>
        <v>2606</v>
      </c>
      <c r="G329" s="1">
        <f>IFERROR(__xludf.DUMMYFUNCTION("""COMPUTED_VALUE"""),328.0)</f>
        <v>328</v>
      </c>
      <c r="H329" s="1">
        <f>IFERROR(__xludf.DUMMYFUNCTION("""COMPUTED_VALUE"""),24.06076457)</f>
        <v>24.06076457</v>
      </c>
    </row>
    <row r="330">
      <c r="A330" s="1">
        <f>IFERROR(__xludf.DUMMYFUNCTION("""COMPUTED_VALUE"""),329.0)</f>
        <v>329</v>
      </c>
      <c r="B330" s="1">
        <f>IFERROR(__xludf.DUMMYFUNCTION("""COMPUTED_VALUE"""),93.3725043186463)</f>
        <v>93.37250432</v>
      </c>
      <c r="C330" s="1">
        <f>IFERROR(__xludf.DUMMYFUNCTION("""COMPUTED_VALUE"""),1086.0)</f>
        <v>1086</v>
      </c>
      <c r="D330" s="1">
        <f>IFERROR(__xludf.DUMMYFUNCTION("""COMPUTED_VALUE"""),329.0)</f>
        <v>329</v>
      </c>
      <c r="E330" s="1" t="str">
        <f>IFERROR(__xludf.DUMMYFUNCTION("""COMPUTED_VALUE"""),"14-01-2022 16:00")</f>
        <v>14-01-2022 16:00</v>
      </c>
      <c r="F330" s="1">
        <f>IFERROR(__xludf.DUMMYFUNCTION("""COMPUTED_VALUE"""),2182.0)</f>
        <v>2182</v>
      </c>
      <c r="G330" s="1">
        <f>IFERROR(__xludf.DUMMYFUNCTION("""COMPUTED_VALUE"""),329.0)</f>
        <v>329</v>
      </c>
      <c r="H330" s="1">
        <f>IFERROR(__xludf.DUMMYFUNCTION("""COMPUTED_VALUE"""),59.29937764)</f>
        <v>59.29937764</v>
      </c>
    </row>
    <row r="331">
      <c r="A331" s="1">
        <f>IFERROR(__xludf.DUMMYFUNCTION("""COMPUTED_VALUE"""),330.0)</f>
        <v>330</v>
      </c>
      <c r="B331" s="1">
        <f>IFERROR(__xludf.DUMMYFUNCTION("""COMPUTED_VALUE"""),95.7669218130609)</f>
        <v>95.76692181</v>
      </c>
      <c r="C331" s="1">
        <f>IFERROR(__xludf.DUMMYFUNCTION("""COMPUTED_VALUE"""),1275.0)</f>
        <v>1275</v>
      </c>
      <c r="D331" s="1">
        <f>IFERROR(__xludf.DUMMYFUNCTION("""COMPUTED_VALUE"""),330.0)</f>
        <v>330</v>
      </c>
      <c r="E331" s="1" t="str">
        <f>IFERROR(__xludf.DUMMYFUNCTION("""COMPUTED_VALUE"""),"14-01-2022 17:00")</f>
        <v>14-01-2022 17:00</v>
      </c>
      <c r="F331" s="1">
        <f>IFERROR(__xludf.DUMMYFUNCTION("""COMPUTED_VALUE"""),2838.0)</f>
        <v>2838</v>
      </c>
      <c r="G331" s="1">
        <f>IFERROR(__xludf.DUMMYFUNCTION("""COMPUTED_VALUE"""),330.0)</f>
        <v>330</v>
      </c>
      <c r="H331" s="1">
        <f>IFERROR(__xludf.DUMMYFUNCTION("""COMPUTED_VALUE"""),47.67133354)</f>
        <v>47.67133354</v>
      </c>
    </row>
    <row r="332">
      <c r="A332" s="1">
        <f>IFERROR(__xludf.DUMMYFUNCTION("""COMPUTED_VALUE"""),331.0)</f>
        <v>331</v>
      </c>
      <c r="B332" s="1">
        <f>IFERROR(__xludf.DUMMYFUNCTION("""COMPUTED_VALUE"""),61.8890445407602)</f>
        <v>61.88904454</v>
      </c>
      <c r="C332" s="1">
        <f>IFERROR(__xludf.DUMMYFUNCTION("""COMPUTED_VALUE"""),1657.0)</f>
        <v>1657</v>
      </c>
      <c r="D332" s="1">
        <f>IFERROR(__xludf.DUMMYFUNCTION("""COMPUTED_VALUE"""),331.0)</f>
        <v>331</v>
      </c>
      <c r="E332" s="1" t="str">
        <f>IFERROR(__xludf.DUMMYFUNCTION("""COMPUTED_VALUE"""),"14-01-2022 18:00")</f>
        <v>14-01-2022 18:00</v>
      </c>
      <c r="F332" s="1">
        <f>IFERROR(__xludf.DUMMYFUNCTION("""COMPUTED_VALUE"""),2567.0)</f>
        <v>2567</v>
      </c>
      <c r="G332" s="1">
        <f>IFERROR(__xludf.DUMMYFUNCTION("""COMPUTED_VALUE"""),331.0)</f>
        <v>331</v>
      </c>
      <c r="H332" s="1">
        <f>IFERROR(__xludf.DUMMYFUNCTION("""COMPUTED_VALUE"""),34.97478549)</f>
        <v>34.97478549</v>
      </c>
    </row>
    <row r="333">
      <c r="A333" s="1">
        <f>IFERROR(__xludf.DUMMYFUNCTION("""COMPUTED_VALUE"""),332.0)</f>
        <v>332</v>
      </c>
      <c r="B333" s="1">
        <f>IFERROR(__xludf.DUMMYFUNCTION("""COMPUTED_VALUE"""),70.8674045060466)</f>
        <v>70.86740451</v>
      </c>
      <c r="C333" s="1">
        <f>IFERROR(__xludf.DUMMYFUNCTION("""COMPUTED_VALUE"""),1624.0)</f>
        <v>1624</v>
      </c>
      <c r="D333" s="1">
        <f>IFERROR(__xludf.DUMMYFUNCTION("""COMPUTED_VALUE"""),332.0)</f>
        <v>332</v>
      </c>
      <c r="E333" s="1" t="str">
        <f>IFERROR(__xludf.DUMMYFUNCTION("""COMPUTED_VALUE"""),"14-01-2022 19:00")</f>
        <v>14-01-2022 19:00</v>
      </c>
      <c r="F333" s="1">
        <f>IFERROR(__xludf.DUMMYFUNCTION("""COMPUTED_VALUE"""),2217.0)</f>
        <v>2217</v>
      </c>
      <c r="G333" s="1">
        <f>IFERROR(__xludf.DUMMYFUNCTION("""COMPUTED_VALUE"""),332.0)</f>
        <v>332</v>
      </c>
      <c r="H333" s="1">
        <f>IFERROR(__xludf.DUMMYFUNCTION("""COMPUTED_VALUE"""),28.35578215)</f>
        <v>28.35578215</v>
      </c>
    </row>
    <row r="334">
      <c r="A334" s="1">
        <f>IFERROR(__xludf.DUMMYFUNCTION("""COMPUTED_VALUE"""),333.0)</f>
        <v>333</v>
      </c>
      <c r="B334" s="1">
        <f>IFERROR(__xludf.DUMMYFUNCTION("""COMPUTED_VALUE"""),70.9576092894851)</f>
        <v>70.95760929</v>
      </c>
      <c r="C334" s="1">
        <f>IFERROR(__xludf.DUMMYFUNCTION("""COMPUTED_VALUE"""),1729.0)</f>
        <v>1729</v>
      </c>
      <c r="D334" s="1">
        <f>IFERROR(__xludf.DUMMYFUNCTION("""COMPUTED_VALUE"""),333.0)</f>
        <v>333</v>
      </c>
      <c r="E334" s="1" t="str">
        <f>IFERROR(__xludf.DUMMYFUNCTION("""COMPUTED_VALUE"""),"14-01-2022 20:00")</f>
        <v>14-01-2022 20:00</v>
      </c>
      <c r="F334" s="1">
        <f>IFERROR(__xludf.DUMMYFUNCTION("""COMPUTED_VALUE"""),2211.0)</f>
        <v>2211</v>
      </c>
      <c r="G334" s="1">
        <f>IFERROR(__xludf.DUMMYFUNCTION("""COMPUTED_VALUE"""),333.0)</f>
        <v>333</v>
      </c>
      <c r="H334" s="1">
        <f>IFERROR(__xludf.DUMMYFUNCTION("""COMPUTED_VALUE"""),70.81285453)</f>
        <v>70.81285453</v>
      </c>
    </row>
    <row r="335">
      <c r="A335" s="1">
        <f>IFERROR(__xludf.DUMMYFUNCTION("""COMPUTED_VALUE"""),334.0)</f>
        <v>334</v>
      </c>
      <c r="B335" s="1">
        <f>IFERROR(__xludf.DUMMYFUNCTION("""COMPUTED_VALUE"""),47.5951915488348)</f>
        <v>47.59519155</v>
      </c>
      <c r="C335" s="1">
        <f>IFERROR(__xludf.DUMMYFUNCTION("""COMPUTED_VALUE"""),1300.0)</f>
        <v>1300</v>
      </c>
      <c r="D335" s="1">
        <f>IFERROR(__xludf.DUMMYFUNCTION("""COMPUTED_VALUE"""),334.0)</f>
        <v>334</v>
      </c>
      <c r="E335" s="1" t="str">
        <f>IFERROR(__xludf.DUMMYFUNCTION("""COMPUTED_VALUE"""),"14-01-2022 21:00")</f>
        <v>14-01-2022 21:00</v>
      </c>
      <c r="F335" s="1">
        <f>IFERROR(__xludf.DUMMYFUNCTION("""COMPUTED_VALUE"""),2474.0)</f>
        <v>2474</v>
      </c>
      <c r="G335" s="1">
        <f>IFERROR(__xludf.DUMMYFUNCTION("""COMPUTED_VALUE"""),334.0)</f>
        <v>334</v>
      </c>
      <c r="H335" s="1">
        <f>IFERROR(__xludf.DUMMYFUNCTION("""COMPUTED_VALUE"""),51.91680742)</f>
        <v>51.91680742</v>
      </c>
    </row>
    <row r="336">
      <c r="A336" s="1">
        <f>IFERROR(__xludf.DUMMYFUNCTION("""COMPUTED_VALUE"""),335.0)</f>
        <v>335</v>
      </c>
      <c r="B336" s="1">
        <f>IFERROR(__xludf.DUMMYFUNCTION("""COMPUTED_VALUE"""),84.7483933782845)</f>
        <v>84.74839338</v>
      </c>
      <c r="C336" s="1">
        <f>IFERROR(__xludf.DUMMYFUNCTION("""COMPUTED_VALUE"""),1311.0)</f>
        <v>1311</v>
      </c>
      <c r="D336" s="1">
        <f>IFERROR(__xludf.DUMMYFUNCTION("""COMPUTED_VALUE"""),335.0)</f>
        <v>335</v>
      </c>
      <c r="E336" s="1" t="str">
        <f>IFERROR(__xludf.DUMMYFUNCTION("""COMPUTED_VALUE"""),"14-01-2022 22:00")</f>
        <v>14-01-2022 22:00</v>
      </c>
      <c r="F336" s="1">
        <f>IFERROR(__xludf.DUMMYFUNCTION("""COMPUTED_VALUE"""),2919.0)</f>
        <v>2919</v>
      </c>
      <c r="G336" s="1">
        <f>IFERROR(__xludf.DUMMYFUNCTION("""COMPUTED_VALUE"""),335.0)</f>
        <v>335</v>
      </c>
      <c r="H336" s="1">
        <f>IFERROR(__xludf.DUMMYFUNCTION("""COMPUTED_VALUE"""),94.06588629)</f>
        <v>94.06588629</v>
      </c>
    </row>
    <row r="337">
      <c r="A337" s="1">
        <f>IFERROR(__xludf.DUMMYFUNCTION("""COMPUTED_VALUE"""),336.0)</f>
        <v>336</v>
      </c>
      <c r="B337" s="1">
        <f>IFERROR(__xludf.DUMMYFUNCTION("""COMPUTED_VALUE"""),64.2996060597047)</f>
        <v>64.29960606</v>
      </c>
      <c r="C337" s="1">
        <f>IFERROR(__xludf.DUMMYFUNCTION("""COMPUTED_VALUE"""),1280.0)</f>
        <v>1280</v>
      </c>
      <c r="D337" s="1">
        <f>IFERROR(__xludf.DUMMYFUNCTION("""COMPUTED_VALUE"""),336.0)</f>
        <v>336</v>
      </c>
      <c r="E337" s="1" t="str">
        <f>IFERROR(__xludf.DUMMYFUNCTION("""COMPUTED_VALUE"""),"14-01-2022 23:00")</f>
        <v>14-01-2022 23:00</v>
      </c>
      <c r="F337" s="1">
        <f>IFERROR(__xludf.DUMMYFUNCTION("""COMPUTED_VALUE"""),2899.0)</f>
        <v>2899</v>
      </c>
      <c r="G337" s="1">
        <f>IFERROR(__xludf.DUMMYFUNCTION("""COMPUTED_VALUE"""),336.0)</f>
        <v>336</v>
      </c>
      <c r="H337" s="1">
        <f>IFERROR(__xludf.DUMMYFUNCTION("""COMPUTED_VALUE"""),64.06478659)</f>
        <v>64.06478659</v>
      </c>
    </row>
    <row r="338">
      <c r="A338" s="1">
        <f>IFERROR(__xludf.DUMMYFUNCTION("""COMPUTED_VALUE"""),337.0)</f>
        <v>337</v>
      </c>
      <c r="B338" s="1">
        <f>IFERROR(__xludf.DUMMYFUNCTION("""COMPUTED_VALUE"""),59.0655882713172)</f>
        <v>59.06558827</v>
      </c>
      <c r="C338" s="1">
        <f>IFERROR(__xludf.DUMMYFUNCTION("""COMPUTED_VALUE"""),1058.0)</f>
        <v>1058</v>
      </c>
      <c r="D338" s="1">
        <f>IFERROR(__xludf.DUMMYFUNCTION("""COMPUTED_VALUE"""),337.0)</f>
        <v>337</v>
      </c>
      <c r="E338" s="1" t="str">
        <f>IFERROR(__xludf.DUMMYFUNCTION("""COMPUTED_VALUE"""),"15-01-2022 00:00")</f>
        <v>15-01-2022 00:00</v>
      </c>
      <c r="F338" s="1">
        <f>IFERROR(__xludf.DUMMYFUNCTION("""COMPUTED_VALUE"""),2169.0)</f>
        <v>2169</v>
      </c>
      <c r="G338" s="1">
        <f>IFERROR(__xludf.DUMMYFUNCTION("""COMPUTED_VALUE"""),337.0)</f>
        <v>337</v>
      </c>
      <c r="H338" s="1">
        <f>IFERROR(__xludf.DUMMYFUNCTION("""COMPUTED_VALUE"""),53.56586868)</f>
        <v>53.56586868</v>
      </c>
    </row>
    <row r="339">
      <c r="A339" s="1">
        <f>IFERROR(__xludf.DUMMYFUNCTION("""COMPUTED_VALUE"""),338.0)</f>
        <v>338</v>
      </c>
      <c r="B339" s="1">
        <f>IFERROR(__xludf.DUMMYFUNCTION("""COMPUTED_VALUE"""),59.4009552843346)</f>
        <v>59.40095528</v>
      </c>
      <c r="C339" s="1">
        <f>IFERROR(__xludf.DUMMYFUNCTION("""COMPUTED_VALUE"""),1724.0)</f>
        <v>1724</v>
      </c>
      <c r="D339" s="1">
        <f>IFERROR(__xludf.DUMMYFUNCTION("""COMPUTED_VALUE"""),338.0)</f>
        <v>338</v>
      </c>
      <c r="E339" s="1" t="str">
        <f>IFERROR(__xludf.DUMMYFUNCTION("""COMPUTED_VALUE"""),"15-01-2022 01:00")</f>
        <v>15-01-2022 01:00</v>
      </c>
      <c r="F339" s="1">
        <f>IFERROR(__xludf.DUMMYFUNCTION("""COMPUTED_VALUE"""),2346.0)</f>
        <v>2346</v>
      </c>
      <c r="G339" s="1">
        <f>IFERROR(__xludf.DUMMYFUNCTION("""COMPUTED_VALUE"""),338.0)</f>
        <v>338</v>
      </c>
      <c r="H339" s="1">
        <f>IFERROR(__xludf.DUMMYFUNCTION("""COMPUTED_VALUE"""),21.95881977)</f>
        <v>21.95881977</v>
      </c>
    </row>
    <row r="340">
      <c r="A340" s="1">
        <f>IFERROR(__xludf.DUMMYFUNCTION("""COMPUTED_VALUE"""),339.0)</f>
        <v>339</v>
      </c>
      <c r="B340" s="1">
        <f>IFERROR(__xludf.DUMMYFUNCTION("""COMPUTED_VALUE"""),26.1839997601804)</f>
        <v>26.18399976</v>
      </c>
      <c r="C340" s="1">
        <f>IFERROR(__xludf.DUMMYFUNCTION("""COMPUTED_VALUE"""),1067.0)</f>
        <v>1067</v>
      </c>
      <c r="D340" s="1">
        <f>IFERROR(__xludf.DUMMYFUNCTION("""COMPUTED_VALUE"""),339.0)</f>
        <v>339</v>
      </c>
      <c r="E340" s="1" t="str">
        <f>IFERROR(__xludf.DUMMYFUNCTION("""COMPUTED_VALUE"""),"15-01-2022 02:00")</f>
        <v>15-01-2022 02:00</v>
      </c>
      <c r="F340" s="1">
        <f>IFERROR(__xludf.DUMMYFUNCTION("""COMPUTED_VALUE"""),2081.0)</f>
        <v>2081</v>
      </c>
      <c r="G340" s="1">
        <f>IFERROR(__xludf.DUMMYFUNCTION("""COMPUTED_VALUE"""),339.0)</f>
        <v>339</v>
      </c>
      <c r="H340" s="1">
        <f>IFERROR(__xludf.DUMMYFUNCTION("""COMPUTED_VALUE"""),81.11241004)</f>
        <v>81.11241004</v>
      </c>
    </row>
    <row r="341">
      <c r="A341" s="1">
        <f>IFERROR(__xludf.DUMMYFUNCTION("""COMPUTED_VALUE"""),340.0)</f>
        <v>340</v>
      </c>
      <c r="B341" s="1">
        <f>IFERROR(__xludf.DUMMYFUNCTION("""COMPUTED_VALUE"""),69.1723428057365)</f>
        <v>69.17234281</v>
      </c>
      <c r="C341" s="1">
        <f>IFERROR(__xludf.DUMMYFUNCTION("""COMPUTED_VALUE"""),1438.0)</f>
        <v>1438</v>
      </c>
      <c r="D341" s="1">
        <f>IFERROR(__xludf.DUMMYFUNCTION("""COMPUTED_VALUE"""),340.0)</f>
        <v>340</v>
      </c>
      <c r="E341" s="1" t="str">
        <f>IFERROR(__xludf.DUMMYFUNCTION("""COMPUTED_VALUE"""),"15-01-2022 03:00")</f>
        <v>15-01-2022 03:00</v>
      </c>
      <c r="F341" s="1">
        <f>IFERROR(__xludf.DUMMYFUNCTION("""COMPUTED_VALUE"""),2089.0)</f>
        <v>2089</v>
      </c>
      <c r="G341" s="1">
        <f>IFERROR(__xludf.DUMMYFUNCTION("""COMPUTED_VALUE"""),340.0)</f>
        <v>340</v>
      </c>
      <c r="H341" s="1">
        <f>IFERROR(__xludf.DUMMYFUNCTION("""COMPUTED_VALUE"""),55.87043537)</f>
        <v>55.87043537</v>
      </c>
    </row>
    <row r="342">
      <c r="A342" s="1">
        <f>IFERROR(__xludf.DUMMYFUNCTION("""COMPUTED_VALUE"""),341.0)</f>
        <v>341</v>
      </c>
      <c r="B342" s="1">
        <f>IFERROR(__xludf.DUMMYFUNCTION("""COMPUTED_VALUE"""),60.7449762800869)</f>
        <v>60.74497628</v>
      </c>
      <c r="C342" s="1">
        <f>IFERROR(__xludf.DUMMYFUNCTION("""COMPUTED_VALUE"""),1531.0)</f>
        <v>1531</v>
      </c>
      <c r="D342" s="1">
        <f>IFERROR(__xludf.DUMMYFUNCTION("""COMPUTED_VALUE"""),341.0)</f>
        <v>341</v>
      </c>
      <c r="E342" s="1" t="str">
        <f>IFERROR(__xludf.DUMMYFUNCTION("""COMPUTED_VALUE"""),"15-01-2022 04:00")</f>
        <v>15-01-2022 04:00</v>
      </c>
      <c r="F342" s="1">
        <f>IFERROR(__xludf.DUMMYFUNCTION("""COMPUTED_VALUE"""),2215.0)</f>
        <v>2215</v>
      </c>
      <c r="G342" s="1">
        <f>IFERROR(__xludf.DUMMYFUNCTION("""COMPUTED_VALUE"""),341.0)</f>
        <v>341</v>
      </c>
      <c r="H342" s="1">
        <f>IFERROR(__xludf.DUMMYFUNCTION("""COMPUTED_VALUE"""),48.30064943)</f>
        <v>48.30064943</v>
      </c>
    </row>
    <row r="343">
      <c r="A343" s="1">
        <f>IFERROR(__xludf.DUMMYFUNCTION("""COMPUTED_VALUE"""),342.0)</f>
        <v>342</v>
      </c>
      <c r="B343" s="1">
        <f>IFERROR(__xludf.DUMMYFUNCTION("""COMPUTED_VALUE"""),60.9869949409793)</f>
        <v>60.98699494</v>
      </c>
      <c r="C343" s="1">
        <f>IFERROR(__xludf.DUMMYFUNCTION("""COMPUTED_VALUE"""),1832.0)</f>
        <v>1832</v>
      </c>
      <c r="D343" s="1">
        <f>IFERROR(__xludf.DUMMYFUNCTION("""COMPUTED_VALUE"""),342.0)</f>
        <v>342</v>
      </c>
      <c r="E343" s="1" t="str">
        <f>IFERROR(__xludf.DUMMYFUNCTION("""COMPUTED_VALUE"""),"15-01-2022 05:00")</f>
        <v>15-01-2022 05:00</v>
      </c>
      <c r="F343" s="1">
        <f>IFERROR(__xludf.DUMMYFUNCTION("""COMPUTED_VALUE"""),2847.0)</f>
        <v>2847</v>
      </c>
      <c r="G343" s="1">
        <f>IFERROR(__xludf.DUMMYFUNCTION("""COMPUTED_VALUE"""),342.0)</f>
        <v>342</v>
      </c>
      <c r="H343" s="1">
        <f>IFERROR(__xludf.DUMMYFUNCTION("""COMPUTED_VALUE"""),10.14333882)</f>
        <v>10.14333882</v>
      </c>
    </row>
    <row r="344">
      <c r="A344" s="1">
        <f>IFERROR(__xludf.DUMMYFUNCTION("""COMPUTED_VALUE"""),343.0)</f>
        <v>343</v>
      </c>
      <c r="B344" s="1">
        <f>IFERROR(__xludf.DUMMYFUNCTION("""COMPUTED_VALUE"""),99.6160703224722)</f>
        <v>99.61607032</v>
      </c>
      <c r="C344" s="1">
        <f>IFERROR(__xludf.DUMMYFUNCTION("""COMPUTED_VALUE"""),1382.0)</f>
        <v>1382</v>
      </c>
      <c r="D344" s="1">
        <f>IFERROR(__xludf.DUMMYFUNCTION("""COMPUTED_VALUE"""),343.0)</f>
        <v>343</v>
      </c>
      <c r="E344" s="1" t="str">
        <f>IFERROR(__xludf.DUMMYFUNCTION("""COMPUTED_VALUE"""),"15-01-2022 06:00")</f>
        <v>15-01-2022 06:00</v>
      </c>
      <c r="F344" s="1">
        <f>IFERROR(__xludf.DUMMYFUNCTION("""COMPUTED_VALUE"""),2235.0)</f>
        <v>2235</v>
      </c>
      <c r="G344" s="1">
        <f>IFERROR(__xludf.DUMMYFUNCTION("""COMPUTED_VALUE"""),343.0)</f>
        <v>343</v>
      </c>
      <c r="H344" s="1">
        <f>IFERROR(__xludf.DUMMYFUNCTION("""COMPUTED_VALUE"""),39.32528733)</f>
        <v>39.32528733</v>
      </c>
    </row>
    <row r="345">
      <c r="A345" s="1">
        <f>IFERROR(__xludf.DUMMYFUNCTION("""COMPUTED_VALUE"""),344.0)</f>
        <v>344</v>
      </c>
      <c r="B345" s="1">
        <f>IFERROR(__xludf.DUMMYFUNCTION("""COMPUTED_VALUE"""),84.4992839913907)</f>
        <v>84.49928399</v>
      </c>
      <c r="C345" s="1">
        <f>IFERROR(__xludf.DUMMYFUNCTION("""COMPUTED_VALUE"""),1434.0)</f>
        <v>1434</v>
      </c>
      <c r="D345" s="1">
        <f>IFERROR(__xludf.DUMMYFUNCTION("""COMPUTED_VALUE"""),344.0)</f>
        <v>344</v>
      </c>
      <c r="E345" s="1" t="str">
        <f>IFERROR(__xludf.DUMMYFUNCTION("""COMPUTED_VALUE"""),"15-01-2022 07:00")</f>
        <v>15-01-2022 07:00</v>
      </c>
      <c r="F345" s="1">
        <f>IFERROR(__xludf.DUMMYFUNCTION("""COMPUTED_VALUE"""),2238.0)</f>
        <v>2238</v>
      </c>
      <c r="G345" s="1">
        <f>IFERROR(__xludf.DUMMYFUNCTION("""COMPUTED_VALUE"""),344.0)</f>
        <v>344</v>
      </c>
      <c r="H345" s="1">
        <f>IFERROR(__xludf.DUMMYFUNCTION("""COMPUTED_VALUE"""),45.51139833)</f>
        <v>45.51139833</v>
      </c>
    </row>
    <row r="346">
      <c r="A346" s="1">
        <f>IFERROR(__xludf.DUMMYFUNCTION("""COMPUTED_VALUE"""),345.0)</f>
        <v>345</v>
      </c>
      <c r="B346" s="1">
        <f>IFERROR(__xludf.DUMMYFUNCTION("""COMPUTED_VALUE"""),37.8730796036503)</f>
        <v>37.8730796</v>
      </c>
      <c r="C346" s="1">
        <f>IFERROR(__xludf.DUMMYFUNCTION("""COMPUTED_VALUE"""),1440.0)</f>
        <v>1440</v>
      </c>
      <c r="D346" s="1">
        <f>IFERROR(__xludf.DUMMYFUNCTION("""COMPUTED_VALUE"""),345.0)</f>
        <v>345</v>
      </c>
      <c r="E346" s="1" t="str">
        <f>IFERROR(__xludf.DUMMYFUNCTION("""COMPUTED_VALUE"""),"15-01-2022 08:00")</f>
        <v>15-01-2022 08:00</v>
      </c>
      <c r="F346" s="1">
        <f>IFERROR(__xludf.DUMMYFUNCTION("""COMPUTED_VALUE"""),2363.0)</f>
        <v>2363</v>
      </c>
      <c r="G346" s="1">
        <f>IFERROR(__xludf.DUMMYFUNCTION("""COMPUTED_VALUE"""),345.0)</f>
        <v>345</v>
      </c>
      <c r="H346" s="1">
        <f>IFERROR(__xludf.DUMMYFUNCTION("""COMPUTED_VALUE"""),38.54509216)</f>
        <v>38.54509216</v>
      </c>
    </row>
    <row r="347">
      <c r="A347" s="1">
        <f>IFERROR(__xludf.DUMMYFUNCTION("""COMPUTED_VALUE"""),346.0)</f>
        <v>346</v>
      </c>
      <c r="B347" s="1">
        <f>IFERROR(__xludf.DUMMYFUNCTION("""COMPUTED_VALUE"""),38.6931672049609)</f>
        <v>38.6931672</v>
      </c>
      <c r="C347" s="1">
        <f>IFERROR(__xludf.DUMMYFUNCTION("""COMPUTED_VALUE"""),1157.0)</f>
        <v>1157</v>
      </c>
      <c r="D347" s="1">
        <f>IFERROR(__xludf.DUMMYFUNCTION("""COMPUTED_VALUE"""),346.0)</f>
        <v>346</v>
      </c>
      <c r="E347" s="1" t="str">
        <f>IFERROR(__xludf.DUMMYFUNCTION("""COMPUTED_VALUE"""),"15-01-2022 09:00")</f>
        <v>15-01-2022 09:00</v>
      </c>
      <c r="F347" s="1">
        <f>IFERROR(__xludf.DUMMYFUNCTION("""COMPUTED_VALUE"""),2571.0)</f>
        <v>2571</v>
      </c>
      <c r="G347" s="1">
        <f>IFERROR(__xludf.DUMMYFUNCTION("""COMPUTED_VALUE"""),346.0)</f>
        <v>346</v>
      </c>
      <c r="H347" s="1">
        <f>IFERROR(__xludf.DUMMYFUNCTION("""COMPUTED_VALUE"""),75.64047375)</f>
        <v>75.64047375</v>
      </c>
    </row>
    <row r="348">
      <c r="A348" s="1">
        <f>IFERROR(__xludf.DUMMYFUNCTION("""COMPUTED_VALUE"""),347.0)</f>
        <v>347</v>
      </c>
      <c r="B348" s="1">
        <f>IFERROR(__xludf.DUMMYFUNCTION("""COMPUTED_VALUE"""),45.0284483948847)</f>
        <v>45.02844839</v>
      </c>
      <c r="C348" s="1">
        <f>IFERROR(__xludf.DUMMYFUNCTION("""COMPUTED_VALUE"""),1328.0)</f>
        <v>1328</v>
      </c>
      <c r="D348" s="1">
        <f>IFERROR(__xludf.DUMMYFUNCTION("""COMPUTED_VALUE"""),347.0)</f>
        <v>347</v>
      </c>
      <c r="E348" s="1" t="str">
        <f>IFERROR(__xludf.DUMMYFUNCTION("""COMPUTED_VALUE"""),"15-01-2022 10:00")</f>
        <v>15-01-2022 10:00</v>
      </c>
      <c r="F348" s="1">
        <f>IFERROR(__xludf.DUMMYFUNCTION("""COMPUTED_VALUE"""),2382.0)</f>
        <v>2382</v>
      </c>
      <c r="G348" s="1">
        <f>IFERROR(__xludf.DUMMYFUNCTION("""COMPUTED_VALUE"""),347.0)</f>
        <v>347</v>
      </c>
      <c r="H348" s="1">
        <f>IFERROR(__xludf.DUMMYFUNCTION("""COMPUTED_VALUE"""),55.28799945)</f>
        <v>55.28799945</v>
      </c>
    </row>
    <row r="349">
      <c r="A349" s="1">
        <f>IFERROR(__xludf.DUMMYFUNCTION("""COMPUTED_VALUE"""),348.0)</f>
        <v>348</v>
      </c>
      <c r="B349" s="1">
        <f>IFERROR(__xludf.DUMMYFUNCTION("""COMPUTED_VALUE"""),66.4761842492444)</f>
        <v>66.47618425</v>
      </c>
      <c r="C349" s="1">
        <f>IFERROR(__xludf.DUMMYFUNCTION("""COMPUTED_VALUE"""),1957.0)</f>
        <v>1957</v>
      </c>
      <c r="D349" s="1">
        <f>IFERROR(__xludf.DUMMYFUNCTION("""COMPUTED_VALUE"""),348.0)</f>
        <v>348</v>
      </c>
      <c r="E349" s="1" t="str">
        <f>IFERROR(__xludf.DUMMYFUNCTION("""COMPUTED_VALUE"""),"15-01-2022 11:00")</f>
        <v>15-01-2022 11:00</v>
      </c>
      <c r="F349" s="1">
        <f>IFERROR(__xludf.DUMMYFUNCTION("""COMPUTED_VALUE"""),2371.0)</f>
        <v>2371</v>
      </c>
      <c r="G349" s="1">
        <f>IFERROR(__xludf.DUMMYFUNCTION("""COMPUTED_VALUE"""),348.0)</f>
        <v>348</v>
      </c>
      <c r="H349" s="1">
        <f>IFERROR(__xludf.DUMMYFUNCTION("""COMPUTED_VALUE"""),76.78513202)</f>
        <v>76.78513202</v>
      </c>
    </row>
    <row r="350">
      <c r="A350" s="1">
        <f>IFERROR(__xludf.DUMMYFUNCTION("""COMPUTED_VALUE"""),349.0)</f>
        <v>349</v>
      </c>
      <c r="B350" s="1">
        <f>IFERROR(__xludf.DUMMYFUNCTION("""COMPUTED_VALUE"""),74.4131219179129)</f>
        <v>74.41312192</v>
      </c>
      <c r="C350" s="1">
        <f>IFERROR(__xludf.DUMMYFUNCTION("""COMPUTED_VALUE"""),1033.0)</f>
        <v>1033</v>
      </c>
      <c r="D350" s="1">
        <f>IFERROR(__xludf.DUMMYFUNCTION("""COMPUTED_VALUE"""),349.0)</f>
        <v>349</v>
      </c>
      <c r="E350" s="1" t="str">
        <f>IFERROR(__xludf.DUMMYFUNCTION("""COMPUTED_VALUE"""),"15-01-2022 12:00")</f>
        <v>15-01-2022 12:00</v>
      </c>
      <c r="F350" s="1">
        <f>IFERROR(__xludf.DUMMYFUNCTION("""COMPUTED_VALUE"""),2813.0)</f>
        <v>2813</v>
      </c>
      <c r="G350" s="1">
        <f>IFERROR(__xludf.DUMMYFUNCTION("""COMPUTED_VALUE"""),349.0)</f>
        <v>349</v>
      </c>
      <c r="H350" s="1">
        <f>IFERROR(__xludf.DUMMYFUNCTION("""COMPUTED_VALUE"""),54.42464189)</f>
        <v>54.42464189</v>
      </c>
    </row>
    <row r="351">
      <c r="A351" s="1">
        <f>IFERROR(__xludf.DUMMYFUNCTION("""COMPUTED_VALUE"""),350.0)</f>
        <v>350</v>
      </c>
      <c r="B351" s="1">
        <f>IFERROR(__xludf.DUMMYFUNCTION("""COMPUTED_VALUE"""),43.4550137168229)</f>
        <v>43.45501372</v>
      </c>
      <c r="C351" s="1">
        <f>IFERROR(__xludf.DUMMYFUNCTION("""COMPUTED_VALUE"""),1615.0)</f>
        <v>1615</v>
      </c>
      <c r="D351" s="1">
        <f>IFERROR(__xludf.DUMMYFUNCTION("""COMPUTED_VALUE"""),350.0)</f>
        <v>350</v>
      </c>
      <c r="E351" s="1" t="str">
        <f>IFERROR(__xludf.DUMMYFUNCTION("""COMPUTED_VALUE"""),"15-01-2022 13:00")</f>
        <v>15-01-2022 13:00</v>
      </c>
      <c r="F351" s="1">
        <f>IFERROR(__xludf.DUMMYFUNCTION("""COMPUTED_VALUE"""),2836.0)</f>
        <v>2836</v>
      </c>
      <c r="G351" s="1">
        <f>IFERROR(__xludf.DUMMYFUNCTION("""COMPUTED_VALUE"""),350.0)</f>
        <v>350</v>
      </c>
      <c r="H351" s="1">
        <f>IFERROR(__xludf.DUMMYFUNCTION("""COMPUTED_VALUE"""),81.38910742)</f>
        <v>81.38910742</v>
      </c>
    </row>
    <row r="352">
      <c r="A352" s="1">
        <f>IFERROR(__xludf.DUMMYFUNCTION("""COMPUTED_VALUE"""),351.0)</f>
        <v>351</v>
      </c>
      <c r="B352" s="1">
        <f>IFERROR(__xludf.DUMMYFUNCTION("""COMPUTED_VALUE"""),28.3434204940368)</f>
        <v>28.34342049</v>
      </c>
      <c r="C352" s="1">
        <f>IFERROR(__xludf.DUMMYFUNCTION("""COMPUTED_VALUE"""),1286.0)</f>
        <v>1286</v>
      </c>
      <c r="D352" s="1">
        <f>IFERROR(__xludf.DUMMYFUNCTION("""COMPUTED_VALUE"""),351.0)</f>
        <v>351</v>
      </c>
      <c r="E352" s="1" t="str">
        <f>IFERROR(__xludf.DUMMYFUNCTION("""COMPUTED_VALUE"""),"15-01-2022 14:00")</f>
        <v>15-01-2022 14:00</v>
      </c>
      <c r="F352" s="1">
        <f>IFERROR(__xludf.DUMMYFUNCTION("""COMPUTED_VALUE"""),2697.0)</f>
        <v>2697</v>
      </c>
      <c r="G352" s="1">
        <f>IFERROR(__xludf.DUMMYFUNCTION("""COMPUTED_VALUE"""),351.0)</f>
        <v>351</v>
      </c>
      <c r="H352" s="1">
        <f>IFERROR(__xludf.DUMMYFUNCTION("""COMPUTED_VALUE"""),76.11121319)</f>
        <v>76.11121319</v>
      </c>
    </row>
    <row r="353">
      <c r="A353" s="1">
        <f>IFERROR(__xludf.DUMMYFUNCTION("""COMPUTED_VALUE"""),352.0)</f>
        <v>352</v>
      </c>
      <c r="B353" s="1">
        <f>IFERROR(__xludf.DUMMYFUNCTION("""COMPUTED_VALUE"""),70.0043034747928)</f>
        <v>70.00430347</v>
      </c>
      <c r="C353" s="1">
        <f>IFERROR(__xludf.DUMMYFUNCTION("""COMPUTED_VALUE"""),1152.0)</f>
        <v>1152</v>
      </c>
      <c r="D353" s="1">
        <f>IFERROR(__xludf.DUMMYFUNCTION("""COMPUTED_VALUE"""),352.0)</f>
        <v>352</v>
      </c>
      <c r="E353" s="1" t="str">
        <f>IFERROR(__xludf.DUMMYFUNCTION("""COMPUTED_VALUE"""),"15-01-2022 15:00")</f>
        <v>15-01-2022 15:00</v>
      </c>
      <c r="F353" s="1">
        <f>IFERROR(__xludf.DUMMYFUNCTION("""COMPUTED_VALUE"""),2762.0)</f>
        <v>2762</v>
      </c>
      <c r="G353" s="1">
        <f>IFERROR(__xludf.DUMMYFUNCTION("""COMPUTED_VALUE"""),352.0)</f>
        <v>352</v>
      </c>
      <c r="H353" s="1">
        <f>IFERROR(__xludf.DUMMYFUNCTION("""COMPUTED_VALUE"""),70.42955479)</f>
        <v>70.42955479</v>
      </c>
    </row>
    <row r="354">
      <c r="A354" s="1">
        <f>IFERROR(__xludf.DUMMYFUNCTION("""COMPUTED_VALUE"""),353.0)</f>
        <v>353</v>
      </c>
      <c r="B354" s="1">
        <f>IFERROR(__xludf.DUMMYFUNCTION("""COMPUTED_VALUE"""),89.0877666198628)</f>
        <v>89.08776662</v>
      </c>
      <c r="C354" s="1">
        <f>IFERROR(__xludf.DUMMYFUNCTION("""COMPUTED_VALUE"""),1137.0)</f>
        <v>1137</v>
      </c>
      <c r="D354" s="1">
        <f>IFERROR(__xludf.DUMMYFUNCTION("""COMPUTED_VALUE"""),353.0)</f>
        <v>353</v>
      </c>
      <c r="E354" s="1" t="str">
        <f>IFERROR(__xludf.DUMMYFUNCTION("""COMPUTED_VALUE"""),"15-01-2022 16:00")</f>
        <v>15-01-2022 16:00</v>
      </c>
      <c r="F354" s="1">
        <f>IFERROR(__xludf.DUMMYFUNCTION("""COMPUTED_VALUE"""),2051.0)</f>
        <v>2051</v>
      </c>
      <c r="G354" s="1">
        <f>IFERROR(__xludf.DUMMYFUNCTION("""COMPUTED_VALUE"""),353.0)</f>
        <v>353</v>
      </c>
      <c r="H354" s="1">
        <f>IFERROR(__xludf.DUMMYFUNCTION("""COMPUTED_VALUE"""),49.05614325)</f>
        <v>49.05614325</v>
      </c>
    </row>
    <row r="355">
      <c r="A355" s="1">
        <f>IFERROR(__xludf.DUMMYFUNCTION("""COMPUTED_VALUE"""),354.0)</f>
        <v>354</v>
      </c>
      <c r="B355" s="1">
        <f>IFERROR(__xludf.DUMMYFUNCTION("""COMPUTED_VALUE"""),66.0857950098392)</f>
        <v>66.08579501</v>
      </c>
      <c r="C355" s="1">
        <f>IFERROR(__xludf.DUMMYFUNCTION("""COMPUTED_VALUE"""),1176.0)</f>
        <v>1176</v>
      </c>
      <c r="D355" s="1">
        <f>IFERROR(__xludf.DUMMYFUNCTION("""COMPUTED_VALUE"""),354.0)</f>
        <v>354</v>
      </c>
      <c r="E355" s="1" t="str">
        <f>IFERROR(__xludf.DUMMYFUNCTION("""COMPUTED_VALUE"""),"15-01-2022 17:00")</f>
        <v>15-01-2022 17:00</v>
      </c>
      <c r="F355" s="1">
        <f>IFERROR(__xludf.DUMMYFUNCTION("""COMPUTED_VALUE"""),2208.0)</f>
        <v>2208</v>
      </c>
      <c r="G355" s="1">
        <f>IFERROR(__xludf.DUMMYFUNCTION("""COMPUTED_VALUE"""),354.0)</f>
        <v>354</v>
      </c>
      <c r="H355" s="1">
        <f>IFERROR(__xludf.DUMMYFUNCTION("""COMPUTED_VALUE"""),24.82031446)</f>
        <v>24.82031446</v>
      </c>
    </row>
    <row r="356">
      <c r="A356" s="1">
        <f>IFERROR(__xludf.DUMMYFUNCTION("""COMPUTED_VALUE"""),355.0)</f>
        <v>355</v>
      </c>
      <c r="B356" s="1">
        <f>IFERROR(__xludf.DUMMYFUNCTION("""COMPUTED_VALUE"""),76.3499935054185)</f>
        <v>76.34999351</v>
      </c>
      <c r="C356" s="1">
        <f>IFERROR(__xludf.DUMMYFUNCTION("""COMPUTED_VALUE"""),1281.0)</f>
        <v>1281</v>
      </c>
      <c r="D356" s="1">
        <f>IFERROR(__xludf.DUMMYFUNCTION("""COMPUTED_VALUE"""),355.0)</f>
        <v>355</v>
      </c>
      <c r="E356" s="1" t="str">
        <f>IFERROR(__xludf.DUMMYFUNCTION("""COMPUTED_VALUE"""),"15-01-2022 18:00")</f>
        <v>15-01-2022 18:00</v>
      </c>
      <c r="F356" s="1">
        <f>IFERROR(__xludf.DUMMYFUNCTION("""COMPUTED_VALUE"""),2661.0)</f>
        <v>2661</v>
      </c>
      <c r="G356" s="1">
        <f>IFERROR(__xludf.DUMMYFUNCTION("""COMPUTED_VALUE"""),355.0)</f>
        <v>355</v>
      </c>
      <c r="H356" s="1">
        <f>IFERROR(__xludf.DUMMYFUNCTION("""COMPUTED_VALUE"""),70.79176648)</f>
        <v>70.79176648</v>
      </c>
    </row>
    <row r="357">
      <c r="A357" s="1">
        <f>IFERROR(__xludf.DUMMYFUNCTION("""COMPUTED_VALUE"""),356.0)</f>
        <v>356</v>
      </c>
      <c r="B357" s="1">
        <f>IFERROR(__xludf.DUMMYFUNCTION("""COMPUTED_VALUE"""),60.3070746391442)</f>
        <v>60.30707464</v>
      </c>
      <c r="C357" s="1">
        <f>IFERROR(__xludf.DUMMYFUNCTION("""COMPUTED_VALUE"""),1788.0)</f>
        <v>1788</v>
      </c>
      <c r="D357" s="1">
        <f>IFERROR(__xludf.DUMMYFUNCTION("""COMPUTED_VALUE"""),356.0)</f>
        <v>356</v>
      </c>
      <c r="E357" s="1" t="str">
        <f>IFERROR(__xludf.DUMMYFUNCTION("""COMPUTED_VALUE"""),"15-01-2022 19:00")</f>
        <v>15-01-2022 19:00</v>
      </c>
      <c r="F357" s="1">
        <f>IFERROR(__xludf.DUMMYFUNCTION("""COMPUTED_VALUE"""),2862.0)</f>
        <v>2862</v>
      </c>
      <c r="G357" s="1">
        <f>IFERROR(__xludf.DUMMYFUNCTION("""COMPUTED_VALUE"""),356.0)</f>
        <v>356</v>
      </c>
      <c r="H357" s="1">
        <f>IFERROR(__xludf.DUMMYFUNCTION("""COMPUTED_VALUE"""),32.22567447)</f>
        <v>32.22567447</v>
      </c>
    </row>
    <row r="358">
      <c r="A358" s="1">
        <f>IFERROR(__xludf.DUMMYFUNCTION("""COMPUTED_VALUE"""),357.0)</f>
        <v>357</v>
      </c>
      <c r="B358" s="1">
        <f>IFERROR(__xludf.DUMMYFUNCTION("""COMPUTED_VALUE"""),33.6125571336831)</f>
        <v>33.61255713</v>
      </c>
      <c r="C358" s="1">
        <f>IFERROR(__xludf.DUMMYFUNCTION("""COMPUTED_VALUE"""),1048.0)</f>
        <v>1048</v>
      </c>
      <c r="D358" s="1">
        <f>IFERROR(__xludf.DUMMYFUNCTION("""COMPUTED_VALUE"""),357.0)</f>
        <v>357</v>
      </c>
      <c r="E358" s="1" t="str">
        <f>IFERROR(__xludf.DUMMYFUNCTION("""COMPUTED_VALUE"""),"15-01-2022 20:00")</f>
        <v>15-01-2022 20:00</v>
      </c>
      <c r="F358" s="1">
        <f>IFERROR(__xludf.DUMMYFUNCTION("""COMPUTED_VALUE"""),2429.0)</f>
        <v>2429</v>
      </c>
      <c r="G358" s="1">
        <f>IFERROR(__xludf.DUMMYFUNCTION("""COMPUTED_VALUE"""),357.0)</f>
        <v>357</v>
      </c>
      <c r="H358" s="1">
        <f>IFERROR(__xludf.DUMMYFUNCTION("""COMPUTED_VALUE"""),50.0652556)</f>
        <v>50.0652556</v>
      </c>
    </row>
    <row r="359">
      <c r="A359" s="1">
        <f>IFERROR(__xludf.DUMMYFUNCTION("""COMPUTED_VALUE"""),358.0)</f>
        <v>358</v>
      </c>
      <c r="B359" s="1">
        <f>IFERROR(__xludf.DUMMYFUNCTION("""COMPUTED_VALUE"""),41.6707105414218)</f>
        <v>41.67071054</v>
      </c>
      <c r="C359" s="1">
        <f>IFERROR(__xludf.DUMMYFUNCTION("""COMPUTED_VALUE"""),1073.0)</f>
        <v>1073</v>
      </c>
      <c r="D359" s="1">
        <f>IFERROR(__xludf.DUMMYFUNCTION("""COMPUTED_VALUE"""),358.0)</f>
        <v>358</v>
      </c>
      <c r="E359" s="1" t="str">
        <f>IFERROR(__xludf.DUMMYFUNCTION("""COMPUTED_VALUE"""),"15-01-2022 21:00")</f>
        <v>15-01-2022 21:00</v>
      </c>
      <c r="F359" s="1">
        <f>IFERROR(__xludf.DUMMYFUNCTION("""COMPUTED_VALUE"""),2897.0)</f>
        <v>2897</v>
      </c>
      <c r="G359" s="1">
        <f>IFERROR(__xludf.DUMMYFUNCTION("""COMPUTED_VALUE"""),358.0)</f>
        <v>358</v>
      </c>
      <c r="H359" s="1">
        <f>IFERROR(__xludf.DUMMYFUNCTION("""COMPUTED_VALUE"""),50.13305863)</f>
        <v>50.13305863</v>
      </c>
    </row>
    <row r="360">
      <c r="A360" s="1">
        <f>IFERROR(__xludf.DUMMYFUNCTION("""COMPUTED_VALUE"""),359.0)</f>
        <v>359</v>
      </c>
      <c r="B360" s="1">
        <f>IFERROR(__xludf.DUMMYFUNCTION("""COMPUTED_VALUE"""),47.1264090326576)</f>
        <v>47.12640903</v>
      </c>
      <c r="C360" s="1">
        <f>IFERROR(__xludf.DUMMYFUNCTION("""COMPUTED_VALUE"""),1572.0)</f>
        <v>1572</v>
      </c>
      <c r="D360" s="1">
        <f>IFERROR(__xludf.DUMMYFUNCTION("""COMPUTED_VALUE"""),359.0)</f>
        <v>359</v>
      </c>
      <c r="E360" s="1" t="str">
        <f>IFERROR(__xludf.DUMMYFUNCTION("""COMPUTED_VALUE"""),"15-01-2022 22:00")</f>
        <v>15-01-2022 22:00</v>
      </c>
      <c r="F360" s="1">
        <f>IFERROR(__xludf.DUMMYFUNCTION("""COMPUTED_VALUE"""),2859.0)</f>
        <v>2859</v>
      </c>
      <c r="G360" s="1">
        <f>IFERROR(__xludf.DUMMYFUNCTION("""COMPUTED_VALUE"""),359.0)</f>
        <v>359</v>
      </c>
      <c r="H360" s="1">
        <f>IFERROR(__xludf.DUMMYFUNCTION("""COMPUTED_VALUE"""),46.65509369)</f>
        <v>46.65509369</v>
      </c>
    </row>
    <row r="361">
      <c r="A361" s="1">
        <f>IFERROR(__xludf.DUMMYFUNCTION("""COMPUTED_VALUE"""),360.0)</f>
        <v>360</v>
      </c>
      <c r="B361" s="1">
        <f>IFERROR(__xludf.DUMMYFUNCTION("""COMPUTED_VALUE"""),41.7058608206232)</f>
        <v>41.70586082</v>
      </c>
      <c r="C361" s="1">
        <f>IFERROR(__xludf.DUMMYFUNCTION("""COMPUTED_VALUE"""),1264.0)</f>
        <v>1264</v>
      </c>
      <c r="D361" s="1">
        <f>IFERROR(__xludf.DUMMYFUNCTION("""COMPUTED_VALUE"""),360.0)</f>
        <v>360</v>
      </c>
      <c r="E361" s="1" t="str">
        <f>IFERROR(__xludf.DUMMYFUNCTION("""COMPUTED_VALUE"""),"15-01-2022 23:00")</f>
        <v>15-01-2022 23:00</v>
      </c>
      <c r="F361" s="1">
        <f>IFERROR(__xludf.DUMMYFUNCTION("""COMPUTED_VALUE"""),2534.0)</f>
        <v>2534</v>
      </c>
      <c r="G361" s="1">
        <f>IFERROR(__xludf.DUMMYFUNCTION("""COMPUTED_VALUE"""),360.0)</f>
        <v>360</v>
      </c>
      <c r="H361" s="1">
        <f>IFERROR(__xludf.DUMMYFUNCTION("""COMPUTED_VALUE"""),16.47168996)</f>
        <v>16.47168996</v>
      </c>
    </row>
    <row r="362">
      <c r="A362" s="1">
        <f>IFERROR(__xludf.DUMMYFUNCTION("""COMPUTED_VALUE"""),361.0)</f>
        <v>361</v>
      </c>
      <c r="B362" s="1">
        <f>IFERROR(__xludf.DUMMYFUNCTION("""COMPUTED_VALUE"""),42.328118604078)</f>
        <v>42.3281186</v>
      </c>
      <c r="C362" s="1">
        <f>IFERROR(__xludf.DUMMYFUNCTION("""COMPUTED_VALUE"""),1864.0)</f>
        <v>1864</v>
      </c>
      <c r="D362" s="1">
        <f>IFERROR(__xludf.DUMMYFUNCTION("""COMPUTED_VALUE"""),361.0)</f>
        <v>361</v>
      </c>
      <c r="E362" s="1" t="str">
        <f>IFERROR(__xludf.DUMMYFUNCTION("""COMPUTED_VALUE"""),"16-01-2022 00:00")</f>
        <v>16-01-2022 00:00</v>
      </c>
      <c r="F362" s="1">
        <f>IFERROR(__xludf.DUMMYFUNCTION("""COMPUTED_VALUE"""),2094.0)</f>
        <v>2094</v>
      </c>
      <c r="G362" s="1">
        <f>IFERROR(__xludf.DUMMYFUNCTION("""COMPUTED_VALUE"""),361.0)</f>
        <v>361</v>
      </c>
      <c r="H362" s="1">
        <f>IFERROR(__xludf.DUMMYFUNCTION("""COMPUTED_VALUE"""),76.53717233)</f>
        <v>76.53717233</v>
      </c>
    </row>
    <row r="363">
      <c r="A363" s="1">
        <f>IFERROR(__xludf.DUMMYFUNCTION("""COMPUTED_VALUE"""),362.0)</f>
        <v>362</v>
      </c>
      <c r="B363" s="1">
        <f>IFERROR(__xludf.DUMMYFUNCTION("""COMPUTED_VALUE"""),71.7368591339746)</f>
        <v>71.73685913</v>
      </c>
      <c r="C363" s="1">
        <f>IFERROR(__xludf.DUMMYFUNCTION("""COMPUTED_VALUE"""),1285.0)</f>
        <v>1285</v>
      </c>
      <c r="D363" s="1">
        <f>IFERROR(__xludf.DUMMYFUNCTION("""COMPUTED_VALUE"""),362.0)</f>
        <v>362</v>
      </c>
      <c r="E363" s="1" t="str">
        <f>IFERROR(__xludf.DUMMYFUNCTION("""COMPUTED_VALUE"""),"16-01-2022 01:00")</f>
        <v>16-01-2022 01:00</v>
      </c>
      <c r="F363" s="1">
        <f>IFERROR(__xludf.DUMMYFUNCTION("""COMPUTED_VALUE"""),2271.0)</f>
        <v>2271</v>
      </c>
      <c r="G363" s="1">
        <f>IFERROR(__xludf.DUMMYFUNCTION("""COMPUTED_VALUE"""),362.0)</f>
        <v>362</v>
      </c>
      <c r="H363" s="1">
        <f>IFERROR(__xludf.DUMMYFUNCTION("""COMPUTED_VALUE"""),30.77289757)</f>
        <v>30.77289757</v>
      </c>
    </row>
    <row r="364">
      <c r="A364" s="1">
        <f>IFERROR(__xludf.DUMMYFUNCTION("""COMPUTED_VALUE"""),363.0)</f>
        <v>363</v>
      </c>
      <c r="B364" s="1">
        <f>IFERROR(__xludf.DUMMYFUNCTION("""COMPUTED_VALUE"""),72.7314724840989)</f>
        <v>72.73147248</v>
      </c>
      <c r="C364" s="1">
        <f>IFERROR(__xludf.DUMMYFUNCTION("""COMPUTED_VALUE"""),1602.0)</f>
        <v>1602</v>
      </c>
      <c r="D364" s="1">
        <f>IFERROR(__xludf.DUMMYFUNCTION("""COMPUTED_VALUE"""),363.0)</f>
        <v>363</v>
      </c>
      <c r="E364" s="1" t="str">
        <f>IFERROR(__xludf.DUMMYFUNCTION("""COMPUTED_VALUE"""),"16-01-2022 02:00")</f>
        <v>16-01-2022 02:00</v>
      </c>
      <c r="F364" s="1">
        <f>IFERROR(__xludf.DUMMYFUNCTION("""COMPUTED_VALUE"""),2287.0)</f>
        <v>2287</v>
      </c>
      <c r="G364" s="1">
        <f>IFERROR(__xludf.DUMMYFUNCTION("""COMPUTED_VALUE"""),363.0)</f>
        <v>363</v>
      </c>
      <c r="H364" s="1">
        <f>IFERROR(__xludf.DUMMYFUNCTION("""COMPUTED_VALUE"""),40.85281886)</f>
        <v>40.85281886</v>
      </c>
    </row>
    <row r="365">
      <c r="A365" s="1">
        <f>IFERROR(__xludf.DUMMYFUNCTION("""COMPUTED_VALUE"""),364.0)</f>
        <v>364</v>
      </c>
      <c r="B365" s="1">
        <f>IFERROR(__xludf.DUMMYFUNCTION("""COMPUTED_VALUE"""),61.1365320200303)</f>
        <v>61.13653202</v>
      </c>
      <c r="C365" s="1">
        <f>IFERROR(__xludf.DUMMYFUNCTION("""COMPUTED_VALUE"""),1424.0)</f>
        <v>1424</v>
      </c>
      <c r="D365" s="1">
        <f>IFERROR(__xludf.DUMMYFUNCTION("""COMPUTED_VALUE"""),364.0)</f>
        <v>364</v>
      </c>
      <c r="E365" s="1" t="str">
        <f>IFERROR(__xludf.DUMMYFUNCTION("""COMPUTED_VALUE"""),"16-01-2022 03:00")</f>
        <v>16-01-2022 03:00</v>
      </c>
      <c r="F365" s="1">
        <f>IFERROR(__xludf.DUMMYFUNCTION("""COMPUTED_VALUE"""),2929.0)</f>
        <v>2929</v>
      </c>
      <c r="G365" s="1">
        <f>IFERROR(__xludf.DUMMYFUNCTION("""COMPUTED_VALUE"""),364.0)</f>
        <v>364</v>
      </c>
      <c r="H365" s="1">
        <f>IFERROR(__xludf.DUMMYFUNCTION("""COMPUTED_VALUE"""),78.34675384)</f>
        <v>78.34675384</v>
      </c>
    </row>
    <row r="366">
      <c r="A366" s="1">
        <f>IFERROR(__xludf.DUMMYFUNCTION("""COMPUTED_VALUE"""),365.0)</f>
        <v>365</v>
      </c>
      <c r="B366" s="1">
        <f>IFERROR(__xludf.DUMMYFUNCTION("""COMPUTED_VALUE"""),40.6589785514534)</f>
        <v>40.65897855</v>
      </c>
      <c r="C366" s="1">
        <f>IFERROR(__xludf.DUMMYFUNCTION("""COMPUTED_VALUE"""),1214.0)</f>
        <v>1214</v>
      </c>
      <c r="D366" s="1">
        <f>IFERROR(__xludf.DUMMYFUNCTION("""COMPUTED_VALUE"""),365.0)</f>
        <v>365</v>
      </c>
      <c r="E366" s="1" t="str">
        <f>IFERROR(__xludf.DUMMYFUNCTION("""COMPUTED_VALUE"""),"16-01-2022 04:00")</f>
        <v>16-01-2022 04:00</v>
      </c>
      <c r="F366" s="1">
        <f>IFERROR(__xludf.DUMMYFUNCTION("""COMPUTED_VALUE"""),2103.0)</f>
        <v>2103</v>
      </c>
      <c r="G366" s="1">
        <f>IFERROR(__xludf.DUMMYFUNCTION("""COMPUTED_VALUE"""),365.0)</f>
        <v>365</v>
      </c>
      <c r="H366" s="1">
        <f>IFERROR(__xludf.DUMMYFUNCTION("""COMPUTED_VALUE"""),81.51690625)</f>
        <v>81.51690625</v>
      </c>
    </row>
    <row r="367">
      <c r="A367" s="1">
        <f>IFERROR(__xludf.DUMMYFUNCTION("""COMPUTED_VALUE"""),366.0)</f>
        <v>366</v>
      </c>
      <c r="B367" s="1">
        <f>IFERROR(__xludf.DUMMYFUNCTION("""COMPUTED_VALUE"""),38.3199150440729)</f>
        <v>38.31991504</v>
      </c>
      <c r="C367" s="1">
        <f>IFERROR(__xludf.DUMMYFUNCTION("""COMPUTED_VALUE"""),1682.0)</f>
        <v>1682</v>
      </c>
      <c r="D367" s="1">
        <f>IFERROR(__xludf.DUMMYFUNCTION("""COMPUTED_VALUE"""),366.0)</f>
        <v>366</v>
      </c>
      <c r="E367" s="1" t="str">
        <f>IFERROR(__xludf.DUMMYFUNCTION("""COMPUTED_VALUE"""),"16-01-2022 05:00")</f>
        <v>16-01-2022 05:00</v>
      </c>
      <c r="F367" s="1">
        <f>IFERROR(__xludf.DUMMYFUNCTION("""COMPUTED_VALUE"""),2597.0)</f>
        <v>2597</v>
      </c>
      <c r="G367" s="1">
        <f>IFERROR(__xludf.DUMMYFUNCTION("""COMPUTED_VALUE"""),366.0)</f>
        <v>366</v>
      </c>
      <c r="H367" s="1">
        <f>IFERROR(__xludf.DUMMYFUNCTION("""COMPUTED_VALUE"""),80.29202974)</f>
        <v>80.29202974</v>
      </c>
    </row>
    <row r="368">
      <c r="A368" s="1">
        <f>IFERROR(__xludf.DUMMYFUNCTION("""COMPUTED_VALUE"""),367.0)</f>
        <v>367</v>
      </c>
      <c r="B368" s="1">
        <f>IFERROR(__xludf.DUMMYFUNCTION("""COMPUTED_VALUE"""),67.8433571339685)</f>
        <v>67.84335713</v>
      </c>
      <c r="C368" s="1">
        <f>IFERROR(__xludf.DUMMYFUNCTION("""COMPUTED_VALUE"""),1777.0)</f>
        <v>1777</v>
      </c>
      <c r="D368" s="1">
        <f>IFERROR(__xludf.DUMMYFUNCTION("""COMPUTED_VALUE"""),367.0)</f>
        <v>367</v>
      </c>
      <c r="E368" s="1" t="str">
        <f>IFERROR(__xludf.DUMMYFUNCTION("""COMPUTED_VALUE"""),"16-01-2022 06:00")</f>
        <v>16-01-2022 06:00</v>
      </c>
      <c r="F368" s="1">
        <f>IFERROR(__xludf.DUMMYFUNCTION("""COMPUTED_VALUE"""),2279.0)</f>
        <v>2279</v>
      </c>
      <c r="G368" s="1">
        <f>IFERROR(__xludf.DUMMYFUNCTION("""COMPUTED_VALUE"""),367.0)</f>
        <v>367</v>
      </c>
      <c r="H368" s="1">
        <f>IFERROR(__xludf.DUMMYFUNCTION("""COMPUTED_VALUE"""),66.1118619)</f>
        <v>66.1118619</v>
      </c>
    </row>
    <row r="369">
      <c r="A369" s="1">
        <f>IFERROR(__xludf.DUMMYFUNCTION("""COMPUTED_VALUE"""),368.0)</f>
        <v>368</v>
      </c>
      <c r="B369" s="1">
        <f>IFERROR(__xludf.DUMMYFUNCTION("""COMPUTED_VALUE"""),39.3115907956977)</f>
        <v>39.3115908</v>
      </c>
      <c r="C369" s="1">
        <f>IFERROR(__xludf.DUMMYFUNCTION("""COMPUTED_VALUE"""),1272.0)</f>
        <v>1272</v>
      </c>
      <c r="D369" s="1">
        <f>IFERROR(__xludf.DUMMYFUNCTION("""COMPUTED_VALUE"""),368.0)</f>
        <v>368</v>
      </c>
      <c r="E369" s="1" t="str">
        <f>IFERROR(__xludf.DUMMYFUNCTION("""COMPUTED_VALUE"""),"16-01-2022 07:00")</f>
        <v>16-01-2022 07:00</v>
      </c>
      <c r="F369" s="1">
        <f>IFERROR(__xludf.DUMMYFUNCTION("""COMPUTED_VALUE"""),2221.0)</f>
        <v>2221</v>
      </c>
      <c r="G369" s="1">
        <f>IFERROR(__xludf.DUMMYFUNCTION("""COMPUTED_VALUE"""),368.0)</f>
        <v>368</v>
      </c>
      <c r="H369" s="1">
        <f>IFERROR(__xludf.DUMMYFUNCTION("""COMPUTED_VALUE"""),24.22546795)</f>
        <v>24.22546795</v>
      </c>
    </row>
    <row r="370">
      <c r="A370" s="1">
        <f>IFERROR(__xludf.DUMMYFUNCTION("""COMPUTED_VALUE"""),369.0)</f>
        <v>369</v>
      </c>
      <c r="B370" s="1">
        <f>IFERROR(__xludf.DUMMYFUNCTION("""COMPUTED_VALUE"""),70.5201057693231)</f>
        <v>70.52010577</v>
      </c>
      <c r="C370" s="1">
        <f>IFERROR(__xludf.DUMMYFUNCTION("""COMPUTED_VALUE"""),1427.0)</f>
        <v>1427</v>
      </c>
      <c r="D370" s="1">
        <f>IFERROR(__xludf.DUMMYFUNCTION("""COMPUTED_VALUE"""),369.0)</f>
        <v>369</v>
      </c>
      <c r="E370" s="1" t="str">
        <f>IFERROR(__xludf.DUMMYFUNCTION("""COMPUTED_VALUE"""),"16-01-2022 08:00")</f>
        <v>16-01-2022 08:00</v>
      </c>
      <c r="F370" s="1">
        <f>IFERROR(__xludf.DUMMYFUNCTION("""COMPUTED_VALUE"""),2533.0)</f>
        <v>2533</v>
      </c>
      <c r="G370" s="1">
        <f>IFERROR(__xludf.DUMMYFUNCTION("""COMPUTED_VALUE"""),369.0)</f>
        <v>369</v>
      </c>
      <c r="H370" s="1">
        <f>IFERROR(__xludf.DUMMYFUNCTION("""COMPUTED_VALUE"""),20.70202871)</f>
        <v>20.70202871</v>
      </c>
    </row>
    <row r="371">
      <c r="A371" s="1">
        <f>IFERROR(__xludf.DUMMYFUNCTION("""COMPUTED_VALUE"""),370.0)</f>
        <v>370</v>
      </c>
      <c r="B371" s="1">
        <f>IFERROR(__xludf.DUMMYFUNCTION("""COMPUTED_VALUE"""),81.3916769722983)</f>
        <v>81.39167697</v>
      </c>
      <c r="C371" s="1">
        <f>IFERROR(__xludf.DUMMYFUNCTION("""COMPUTED_VALUE"""),1159.0)</f>
        <v>1159</v>
      </c>
      <c r="D371" s="1">
        <f>IFERROR(__xludf.DUMMYFUNCTION("""COMPUTED_VALUE"""),370.0)</f>
        <v>370</v>
      </c>
      <c r="E371" s="1" t="str">
        <f>IFERROR(__xludf.DUMMYFUNCTION("""COMPUTED_VALUE"""),"16-01-2022 09:00")</f>
        <v>16-01-2022 09:00</v>
      </c>
      <c r="F371" s="1">
        <f>IFERROR(__xludf.DUMMYFUNCTION("""COMPUTED_VALUE"""),2562.0)</f>
        <v>2562</v>
      </c>
      <c r="G371" s="1">
        <f>IFERROR(__xludf.DUMMYFUNCTION("""COMPUTED_VALUE"""),370.0)</f>
        <v>370</v>
      </c>
      <c r="H371" s="1">
        <f>IFERROR(__xludf.DUMMYFUNCTION("""COMPUTED_VALUE"""),91.15475103)</f>
        <v>91.15475103</v>
      </c>
    </row>
    <row r="372">
      <c r="A372" s="1">
        <f>IFERROR(__xludf.DUMMYFUNCTION("""COMPUTED_VALUE"""),371.0)</f>
        <v>371</v>
      </c>
      <c r="B372" s="1">
        <f>IFERROR(__xludf.DUMMYFUNCTION("""COMPUTED_VALUE"""),41.0283065437949)</f>
        <v>41.02830654</v>
      </c>
      <c r="C372" s="1">
        <f>IFERROR(__xludf.DUMMYFUNCTION("""COMPUTED_VALUE"""),1339.0)</f>
        <v>1339</v>
      </c>
      <c r="D372" s="1">
        <f>IFERROR(__xludf.DUMMYFUNCTION("""COMPUTED_VALUE"""),371.0)</f>
        <v>371</v>
      </c>
      <c r="E372" s="1" t="str">
        <f>IFERROR(__xludf.DUMMYFUNCTION("""COMPUTED_VALUE"""),"16-01-2022 10:00")</f>
        <v>16-01-2022 10:00</v>
      </c>
      <c r="F372" s="1">
        <f>IFERROR(__xludf.DUMMYFUNCTION("""COMPUTED_VALUE"""),2262.0)</f>
        <v>2262</v>
      </c>
      <c r="G372" s="1">
        <f>IFERROR(__xludf.DUMMYFUNCTION("""COMPUTED_VALUE"""),371.0)</f>
        <v>371</v>
      </c>
      <c r="H372" s="1">
        <f>IFERROR(__xludf.DUMMYFUNCTION("""COMPUTED_VALUE"""),50.12328349)</f>
        <v>50.12328349</v>
      </c>
    </row>
    <row r="373">
      <c r="A373" s="1">
        <f>IFERROR(__xludf.DUMMYFUNCTION("""COMPUTED_VALUE"""),372.0)</f>
        <v>372</v>
      </c>
      <c r="B373" s="1">
        <f>IFERROR(__xludf.DUMMYFUNCTION("""COMPUTED_VALUE"""),63.4530412322141)</f>
        <v>63.45304123</v>
      </c>
      <c r="C373" s="1">
        <f>IFERROR(__xludf.DUMMYFUNCTION("""COMPUTED_VALUE"""),1855.0)</f>
        <v>1855</v>
      </c>
      <c r="D373" s="1">
        <f>IFERROR(__xludf.DUMMYFUNCTION("""COMPUTED_VALUE"""),372.0)</f>
        <v>372</v>
      </c>
      <c r="E373" s="1" t="str">
        <f>IFERROR(__xludf.DUMMYFUNCTION("""COMPUTED_VALUE"""),"16-01-2022 11:00")</f>
        <v>16-01-2022 11:00</v>
      </c>
      <c r="F373" s="1">
        <f>IFERROR(__xludf.DUMMYFUNCTION("""COMPUTED_VALUE"""),2193.0)</f>
        <v>2193</v>
      </c>
      <c r="G373" s="1">
        <f>IFERROR(__xludf.DUMMYFUNCTION("""COMPUTED_VALUE"""),372.0)</f>
        <v>372</v>
      </c>
      <c r="H373" s="1">
        <f>IFERROR(__xludf.DUMMYFUNCTION("""COMPUTED_VALUE"""),66.69191083)</f>
        <v>66.69191083</v>
      </c>
    </row>
    <row r="374">
      <c r="A374" s="1">
        <f>IFERROR(__xludf.DUMMYFUNCTION("""COMPUTED_VALUE"""),373.0)</f>
        <v>373</v>
      </c>
      <c r="B374" s="1">
        <f>IFERROR(__xludf.DUMMYFUNCTION("""COMPUTED_VALUE"""),71.9541845327757)</f>
        <v>71.95418453</v>
      </c>
      <c r="C374" s="1">
        <f>IFERROR(__xludf.DUMMYFUNCTION("""COMPUTED_VALUE"""),1825.0)</f>
        <v>1825</v>
      </c>
      <c r="D374" s="1">
        <f>IFERROR(__xludf.DUMMYFUNCTION("""COMPUTED_VALUE"""),373.0)</f>
        <v>373</v>
      </c>
      <c r="E374" s="1" t="str">
        <f>IFERROR(__xludf.DUMMYFUNCTION("""COMPUTED_VALUE"""),"16-01-2022 12:00")</f>
        <v>16-01-2022 12:00</v>
      </c>
      <c r="F374" s="1">
        <f>IFERROR(__xludf.DUMMYFUNCTION("""COMPUTED_VALUE"""),2923.0)</f>
        <v>2923</v>
      </c>
      <c r="G374" s="1">
        <f>IFERROR(__xludf.DUMMYFUNCTION("""COMPUTED_VALUE"""),373.0)</f>
        <v>373</v>
      </c>
      <c r="H374" s="1">
        <f>IFERROR(__xludf.DUMMYFUNCTION("""COMPUTED_VALUE"""),77.01637229)</f>
        <v>77.01637229</v>
      </c>
    </row>
    <row r="375">
      <c r="A375" s="1">
        <f>IFERROR(__xludf.DUMMYFUNCTION("""COMPUTED_VALUE"""),374.0)</f>
        <v>374</v>
      </c>
      <c r="B375" s="1">
        <f>IFERROR(__xludf.DUMMYFUNCTION("""COMPUTED_VALUE"""),74.9431415416328)</f>
        <v>74.94314154</v>
      </c>
      <c r="C375" s="1">
        <f>IFERROR(__xludf.DUMMYFUNCTION("""COMPUTED_VALUE"""),1967.0)</f>
        <v>1967</v>
      </c>
      <c r="D375" s="1">
        <f>IFERROR(__xludf.DUMMYFUNCTION("""COMPUTED_VALUE"""),374.0)</f>
        <v>374</v>
      </c>
      <c r="E375" s="1" t="str">
        <f>IFERROR(__xludf.DUMMYFUNCTION("""COMPUTED_VALUE"""),"16-01-2022 13:00")</f>
        <v>16-01-2022 13:00</v>
      </c>
      <c r="F375" s="1">
        <f>IFERROR(__xludf.DUMMYFUNCTION("""COMPUTED_VALUE"""),2978.0)</f>
        <v>2978</v>
      </c>
      <c r="G375" s="1">
        <f>IFERROR(__xludf.DUMMYFUNCTION("""COMPUTED_VALUE"""),374.0)</f>
        <v>374</v>
      </c>
      <c r="H375" s="1">
        <f>IFERROR(__xludf.DUMMYFUNCTION("""COMPUTED_VALUE"""),88.18799983)</f>
        <v>88.18799983</v>
      </c>
    </row>
    <row r="376">
      <c r="A376" s="1">
        <f>IFERROR(__xludf.DUMMYFUNCTION("""COMPUTED_VALUE"""),375.0)</f>
        <v>375</v>
      </c>
      <c r="B376" s="1">
        <f>IFERROR(__xludf.DUMMYFUNCTION("""COMPUTED_VALUE"""),29.1371920857677)</f>
        <v>29.13719209</v>
      </c>
      <c r="C376" s="1">
        <f>IFERROR(__xludf.DUMMYFUNCTION("""COMPUTED_VALUE"""),1914.0)</f>
        <v>1914</v>
      </c>
      <c r="D376" s="1">
        <f>IFERROR(__xludf.DUMMYFUNCTION("""COMPUTED_VALUE"""),375.0)</f>
        <v>375</v>
      </c>
      <c r="E376" s="1" t="str">
        <f>IFERROR(__xludf.DUMMYFUNCTION("""COMPUTED_VALUE"""),"16-01-2022 14:00")</f>
        <v>16-01-2022 14:00</v>
      </c>
      <c r="F376" s="1">
        <f>IFERROR(__xludf.DUMMYFUNCTION("""COMPUTED_VALUE"""),2497.0)</f>
        <v>2497</v>
      </c>
      <c r="G376" s="1">
        <f>IFERROR(__xludf.DUMMYFUNCTION("""COMPUTED_VALUE"""),375.0)</f>
        <v>375</v>
      </c>
      <c r="H376" s="1">
        <f>IFERROR(__xludf.DUMMYFUNCTION("""COMPUTED_VALUE"""),49.65467894)</f>
        <v>49.65467894</v>
      </c>
    </row>
    <row r="377">
      <c r="A377" s="1">
        <f>IFERROR(__xludf.DUMMYFUNCTION("""COMPUTED_VALUE"""),376.0)</f>
        <v>376</v>
      </c>
      <c r="B377" s="1">
        <f>IFERROR(__xludf.DUMMYFUNCTION("""COMPUTED_VALUE"""),30.4124373899164)</f>
        <v>30.41243739</v>
      </c>
      <c r="C377" s="1">
        <f>IFERROR(__xludf.DUMMYFUNCTION("""COMPUTED_VALUE"""),1311.0)</f>
        <v>1311</v>
      </c>
      <c r="D377" s="1">
        <f>IFERROR(__xludf.DUMMYFUNCTION("""COMPUTED_VALUE"""),376.0)</f>
        <v>376</v>
      </c>
      <c r="E377" s="1" t="str">
        <f>IFERROR(__xludf.DUMMYFUNCTION("""COMPUTED_VALUE"""),"16-01-2022 15:00")</f>
        <v>16-01-2022 15:00</v>
      </c>
      <c r="F377" s="1">
        <f>IFERROR(__xludf.DUMMYFUNCTION("""COMPUTED_VALUE"""),2645.0)</f>
        <v>2645</v>
      </c>
      <c r="G377" s="1">
        <f>IFERROR(__xludf.DUMMYFUNCTION("""COMPUTED_VALUE"""),376.0)</f>
        <v>376</v>
      </c>
      <c r="H377" s="1">
        <f>IFERROR(__xludf.DUMMYFUNCTION("""COMPUTED_VALUE"""),13.2876421)</f>
        <v>13.2876421</v>
      </c>
    </row>
    <row r="378">
      <c r="A378" s="1">
        <f>IFERROR(__xludf.DUMMYFUNCTION("""COMPUTED_VALUE"""),377.0)</f>
        <v>377</v>
      </c>
      <c r="B378" s="1">
        <f>IFERROR(__xludf.DUMMYFUNCTION("""COMPUTED_VALUE"""),94.3494687207052)</f>
        <v>94.34946872</v>
      </c>
      <c r="C378" s="1">
        <f>IFERROR(__xludf.DUMMYFUNCTION("""COMPUTED_VALUE"""),1416.0)</f>
        <v>1416</v>
      </c>
      <c r="D378" s="1">
        <f>IFERROR(__xludf.DUMMYFUNCTION("""COMPUTED_VALUE"""),377.0)</f>
        <v>377</v>
      </c>
      <c r="E378" s="1" t="str">
        <f>IFERROR(__xludf.DUMMYFUNCTION("""COMPUTED_VALUE"""),"16-01-2022 16:00")</f>
        <v>16-01-2022 16:00</v>
      </c>
      <c r="F378" s="1">
        <f>IFERROR(__xludf.DUMMYFUNCTION("""COMPUTED_VALUE"""),2175.0)</f>
        <v>2175</v>
      </c>
      <c r="G378" s="1">
        <f>IFERROR(__xludf.DUMMYFUNCTION("""COMPUTED_VALUE"""),377.0)</f>
        <v>377</v>
      </c>
      <c r="H378" s="1">
        <f>IFERROR(__xludf.DUMMYFUNCTION("""COMPUTED_VALUE"""),79.80653967)</f>
        <v>79.80653967</v>
      </c>
    </row>
    <row r="379">
      <c r="A379" s="1">
        <f>IFERROR(__xludf.DUMMYFUNCTION("""COMPUTED_VALUE"""),378.0)</f>
        <v>378</v>
      </c>
      <c r="B379" s="1">
        <f>IFERROR(__xludf.DUMMYFUNCTION("""COMPUTED_VALUE"""),25.5628977265939)</f>
        <v>25.56289773</v>
      </c>
      <c r="C379" s="1">
        <f>IFERROR(__xludf.DUMMYFUNCTION("""COMPUTED_VALUE"""),1586.0)</f>
        <v>1586</v>
      </c>
      <c r="D379" s="1">
        <f>IFERROR(__xludf.DUMMYFUNCTION("""COMPUTED_VALUE"""),378.0)</f>
        <v>378</v>
      </c>
      <c r="E379" s="1" t="str">
        <f>IFERROR(__xludf.DUMMYFUNCTION("""COMPUTED_VALUE"""),"16-01-2022 17:00")</f>
        <v>16-01-2022 17:00</v>
      </c>
      <c r="F379" s="1">
        <f>IFERROR(__xludf.DUMMYFUNCTION("""COMPUTED_VALUE"""),2477.0)</f>
        <v>2477</v>
      </c>
      <c r="G379" s="1">
        <f>IFERROR(__xludf.DUMMYFUNCTION("""COMPUTED_VALUE"""),378.0)</f>
        <v>378</v>
      </c>
      <c r="H379" s="1">
        <f>IFERROR(__xludf.DUMMYFUNCTION("""COMPUTED_VALUE"""),43.5974864)</f>
        <v>43.5974864</v>
      </c>
    </row>
    <row r="380">
      <c r="A380" s="1">
        <f>IFERROR(__xludf.DUMMYFUNCTION("""COMPUTED_VALUE"""),379.0)</f>
        <v>379</v>
      </c>
      <c r="B380" s="1">
        <f>IFERROR(__xludf.DUMMYFUNCTION("""COMPUTED_VALUE"""),95.6937026846772)</f>
        <v>95.69370268</v>
      </c>
      <c r="C380" s="1">
        <f>IFERROR(__xludf.DUMMYFUNCTION("""COMPUTED_VALUE"""),1482.0)</f>
        <v>1482</v>
      </c>
      <c r="D380" s="1">
        <f>IFERROR(__xludf.DUMMYFUNCTION("""COMPUTED_VALUE"""),379.0)</f>
        <v>379</v>
      </c>
      <c r="E380" s="1" t="str">
        <f>IFERROR(__xludf.DUMMYFUNCTION("""COMPUTED_VALUE"""),"16-01-2022 18:00")</f>
        <v>16-01-2022 18:00</v>
      </c>
      <c r="F380" s="1">
        <f>IFERROR(__xludf.DUMMYFUNCTION("""COMPUTED_VALUE"""),2412.0)</f>
        <v>2412</v>
      </c>
      <c r="G380" s="1">
        <f>IFERROR(__xludf.DUMMYFUNCTION("""COMPUTED_VALUE"""),379.0)</f>
        <v>379</v>
      </c>
      <c r="H380" s="1">
        <f>IFERROR(__xludf.DUMMYFUNCTION("""COMPUTED_VALUE"""),50.65348135)</f>
        <v>50.65348135</v>
      </c>
    </row>
    <row r="381">
      <c r="A381" s="1">
        <f>IFERROR(__xludf.DUMMYFUNCTION("""COMPUTED_VALUE"""),380.0)</f>
        <v>380</v>
      </c>
      <c r="B381" s="1">
        <f>IFERROR(__xludf.DUMMYFUNCTION("""COMPUTED_VALUE"""),35.7334514090299)</f>
        <v>35.73345141</v>
      </c>
      <c r="C381" s="1">
        <f>IFERROR(__xludf.DUMMYFUNCTION("""COMPUTED_VALUE"""),1400.0)</f>
        <v>1400</v>
      </c>
      <c r="D381" s="1">
        <f>IFERROR(__xludf.DUMMYFUNCTION("""COMPUTED_VALUE"""),380.0)</f>
        <v>380</v>
      </c>
      <c r="E381" s="1" t="str">
        <f>IFERROR(__xludf.DUMMYFUNCTION("""COMPUTED_VALUE"""),"16-01-2022 19:00")</f>
        <v>16-01-2022 19:00</v>
      </c>
      <c r="F381" s="1">
        <f>IFERROR(__xludf.DUMMYFUNCTION("""COMPUTED_VALUE"""),2617.0)</f>
        <v>2617</v>
      </c>
      <c r="G381" s="1">
        <f>IFERROR(__xludf.DUMMYFUNCTION("""COMPUTED_VALUE"""),380.0)</f>
        <v>380</v>
      </c>
      <c r="H381" s="1">
        <f>IFERROR(__xludf.DUMMYFUNCTION("""COMPUTED_VALUE"""),20.48763244)</f>
        <v>20.48763244</v>
      </c>
    </row>
    <row r="382">
      <c r="A382" s="1">
        <f>IFERROR(__xludf.DUMMYFUNCTION("""COMPUTED_VALUE"""),381.0)</f>
        <v>381</v>
      </c>
      <c r="B382" s="1">
        <f>IFERROR(__xludf.DUMMYFUNCTION("""COMPUTED_VALUE"""),60.5272477874076)</f>
        <v>60.52724779</v>
      </c>
      <c r="C382" s="1">
        <f>IFERROR(__xludf.DUMMYFUNCTION("""COMPUTED_VALUE"""),1764.0)</f>
        <v>1764</v>
      </c>
      <c r="D382" s="1">
        <f>IFERROR(__xludf.DUMMYFUNCTION("""COMPUTED_VALUE"""),381.0)</f>
        <v>381</v>
      </c>
      <c r="E382" s="1" t="str">
        <f>IFERROR(__xludf.DUMMYFUNCTION("""COMPUTED_VALUE"""),"16-01-2022 20:00")</f>
        <v>16-01-2022 20:00</v>
      </c>
      <c r="F382" s="1">
        <f>IFERROR(__xludf.DUMMYFUNCTION("""COMPUTED_VALUE"""),2767.0)</f>
        <v>2767</v>
      </c>
      <c r="G382" s="1">
        <f>IFERROR(__xludf.DUMMYFUNCTION("""COMPUTED_VALUE"""),381.0)</f>
        <v>381</v>
      </c>
      <c r="H382" s="1">
        <f>IFERROR(__xludf.DUMMYFUNCTION("""COMPUTED_VALUE"""),29.46474805)</f>
        <v>29.46474805</v>
      </c>
    </row>
    <row r="383">
      <c r="A383" s="1">
        <f>IFERROR(__xludf.DUMMYFUNCTION("""COMPUTED_VALUE"""),382.0)</f>
        <v>382</v>
      </c>
      <c r="B383" s="1">
        <f>IFERROR(__xludf.DUMMYFUNCTION("""COMPUTED_VALUE"""),16.5536781586371)</f>
        <v>16.55367816</v>
      </c>
      <c r="C383" s="1">
        <f>IFERROR(__xludf.DUMMYFUNCTION("""COMPUTED_VALUE"""),1397.0)</f>
        <v>1397</v>
      </c>
      <c r="D383" s="1">
        <f>IFERROR(__xludf.DUMMYFUNCTION("""COMPUTED_VALUE"""),382.0)</f>
        <v>382</v>
      </c>
      <c r="E383" s="1" t="str">
        <f>IFERROR(__xludf.DUMMYFUNCTION("""COMPUTED_VALUE"""),"16-01-2022 21:00")</f>
        <v>16-01-2022 21:00</v>
      </c>
      <c r="F383" s="1">
        <f>IFERROR(__xludf.DUMMYFUNCTION("""COMPUTED_VALUE"""),2941.0)</f>
        <v>2941</v>
      </c>
      <c r="G383" s="1">
        <f>IFERROR(__xludf.DUMMYFUNCTION("""COMPUTED_VALUE"""),382.0)</f>
        <v>382</v>
      </c>
      <c r="H383" s="1">
        <f>IFERROR(__xludf.DUMMYFUNCTION("""COMPUTED_VALUE"""),78.8116347)</f>
        <v>78.8116347</v>
      </c>
    </row>
    <row r="384">
      <c r="A384" s="1">
        <f>IFERROR(__xludf.DUMMYFUNCTION("""COMPUTED_VALUE"""),383.0)</f>
        <v>383</v>
      </c>
      <c r="B384" s="1">
        <f>IFERROR(__xludf.DUMMYFUNCTION("""COMPUTED_VALUE"""),27.2543378300916)</f>
        <v>27.25433783</v>
      </c>
      <c r="C384" s="1">
        <f>IFERROR(__xludf.DUMMYFUNCTION("""COMPUTED_VALUE"""),1423.0)</f>
        <v>1423</v>
      </c>
      <c r="D384" s="1">
        <f>IFERROR(__xludf.DUMMYFUNCTION("""COMPUTED_VALUE"""),383.0)</f>
        <v>383</v>
      </c>
      <c r="E384" s="1" t="str">
        <f>IFERROR(__xludf.DUMMYFUNCTION("""COMPUTED_VALUE"""),"16-01-2022 22:00")</f>
        <v>16-01-2022 22:00</v>
      </c>
      <c r="F384" s="1">
        <f>IFERROR(__xludf.DUMMYFUNCTION("""COMPUTED_VALUE"""),2862.0)</f>
        <v>2862</v>
      </c>
      <c r="G384" s="1">
        <f>IFERROR(__xludf.DUMMYFUNCTION("""COMPUTED_VALUE"""),383.0)</f>
        <v>383</v>
      </c>
      <c r="H384" s="1">
        <f>IFERROR(__xludf.DUMMYFUNCTION("""COMPUTED_VALUE"""),47.17712119)</f>
        <v>47.17712119</v>
      </c>
    </row>
    <row r="385">
      <c r="A385" s="1">
        <f>IFERROR(__xludf.DUMMYFUNCTION("""COMPUTED_VALUE"""),384.0)</f>
        <v>384</v>
      </c>
      <c r="B385" s="1">
        <f>IFERROR(__xludf.DUMMYFUNCTION("""COMPUTED_VALUE"""),31.8042521845242)</f>
        <v>31.80425218</v>
      </c>
      <c r="C385" s="1">
        <f>IFERROR(__xludf.DUMMYFUNCTION("""COMPUTED_VALUE"""),1516.0)</f>
        <v>1516</v>
      </c>
      <c r="D385" s="1">
        <f>IFERROR(__xludf.DUMMYFUNCTION("""COMPUTED_VALUE"""),384.0)</f>
        <v>384</v>
      </c>
      <c r="E385" s="1" t="str">
        <f>IFERROR(__xludf.DUMMYFUNCTION("""COMPUTED_VALUE"""),"16-01-2022 23:00")</f>
        <v>16-01-2022 23:00</v>
      </c>
      <c r="F385" s="1">
        <f>IFERROR(__xludf.DUMMYFUNCTION("""COMPUTED_VALUE"""),2635.0)</f>
        <v>2635</v>
      </c>
      <c r="G385" s="1">
        <f>IFERROR(__xludf.DUMMYFUNCTION("""COMPUTED_VALUE"""),384.0)</f>
        <v>384</v>
      </c>
      <c r="H385" s="1">
        <f>IFERROR(__xludf.DUMMYFUNCTION("""COMPUTED_VALUE"""),96.63891493)</f>
        <v>96.63891493</v>
      </c>
    </row>
    <row r="386">
      <c r="A386" s="1">
        <f>IFERROR(__xludf.DUMMYFUNCTION("""COMPUTED_VALUE"""),385.0)</f>
        <v>385</v>
      </c>
      <c r="B386" s="1">
        <f>IFERROR(__xludf.DUMMYFUNCTION("""COMPUTED_VALUE"""),55.7647652875027)</f>
        <v>55.76476529</v>
      </c>
      <c r="C386" s="1">
        <f>IFERROR(__xludf.DUMMYFUNCTION("""COMPUTED_VALUE"""),1180.0)</f>
        <v>1180</v>
      </c>
      <c r="D386" s="1">
        <f>IFERROR(__xludf.DUMMYFUNCTION("""COMPUTED_VALUE"""),385.0)</f>
        <v>385</v>
      </c>
      <c r="E386" s="1" t="str">
        <f>IFERROR(__xludf.DUMMYFUNCTION("""COMPUTED_VALUE"""),"17-01-2022 00:00")</f>
        <v>17-01-2022 00:00</v>
      </c>
      <c r="F386" s="1">
        <f>IFERROR(__xludf.DUMMYFUNCTION("""COMPUTED_VALUE"""),2265.0)</f>
        <v>2265</v>
      </c>
      <c r="G386" s="1">
        <f>IFERROR(__xludf.DUMMYFUNCTION("""COMPUTED_VALUE"""),385.0)</f>
        <v>385</v>
      </c>
      <c r="H386" s="1">
        <f>IFERROR(__xludf.DUMMYFUNCTION("""COMPUTED_VALUE"""),49.53962601)</f>
        <v>49.53962601</v>
      </c>
    </row>
    <row r="387">
      <c r="A387" s="1">
        <f>IFERROR(__xludf.DUMMYFUNCTION("""COMPUTED_VALUE"""),386.0)</f>
        <v>386</v>
      </c>
      <c r="B387" s="1">
        <f>IFERROR(__xludf.DUMMYFUNCTION("""COMPUTED_VALUE"""),72.9109761344674)</f>
        <v>72.91097613</v>
      </c>
      <c r="C387" s="1">
        <f>IFERROR(__xludf.DUMMYFUNCTION("""COMPUTED_VALUE"""),1750.0)</f>
        <v>1750</v>
      </c>
      <c r="D387" s="1">
        <f>IFERROR(__xludf.DUMMYFUNCTION("""COMPUTED_VALUE"""),386.0)</f>
        <v>386</v>
      </c>
      <c r="E387" s="1" t="str">
        <f>IFERROR(__xludf.DUMMYFUNCTION("""COMPUTED_VALUE"""),"17-01-2022 01:00")</f>
        <v>17-01-2022 01:00</v>
      </c>
      <c r="F387" s="1">
        <f>IFERROR(__xludf.DUMMYFUNCTION("""COMPUTED_VALUE"""),2814.0)</f>
        <v>2814</v>
      </c>
      <c r="G387" s="1">
        <f>IFERROR(__xludf.DUMMYFUNCTION("""COMPUTED_VALUE"""),386.0)</f>
        <v>386</v>
      </c>
      <c r="H387" s="1">
        <f>IFERROR(__xludf.DUMMYFUNCTION("""COMPUTED_VALUE"""),77.1227356)</f>
        <v>77.1227356</v>
      </c>
    </row>
    <row r="388">
      <c r="A388" s="1">
        <f>IFERROR(__xludf.DUMMYFUNCTION("""COMPUTED_VALUE"""),387.0)</f>
        <v>387</v>
      </c>
      <c r="B388" s="1">
        <f>IFERROR(__xludf.DUMMYFUNCTION("""COMPUTED_VALUE"""),71.0273781590299)</f>
        <v>71.02737816</v>
      </c>
      <c r="C388" s="1">
        <f>IFERROR(__xludf.DUMMYFUNCTION("""COMPUTED_VALUE"""),1836.0)</f>
        <v>1836</v>
      </c>
      <c r="D388" s="1">
        <f>IFERROR(__xludf.DUMMYFUNCTION("""COMPUTED_VALUE"""),387.0)</f>
        <v>387</v>
      </c>
      <c r="E388" s="1" t="str">
        <f>IFERROR(__xludf.DUMMYFUNCTION("""COMPUTED_VALUE"""),"17-01-2022 02:00")</f>
        <v>17-01-2022 02:00</v>
      </c>
      <c r="F388" s="1">
        <f>IFERROR(__xludf.DUMMYFUNCTION("""COMPUTED_VALUE"""),2188.0)</f>
        <v>2188</v>
      </c>
      <c r="G388" s="1">
        <f>IFERROR(__xludf.DUMMYFUNCTION("""COMPUTED_VALUE"""),387.0)</f>
        <v>387</v>
      </c>
      <c r="H388" s="1">
        <f>IFERROR(__xludf.DUMMYFUNCTION("""COMPUTED_VALUE"""),98.86850261)</f>
        <v>98.86850261</v>
      </c>
    </row>
    <row r="389">
      <c r="A389" s="1">
        <f>IFERROR(__xludf.DUMMYFUNCTION("""COMPUTED_VALUE"""),388.0)</f>
        <v>388</v>
      </c>
      <c r="B389" s="1">
        <f>IFERROR(__xludf.DUMMYFUNCTION("""COMPUTED_VALUE"""),25.8500697013193)</f>
        <v>25.8500697</v>
      </c>
      <c r="C389" s="1">
        <f>IFERROR(__xludf.DUMMYFUNCTION("""COMPUTED_VALUE"""),1433.0)</f>
        <v>1433</v>
      </c>
      <c r="D389" s="1">
        <f>IFERROR(__xludf.DUMMYFUNCTION("""COMPUTED_VALUE"""),388.0)</f>
        <v>388</v>
      </c>
      <c r="E389" s="1" t="str">
        <f>IFERROR(__xludf.DUMMYFUNCTION("""COMPUTED_VALUE"""),"17-01-2022 03:00")</f>
        <v>17-01-2022 03:00</v>
      </c>
      <c r="F389" s="1">
        <f>IFERROR(__xludf.DUMMYFUNCTION("""COMPUTED_VALUE"""),2817.0)</f>
        <v>2817</v>
      </c>
      <c r="G389" s="1">
        <f>IFERROR(__xludf.DUMMYFUNCTION("""COMPUTED_VALUE"""),388.0)</f>
        <v>388</v>
      </c>
      <c r="H389" s="1">
        <f>IFERROR(__xludf.DUMMYFUNCTION("""COMPUTED_VALUE"""),75.98942995)</f>
        <v>75.98942995</v>
      </c>
    </row>
    <row r="390">
      <c r="A390" s="1">
        <f>IFERROR(__xludf.DUMMYFUNCTION("""COMPUTED_VALUE"""),389.0)</f>
        <v>389</v>
      </c>
      <c r="B390" s="1">
        <f>IFERROR(__xludf.DUMMYFUNCTION("""COMPUTED_VALUE"""),94.5228477577555)</f>
        <v>94.52284776</v>
      </c>
      <c r="C390" s="1">
        <f>IFERROR(__xludf.DUMMYFUNCTION("""COMPUTED_VALUE"""),1645.0)</f>
        <v>1645</v>
      </c>
      <c r="D390" s="1">
        <f>IFERROR(__xludf.DUMMYFUNCTION("""COMPUTED_VALUE"""),389.0)</f>
        <v>389</v>
      </c>
      <c r="E390" s="1" t="str">
        <f>IFERROR(__xludf.DUMMYFUNCTION("""COMPUTED_VALUE"""),"17-01-2022 04:00")</f>
        <v>17-01-2022 04:00</v>
      </c>
      <c r="F390" s="1">
        <f>IFERROR(__xludf.DUMMYFUNCTION("""COMPUTED_VALUE"""),2399.0)</f>
        <v>2399</v>
      </c>
      <c r="G390" s="1">
        <f>IFERROR(__xludf.DUMMYFUNCTION("""COMPUTED_VALUE"""),389.0)</f>
        <v>389</v>
      </c>
      <c r="H390" s="1">
        <f>IFERROR(__xludf.DUMMYFUNCTION("""COMPUTED_VALUE"""),34.18003279)</f>
        <v>34.18003279</v>
      </c>
    </row>
    <row r="391">
      <c r="A391" s="1">
        <f>IFERROR(__xludf.DUMMYFUNCTION("""COMPUTED_VALUE"""),390.0)</f>
        <v>390</v>
      </c>
      <c r="B391" s="1">
        <f>IFERROR(__xludf.DUMMYFUNCTION("""COMPUTED_VALUE"""),71.8874842904221)</f>
        <v>71.88748429</v>
      </c>
      <c r="C391" s="1">
        <f>IFERROR(__xludf.DUMMYFUNCTION("""COMPUTED_VALUE"""),1108.0)</f>
        <v>1108</v>
      </c>
      <c r="D391" s="1">
        <f>IFERROR(__xludf.DUMMYFUNCTION("""COMPUTED_VALUE"""),390.0)</f>
        <v>390</v>
      </c>
      <c r="E391" s="1" t="str">
        <f>IFERROR(__xludf.DUMMYFUNCTION("""COMPUTED_VALUE"""),"17-01-2022 05:00")</f>
        <v>17-01-2022 05:00</v>
      </c>
      <c r="F391" s="1">
        <f>IFERROR(__xludf.DUMMYFUNCTION("""COMPUTED_VALUE"""),2548.0)</f>
        <v>2548</v>
      </c>
      <c r="G391" s="1">
        <f>IFERROR(__xludf.DUMMYFUNCTION("""COMPUTED_VALUE"""),390.0)</f>
        <v>390</v>
      </c>
      <c r="H391" s="1">
        <f>IFERROR(__xludf.DUMMYFUNCTION("""COMPUTED_VALUE"""),93.19802228)</f>
        <v>93.19802228</v>
      </c>
    </row>
    <row r="392">
      <c r="A392" s="1">
        <f>IFERROR(__xludf.DUMMYFUNCTION("""COMPUTED_VALUE"""),391.0)</f>
        <v>391</v>
      </c>
      <c r="B392" s="1">
        <f>IFERROR(__xludf.DUMMYFUNCTION("""COMPUTED_VALUE"""),60.7775514634964)</f>
        <v>60.77755146</v>
      </c>
      <c r="C392" s="1">
        <f>IFERROR(__xludf.DUMMYFUNCTION("""COMPUTED_VALUE"""),1653.0)</f>
        <v>1653</v>
      </c>
      <c r="D392" s="1">
        <f>IFERROR(__xludf.DUMMYFUNCTION("""COMPUTED_VALUE"""),391.0)</f>
        <v>391</v>
      </c>
      <c r="E392" s="1" t="str">
        <f>IFERROR(__xludf.DUMMYFUNCTION("""COMPUTED_VALUE"""),"17-01-2022 06:00")</f>
        <v>17-01-2022 06:00</v>
      </c>
      <c r="F392" s="1">
        <f>IFERROR(__xludf.DUMMYFUNCTION("""COMPUTED_VALUE"""),2781.0)</f>
        <v>2781</v>
      </c>
      <c r="G392" s="1">
        <f>IFERROR(__xludf.DUMMYFUNCTION("""COMPUTED_VALUE"""),391.0)</f>
        <v>391</v>
      </c>
      <c r="H392" s="1">
        <f>IFERROR(__xludf.DUMMYFUNCTION("""COMPUTED_VALUE"""),39.08024184)</f>
        <v>39.08024184</v>
      </c>
    </row>
    <row r="393">
      <c r="A393" s="1">
        <f>IFERROR(__xludf.DUMMYFUNCTION("""COMPUTED_VALUE"""),392.0)</f>
        <v>392</v>
      </c>
      <c r="B393" s="1">
        <f>IFERROR(__xludf.DUMMYFUNCTION("""COMPUTED_VALUE"""),83.569955996139)</f>
        <v>83.569956</v>
      </c>
      <c r="C393" s="1">
        <f>IFERROR(__xludf.DUMMYFUNCTION("""COMPUTED_VALUE"""),1995.0)</f>
        <v>1995</v>
      </c>
      <c r="D393" s="1">
        <f>IFERROR(__xludf.DUMMYFUNCTION("""COMPUTED_VALUE"""),392.0)</f>
        <v>392</v>
      </c>
      <c r="E393" s="1" t="str">
        <f>IFERROR(__xludf.DUMMYFUNCTION("""COMPUTED_VALUE"""),"17-01-2022 07:00")</f>
        <v>17-01-2022 07:00</v>
      </c>
      <c r="F393" s="1">
        <f>IFERROR(__xludf.DUMMYFUNCTION("""COMPUTED_VALUE"""),2694.0)</f>
        <v>2694</v>
      </c>
      <c r="G393" s="1">
        <f>IFERROR(__xludf.DUMMYFUNCTION("""COMPUTED_VALUE"""),392.0)</f>
        <v>392</v>
      </c>
      <c r="H393" s="1">
        <f>IFERROR(__xludf.DUMMYFUNCTION("""COMPUTED_VALUE"""),93.74254729)</f>
        <v>93.74254729</v>
      </c>
    </row>
    <row r="394">
      <c r="A394" s="1">
        <f>IFERROR(__xludf.DUMMYFUNCTION("""COMPUTED_VALUE"""),393.0)</f>
        <v>393</v>
      </c>
      <c r="B394" s="1">
        <f>IFERROR(__xludf.DUMMYFUNCTION("""COMPUTED_VALUE"""),36.8389004276255)</f>
        <v>36.83890043</v>
      </c>
      <c r="C394" s="1">
        <f>IFERROR(__xludf.DUMMYFUNCTION("""COMPUTED_VALUE"""),1062.0)</f>
        <v>1062</v>
      </c>
      <c r="D394" s="1">
        <f>IFERROR(__xludf.DUMMYFUNCTION("""COMPUTED_VALUE"""),393.0)</f>
        <v>393</v>
      </c>
      <c r="E394" s="1" t="str">
        <f>IFERROR(__xludf.DUMMYFUNCTION("""COMPUTED_VALUE"""),"17-01-2022 08:00")</f>
        <v>17-01-2022 08:00</v>
      </c>
      <c r="F394" s="1">
        <f>IFERROR(__xludf.DUMMYFUNCTION("""COMPUTED_VALUE"""),2479.0)</f>
        <v>2479</v>
      </c>
      <c r="G394" s="1">
        <f>IFERROR(__xludf.DUMMYFUNCTION("""COMPUTED_VALUE"""),393.0)</f>
        <v>393</v>
      </c>
      <c r="H394" s="1">
        <f>IFERROR(__xludf.DUMMYFUNCTION("""COMPUTED_VALUE"""),85.5123929)</f>
        <v>85.5123929</v>
      </c>
    </row>
    <row r="395">
      <c r="A395" s="1">
        <f>IFERROR(__xludf.DUMMYFUNCTION("""COMPUTED_VALUE"""),394.0)</f>
        <v>394</v>
      </c>
      <c r="B395" s="1">
        <f>IFERROR(__xludf.DUMMYFUNCTION("""COMPUTED_VALUE"""),30.5054136736117)</f>
        <v>30.50541367</v>
      </c>
      <c r="C395" s="1">
        <f>IFERROR(__xludf.DUMMYFUNCTION("""COMPUTED_VALUE"""),1802.0)</f>
        <v>1802</v>
      </c>
      <c r="D395" s="1">
        <f>IFERROR(__xludf.DUMMYFUNCTION("""COMPUTED_VALUE"""),394.0)</f>
        <v>394</v>
      </c>
      <c r="E395" s="1" t="str">
        <f>IFERROR(__xludf.DUMMYFUNCTION("""COMPUTED_VALUE"""),"17-01-2022 09:00")</f>
        <v>17-01-2022 09:00</v>
      </c>
      <c r="F395" s="1">
        <f>IFERROR(__xludf.DUMMYFUNCTION("""COMPUTED_VALUE"""),2778.0)</f>
        <v>2778</v>
      </c>
      <c r="G395" s="1">
        <f>IFERROR(__xludf.DUMMYFUNCTION("""COMPUTED_VALUE"""),394.0)</f>
        <v>394</v>
      </c>
      <c r="H395" s="1">
        <f>IFERROR(__xludf.DUMMYFUNCTION("""COMPUTED_VALUE"""),29.30931659)</f>
        <v>29.30931659</v>
      </c>
    </row>
    <row r="396">
      <c r="A396" s="1">
        <f>IFERROR(__xludf.DUMMYFUNCTION("""COMPUTED_VALUE"""),395.0)</f>
        <v>395</v>
      </c>
      <c r="B396" s="1">
        <f>IFERROR(__xludf.DUMMYFUNCTION("""COMPUTED_VALUE"""),15.6992122205522)</f>
        <v>15.69921222</v>
      </c>
      <c r="C396" s="1">
        <f>IFERROR(__xludf.DUMMYFUNCTION("""COMPUTED_VALUE"""),1723.0)</f>
        <v>1723</v>
      </c>
      <c r="D396" s="1">
        <f>IFERROR(__xludf.DUMMYFUNCTION("""COMPUTED_VALUE"""),395.0)</f>
        <v>395</v>
      </c>
      <c r="E396" s="1" t="str">
        <f>IFERROR(__xludf.DUMMYFUNCTION("""COMPUTED_VALUE"""),"17-01-2022 10:00")</f>
        <v>17-01-2022 10:00</v>
      </c>
      <c r="F396" s="1">
        <f>IFERROR(__xludf.DUMMYFUNCTION("""COMPUTED_VALUE"""),2370.0)</f>
        <v>2370</v>
      </c>
      <c r="G396" s="1">
        <f>IFERROR(__xludf.DUMMYFUNCTION("""COMPUTED_VALUE"""),395.0)</f>
        <v>395</v>
      </c>
      <c r="H396" s="1">
        <f>IFERROR(__xludf.DUMMYFUNCTION("""COMPUTED_VALUE"""),21.95823269)</f>
        <v>21.95823269</v>
      </c>
    </row>
    <row r="397">
      <c r="A397" s="1">
        <f>IFERROR(__xludf.DUMMYFUNCTION("""COMPUTED_VALUE"""),396.0)</f>
        <v>396</v>
      </c>
      <c r="B397" s="1">
        <f>IFERROR(__xludf.DUMMYFUNCTION("""COMPUTED_VALUE"""),97.5470953875671)</f>
        <v>97.54709539</v>
      </c>
      <c r="C397" s="1">
        <f>IFERROR(__xludf.DUMMYFUNCTION("""COMPUTED_VALUE"""),1146.0)</f>
        <v>1146</v>
      </c>
      <c r="D397" s="1">
        <f>IFERROR(__xludf.DUMMYFUNCTION("""COMPUTED_VALUE"""),396.0)</f>
        <v>396</v>
      </c>
      <c r="E397" s="1" t="str">
        <f>IFERROR(__xludf.DUMMYFUNCTION("""COMPUTED_VALUE"""),"17-01-2022 11:00")</f>
        <v>17-01-2022 11:00</v>
      </c>
      <c r="F397" s="1">
        <f>IFERROR(__xludf.DUMMYFUNCTION("""COMPUTED_VALUE"""),2942.0)</f>
        <v>2942</v>
      </c>
      <c r="G397" s="1">
        <f>IFERROR(__xludf.DUMMYFUNCTION("""COMPUTED_VALUE"""),396.0)</f>
        <v>396</v>
      </c>
      <c r="H397" s="1">
        <f>IFERROR(__xludf.DUMMYFUNCTION("""COMPUTED_VALUE"""),54.49466257)</f>
        <v>54.49466257</v>
      </c>
    </row>
    <row r="398">
      <c r="A398" s="1">
        <f>IFERROR(__xludf.DUMMYFUNCTION("""COMPUTED_VALUE"""),397.0)</f>
        <v>397</v>
      </c>
      <c r="B398" s="1">
        <f>IFERROR(__xludf.DUMMYFUNCTION("""COMPUTED_VALUE"""),28.9146179573417)</f>
        <v>28.91461796</v>
      </c>
      <c r="C398" s="1">
        <f>IFERROR(__xludf.DUMMYFUNCTION("""COMPUTED_VALUE"""),1150.0)</f>
        <v>1150</v>
      </c>
      <c r="D398" s="1">
        <f>IFERROR(__xludf.DUMMYFUNCTION("""COMPUTED_VALUE"""),397.0)</f>
        <v>397</v>
      </c>
      <c r="E398" s="1" t="str">
        <f>IFERROR(__xludf.DUMMYFUNCTION("""COMPUTED_VALUE"""),"17-01-2022 12:00")</f>
        <v>17-01-2022 12:00</v>
      </c>
      <c r="F398" s="1">
        <f>IFERROR(__xludf.DUMMYFUNCTION("""COMPUTED_VALUE"""),2880.0)</f>
        <v>2880</v>
      </c>
      <c r="G398" s="1">
        <f>IFERROR(__xludf.DUMMYFUNCTION("""COMPUTED_VALUE"""),397.0)</f>
        <v>397</v>
      </c>
      <c r="H398" s="1">
        <f>IFERROR(__xludf.DUMMYFUNCTION("""COMPUTED_VALUE"""),90.38738785)</f>
        <v>90.38738785</v>
      </c>
    </row>
    <row r="399">
      <c r="A399" s="1">
        <f>IFERROR(__xludf.DUMMYFUNCTION("""COMPUTED_VALUE"""),398.0)</f>
        <v>398</v>
      </c>
      <c r="B399" s="1">
        <f>IFERROR(__xludf.DUMMYFUNCTION("""COMPUTED_VALUE"""),40.3641258714018)</f>
        <v>40.36412587</v>
      </c>
      <c r="C399" s="1">
        <f>IFERROR(__xludf.DUMMYFUNCTION("""COMPUTED_VALUE"""),1244.0)</f>
        <v>1244</v>
      </c>
      <c r="D399" s="1">
        <f>IFERROR(__xludf.DUMMYFUNCTION("""COMPUTED_VALUE"""),398.0)</f>
        <v>398</v>
      </c>
      <c r="E399" s="1" t="str">
        <f>IFERROR(__xludf.DUMMYFUNCTION("""COMPUTED_VALUE"""),"17-01-2022 13:00")</f>
        <v>17-01-2022 13:00</v>
      </c>
      <c r="F399" s="1">
        <f>IFERROR(__xludf.DUMMYFUNCTION("""COMPUTED_VALUE"""),2907.0)</f>
        <v>2907</v>
      </c>
      <c r="G399" s="1">
        <f>IFERROR(__xludf.DUMMYFUNCTION("""COMPUTED_VALUE"""),398.0)</f>
        <v>398</v>
      </c>
      <c r="H399" s="1">
        <f>IFERROR(__xludf.DUMMYFUNCTION("""COMPUTED_VALUE"""),35.65627562)</f>
        <v>35.65627562</v>
      </c>
    </row>
    <row r="400">
      <c r="A400" s="1">
        <f>IFERROR(__xludf.DUMMYFUNCTION("""COMPUTED_VALUE"""),399.0)</f>
        <v>399</v>
      </c>
      <c r="B400" s="1">
        <f>IFERROR(__xludf.DUMMYFUNCTION("""COMPUTED_VALUE"""),71.447173219011)</f>
        <v>71.44717322</v>
      </c>
      <c r="C400" s="1">
        <f>IFERROR(__xludf.DUMMYFUNCTION("""COMPUTED_VALUE"""),1807.0)</f>
        <v>1807</v>
      </c>
      <c r="D400" s="1">
        <f>IFERROR(__xludf.DUMMYFUNCTION("""COMPUTED_VALUE"""),399.0)</f>
        <v>399</v>
      </c>
      <c r="E400" s="1" t="str">
        <f>IFERROR(__xludf.DUMMYFUNCTION("""COMPUTED_VALUE"""),"17-01-2022 14:00")</f>
        <v>17-01-2022 14:00</v>
      </c>
      <c r="F400" s="1">
        <f>IFERROR(__xludf.DUMMYFUNCTION("""COMPUTED_VALUE"""),2359.0)</f>
        <v>2359</v>
      </c>
      <c r="G400" s="1">
        <f>IFERROR(__xludf.DUMMYFUNCTION("""COMPUTED_VALUE"""),399.0)</f>
        <v>399</v>
      </c>
      <c r="H400" s="1">
        <f>IFERROR(__xludf.DUMMYFUNCTION("""COMPUTED_VALUE"""),53.71305743)</f>
        <v>53.71305743</v>
      </c>
    </row>
    <row r="401">
      <c r="A401" s="1">
        <f>IFERROR(__xludf.DUMMYFUNCTION("""COMPUTED_VALUE"""),400.0)</f>
        <v>400</v>
      </c>
      <c r="B401" s="1">
        <f>IFERROR(__xludf.DUMMYFUNCTION("""COMPUTED_VALUE"""),94.8167880582914)</f>
        <v>94.81678806</v>
      </c>
      <c r="C401" s="1">
        <f>IFERROR(__xludf.DUMMYFUNCTION("""COMPUTED_VALUE"""),1345.0)</f>
        <v>1345</v>
      </c>
      <c r="D401" s="1">
        <f>IFERROR(__xludf.DUMMYFUNCTION("""COMPUTED_VALUE"""),400.0)</f>
        <v>400</v>
      </c>
      <c r="E401" s="1" t="str">
        <f>IFERROR(__xludf.DUMMYFUNCTION("""COMPUTED_VALUE"""),"17-01-2022 15:00")</f>
        <v>17-01-2022 15:00</v>
      </c>
      <c r="F401" s="1">
        <f>IFERROR(__xludf.DUMMYFUNCTION("""COMPUTED_VALUE"""),2329.0)</f>
        <v>2329</v>
      </c>
      <c r="G401" s="1">
        <f>IFERROR(__xludf.DUMMYFUNCTION("""COMPUTED_VALUE"""),400.0)</f>
        <v>400</v>
      </c>
      <c r="H401" s="1">
        <f>IFERROR(__xludf.DUMMYFUNCTION("""COMPUTED_VALUE"""),12.0789642)</f>
        <v>12.0789642</v>
      </c>
    </row>
    <row r="402">
      <c r="A402" s="1">
        <f>IFERROR(__xludf.DUMMYFUNCTION("""COMPUTED_VALUE"""),401.0)</f>
        <v>401</v>
      </c>
      <c r="B402" s="1">
        <f>IFERROR(__xludf.DUMMYFUNCTION("""COMPUTED_VALUE"""),73.4933723338885)</f>
        <v>73.49337233</v>
      </c>
      <c r="C402" s="1">
        <f>IFERROR(__xludf.DUMMYFUNCTION("""COMPUTED_VALUE"""),1540.0)</f>
        <v>1540</v>
      </c>
      <c r="D402" s="1">
        <f>IFERROR(__xludf.DUMMYFUNCTION("""COMPUTED_VALUE"""),401.0)</f>
        <v>401</v>
      </c>
      <c r="E402" s="1" t="str">
        <f>IFERROR(__xludf.DUMMYFUNCTION("""COMPUTED_VALUE"""),"17-01-2022 16:00")</f>
        <v>17-01-2022 16:00</v>
      </c>
      <c r="F402" s="1">
        <f>IFERROR(__xludf.DUMMYFUNCTION("""COMPUTED_VALUE"""),2933.0)</f>
        <v>2933</v>
      </c>
      <c r="G402" s="1">
        <f>IFERROR(__xludf.DUMMYFUNCTION("""COMPUTED_VALUE"""),401.0)</f>
        <v>401</v>
      </c>
      <c r="H402" s="1">
        <f>IFERROR(__xludf.DUMMYFUNCTION("""COMPUTED_VALUE"""),11.86989716)</f>
        <v>11.86989716</v>
      </c>
    </row>
    <row r="403">
      <c r="A403" s="1">
        <f>IFERROR(__xludf.DUMMYFUNCTION("""COMPUTED_VALUE"""),402.0)</f>
        <v>402</v>
      </c>
      <c r="B403" s="1">
        <f>IFERROR(__xludf.DUMMYFUNCTION("""COMPUTED_VALUE"""),60.4312892632483)</f>
        <v>60.43128926</v>
      </c>
      <c r="C403" s="1">
        <f>IFERROR(__xludf.DUMMYFUNCTION("""COMPUTED_VALUE"""),1709.0)</f>
        <v>1709</v>
      </c>
      <c r="D403" s="1">
        <f>IFERROR(__xludf.DUMMYFUNCTION("""COMPUTED_VALUE"""),402.0)</f>
        <v>402</v>
      </c>
      <c r="E403" s="1" t="str">
        <f>IFERROR(__xludf.DUMMYFUNCTION("""COMPUTED_VALUE"""),"17-01-2022 17:00")</f>
        <v>17-01-2022 17:00</v>
      </c>
      <c r="F403" s="1">
        <f>IFERROR(__xludf.DUMMYFUNCTION("""COMPUTED_VALUE"""),2968.0)</f>
        <v>2968</v>
      </c>
      <c r="G403" s="1">
        <f>IFERROR(__xludf.DUMMYFUNCTION("""COMPUTED_VALUE"""),402.0)</f>
        <v>402</v>
      </c>
      <c r="H403" s="1">
        <f>IFERROR(__xludf.DUMMYFUNCTION("""COMPUTED_VALUE"""),64.46677075)</f>
        <v>64.46677075</v>
      </c>
    </row>
    <row r="404">
      <c r="A404" s="1">
        <f>IFERROR(__xludf.DUMMYFUNCTION("""COMPUTED_VALUE"""),403.0)</f>
        <v>403</v>
      </c>
      <c r="B404" s="1">
        <f>IFERROR(__xludf.DUMMYFUNCTION("""COMPUTED_VALUE"""),23.4123945408373)</f>
        <v>23.41239454</v>
      </c>
      <c r="C404" s="1">
        <f>IFERROR(__xludf.DUMMYFUNCTION("""COMPUTED_VALUE"""),1120.0)</f>
        <v>1120</v>
      </c>
      <c r="D404" s="1">
        <f>IFERROR(__xludf.DUMMYFUNCTION("""COMPUTED_VALUE"""),403.0)</f>
        <v>403</v>
      </c>
      <c r="E404" s="1" t="str">
        <f>IFERROR(__xludf.DUMMYFUNCTION("""COMPUTED_VALUE"""),"17-01-2022 18:00")</f>
        <v>17-01-2022 18:00</v>
      </c>
      <c r="F404" s="1">
        <f>IFERROR(__xludf.DUMMYFUNCTION("""COMPUTED_VALUE"""),2955.0)</f>
        <v>2955</v>
      </c>
      <c r="G404" s="1">
        <f>IFERROR(__xludf.DUMMYFUNCTION("""COMPUTED_VALUE"""),403.0)</f>
        <v>403</v>
      </c>
      <c r="H404" s="1">
        <f>IFERROR(__xludf.DUMMYFUNCTION("""COMPUTED_VALUE"""),85.03298824)</f>
        <v>85.03298824</v>
      </c>
    </row>
    <row r="405">
      <c r="A405" s="1">
        <f>IFERROR(__xludf.DUMMYFUNCTION("""COMPUTED_VALUE"""),404.0)</f>
        <v>404</v>
      </c>
      <c r="B405" s="1">
        <f>IFERROR(__xludf.DUMMYFUNCTION("""COMPUTED_VALUE"""),60.6067105123261)</f>
        <v>60.60671051</v>
      </c>
      <c r="C405" s="1">
        <f>IFERROR(__xludf.DUMMYFUNCTION("""COMPUTED_VALUE"""),1144.0)</f>
        <v>1144</v>
      </c>
      <c r="D405" s="1">
        <f>IFERROR(__xludf.DUMMYFUNCTION("""COMPUTED_VALUE"""),404.0)</f>
        <v>404</v>
      </c>
      <c r="E405" s="1" t="str">
        <f>IFERROR(__xludf.DUMMYFUNCTION("""COMPUTED_VALUE"""),"17-01-2022 19:00")</f>
        <v>17-01-2022 19:00</v>
      </c>
      <c r="F405" s="1">
        <f>IFERROR(__xludf.DUMMYFUNCTION("""COMPUTED_VALUE"""),2755.0)</f>
        <v>2755</v>
      </c>
      <c r="G405" s="1">
        <f>IFERROR(__xludf.DUMMYFUNCTION("""COMPUTED_VALUE"""),404.0)</f>
        <v>404</v>
      </c>
      <c r="H405" s="1">
        <f>IFERROR(__xludf.DUMMYFUNCTION("""COMPUTED_VALUE"""),73.92204352)</f>
        <v>73.92204352</v>
      </c>
    </row>
    <row r="406">
      <c r="A406" s="1">
        <f>IFERROR(__xludf.DUMMYFUNCTION("""COMPUTED_VALUE"""),405.0)</f>
        <v>405</v>
      </c>
      <c r="B406" s="1">
        <f>IFERROR(__xludf.DUMMYFUNCTION("""COMPUTED_VALUE"""),83.5519114261516)</f>
        <v>83.55191143</v>
      </c>
      <c r="C406" s="1">
        <f>IFERROR(__xludf.DUMMYFUNCTION("""COMPUTED_VALUE"""),1578.0)</f>
        <v>1578</v>
      </c>
      <c r="D406" s="1">
        <f>IFERROR(__xludf.DUMMYFUNCTION("""COMPUTED_VALUE"""),405.0)</f>
        <v>405</v>
      </c>
      <c r="E406" s="1" t="str">
        <f>IFERROR(__xludf.DUMMYFUNCTION("""COMPUTED_VALUE"""),"17-01-2022 20:00")</f>
        <v>17-01-2022 20:00</v>
      </c>
      <c r="F406" s="1">
        <f>IFERROR(__xludf.DUMMYFUNCTION("""COMPUTED_VALUE"""),2773.0)</f>
        <v>2773</v>
      </c>
      <c r="G406" s="1">
        <f>IFERROR(__xludf.DUMMYFUNCTION("""COMPUTED_VALUE"""),405.0)</f>
        <v>405</v>
      </c>
      <c r="H406" s="1">
        <f>IFERROR(__xludf.DUMMYFUNCTION("""COMPUTED_VALUE"""),54.94551194)</f>
        <v>54.94551194</v>
      </c>
    </row>
    <row r="407">
      <c r="A407" s="1">
        <f>IFERROR(__xludf.DUMMYFUNCTION("""COMPUTED_VALUE"""),406.0)</f>
        <v>406</v>
      </c>
      <c r="B407" s="1">
        <f>IFERROR(__xludf.DUMMYFUNCTION("""COMPUTED_VALUE"""),16.3589857685195)</f>
        <v>16.35898577</v>
      </c>
      <c r="C407" s="1">
        <f>IFERROR(__xludf.DUMMYFUNCTION("""COMPUTED_VALUE"""),1586.0)</f>
        <v>1586</v>
      </c>
      <c r="D407" s="1">
        <f>IFERROR(__xludf.DUMMYFUNCTION("""COMPUTED_VALUE"""),406.0)</f>
        <v>406</v>
      </c>
      <c r="E407" s="1" t="str">
        <f>IFERROR(__xludf.DUMMYFUNCTION("""COMPUTED_VALUE"""),"17-01-2022 21:00")</f>
        <v>17-01-2022 21:00</v>
      </c>
      <c r="F407" s="1">
        <f>IFERROR(__xludf.DUMMYFUNCTION("""COMPUTED_VALUE"""),2449.0)</f>
        <v>2449</v>
      </c>
      <c r="G407" s="1">
        <f>IFERROR(__xludf.DUMMYFUNCTION("""COMPUTED_VALUE"""),406.0)</f>
        <v>406</v>
      </c>
      <c r="H407" s="1">
        <f>IFERROR(__xludf.DUMMYFUNCTION("""COMPUTED_VALUE"""),37.19806891)</f>
        <v>37.19806891</v>
      </c>
    </row>
    <row r="408">
      <c r="A408" s="1">
        <f>IFERROR(__xludf.DUMMYFUNCTION("""COMPUTED_VALUE"""),407.0)</f>
        <v>407</v>
      </c>
      <c r="B408" s="1">
        <f>IFERROR(__xludf.DUMMYFUNCTION("""COMPUTED_VALUE"""),28.0499389146316)</f>
        <v>28.04993891</v>
      </c>
      <c r="C408" s="1">
        <f>IFERROR(__xludf.DUMMYFUNCTION("""COMPUTED_VALUE"""),1943.0)</f>
        <v>1943</v>
      </c>
      <c r="D408" s="1">
        <f>IFERROR(__xludf.DUMMYFUNCTION("""COMPUTED_VALUE"""),407.0)</f>
        <v>407</v>
      </c>
      <c r="E408" s="1" t="str">
        <f>IFERROR(__xludf.DUMMYFUNCTION("""COMPUTED_VALUE"""),"17-01-2022 22:00")</f>
        <v>17-01-2022 22:00</v>
      </c>
      <c r="F408" s="1">
        <f>IFERROR(__xludf.DUMMYFUNCTION("""COMPUTED_VALUE"""),2049.0)</f>
        <v>2049</v>
      </c>
      <c r="G408" s="1">
        <f>IFERROR(__xludf.DUMMYFUNCTION("""COMPUTED_VALUE"""),407.0)</f>
        <v>407</v>
      </c>
      <c r="H408" s="1">
        <f>IFERROR(__xludf.DUMMYFUNCTION("""COMPUTED_VALUE"""),46.30974958)</f>
        <v>46.30974958</v>
      </c>
    </row>
    <row r="409">
      <c r="A409" s="1">
        <f>IFERROR(__xludf.DUMMYFUNCTION("""COMPUTED_VALUE"""),408.0)</f>
        <v>408</v>
      </c>
      <c r="B409" s="1">
        <f>IFERROR(__xludf.DUMMYFUNCTION("""COMPUTED_VALUE"""),83.2458200170648)</f>
        <v>83.24582002</v>
      </c>
      <c r="C409" s="1">
        <f>IFERROR(__xludf.DUMMYFUNCTION("""COMPUTED_VALUE"""),1977.0)</f>
        <v>1977</v>
      </c>
      <c r="D409" s="1">
        <f>IFERROR(__xludf.DUMMYFUNCTION("""COMPUTED_VALUE"""),408.0)</f>
        <v>408</v>
      </c>
      <c r="E409" s="1" t="str">
        <f>IFERROR(__xludf.DUMMYFUNCTION("""COMPUTED_VALUE"""),"17-01-2022 23:00")</f>
        <v>17-01-2022 23:00</v>
      </c>
      <c r="F409" s="1">
        <f>IFERROR(__xludf.DUMMYFUNCTION("""COMPUTED_VALUE"""),2288.0)</f>
        <v>2288</v>
      </c>
      <c r="G409" s="1">
        <f>IFERROR(__xludf.DUMMYFUNCTION("""COMPUTED_VALUE"""),408.0)</f>
        <v>408</v>
      </c>
      <c r="H409" s="1">
        <f>IFERROR(__xludf.DUMMYFUNCTION("""COMPUTED_VALUE"""),93.33582376)</f>
        <v>93.33582376</v>
      </c>
    </row>
    <row r="410">
      <c r="A410" s="1">
        <f>IFERROR(__xludf.DUMMYFUNCTION("""COMPUTED_VALUE"""),409.0)</f>
        <v>409</v>
      </c>
      <c r="B410" s="1">
        <f>IFERROR(__xludf.DUMMYFUNCTION("""COMPUTED_VALUE"""),12.8268148228173)</f>
        <v>12.82681482</v>
      </c>
      <c r="C410" s="1">
        <f>IFERROR(__xludf.DUMMYFUNCTION("""COMPUTED_VALUE"""),1717.0)</f>
        <v>1717</v>
      </c>
      <c r="D410" s="1">
        <f>IFERROR(__xludf.DUMMYFUNCTION("""COMPUTED_VALUE"""),409.0)</f>
        <v>409</v>
      </c>
      <c r="E410" s="1" t="str">
        <f>IFERROR(__xludf.DUMMYFUNCTION("""COMPUTED_VALUE"""),"18-01-2022 00:00")</f>
        <v>18-01-2022 00:00</v>
      </c>
      <c r="F410" s="1">
        <f>IFERROR(__xludf.DUMMYFUNCTION("""COMPUTED_VALUE"""),2592.0)</f>
        <v>2592</v>
      </c>
      <c r="G410" s="1">
        <f>IFERROR(__xludf.DUMMYFUNCTION("""COMPUTED_VALUE"""),409.0)</f>
        <v>409</v>
      </c>
      <c r="H410" s="1">
        <f>IFERROR(__xludf.DUMMYFUNCTION("""COMPUTED_VALUE"""),34.31179144)</f>
        <v>34.31179144</v>
      </c>
    </row>
    <row r="411">
      <c r="A411" s="1">
        <f>IFERROR(__xludf.DUMMYFUNCTION("""COMPUTED_VALUE"""),410.0)</f>
        <v>410</v>
      </c>
      <c r="B411" s="1">
        <f>IFERROR(__xludf.DUMMYFUNCTION("""COMPUTED_VALUE"""),25.0084947085093)</f>
        <v>25.00849471</v>
      </c>
      <c r="C411" s="1">
        <f>IFERROR(__xludf.DUMMYFUNCTION("""COMPUTED_VALUE"""),1350.0)</f>
        <v>1350</v>
      </c>
      <c r="D411" s="1">
        <f>IFERROR(__xludf.DUMMYFUNCTION("""COMPUTED_VALUE"""),410.0)</f>
        <v>410</v>
      </c>
      <c r="E411" s="1" t="str">
        <f>IFERROR(__xludf.DUMMYFUNCTION("""COMPUTED_VALUE"""),"18-01-2022 01:00")</f>
        <v>18-01-2022 01:00</v>
      </c>
      <c r="F411" s="1">
        <f>IFERROR(__xludf.DUMMYFUNCTION("""COMPUTED_VALUE"""),2974.0)</f>
        <v>2974</v>
      </c>
      <c r="G411" s="1">
        <f>IFERROR(__xludf.DUMMYFUNCTION("""COMPUTED_VALUE"""),410.0)</f>
        <v>410</v>
      </c>
      <c r="H411" s="1">
        <f>IFERROR(__xludf.DUMMYFUNCTION("""COMPUTED_VALUE"""),84.20239259)</f>
        <v>84.20239259</v>
      </c>
    </row>
    <row r="412">
      <c r="A412" s="1">
        <f>IFERROR(__xludf.DUMMYFUNCTION("""COMPUTED_VALUE"""),411.0)</f>
        <v>411</v>
      </c>
      <c r="B412" s="1">
        <f>IFERROR(__xludf.DUMMYFUNCTION("""COMPUTED_VALUE"""),98.3970945564575)</f>
        <v>98.39709456</v>
      </c>
      <c r="C412" s="1">
        <f>IFERROR(__xludf.DUMMYFUNCTION("""COMPUTED_VALUE"""),1530.0)</f>
        <v>1530</v>
      </c>
      <c r="D412" s="1">
        <f>IFERROR(__xludf.DUMMYFUNCTION("""COMPUTED_VALUE"""),411.0)</f>
        <v>411</v>
      </c>
      <c r="E412" s="1" t="str">
        <f>IFERROR(__xludf.DUMMYFUNCTION("""COMPUTED_VALUE"""),"18-01-2022 02:00")</f>
        <v>18-01-2022 02:00</v>
      </c>
      <c r="F412" s="1">
        <f>IFERROR(__xludf.DUMMYFUNCTION("""COMPUTED_VALUE"""),2620.0)</f>
        <v>2620</v>
      </c>
      <c r="G412" s="1">
        <f>IFERROR(__xludf.DUMMYFUNCTION("""COMPUTED_VALUE"""),411.0)</f>
        <v>411</v>
      </c>
      <c r="H412" s="1">
        <f>IFERROR(__xludf.DUMMYFUNCTION("""COMPUTED_VALUE"""),61.27777288)</f>
        <v>61.27777288</v>
      </c>
    </row>
    <row r="413">
      <c r="A413" s="1">
        <f>IFERROR(__xludf.DUMMYFUNCTION("""COMPUTED_VALUE"""),412.0)</f>
        <v>412</v>
      </c>
      <c r="B413" s="1">
        <f>IFERROR(__xludf.DUMMYFUNCTION("""COMPUTED_VALUE"""),86.7859168338392)</f>
        <v>86.78591683</v>
      </c>
      <c r="C413" s="1">
        <f>IFERROR(__xludf.DUMMYFUNCTION("""COMPUTED_VALUE"""),1814.0)</f>
        <v>1814</v>
      </c>
      <c r="D413" s="1">
        <f>IFERROR(__xludf.DUMMYFUNCTION("""COMPUTED_VALUE"""),412.0)</f>
        <v>412</v>
      </c>
      <c r="E413" s="1" t="str">
        <f>IFERROR(__xludf.DUMMYFUNCTION("""COMPUTED_VALUE"""),"18-01-2022 03:00")</f>
        <v>18-01-2022 03:00</v>
      </c>
      <c r="F413" s="1">
        <f>IFERROR(__xludf.DUMMYFUNCTION("""COMPUTED_VALUE"""),2703.0)</f>
        <v>2703</v>
      </c>
      <c r="G413" s="1">
        <f>IFERROR(__xludf.DUMMYFUNCTION("""COMPUTED_VALUE"""),412.0)</f>
        <v>412</v>
      </c>
      <c r="H413" s="1">
        <f>IFERROR(__xludf.DUMMYFUNCTION("""COMPUTED_VALUE"""),94.17463251)</f>
        <v>94.17463251</v>
      </c>
    </row>
    <row r="414">
      <c r="A414" s="1">
        <f>IFERROR(__xludf.DUMMYFUNCTION("""COMPUTED_VALUE"""),413.0)</f>
        <v>413</v>
      </c>
      <c r="B414" s="1">
        <f>IFERROR(__xludf.DUMMYFUNCTION("""COMPUTED_VALUE"""),98.5004070553395)</f>
        <v>98.50040706</v>
      </c>
      <c r="C414" s="1">
        <f>IFERROR(__xludf.DUMMYFUNCTION("""COMPUTED_VALUE"""),1208.0)</f>
        <v>1208</v>
      </c>
      <c r="D414" s="1">
        <f>IFERROR(__xludf.DUMMYFUNCTION("""COMPUTED_VALUE"""),413.0)</f>
        <v>413</v>
      </c>
      <c r="E414" s="1" t="str">
        <f>IFERROR(__xludf.DUMMYFUNCTION("""COMPUTED_VALUE"""),"18-01-2022 04:00")</f>
        <v>18-01-2022 04:00</v>
      </c>
      <c r="F414" s="1">
        <f>IFERROR(__xludf.DUMMYFUNCTION("""COMPUTED_VALUE"""),2079.0)</f>
        <v>2079</v>
      </c>
      <c r="G414" s="1">
        <f>IFERROR(__xludf.DUMMYFUNCTION("""COMPUTED_VALUE"""),413.0)</f>
        <v>413</v>
      </c>
      <c r="H414" s="1">
        <f>IFERROR(__xludf.DUMMYFUNCTION("""COMPUTED_VALUE"""),98.81986154)</f>
        <v>98.81986154</v>
      </c>
    </row>
    <row r="415">
      <c r="A415" s="1">
        <f>IFERROR(__xludf.DUMMYFUNCTION("""COMPUTED_VALUE"""),414.0)</f>
        <v>414</v>
      </c>
      <c r="B415" s="1">
        <f>IFERROR(__xludf.DUMMYFUNCTION("""COMPUTED_VALUE"""),69.8804881169345)</f>
        <v>69.88048812</v>
      </c>
      <c r="C415" s="1">
        <f>IFERROR(__xludf.DUMMYFUNCTION("""COMPUTED_VALUE"""),1214.0)</f>
        <v>1214</v>
      </c>
      <c r="D415" s="1">
        <f>IFERROR(__xludf.DUMMYFUNCTION("""COMPUTED_VALUE"""),414.0)</f>
        <v>414</v>
      </c>
      <c r="E415" s="1" t="str">
        <f>IFERROR(__xludf.DUMMYFUNCTION("""COMPUTED_VALUE"""),"18-01-2022 05:00")</f>
        <v>18-01-2022 05:00</v>
      </c>
      <c r="F415" s="1">
        <f>IFERROR(__xludf.DUMMYFUNCTION("""COMPUTED_VALUE"""),2564.0)</f>
        <v>2564</v>
      </c>
      <c r="G415" s="1">
        <f>IFERROR(__xludf.DUMMYFUNCTION("""COMPUTED_VALUE"""),414.0)</f>
        <v>414</v>
      </c>
      <c r="H415" s="1">
        <f>IFERROR(__xludf.DUMMYFUNCTION("""COMPUTED_VALUE"""),98.46506213)</f>
        <v>98.46506213</v>
      </c>
    </row>
    <row r="416">
      <c r="A416" s="1">
        <f>IFERROR(__xludf.DUMMYFUNCTION("""COMPUTED_VALUE"""),415.0)</f>
        <v>415</v>
      </c>
      <c r="B416" s="1">
        <f>IFERROR(__xludf.DUMMYFUNCTION("""COMPUTED_VALUE"""),58.7861544261322)</f>
        <v>58.78615443</v>
      </c>
      <c r="C416" s="1">
        <f>IFERROR(__xludf.DUMMYFUNCTION("""COMPUTED_VALUE"""),1904.0)</f>
        <v>1904</v>
      </c>
      <c r="D416" s="1">
        <f>IFERROR(__xludf.DUMMYFUNCTION("""COMPUTED_VALUE"""),415.0)</f>
        <v>415</v>
      </c>
      <c r="E416" s="1" t="str">
        <f>IFERROR(__xludf.DUMMYFUNCTION("""COMPUTED_VALUE"""),"18-01-2022 06:00")</f>
        <v>18-01-2022 06:00</v>
      </c>
      <c r="F416" s="1">
        <f>IFERROR(__xludf.DUMMYFUNCTION("""COMPUTED_VALUE"""),2272.0)</f>
        <v>2272</v>
      </c>
      <c r="G416" s="1">
        <f>IFERROR(__xludf.DUMMYFUNCTION("""COMPUTED_VALUE"""),415.0)</f>
        <v>415</v>
      </c>
      <c r="H416" s="1">
        <f>IFERROR(__xludf.DUMMYFUNCTION("""COMPUTED_VALUE"""),28.15702076)</f>
        <v>28.15702076</v>
      </c>
    </row>
    <row r="417">
      <c r="A417" s="1">
        <f>IFERROR(__xludf.DUMMYFUNCTION("""COMPUTED_VALUE"""),416.0)</f>
        <v>416</v>
      </c>
      <c r="B417" s="1">
        <f>IFERROR(__xludf.DUMMYFUNCTION("""COMPUTED_VALUE"""),76.9300755910293)</f>
        <v>76.93007559</v>
      </c>
      <c r="C417" s="1">
        <f>IFERROR(__xludf.DUMMYFUNCTION("""COMPUTED_VALUE"""),1875.0)</f>
        <v>1875</v>
      </c>
      <c r="D417" s="1">
        <f>IFERROR(__xludf.DUMMYFUNCTION("""COMPUTED_VALUE"""),416.0)</f>
        <v>416</v>
      </c>
      <c r="E417" s="1" t="str">
        <f>IFERROR(__xludf.DUMMYFUNCTION("""COMPUTED_VALUE"""),"18-01-2022 07:00")</f>
        <v>18-01-2022 07:00</v>
      </c>
      <c r="F417" s="1">
        <f>IFERROR(__xludf.DUMMYFUNCTION("""COMPUTED_VALUE"""),2028.0)</f>
        <v>2028</v>
      </c>
      <c r="G417" s="1">
        <f>IFERROR(__xludf.DUMMYFUNCTION("""COMPUTED_VALUE"""),416.0)</f>
        <v>416</v>
      </c>
      <c r="H417" s="1">
        <f>IFERROR(__xludf.DUMMYFUNCTION("""COMPUTED_VALUE"""),55.21552027)</f>
        <v>55.21552027</v>
      </c>
    </row>
    <row r="418">
      <c r="A418" s="1">
        <f>IFERROR(__xludf.DUMMYFUNCTION("""COMPUTED_VALUE"""),417.0)</f>
        <v>417</v>
      </c>
      <c r="B418" s="1">
        <f>IFERROR(__xludf.DUMMYFUNCTION("""COMPUTED_VALUE"""),84.732175094796)</f>
        <v>84.73217509</v>
      </c>
      <c r="C418" s="1">
        <f>IFERROR(__xludf.DUMMYFUNCTION("""COMPUTED_VALUE"""),1480.0)</f>
        <v>1480</v>
      </c>
      <c r="D418" s="1">
        <f>IFERROR(__xludf.DUMMYFUNCTION("""COMPUTED_VALUE"""),417.0)</f>
        <v>417</v>
      </c>
      <c r="E418" s="1" t="str">
        <f>IFERROR(__xludf.DUMMYFUNCTION("""COMPUTED_VALUE"""),"18-01-2022 08:00")</f>
        <v>18-01-2022 08:00</v>
      </c>
      <c r="F418" s="1">
        <f>IFERROR(__xludf.DUMMYFUNCTION("""COMPUTED_VALUE"""),2638.0)</f>
        <v>2638</v>
      </c>
      <c r="G418" s="1">
        <f>IFERROR(__xludf.DUMMYFUNCTION("""COMPUTED_VALUE"""),417.0)</f>
        <v>417</v>
      </c>
      <c r="H418" s="1">
        <f>IFERROR(__xludf.DUMMYFUNCTION("""COMPUTED_VALUE"""),10.05786365)</f>
        <v>10.05786365</v>
      </c>
    </row>
    <row r="419">
      <c r="A419" s="1">
        <f>IFERROR(__xludf.DUMMYFUNCTION("""COMPUTED_VALUE"""),418.0)</f>
        <v>418</v>
      </c>
      <c r="B419" s="1">
        <f>IFERROR(__xludf.DUMMYFUNCTION("""COMPUTED_VALUE"""),14.1915573494876)</f>
        <v>14.19155735</v>
      </c>
      <c r="C419" s="1">
        <f>IFERROR(__xludf.DUMMYFUNCTION("""COMPUTED_VALUE"""),1282.0)</f>
        <v>1282</v>
      </c>
      <c r="D419" s="1">
        <f>IFERROR(__xludf.DUMMYFUNCTION("""COMPUTED_VALUE"""),418.0)</f>
        <v>418</v>
      </c>
      <c r="E419" s="1" t="str">
        <f>IFERROR(__xludf.DUMMYFUNCTION("""COMPUTED_VALUE"""),"18-01-2022 09:00")</f>
        <v>18-01-2022 09:00</v>
      </c>
      <c r="F419" s="1">
        <f>IFERROR(__xludf.DUMMYFUNCTION("""COMPUTED_VALUE"""),2994.0)</f>
        <v>2994</v>
      </c>
      <c r="G419" s="1">
        <f>IFERROR(__xludf.DUMMYFUNCTION("""COMPUTED_VALUE"""),418.0)</f>
        <v>418</v>
      </c>
      <c r="H419" s="1">
        <f>IFERROR(__xludf.DUMMYFUNCTION("""COMPUTED_VALUE"""),76.27661177)</f>
        <v>76.27661177</v>
      </c>
    </row>
    <row r="420">
      <c r="A420" s="1">
        <f>IFERROR(__xludf.DUMMYFUNCTION("""COMPUTED_VALUE"""),419.0)</f>
        <v>419</v>
      </c>
      <c r="B420" s="1">
        <f>IFERROR(__xludf.DUMMYFUNCTION("""COMPUTED_VALUE"""),41.3541809240069)</f>
        <v>41.35418092</v>
      </c>
      <c r="C420" s="1">
        <f>IFERROR(__xludf.DUMMYFUNCTION("""COMPUTED_VALUE"""),1109.0)</f>
        <v>1109</v>
      </c>
      <c r="D420" s="1">
        <f>IFERROR(__xludf.DUMMYFUNCTION("""COMPUTED_VALUE"""),419.0)</f>
        <v>419</v>
      </c>
      <c r="E420" s="1" t="str">
        <f>IFERROR(__xludf.DUMMYFUNCTION("""COMPUTED_VALUE"""),"18-01-2022 10:00")</f>
        <v>18-01-2022 10:00</v>
      </c>
      <c r="F420" s="1">
        <f>IFERROR(__xludf.DUMMYFUNCTION("""COMPUTED_VALUE"""),2356.0)</f>
        <v>2356</v>
      </c>
      <c r="G420" s="1">
        <f>IFERROR(__xludf.DUMMYFUNCTION("""COMPUTED_VALUE"""),419.0)</f>
        <v>419</v>
      </c>
      <c r="H420" s="1">
        <f>IFERROR(__xludf.DUMMYFUNCTION("""COMPUTED_VALUE"""),66.22948758)</f>
        <v>66.22948758</v>
      </c>
    </row>
    <row r="421">
      <c r="A421" s="1">
        <f>IFERROR(__xludf.DUMMYFUNCTION("""COMPUTED_VALUE"""),420.0)</f>
        <v>420</v>
      </c>
      <c r="B421" s="1">
        <f>IFERROR(__xludf.DUMMYFUNCTION("""COMPUTED_VALUE"""),79.3362762845079)</f>
        <v>79.33627628</v>
      </c>
      <c r="C421" s="1">
        <f>IFERROR(__xludf.DUMMYFUNCTION("""COMPUTED_VALUE"""),1304.0)</f>
        <v>1304</v>
      </c>
      <c r="D421" s="1">
        <f>IFERROR(__xludf.DUMMYFUNCTION("""COMPUTED_VALUE"""),420.0)</f>
        <v>420</v>
      </c>
      <c r="E421" s="1" t="str">
        <f>IFERROR(__xludf.DUMMYFUNCTION("""COMPUTED_VALUE"""),"18-01-2022 11:00")</f>
        <v>18-01-2022 11:00</v>
      </c>
      <c r="F421" s="1">
        <f>IFERROR(__xludf.DUMMYFUNCTION("""COMPUTED_VALUE"""),2997.0)</f>
        <v>2997</v>
      </c>
      <c r="G421" s="1">
        <f>IFERROR(__xludf.DUMMYFUNCTION("""COMPUTED_VALUE"""),420.0)</f>
        <v>420</v>
      </c>
      <c r="H421" s="1">
        <f>IFERROR(__xludf.DUMMYFUNCTION("""COMPUTED_VALUE"""),38.96078206)</f>
        <v>38.96078206</v>
      </c>
    </row>
    <row r="422">
      <c r="A422" s="1">
        <f>IFERROR(__xludf.DUMMYFUNCTION("""COMPUTED_VALUE"""),421.0)</f>
        <v>421</v>
      </c>
      <c r="B422" s="1">
        <f>IFERROR(__xludf.DUMMYFUNCTION("""COMPUTED_VALUE"""),26.2404679654592)</f>
        <v>26.24046797</v>
      </c>
      <c r="C422" s="1">
        <f>IFERROR(__xludf.DUMMYFUNCTION("""COMPUTED_VALUE"""),1906.0)</f>
        <v>1906</v>
      </c>
      <c r="D422" s="1">
        <f>IFERROR(__xludf.DUMMYFUNCTION("""COMPUTED_VALUE"""),421.0)</f>
        <v>421</v>
      </c>
      <c r="E422" s="1" t="str">
        <f>IFERROR(__xludf.DUMMYFUNCTION("""COMPUTED_VALUE"""),"18-01-2022 12:00")</f>
        <v>18-01-2022 12:00</v>
      </c>
      <c r="F422" s="1">
        <f>IFERROR(__xludf.DUMMYFUNCTION("""COMPUTED_VALUE"""),2476.0)</f>
        <v>2476</v>
      </c>
      <c r="G422" s="1">
        <f>IFERROR(__xludf.DUMMYFUNCTION("""COMPUTED_VALUE"""),421.0)</f>
        <v>421</v>
      </c>
      <c r="H422" s="1">
        <f>IFERROR(__xludf.DUMMYFUNCTION("""COMPUTED_VALUE"""),59.35675809)</f>
        <v>59.35675809</v>
      </c>
    </row>
    <row r="423">
      <c r="A423" s="1">
        <f>IFERROR(__xludf.DUMMYFUNCTION("""COMPUTED_VALUE"""),422.0)</f>
        <v>422</v>
      </c>
      <c r="B423" s="1">
        <f>IFERROR(__xludf.DUMMYFUNCTION("""COMPUTED_VALUE"""),66.9597390329808)</f>
        <v>66.95973903</v>
      </c>
      <c r="C423" s="1">
        <f>IFERROR(__xludf.DUMMYFUNCTION("""COMPUTED_VALUE"""),1218.0)</f>
        <v>1218</v>
      </c>
      <c r="D423" s="1">
        <f>IFERROR(__xludf.DUMMYFUNCTION("""COMPUTED_VALUE"""),422.0)</f>
        <v>422</v>
      </c>
      <c r="E423" s="1" t="str">
        <f>IFERROR(__xludf.DUMMYFUNCTION("""COMPUTED_VALUE"""),"18-01-2022 13:00")</f>
        <v>18-01-2022 13:00</v>
      </c>
      <c r="F423" s="1">
        <f>IFERROR(__xludf.DUMMYFUNCTION("""COMPUTED_VALUE"""),2547.0)</f>
        <v>2547</v>
      </c>
      <c r="G423" s="1">
        <f>IFERROR(__xludf.DUMMYFUNCTION("""COMPUTED_VALUE"""),422.0)</f>
        <v>422</v>
      </c>
      <c r="H423" s="1">
        <f>IFERROR(__xludf.DUMMYFUNCTION("""COMPUTED_VALUE"""),70.78871655)</f>
        <v>70.78871655</v>
      </c>
    </row>
    <row r="424">
      <c r="A424" s="1">
        <f>IFERROR(__xludf.DUMMYFUNCTION("""COMPUTED_VALUE"""),423.0)</f>
        <v>423</v>
      </c>
      <c r="B424" s="1">
        <f>IFERROR(__xludf.DUMMYFUNCTION("""COMPUTED_VALUE"""),17.8252533187574)</f>
        <v>17.82525332</v>
      </c>
      <c r="C424" s="1">
        <f>IFERROR(__xludf.DUMMYFUNCTION("""COMPUTED_VALUE"""),1773.0)</f>
        <v>1773</v>
      </c>
      <c r="D424" s="1">
        <f>IFERROR(__xludf.DUMMYFUNCTION("""COMPUTED_VALUE"""),423.0)</f>
        <v>423</v>
      </c>
      <c r="E424" s="1" t="str">
        <f>IFERROR(__xludf.DUMMYFUNCTION("""COMPUTED_VALUE"""),"18-01-2022 14:00")</f>
        <v>18-01-2022 14:00</v>
      </c>
      <c r="F424" s="1">
        <f>IFERROR(__xludf.DUMMYFUNCTION("""COMPUTED_VALUE"""),2533.0)</f>
        <v>2533</v>
      </c>
      <c r="G424" s="1">
        <f>IFERROR(__xludf.DUMMYFUNCTION("""COMPUTED_VALUE"""),423.0)</f>
        <v>423</v>
      </c>
      <c r="H424" s="1">
        <f>IFERROR(__xludf.DUMMYFUNCTION("""COMPUTED_VALUE"""),82.32764565)</f>
        <v>82.32764565</v>
      </c>
    </row>
    <row r="425">
      <c r="A425" s="1">
        <f>IFERROR(__xludf.DUMMYFUNCTION("""COMPUTED_VALUE"""),424.0)</f>
        <v>424</v>
      </c>
      <c r="B425" s="1">
        <f>IFERROR(__xludf.DUMMYFUNCTION("""COMPUTED_VALUE"""),65.6224345432923)</f>
        <v>65.62243454</v>
      </c>
      <c r="C425" s="1">
        <f>IFERROR(__xludf.DUMMYFUNCTION("""COMPUTED_VALUE"""),1666.0)</f>
        <v>1666</v>
      </c>
      <c r="D425" s="1">
        <f>IFERROR(__xludf.DUMMYFUNCTION("""COMPUTED_VALUE"""),424.0)</f>
        <v>424</v>
      </c>
      <c r="E425" s="1" t="str">
        <f>IFERROR(__xludf.DUMMYFUNCTION("""COMPUTED_VALUE"""),"18-01-2022 15:00")</f>
        <v>18-01-2022 15:00</v>
      </c>
      <c r="F425" s="1">
        <f>IFERROR(__xludf.DUMMYFUNCTION("""COMPUTED_VALUE"""),2708.0)</f>
        <v>2708</v>
      </c>
      <c r="G425" s="1">
        <f>IFERROR(__xludf.DUMMYFUNCTION("""COMPUTED_VALUE"""),424.0)</f>
        <v>424</v>
      </c>
      <c r="H425" s="1">
        <f>IFERROR(__xludf.DUMMYFUNCTION("""COMPUTED_VALUE"""),89.10551387)</f>
        <v>89.10551387</v>
      </c>
    </row>
    <row r="426">
      <c r="A426" s="1">
        <f>IFERROR(__xludf.DUMMYFUNCTION("""COMPUTED_VALUE"""),425.0)</f>
        <v>425</v>
      </c>
      <c r="B426" s="1">
        <f>IFERROR(__xludf.DUMMYFUNCTION("""COMPUTED_VALUE"""),52.9124893631675)</f>
        <v>52.91248936</v>
      </c>
      <c r="C426" s="1">
        <f>IFERROR(__xludf.DUMMYFUNCTION("""COMPUTED_VALUE"""),1708.0)</f>
        <v>1708</v>
      </c>
      <c r="D426" s="1">
        <f>IFERROR(__xludf.DUMMYFUNCTION("""COMPUTED_VALUE"""),425.0)</f>
        <v>425</v>
      </c>
      <c r="E426" s="1" t="str">
        <f>IFERROR(__xludf.DUMMYFUNCTION("""COMPUTED_VALUE"""),"18-01-2022 16:00")</f>
        <v>18-01-2022 16:00</v>
      </c>
      <c r="F426" s="1">
        <f>IFERROR(__xludf.DUMMYFUNCTION("""COMPUTED_VALUE"""),2325.0)</f>
        <v>2325</v>
      </c>
      <c r="G426" s="1">
        <f>IFERROR(__xludf.DUMMYFUNCTION("""COMPUTED_VALUE"""),425.0)</f>
        <v>425</v>
      </c>
      <c r="H426" s="1">
        <f>IFERROR(__xludf.DUMMYFUNCTION("""COMPUTED_VALUE"""),33.55701585)</f>
        <v>33.55701585</v>
      </c>
    </row>
    <row r="427">
      <c r="A427" s="1">
        <f>IFERROR(__xludf.DUMMYFUNCTION("""COMPUTED_VALUE"""),426.0)</f>
        <v>426</v>
      </c>
      <c r="B427" s="1">
        <f>IFERROR(__xludf.DUMMYFUNCTION("""COMPUTED_VALUE"""),54.9547346228064)</f>
        <v>54.95473462</v>
      </c>
      <c r="C427" s="1">
        <f>IFERROR(__xludf.DUMMYFUNCTION("""COMPUTED_VALUE"""),1389.0)</f>
        <v>1389</v>
      </c>
      <c r="D427" s="1">
        <f>IFERROR(__xludf.DUMMYFUNCTION("""COMPUTED_VALUE"""),426.0)</f>
        <v>426</v>
      </c>
      <c r="E427" s="1" t="str">
        <f>IFERROR(__xludf.DUMMYFUNCTION("""COMPUTED_VALUE"""),"18-01-2022 17:00")</f>
        <v>18-01-2022 17:00</v>
      </c>
      <c r="F427" s="1">
        <f>IFERROR(__xludf.DUMMYFUNCTION("""COMPUTED_VALUE"""),2138.0)</f>
        <v>2138</v>
      </c>
      <c r="G427" s="1">
        <f>IFERROR(__xludf.DUMMYFUNCTION("""COMPUTED_VALUE"""),426.0)</f>
        <v>426</v>
      </c>
      <c r="H427" s="1">
        <f>IFERROR(__xludf.DUMMYFUNCTION("""COMPUTED_VALUE"""),17.47925471)</f>
        <v>17.47925471</v>
      </c>
    </row>
    <row r="428">
      <c r="A428" s="1">
        <f>IFERROR(__xludf.DUMMYFUNCTION("""COMPUTED_VALUE"""),427.0)</f>
        <v>427</v>
      </c>
      <c r="B428" s="1">
        <f>IFERROR(__xludf.DUMMYFUNCTION("""COMPUTED_VALUE"""),57.0406591138375)</f>
        <v>57.04065911</v>
      </c>
      <c r="C428" s="1">
        <f>IFERROR(__xludf.DUMMYFUNCTION("""COMPUTED_VALUE"""),1026.0)</f>
        <v>1026</v>
      </c>
      <c r="D428" s="1">
        <f>IFERROR(__xludf.DUMMYFUNCTION("""COMPUTED_VALUE"""),427.0)</f>
        <v>427</v>
      </c>
      <c r="E428" s="1" t="str">
        <f>IFERROR(__xludf.DUMMYFUNCTION("""COMPUTED_VALUE"""),"18-01-2022 18:00")</f>
        <v>18-01-2022 18:00</v>
      </c>
      <c r="F428" s="1">
        <f>IFERROR(__xludf.DUMMYFUNCTION("""COMPUTED_VALUE"""),2644.0)</f>
        <v>2644</v>
      </c>
      <c r="G428" s="1">
        <f>IFERROR(__xludf.DUMMYFUNCTION("""COMPUTED_VALUE"""),427.0)</f>
        <v>427</v>
      </c>
      <c r="H428" s="1">
        <f>IFERROR(__xludf.DUMMYFUNCTION("""COMPUTED_VALUE"""),92.36977335)</f>
        <v>92.36977335</v>
      </c>
    </row>
    <row r="429">
      <c r="A429" s="1">
        <f>IFERROR(__xludf.DUMMYFUNCTION("""COMPUTED_VALUE"""),428.0)</f>
        <v>428</v>
      </c>
      <c r="B429" s="1">
        <f>IFERROR(__xludf.DUMMYFUNCTION("""COMPUTED_VALUE"""),11.5671439456317)</f>
        <v>11.56714395</v>
      </c>
      <c r="C429" s="1">
        <f>IFERROR(__xludf.DUMMYFUNCTION("""COMPUTED_VALUE"""),1293.0)</f>
        <v>1293</v>
      </c>
      <c r="D429" s="1">
        <f>IFERROR(__xludf.DUMMYFUNCTION("""COMPUTED_VALUE"""),428.0)</f>
        <v>428</v>
      </c>
      <c r="E429" s="1" t="str">
        <f>IFERROR(__xludf.DUMMYFUNCTION("""COMPUTED_VALUE"""),"18-01-2022 19:00")</f>
        <v>18-01-2022 19:00</v>
      </c>
      <c r="F429" s="1">
        <f>IFERROR(__xludf.DUMMYFUNCTION("""COMPUTED_VALUE"""),2369.0)</f>
        <v>2369</v>
      </c>
      <c r="G429" s="1">
        <f>IFERROR(__xludf.DUMMYFUNCTION("""COMPUTED_VALUE"""),428.0)</f>
        <v>428</v>
      </c>
      <c r="H429" s="1">
        <f>IFERROR(__xludf.DUMMYFUNCTION("""COMPUTED_VALUE"""),20.79480942)</f>
        <v>20.79480942</v>
      </c>
    </row>
    <row r="430">
      <c r="A430" s="1">
        <f>IFERROR(__xludf.DUMMYFUNCTION("""COMPUTED_VALUE"""),429.0)</f>
        <v>429</v>
      </c>
      <c r="B430" s="1">
        <f>IFERROR(__xludf.DUMMYFUNCTION("""COMPUTED_VALUE"""),50.4900697444044)</f>
        <v>50.49006974</v>
      </c>
      <c r="C430" s="1">
        <f>IFERROR(__xludf.DUMMYFUNCTION("""COMPUTED_VALUE"""),1518.0)</f>
        <v>1518</v>
      </c>
      <c r="D430" s="1">
        <f>IFERROR(__xludf.DUMMYFUNCTION("""COMPUTED_VALUE"""),429.0)</f>
        <v>429</v>
      </c>
      <c r="E430" s="1" t="str">
        <f>IFERROR(__xludf.DUMMYFUNCTION("""COMPUTED_VALUE"""),"18-01-2022 20:00")</f>
        <v>18-01-2022 20:00</v>
      </c>
      <c r="F430" s="1">
        <f>IFERROR(__xludf.DUMMYFUNCTION("""COMPUTED_VALUE"""),2797.0)</f>
        <v>2797</v>
      </c>
      <c r="G430" s="1">
        <f>IFERROR(__xludf.DUMMYFUNCTION("""COMPUTED_VALUE"""),429.0)</f>
        <v>429</v>
      </c>
      <c r="H430" s="1">
        <f>IFERROR(__xludf.DUMMYFUNCTION("""COMPUTED_VALUE"""),79.88756389)</f>
        <v>79.88756389</v>
      </c>
    </row>
    <row r="431">
      <c r="A431" s="1">
        <f>IFERROR(__xludf.DUMMYFUNCTION("""COMPUTED_VALUE"""),430.0)</f>
        <v>430</v>
      </c>
      <c r="B431" s="1">
        <f>IFERROR(__xludf.DUMMYFUNCTION("""COMPUTED_VALUE"""),26.7335758344343)</f>
        <v>26.73357583</v>
      </c>
      <c r="C431" s="1">
        <f>IFERROR(__xludf.DUMMYFUNCTION("""COMPUTED_VALUE"""),1167.0)</f>
        <v>1167</v>
      </c>
      <c r="D431" s="1">
        <f>IFERROR(__xludf.DUMMYFUNCTION("""COMPUTED_VALUE"""),430.0)</f>
        <v>430</v>
      </c>
      <c r="E431" s="1" t="str">
        <f>IFERROR(__xludf.DUMMYFUNCTION("""COMPUTED_VALUE"""),"18-01-2022 21:00")</f>
        <v>18-01-2022 21:00</v>
      </c>
      <c r="F431" s="1">
        <f>IFERROR(__xludf.DUMMYFUNCTION("""COMPUTED_VALUE"""),2004.0)</f>
        <v>2004</v>
      </c>
      <c r="G431" s="1">
        <f>IFERROR(__xludf.DUMMYFUNCTION("""COMPUTED_VALUE"""),430.0)</f>
        <v>430</v>
      </c>
      <c r="H431" s="1">
        <f>IFERROR(__xludf.DUMMYFUNCTION("""COMPUTED_VALUE"""),77.48594613)</f>
        <v>77.48594613</v>
      </c>
    </row>
    <row r="432">
      <c r="A432" s="1">
        <f>IFERROR(__xludf.DUMMYFUNCTION("""COMPUTED_VALUE"""),431.0)</f>
        <v>431</v>
      </c>
      <c r="B432" s="1">
        <f>IFERROR(__xludf.DUMMYFUNCTION("""COMPUTED_VALUE"""),70.3498600012249)</f>
        <v>70.34986</v>
      </c>
      <c r="C432" s="1">
        <f>IFERROR(__xludf.DUMMYFUNCTION("""COMPUTED_VALUE"""),1713.0)</f>
        <v>1713</v>
      </c>
      <c r="D432" s="1">
        <f>IFERROR(__xludf.DUMMYFUNCTION("""COMPUTED_VALUE"""),431.0)</f>
        <v>431</v>
      </c>
      <c r="E432" s="1" t="str">
        <f>IFERROR(__xludf.DUMMYFUNCTION("""COMPUTED_VALUE"""),"18-01-2022 22:00")</f>
        <v>18-01-2022 22:00</v>
      </c>
      <c r="F432" s="1">
        <f>IFERROR(__xludf.DUMMYFUNCTION("""COMPUTED_VALUE"""),2099.0)</f>
        <v>2099</v>
      </c>
      <c r="G432" s="1">
        <f>IFERROR(__xludf.DUMMYFUNCTION("""COMPUTED_VALUE"""),431.0)</f>
        <v>431</v>
      </c>
      <c r="H432" s="1">
        <f>IFERROR(__xludf.DUMMYFUNCTION("""COMPUTED_VALUE"""),56.42352713)</f>
        <v>56.42352713</v>
      </c>
    </row>
    <row r="433">
      <c r="A433" s="1">
        <f>IFERROR(__xludf.DUMMYFUNCTION("""COMPUTED_VALUE"""),432.0)</f>
        <v>432</v>
      </c>
      <c r="B433" s="1">
        <f>IFERROR(__xludf.DUMMYFUNCTION("""COMPUTED_VALUE"""),82.1111607613807)</f>
        <v>82.11116076</v>
      </c>
      <c r="C433" s="1">
        <f>IFERROR(__xludf.DUMMYFUNCTION("""COMPUTED_VALUE"""),1972.0)</f>
        <v>1972</v>
      </c>
      <c r="D433" s="1">
        <f>IFERROR(__xludf.DUMMYFUNCTION("""COMPUTED_VALUE"""),432.0)</f>
        <v>432</v>
      </c>
      <c r="E433" s="1" t="str">
        <f>IFERROR(__xludf.DUMMYFUNCTION("""COMPUTED_VALUE"""),"18-01-2022 23:00")</f>
        <v>18-01-2022 23:00</v>
      </c>
      <c r="F433" s="1">
        <f>IFERROR(__xludf.DUMMYFUNCTION("""COMPUTED_VALUE"""),2635.0)</f>
        <v>2635</v>
      </c>
      <c r="G433" s="1">
        <f>IFERROR(__xludf.DUMMYFUNCTION("""COMPUTED_VALUE"""),432.0)</f>
        <v>432</v>
      </c>
      <c r="H433" s="1">
        <f>IFERROR(__xludf.DUMMYFUNCTION("""COMPUTED_VALUE"""),15.16343326)</f>
        <v>15.16343326</v>
      </c>
    </row>
    <row r="434">
      <c r="A434" s="1">
        <f>IFERROR(__xludf.DUMMYFUNCTION("""COMPUTED_VALUE"""),433.0)</f>
        <v>433</v>
      </c>
      <c r="B434" s="1">
        <f>IFERROR(__xludf.DUMMYFUNCTION("""COMPUTED_VALUE"""),26.7190478219922)</f>
        <v>26.71904782</v>
      </c>
      <c r="C434" s="1">
        <f>IFERROR(__xludf.DUMMYFUNCTION("""COMPUTED_VALUE"""),1213.0)</f>
        <v>1213</v>
      </c>
      <c r="D434" s="1">
        <f>IFERROR(__xludf.DUMMYFUNCTION("""COMPUTED_VALUE"""),433.0)</f>
        <v>433</v>
      </c>
      <c r="E434" s="1" t="str">
        <f>IFERROR(__xludf.DUMMYFUNCTION("""COMPUTED_VALUE"""),"19-01-2022 00:00")</f>
        <v>19-01-2022 00:00</v>
      </c>
      <c r="F434" s="1">
        <f>IFERROR(__xludf.DUMMYFUNCTION("""COMPUTED_VALUE"""),2286.0)</f>
        <v>2286</v>
      </c>
      <c r="G434" s="1">
        <f>IFERROR(__xludf.DUMMYFUNCTION("""COMPUTED_VALUE"""),433.0)</f>
        <v>433</v>
      </c>
      <c r="H434" s="1">
        <f>IFERROR(__xludf.DUMMYFUNCTION("""COMPUTED_VALUE"""),66.28975654)</f>
        <v>66.28975654</v>
      </c>
    </row>
    <row r="435">
      <c r="A435" s="1">
        <f>IFERROR(__xludf.DUMMYFUNCTION("""COMPUTED_VALUE"""),434.0)</f>
        <v>434</v>
      </c>
      <c r="B435" s="1">
        <f>IFERROR(__xludf.DUMMYFUNCTION("""COMPUTED_VALUE"""),31.7363873335774)</f>
        <v>31.73638733</v>
      </c>
      <c r="C435" s="1">
        <f>IFERROR(__xludf.DUMMYFUNCTION("""COMPUTED_VALUE"""),1571.0)</f>
        <v>1571</v>
      </c>
      <c r="D435" s="1">
        <f>IFERROR(__xludf.DUMMYFUNCTION("""COMPUTED_VALUE"""),434.0)</f>
        <v>434</v>
      </c>
      <c r="E435" s="1" t="str">
        <f>IFERROR(__xludf.DUMMYFUNCTION("""COMPUTED_VALUE"""),"19-01-2022 01:00")</f>
        <v>19-01-2022 01:00</v>
      </c>
      <c r="F435" s="1">
        <f>IFERROR(__xludf.DUMMYFUNCTION("""COMPUTED_VALUE"""),2362.0)</f>
        <v>2362</v>
      </c>
      <c r="G435" s="1">
        <f>IFERROR(__xludf.DUMMYFUNCTION("""COMPUTED_VALUE"""),434.0)</f>
        <v>434</v>
      </c>
      <c r="H435" s="1">
        <f>IFERROR(__xludf.DUMMYFUNCTION("""COMPUTED_VALUE"""),60.81490223)</f>
        <v>60.81490223</v>
      </c>
    </row>
    <row r="436">
      <c r="A436" s="1">
        <f>IFERROR(__xludf.DUMMYFUNCTION("""COMPUTED_VALUE"""),435.0)</f>
        <v>435</v>
      </c>
      <c r="B436" s="1">
        <f>IFERROR(__xludf.DUMMYFUNCTION("""COMPUTED_VALUE"""),23.7308625882355)</f>
        <v>23.73086259</v>
      </c>
      <c r="C436" s="1">
        <f>IFERROR(__xludf.DUMMYFUNCTION("""COMPUTED_VALUE"""),1886.0)</f>
        <v>1886</v>
      </c>
      <c r="D436" s="1">
        <f>IFERROR(__xludf.DUMMYFUNCTION("""COMPUTED_VALUE"""),435.0)</f>
        <v>435</v>
      </c>
      <c r="E436" s="1" t="str">
        <f>IFERROR(__xludf.DUMMYFUNCTION("""COMPUTED_VALUE"""),"19-01-2022 02:00")</f>
        <v>19-01-2022 02:00</v>
      </c>
      <c r="F436" s="1">
        <f>IFERROR(__xludf.DUMMYFUNCTION("""COMPUTED_VALUE"""),2360.0)</f>
        <v>2360</v>
      </c>
      <c r="G436" s="1">
        <f>IFERROR(__xludf.DUMMYFUNCTION("""COMPUTED_VALUE"""),435.0)</f>
        <v>435</v>
      </c>
      <c r="H436" s="1">
        <f>IFERROR(__xludf.DUMMYFUNCTION("""COMPUTED_VALUE"""),57.75381818)</f>
        <v>57.75381818</v>
      </c>
    </row>
    <row r="437">
      <c r="A437" s="1">
        <f>IFERROR(__xludf.DUMMYFUNCTION("""COMPUTED_VALUE"""),436.0)</f>
        <v>436</v>
      </c>
      <c r="B437" s="1">
        <f>IFERROR(__xludf.DUMMYFUNCTION("""COMPUTED_VALUE"""),44.4993447821193)</f>
        <v>44.49934478</v>
      </c>
      <c r="C437" s="1">
        <f>IFERROR(__xludf.DUMMYFUNCTION("""COMPUTED_VALUE"""),1658.0)</f>
        <v>1658</v>
      </c>
      <c r="D437" s="1">
        <f>IFERROR(__xludf.DUMMYFUNCTION("""COMPUTED_VALUE"""),436.0)</f>
        <v>436</v>
      </c>
      <c r="E437" s="1" t="str">
        <f>IFERROR(__xludf.DUMMYFUNCTION("""COMPUTED_VALUE"""),"19-01-2022 03:00")</f>
        <v>19-01-2022 03:00</v>
      </c>
      <c r="F437" s="1">
        <f>IFERROR(__xludf.DUMMYFUNCTION("""COMPUTED_VALUE"""),2784.0)</f>
        <v>2784</v>
      </c>
      <c r="G437" s="1">
        <f>IFERROR(__xludf.DUMMYFUNCTION("""COMPUTED_VALUE"""),436.0)</f>
        <v>436</v>
      </c>
      <c r="H437" s="1">
        <f>IFERROR(__xludf.DUMMYFUNCTION("""COMPUTED_VALUE"""),88.25312681)</f>
        <v>88.25312681</v>
      </c>
    </row>
    <row r="438">
      <c r="A438" s="1">
        <f>IFERROR(__xludf.DUMMYFUNCTION("""COMPUTED_VALUE"""),437.0)</f>
        <v>437</v>
      </c>
      <c r="B438" s="1">
        <f>IFERROR(__xludf.DUMMYFUNCTION("""COMPUTED_VALUE"""),20.3242587702376)</f>
        <v>20.32425877</v>
      </c>
      <c r="C438" s="1">
        <f>IFERROR(__xludf.DUMMYFUNCTION("""COMPUTED_VALUE"""),1155.0)</f>
        <v>1155</v>
      </c>
      <c r="D438" s="1">
        <f>IFERROR(__xludf.DUMMYFUNCTION("""COMPUTED_VALUE"""),437.0)</f>
        <v>437</v>
      </c>
      <c r="E438" s="1" t="str">
        <f>IFERROR(__xludf.DUMMYFUNCTION("""COMPUTED_VALUE"""),"19-01-2022 04:00")</f>
        <v>19-01-2022 04:00</v>
      </c>
      <c r="F438" s="1">
        <f>IFERROR(__xludf.DUMMYFUNCTION("""COMPUTED_VALUE"""),2888.0)</f>
        <v>2888</v>
      </c>
      <c r="G438" s="1">
        <f>IFERROR(__xludf.DUMMYFUNCTION("""COMPUTED_VALUE"""),437.0)</f>
        <v>437</v>
      </c>
      <c r="H438" s="1">
        <f>IFERROR(__xludf.DUMMYFUNCTION("""COMPUTED_VALUE"""),13.17943693)</f>
        <v>13.17943693</v>
      </c>
    </row>
    <row r="439">
      <c r="A439" s="1">
        <f>IFERROR(__xludf.DUMMYFUNCTION("""COMPUTED_VALUE"""),438.0)</f>
        <v>438</v>
      </c>
      <c r="B439" s="1">
        <f>IFERROR(__xludf.DUMMYFUNCTION("""COMPUTED_VALUE"""),38.4169389113323)</f>
        <v>38.41693891</v>
      </c>
      <c r="C439" s="1">
        <f>IFERROR(__xludf.DUMMYFUNCTION("""COMPUTED_VALUE"""),1190.0)</f>
        <v>1190</v>
      </c>
      <c r="D439" s="1">
        <f>IFERROR(__xludf.DUMMYFUNCTION("""COMPUTED_VALUE"""),438.0)</f>
        <v>438</v>
      </c>
      <c r="E439" s="1" t="str">
        <f>IFERROR(__xludf.DUMMYFUNCTION("""COMPUTED_VALUE"""),"19-01-2022 05:00")</f>
        <v>19-01-2022 05:00</v>
      </c>
      <c r="F439" s="1">
        <f>IFERROR(__xludf.DUMMYFUNCTION("""COMPUTED_VALUE"""),2675.0)</f>
        <v>2675</v>
      </c>
      <c r="G439" s="1">
        <f>IFERROR(__xludf.DUMMYFUNCTION("""COMPUTED_VALUE"""),438.0)</f>
        <v>438</v>
      </c>
      <c r="H439" s="1">
        <f>IFERROR(__xludf.DUMMYFUNCTION("""COMPUTED_VALUE"""),79.49662316)</f>
        <v>79.49662316</v>
      </c>
    </row>
    <row r="440">
      <c r="A440" s="1">
        <f>IFERROR(__xludf.DUMMYFUNCTION("""COMPUTED_VALUE"""),439.0)</f>
        <v>439</v>
      </c>
      <c r="B440" s="1">
        <f>IFERROR(__xludf.DUMMYFUNCTION("""COMPUTED_VALUE"""),90.9630209574063)</f>
        <v>90.96302096</v>
      </c>
      <c r="C440" s="1">
        <f>IFERROR(__xludf.DUMMYFUNCTION("""COMPUTED_VALUE"""),1190.0)</f>
        <v>1190</v>
      </c>
      <c r="D440" s="1">
        <f>IFERROR(__xludf.DUMMYFUNCTION("""COMPUTED_VALUE"""),439.0)</f>
        <v>439</v>
      </c>
      <c r="E440" s="1" t="str">
        <f>IFERROR(__xludf.DUMMYFUNCTION("""COMPUTED_VALUE"""),"19-01-2022 06:00")</f>
        <v>19-01-2022 06:00</v>
      </c>
      <c r="F440" s="1">
        <f>IFERROR(__xludf.DUMMYFUNCTION("""COMPUTED_VALUE"""),2113.0)</f>
        <v>2113</v>
      </c>
      <c r="G440" s="1">
        <f>IFERROR(__xludf.DUMMYFUNCTION("""COMPUTED_VALUE"""),439.0)</f>
        <v>439</v>
      </c>
      <c r="H440" s="1">
        <f>IFERROR(__xludf.DUMMYFUNCTION("""COMPUTED_VALUE"""),35.00140428)</f>
        <v>35.00140428</v>
      </c>
    </row>
    <row r="441">
      <c r="A441" s="1">
        <f>IFERROR(__xludf.DUMMYFUNCTION("""COMPUTED_VALUE"""),440.0)</f>
        <v>440</v>
      </c>
      <c r="B441" s="1">
        <f>IFERROR(__xludf.DUMMYFUNCTION("""COMPUTED_VALUE"""),86.5937053715803)</f>
        <v>86.59370537</v>
      </c>
      <c r="C441" s="1">
        <f>IFERROR(__xludf.DUMMYFUNCTION("""COMPUTED_VALUE"""),1175.0)</f>
        <v>1175</v>
      </c>
      <c r="D441" s="1">
        <f>IFERROR(__xludf.DUMMYFUNCTION("""COMPUTED_VALUE"""),440.0)</f>
        <v>440</v>
      </c>
      <c r="E441" s="1" t="str">
        <f>IFERROR(__xludf.DUMMYFUNCTION("""COMPUTED_VALUE"""),"19-01-2022 07:00")</f>
        <v>19-01-2022 07:00</v>
      </c>
      <c r="F441" s="1">
        <f>IFERROR(__xludf.DUMMYFUNCTION("""COMPUTED_VALUE"""),2760.0)</f>
        <v>2760</v>
      </c>
      <c r="G441" s="1">
        <f>IFERROR(__xludf.DUMMYFUNCTION("""COMPUTED_VALUE"""),440.0)</f>
        <v>440</v>
      </c>
      <c r="H441" s="1">
        <f>IFERROR(__xludf.DUMMYFUNCTION("""COMPUTED_VALUE"""),87.64706513)</f>
        <v>87.64706513</v>
      </c>
    </row>
    <row r="442">
      <c r="A442" s="1">
        <f>IFERROR(__xludf.DUMMYFUNCTION("""COMPUTED_VALUE"""),441.0)</f>
        <v>441</v>
      </c>
      <c r="B442" s="1">
        <f>IFERROR(__xludf.DUMMYFUNCTION("""COMPUTED_VALUE"""),59.2927252831904)</f>
        <v>59.29272528</v>
      </c>
      <c r="C442" s="1">
        <f>IFERROR(__xludf.DUMMYFUNCTION("""COMPUTED_VALUE"""),1376.0)</f>
        <v>1376</v>
      </c>
      <c r="D442" s="1">
        <f>IFERROR(__xludf.DUMMYFUNCTION("""COMPUTED_VALUE"""),441.0)</f>
        <v>441</v>
      </c>
      <c r="E442" s="1" t="str">
        <f>IFERROR(__xludf.DUMMYFUNCTION("""COMPUTED_VALUE"""),"19-01-2022 08:00")</f>
        <v>19-01-2022 08:00</v>
      </c>
      <c r="F442" s="1">
        <f>IFERROR(__xludf.DUMMYFUNCTION("""COMPUTED_VALUE"""),2204.0)</f>
        <v>2204</v>
      </c>
      <c r="G442" s="1">
        <f>IFERROR(__xludf.DUMMYFUNCTION("""COMPUTED_VALUE"""),441.0)</f>
        <v>441</v>
      </c>
      <c r="H442" s="1">
        <f>IFERROR(__xludf.DUMMYFUNCTION("""COMPUTED_VALUE"""),94.52720429)</f>
        <v>94.52720429</v>
      </c>
    </row>
    <row r="443">
      <c r="A443" s="1">
        <f>IFERROR(__xludf.DUMMYFUNCTION("""COMPUTED_VALUE"""),442.0)</f>
        <v>442</v>
      </c>
      <c r="B443" s="1">
        <f>IFERROR(__xludf.DUMMYFUNCTION("""COMPUTED_VALUE"""),92.3866063651584)</f>
        <v>92.38660637</v>
      </c>
      <c r="C443" s="1">
        <f>IFERROR(__xludf.DUMMYFUNCTION("""COMPUTED_VALUE"""),1330.0)</f>
        <v>1330</v>
      </c>
      <c r="D443" s="1">
        <f>IFERROR(__xludf.DUMMYFUNCTION("""COMPUTED_VALUE"""),442.0)</f>
        <v>442</v>
      </c>
      <c r="E443" s="1" t="str">
        <f>IFERROR(__xludf.DUMMYFUNCTION("""COMPUTED_VALUE"""),"19-01-2022 09:00")</f>
        <v>19-01-2022 09:00</v>
      </c>
      <c r="F443" s="1">
        <f>IFERROR(__xludf.DUMMYFUNCTION("""COMPUTED_VALUE"""),2398.0)</f>
        <v>2398</v>
      </c>
      <c r="G443" s="1">
        <f>IFERROR(__xludf.DUMMYFUNCTION("""COMPUTED_VALUE"""),442.0)</f>
        <v>442</v>
      </c>
      <c r="H443" s="1">
        <f>IFERROR(__xludf.DUMMYFUNCTION("""COMPUTED_VALUE"""),91.34460458)</f>
        <v>91.34460458</v>
      </c>
    </row>
    <row r="444">
      <c r="A444" s="1">
        <f>IFERROR(__xludf.DUMMYFUNCTION("""COMPUTED_VALUE"""),443.0)</f>
        <v>443</v>
      </c>
      <c r="B444" s="1">
        <f>IFERROR(__xludf.DUMMYFUNCTION("""COMPUTED_VALUE"""),48.0009168280064)</f>
        <v>48.00091683</v>
      </c>
      <c r="C444" s="1">
        <f>IFERROR(__xludf.DUMMYFUNCTION("""COMPUTED_VALUE"""),1018.0)</f>
        <v>1018</v>
      </c>
      <c r="D444" s="1">
        <f>IFERROR(__xludf.DUMMYFUNCTION("""COMPUTED_VALUE"""),443.0)</f>
        <v>443</v>
      </c>
      <c r="E444" s="1" t="str">
        <f>IFERROR(__xludf.DUMMYFUNCTION("""COMPUTED_VALUE"""),"19-01-2022 10:00")</f>
        <v>19-01-2022 10:00</v>
      </c>
      <c r="F444" s="1">
        <f>IFERROR(__xludf.DUMMYFUNCTION("""COMPUTED_VALUE"""),2275.0)</f>
        <v>2275</v>
      </c>
      <c r="G444" s="1">
        <f>IFERROR(__xludf.DUMMYFUNCTION("""COMPUTED_VALUE"""),443.0)</f>
        <v>443</v>
      </c>
      <c r="H444" s="1">
        <f>IFERROR(__xludf.DUMMYFUNCTION("""COMPUTED_VALUE"""),97.04398304)</f>
        <v>97.04398304</v>
      </c>
    </row>
    <row r="445">
      <c r="A445" s="1">
        <f>IFERROR(__xludf.DUMMYFUNCTION("""COMPUTED_VALUE"""),444.0)</f>
        <v>444</v>
      </c>
      <c r="B445" s="1">
        <f>IFERROR(__xludf.DUMMYFUNCTION("""COMPUTED_VALUE"""),76.412501233754)</f>
        <v>76.41250123</v>
      </c>
      <c r="C445" s="1">
        <f>IFERROR(__xludf.DUMMYFUNCTION("""COMPUTED_VALUE"""),1512.0)</f>
        <v>1512</v>
      </c>
      <c r="D445" s="1">
        <f>IFERROR(__xludf.DUMMYFUNCTION("""COMPUTED_VALUE"""),444.0)</f>
        <v>444</v>
      </c>
      <c r="E445" s="1" t="str">
        <f>IFERROR(__xludf.DUMMYFUNCTION("""COMPUTED_VALUE"""),"19-01-2022 11:00")</f>
        <v>19-01-2022 11:00</v>
      </c>
      <c r="F445" s="1">
        <f>IFERROR(__xludf.DUMMYFUNCTION("""COMPUTED_VALUE"""),2539.0)</f>
        <v>2539</v>
      </c>
      <c r="G445" s="1">
        <f>IFERROR(__xludf.DUMMYFUNCTION("""COMPUTED_VALUE"""),444.0)</f>
        <v>444</v>
      </c>
      <c r="H445" s="1">
        <f>IFERROR(__xludf.DUMMYFUNCTION("""COMPUTED_VALUE"""),35.90601379)</f>
        <v>35.90601379</v>
      </c>
    </row>
    <row r="446">
      <c r="A446" s="1">
        <f>IFERROR(__xludf.DUMMYFUNCTION("""COMPUTED_VALUE"""),445.0)</f>
        <v>445</v>
      </c>
      <c r="B446" s="1">
        <f>IFERROR(__xludf.DUMMYFUNCTION("""COMPUTED_VALUE"""),12.79231871756)</f>
        <v>12.79231872</v>
      </c>
      <c r="C446" s="1">
        <f>IFERROR(__xludf.DUMMYFUNCTION("""COMPUTED_VALUE"""),1704.0)</f>
        <v>1704</v>
      </c>
      <c r="D446" s="1">
        <f>IFERROR(__xludf.DUMMYFUNCTION("""COMPUTED_VALUE"""),445.0)</f>
        <v>445</v>
      </c>
      <c r="E446" s="1" t="str">
        <f>IFERROR(__xludf.DUMMYFUNCTION("""COMPUTED_VALUE"""),"19-01-2022 12:00")</f>
        <v>19-01-2022 12:00</v>
      </c>
      <c r="F446" s="1">
        <f>IFERROR(__xludf.DUMMYFUNCTION("""COMPUTED_VALUE"""),2717.0)</f>
        <v>2717</v>
      </c>
      <c r="G446" s="1">
        <f>IFERROR(__xludf.DUMMYFUNCTION("""COMPUTED_VALUE"""),445.0)</f>
        <v>445</v>
      </c>
      <c r="H446" s="1">
        <f>IFERROR(__xludf.DUMMYFUNCTION("""COMPUTED_VALUE"""),55.91742368)</f>
        <v>55.91742368</v>
      </c>
    </row>
    <row r="447">
      <c r="A447" s="1">
        <f>IFERROR(__xludf.DUMMYFUNCTION("""COMPUTED_VALUE"""),446.0)</f>
        <v>446</v>
      </c>
      <c r="B447" s="1">
        <f>IFERROR(__xludf.DUMMYFUNCTION("""COMPUTED_VALUE"""),21.9379166141058)</f>
        <v>21.93791661</v>
      </c>
      <c r="C447" s="1">
        <f>IFERROR(__xludf.DUMMYFUNCTION("""COMPUTED_VALUE"""),1059.0)</f>
        <v>1059</v>
      </c>
      <c r="D447" s="1">
        <f>IFERROR(__xludf.DUMMYFUNCTION("""COMPUTED_VALUE"""),446.0)</f>
        <v>446</v>
      </c>
      <c r="E447" s="1" t="str">
        <f>IFERROR(__xludf.DUMMYFUNCTION("""COMPUTED_VALUE"""),"19-01-2022 13:00")</f>
        <v>19-01-2022 13:00</v>
      </c>
      <c r="F447" s="1">
        <f>IFERROR(__xludf.DUMMYFUNCTION("""COMPUTED_VALUE"""),2706.0)</f>
        <v>2706</v>
      </c>
      <c r="G447" s="1">
        <f>IFERROR(__xludf.DUMMYFUNCTION("""COMPUTED_VALUE"""),446.0)</f>
        <v>446</v>
      </c>
      <c r="H447" s="1">
        <f>IFERROR(__xludf.DUMMYFUNCTION("""COMPUTED_VALUE"""),86.83637571)</f>
        <v>86.83637571</v>
      </c>
    </row>
    <row r="448">
      <c r="A448" s="1">
        <f>IFERROR(__xludf.DUMMYFUNCTION("""COMPUTED_VALUE"""),447.0)</f>
        <v>447</v>
      </c>
      <c r="B448" s="1">
        <f>IFERROR(__xludf.DUMMYFUNCTION("""COMPUTED_VALUE"""),73.1671472885014)</f>
        <v>73.16714729</v>
      </c>
      <c r="C448" s="1">
        <f>IFERROR(__xludf.DUMMYFUNCTION("""COMPUTED_VALUE"""),1608.0)</f>
        <v>1608</v>
      </c>
      <c r="D448" s="1">
        <f>IFERROR(__xludf.DUMMYFUNCTION("""COMPUTED_VALUE"""),447.0)</f>
        <v>447</v>
      </c>
      <c r="E448" s="1" t="str">
        <f>IFERROR(__xludf.DUMMYFUNCTION("""COMPUTED_VALUE"""),"19-01-2022 14:00")</f>
        <v>19-01-2022 14:00</v>
      </c>
      <c r="F448" s="1">
        <f>IFERROR(__xludf.DUMMYFUNCTION("""COMPUTED_VALUE"""),2409.0)</f>
        <v>2409</v>
      </c>
      <c r="G448" s="1">
        <f>IFERROR(__xludf.DUMMYFUNCTION("""COMPUTED_VALUE"""),447.0)</f>
        <v>447</v>
      </c>
      <c r="H448" s="1">
        <f>IFERROR(__xludf.DUMMYFUNCTION("""COMPUTED_VALUE"""),33.69140801)</f>
        <v>33.69140801</v>
      </c>
    </row>
    <row r="449">
      <c r="A449" s="1">
        <f>IFERROR(__xludf.DUMMYFUNCTION("""COMPUTED_VALUE"""),448.0)</f>
        <v>448</v>
      </c>
      <c r="B449" s="1">
        <f>IFERROR(__xludf.DUMMYFUNCTION("""COMPUTED_VALUE"""),62.874333971672)</f>
        <v>62.87433397</v>
      </c>
      <c r="C449" s="1">
        <f>IFERROR(__xludf.DUMMYFUNCTION("""COMPUTED_VALUE"""),1240.0)</f>
        <v>1240</v>
      </c>
      <c r="D449" s="1">
        <f>IFERROR(__xludf.DUMMYFUNCTION("""COMPUTED_VALUE"""),448.0)</f>
        <v>448</v>
      </c>
      <c r="E449" s="1" t="str">
        <f>IFERROR(__xludf.DUMMYFUNCTION("""COMPUTED_VALUE"""),"19-01-2022 15:00")</f>
        <v>19-01-2022 15:00</v>
      </c>
      <c r="F449" s="1">
        <f>IFERROR(__xludf.DUMMYFUNCTION("""COMPUTED_VALUE"""),2079.0)</f>
        <v>2079</v>
      </c>
      <c r="G449" s="1">
        <f>IFERROR(__xludf.DUMMYFUNCTION("""COMPUTED_VALUE"""),448.0)</f>
        <v>448</v>
      </c>
      <c r="H449" s="1">
        <f>IFERROR(__xludf.DUMMYFUNCTION("""COMPUTED_VALUE"""),59.63116946)</f>
        <v>59.63116946</v>
      </c>
    </row>
    <row r="450">
      <c r="A450" s="1">
        <f>IFERROR(__xludf.DUMMYFUNCTION("""COMPUTED_VALUE"""),449.0)</f>
        <v>449</v>
      </c>
      <c r="B450" s="1">
        <f>IFERROR(__xludf.DUMMYFUNCTION("""COMPUTED_VALUE"""),12.9547254991422)</f>
        <v>12.9547255</v>
      </c>
      <c r="C450" s="1">
        <f>IFERROR(__xludf.DUMMYFUNCTION("""COMPUTED_VALUE"""),1358.0)</f>
        <v>1358</v>
      </c>
      <c r="D450" s="1">
        <f>IFERROR(__xludf.DUMMYFUNCTION("""COMPUTED_VALUE"""),449.0)</f>
        <v>449</v>
      </c>
      <c r="E450" s="1" t="str">
        <f>IFERROR(__xludf.DUMMYFUNCTION("""COMPUTED_VALUE"""),"19-01-2022 16:00")</f>
        <v>19-01-2022 16:00</v>
      </c>
      <c r="F450" s="1">
        <f>IFERROR(__xludf.DUMMYFUNCTION("""COMPUTED_VALUE"""),2597.0)</f>
        <v>2597</v>
      </c>
      <c r="G450" s="1">
        <f>IFERROR(__xludf.DUMMYFUNCTION("""COMPUTED_VALUE"""),449.0)</f>
        <v>449</v>
      </c>
      <c r="H450" s="1">
        <f>IFERROR(__xludf.DUMMYFUNCTION("""COMPUTED_VALUE"""),68.9830953)</f>
        <v>68.9830953</v>
      </c>
    </row>
    <row r="451">
      <c r="A451" s="1">
        <f>IFERROR(__xludf.DUMMYFUNCTION("""COMPUTED_VALUE"""),450.0)</f>
        <v>450</v>
      </c>
      <c r="B451" s="1">
        <f>IFERROR(__xludf.DUMMYFUNCTION("""COMPUTED_VALUE"""),11.16708814272)</f>
        <v>11.16708814</v>
      </c>
      <c r="C451" s="1">
        <f>IFERROR(__xludf.DUMMYFUNCTION("""COMPUTED_VALUE"""),1004.0)</f>
        <v>1004</v>
      </c>
      <c r="D451" s="1">
        <f>IFERROR(__xludf.DUMMYFUNCTION("""COMPUTED_VALUE"""),450.0)</f>
        <v>450</v>
      </c>
      <c r="E451" s="1" t="str">
        <f>IFERROR(__xludf.DUMMYFUNCTION("""COMPUTED_VALUE"""),"19-01-2022 17:00")</f>
        <v>19-01-2022 17:00</v>
      </c>
      <c r="F451" s="1">
        <f>IFERROR(__xludf.DUMMYFUNCTION("""COMPUTED_VALUE"""),2184.0)</f>
        <v>2184</v>
      </c>
      <c r="G451" s="1">
        <f>IFERROR(__xludf.DUMMYFUNCTION("""COMPUTED_VALUE"""),450.0)</f>
        <v>450</v>
      </c>
      <c r="H451" s="1">
        <f>IFERROR(__xludf.DUMMYFUNCTION("""COMPUTED_VALUE"""),85.0850611)</f>
        <v>85.0850611</v>
      </c>
    </row>
    <row r="452">
      <c r="A452" s="1">
        <f>IFERROR(__xludf.DUMMYFUNCTION("""COMPUTED_VALUE"""),451.0)</f>
        <v>451</v>
      </c>
      <c r="B452" s="1">
        <f>IFERROR(__xludf.DUMMYFUNCTION("""COMPUTED_VALUE"""),76.8978695184419)</f>
        <v>76.89786952</v>
      </c>
      <c r="C452" s="1">
        <f>IFERROR(__xludf.DUMMYFUNCTION("""COMPUTED_VALUE"""),1902.0)</f>
        <v>1902</v>
      </c>
      <c r="D452" s="1">
        <f>IFERROR(__xludf.DUMMYFUNCTION("""COMPUTED_VALUE"""),451.0)</f>
        <v>451</v>
      </c>
      <c r="E452" s="1" t="str">
        <f>IFERROR(__xludf.DUMMYFUNCTION("""COMPUTED_VALUE"""),"19-01-2022 18:00")</f>
        <v>19-01-2022 18:00</v>
      </c>
      <c r="F452" s="1">
        <f>IFERROR(__xludf.DUMMYFUNCTION("""COMPUTED_VALUE"""),2324.0)</f>
        <v>2324</v>
      </c>
      <c r="G452" s="1">
        <f>IFERROR(__xludf.DUMMYFUNCTION("""COMPUTED_VALUE"""),451.0)</f>
        <v>451</v>
      </c>
      <c r="H452" s="1">
        <f>IFERROR(__xludf.DUMMYFUNCTION("""COMPUTED_VALUE"""),55.72748196)</f>
        <v>55.72748196</v>
      </c>
    </row>
    <row r="453">
      <c r="A453" s="1">
        <f>IFERROR(__xludf.DUMMYFUNCTION("""COMPUTED_VALUE"""),452.0)</f>
        <v>452</v>
      </c>
      <c r="B453" s="1">
        <f>IFERROR(__xludf.DUMMYFUNCTION("""COMPUTED_VALUE"""),63.3426565684366)</f>
        <v>63.34265657</v>
      </c>
      <c r="C453" s="1">
        <f>IFERROR(__xludf.DUMMYFUNCTION("""COMPUTED_VALUE"""),1775.0)</f>
        <v>1775</v>
      </c>
      <c r="D453" s="1">
        <f>IFERROR(__xludf.DUMMYFUNCTION("""COMPUTED_VALUE"""),452.0)</f>
        <v>452</v>
      </c>
      <c r="E453" s="1" t="str">
        <f>IFERROR(__xludf.DUMMYFUNCTION("""COMPUTED_VALUE"""),"19-01-2022 19:00")</f>
        <v>19-01-2022 19:00</v>
      </c>
      <c r="F453" s="1">
        <f>IFERROR(__xludf.DUMMYFUNCTION("""COMPUTED_VALUE"""),2826.0)</f>
        <v>2826</v>
      </c>
      <c r="G453" s="1">
        <f>IFERROR(__xludf.DUMMYFUNCTION("""COMPUTED_VALUE"""),452.0)</f>
        <v>452</v>
      </c>
      <c r="H453" s="1">
        <f>IFERROR(__xludf.DUMMYFUNCTION("""COMPUTED_VALUE"""),52.93669297)</f>
        <v>52.93669297</v>
      </c>
    </row>
    <row r="454">
      <c r="A454" s="1">
        <f>IFERROR(__xludf.DUMMYFUNCTION("""COMPUTED_VALUE"""),453.0)</f>
        <v>453</v>
      </c>
      <c r="B454" s="1">
        <f>IFERROR(__xludf.DUMMYFUNCTION("""COMPUTED_VALUE"""),62.9000831364273)</f>
        <v>62.90008314</v>
      </c>
      <c r="C454" s="1">
        <f>IFERROR(__xludf.DUMMYFUNCTION("""COMPUTED_VALUE"""),1927.0)</f>
        <v>1927</v>
      </c>
      <c r="D454" s="1">
        <f>IFERROR(__xludf.DUMMYFUNCTION("""COMPUTED_VALUE"""),453.0)</f>
        <v>453</v>
      </c>
      <c r="E454" s="1" t="str">
        <f>IFERROR(__xludf.DUMMYFUNCTION("""COMPUTED_VALUE"""),"19-01-2022 20:00")</f>
        <v>19-01-2022 20:00</v>
      </c>
      <c r="F454" s="1">
        <f>IFERROR(__xludf.DUMMYFUNCTION("""COMPUTED_VALUE"""),2893.0)</f>
        <v>2893</v>
      </c>
      <c r="G454" s="1">
        <f>IFERROR(__xludf.DUMMYFUNCTION("""COMPUTED_VALUE"""),453.0)</f>
        <v>453</v>
      </c>
      <c r="H454" s="1">
        <f>IFERROR(__xludf.DUMMYFUNCTION("""COMPUTED_VALUE"""),52.41606609)</f>
        <v>52.41606609</v>
      </c>
    </row>
    <row r="455">
      <c r="A455" s="1">
        <f>IFERROR(__xludf.DUMMYFUNCTION("""COMPUTED_VALUE"""),454.0)</f>
        <v>454</v>
      </c>
      <c r="B455" s="1">
        <f>IFERROR(__xludf.DUMMYFUNCTION("""COMPUTED_VALUE"""),82.9403805381293)</f>
        <v>82.94038054</v>
      </c>
      <c r="C455" s="1">
        <f>IFERROR(__xludf.DUMMYFUNCTION("""COMPUTED_VALUE"""),1255.0)</f>
        <v>1255</v>
      </c>
      <c r="D455" s="1">
        <f>IFERROR(__xludf.DUMMYFUNCTION("""COMPUTED_VALUE"""),454.0)</f>
        <v>454</v>
      </c>
      <c r="E455" s="1" t="str">
        <f>IFERROR(__xludf.DUMMYFUNCTION("""COMPUTED_VALUE"""),"19-01-2022 21:00")</f>
        <v>19-01-2022 21:00</v>
      </c>
      <c r="F455" s="1">
        <f>IFERROR(__xludf.DUMMYFUNCTION("""COMPUTED_VALUE"""),2371.0)</f>
        <v>2371</v>
      </c>
      <c r="G455" s="1">
        <f>IFERROR(__xludf.DUMMYFUNCTION("""COMPUTED_VALUE"""),454.0)</f>
        <v>454</v>
      </c>
      <c r="H455" s="1">
        <f>IFERROR(__xludf.DUMMYFUNCTION("""COMPUTED_VALUE"""),63.63915709)</f>
        <v>63.63915709</v>
      </c>
    </row>
    <row r="456">
      <c r="A456" s="1">
        <f>IFERROR(__xludf.DUMMYFUNCTION("""COMPUTED_VALUE"""),455.0)</f>
        <v>455</v>
      </c>
      <c r="B456" s="1">
        <f>IFERROR(__xludf.DUMMYFUNCTION("""COMPUTED_VALUE"""),58.1079225313871)</f>
        <v>58.10792253</v>
      </c>
      <c r="C456" s="1">
        <f>IFERROR(__xludf.DUMMYFUNCTION("""COMPUTED_VALUE"""),1827.0)</f>
        <v>1827</v>
      </c>
      <c r="D456" s="1">
        <f>IFERROR(__xludf.DUMMYFUNCTION("""COMPUTED_VALUE"""),455.0)</f>
        <v>455</v>
      </c>
      <c r="E456" s="1" t="str">
        <f>IFERROR(__xludf.DUMMYFUNCTION("""COMPUTED_VALUE"""),"19-01-2022 22:00")</f>
        <v>19-01-2022 22:00</v>
      </c>
      <c r="F456" s="1">
        <f>IFERROR(__xludf.DUMMYFUNCTION("""COMPUTED_VALUE"""),2981.0)</f>
        <v>2981</v>
      </c>
      <c r="G456" s="1">
        <f>IFERROR(__xludf.DUMMYFUNCTION("""COMPUTED_VALUE"""),455.0)</f>
        <v>455</v>
      </c>
      <c r="H456" s="1">
        <f>IFERROR(__xludf.DUMMYFUNCTION("""COMPUTED_VALUE"""),17.64114232)</f>
        <v>17.64114232</v>
      </c>
    </row>
    <row r="457">
      <c r="A457" s="1">
        <f>IFERROR(__xludf.DUMMYFUNCTION("""COMPUTED_VALUE"""),456.0)</f>
        <v>456</v>
      </c>
      <c r="B457" s="1">
        <f>IFERROR(__xludf.DUMMYFUNCTION("""COMPUTED_VALUE"""),10.5888627324201)</f>
        <v>10.58886273</v>
      </c>
      <c r="C457" s="1">
        <f>IFERROR(__xludf.DUMMYFUNCTION("""COMPUTED_VALUE"""),1191.0)</f>
        <v>1191</v>
      </c>
      <c r="D457" s="1">
        <f>IFERROR(__xludf.DUMMYFUNCTION("""COMPUTED_VALUE"""),456.0)</f>
        <v>456</v>
      </c>
      <c r="E457" s="1" t="str">
        <f>IFERROR(__xludf.DUMMYFUNCTION("""COMPUTED_VALUE"""),"19-01-2022 23:00")</f>
        <v>19-01-2022 23:00</v>
      </c>
      <c r="F457" s="1">
        <f>IFERROR(__xludf.DUMMYFUNCTION("""COMPUTED_VALUE"""),2645.0)</f>
        <v>2645</v>
      </c>
      <c r="G457" s="1">
        <f>IFERROR(__xludf.DUMMYFUNCTION("""COMPUTED_VALUE"""),456.0)</f>
        <v>456</v>
      </c>
      <c r="H457" s="1">
        <f>IFERROR(__xludf.DUMMYFUNCTION("""COMPUTED_VALUE"""),13.35282527)</f>
        <v>13.35282527</v>
      </c>
    </row>
    <row r="458">
      <c r="A458" s="1">
        <f>IFERROR(__xludf.DUMMYFUNCTION("""COMPUTED_VALUE"""),457.0)</f>
        <v>457</v>
      </c>
      <c r="B458" s="1">
        <f>IFERROR(__xludf.DUMMYFUNCTION("""COMPUTED_VALUE"""),73.6139020245383)</f>
        <v>73.61390202</v>
      </c>
      <c r="C458" s="1">
        <f>IFERROR(__xludf.DUMMYFUNCTION("""COMPUTED_VALUE"""),1266.0)</f>
        <v>1266</v>
      </c>
      <c r="D458" s="1">
        <f>IFERROR(__xludf.DUMMYFUNCTION("""COMPUTED_VALUE"""),457.0)</f>
        <v>457</v>
      </c>
      <c r="E458" s="1" t="str">
        <f>IFERROR(__xludf.DUMMYFUNCTION("""COMPUTED_VALUE"""),"20-01-2022 00:00")</f>
        <v>20-01-2022 00:00</v>
      </c>
      <c r="F458" s="1">
        <f>IFERROR(__xludf.DUMMYFUNCTION("""COMPUTED_VALUE"""),2060.0)</f>
        <v>2060</v>
      </c>
      <c r="G458" s="1">
        <f>IFERROR(__xludf.DUMMYFUNCTION("""COMPUTED_VALUE"""),457.0)</f>
        <v>457</v>
      </c>
      <c r="H458" s="1">
        <f>IFERROR(__xludf.DUMMYFUNCTION("""COMPUTED_VALUE"""),47.84000802)</f>
        <v>47.84000802</v>
      </c>
    </row>
    <row r="459">
      <c r="A459" s="1">
        <f>IFERROR(__xludf.DUMMYFUNCTION("""COMPUTED_VALUE"""),458.0)</f>
        <v>458</v>
      </c>
      <c r="B459" s="1">
        <f>IFERROR(__xludf.DUMMYFUNCTION("""COMPUTED_VALUE"""),35.2901044995733)</f>
        <v>35.2901045</v>
      </c>
      <c r="C459" s="1">
        <f>IFERROR(__xludf.DUMMYFUNCTION("""COMPUTED_VALUE"""),1786.0)</f>
        <v>1786</v>
      </c>
      <c r="D459" s="1">
        <f>IFERROR(__xludf.DUMMYFUNCTION("""COMPUTED_VALUE"""),458.0)</f>
        <v>458</v>
      </c>
      <c r="E459" s="1" t="str">
        <f>IFERROR(__xludf.DUMMYFUNCTION("""COMPUTED_VALUE"""),"20-01-2022 01:00")</f>
        <v>20-01-2022 01:00</v>
      </c>
      <c r="F459" s="1">
        <f>IFERROR(__xludf.DUMMYFUNCTION("""COMPUTED_VALUE"""),2625.0)</f>
        <v>2625</v>
      </c>
      <c r="G459" s="1">
        <f>IFERROR(__xludf.DUMMYFUNCTION("""COMPUTED_VALUE"""),458.0)</f>
        <v>458</v>
      </c>
      <c r="H459" s="1">
        <f>IFERROR(__xludf.DUMMYFUNCTION("""COMPUTED_VALUE"""),12.81115413)</f>
        <v>12.81115413</v>
      </c>
    </row>
    <row r="460">
      <c r="A460" s="1">
        <f>IFERROR(__xludf.DUMMYFUNCTION("""COMPUTED_VALUE"""),459.0)</f>
        <v>459</v>
      </c>
      <c r="B460" s="1">
        <f>IFERROR(__xludf.DUMMYFUNCTION("""COMPUTED_VALUE"""),40.2271051855712)</f>
        <v>40.22710519</v>
      </c>
      <c r="C460" s="1">
        <f>IFERROR(__xludf.DUMMYFUNCTION("""COMPUTED_VALUE"""),1024.0)</f>
        <v>1024</v>
      </c>
      <c r="D460" s="1">
        <f>IFERROR(__xludf.DUMMYFUNCTION("""COMPUTED_VALUE"""),459.0)</f>
        <v>459</v>
      </c>
      <c r="E460" s="1" t="str">
        <f>IFERROR(__xludf.DUMMYFUNCTION("""COMPUTED_VALUE"""),"20-01-2022 02:00")</f>
        <v>20-01-2022 02:00</v>
      </c>
      <c r="F460" s="1">
        <f>IFERROR(__xludf.DUMMYFUNCTION("""COMPUTED_VALUE"""),2850.0)</f>
        <v>2850</v>
      </c>
      <c r="G460" s="1">
        <f>IFERROR(__xludf.DUMMYFUNCTION("""COMPUTED_VALUE"""),459.0)</f>
        <v>459</v>
      </c>
      <c r="H460" s="1">
        <f>IFERROR(__xludf.DUMMYFUNCTION("""COMPUTED_VALUE"""),60.0588368)</f>
        <v>60.0588368</v>
      </c>
    </row>
    <row r="461">
      <c r="A461" s="1">
        <f>IFERROR(__xludf.DUMMYFUNCTION("""COMPUTED_VALUE"""),460.0)</f>
        <v>460</v>
      </c>
      <c r="B461" s="1">
        <f>IFERROR(__xludf.DUMMYFUNCTION("""COMPUTED_VALUE"""),83.6920770368191)</f>
        <v>83.69207704</v>
      </c>
      <c r="C461" s="1">
        <f>IFERROR(__xludf.DUMMYFUNCTION("""COMPUTED_VALUE"""),1417.0)</f>
        <v>1417</v>
      </c>
      <c r="D461" s="1">
        <f>IFERROR(__xludf.DUMMYFUNCTION("""COMPUTED_VALUE"""),460.0)</f>
        <v>460</v>
      </c>
      <c r="E461" s="1" t="str">
        <f>IFERROR(__xludf.DUMMYFUNCTION("""COMPUTED_VALUE"""),"20-01-2022 03:00")</f>
        <v>20-01-2022 03:00</v>
      </c>
      <c r="F461" s="1">
        <f>IFERROR(__xludf.DUMMYFUNCTION("""COMPUTED_VALUE"""),2019.0)</f>
        <v>2019</v>
      </c>
      <c r="G461" s="1">
        <f>IFERROR(__xludf.DUMMYFUNCTION("""COMPUTED_VALUE"""),460.0)</f>
        <v>460</v>
      </c>
      <c r="H461" s="1">
        <f>IFERROR(__xludf.DUMMYFUNCTION("""COMPUTED_VALUE"""),23.30461399)</f>
        <v>23.30461399</v>
      </c>
    </row>
    <row r="462">
      <c r="A462" s="1">
        <f>IFERROR(__xludf.DUMMYFUNCTION("""COMPUTED_VALUE"""),461.0)</f>
        <v>461</v>
      </c>
      <c r="B462" s="1">
        <f>IFERROR(__xludf.DUMMYFUNCTION("""COMPUTED_VALUE"""),27.5782248516913)</f>
        <v>27.57822485</v>
      </c>
      <c r="C462" s="1">
        <f>IFERROR(__xludf.DUMMYFUNCTION("""COMPUTED_VALUE"""),1283.0)</f>
        <v>1283</v>
      </c>
      <c r="D462" s="1">
        <f>IFERROR(__xludf.DUMMYFUNCTION("""COMPUTED_VALUE"""),461.0)</f>
        <v>461</v>
      </c>
      <c r="E462" s="1" t="str">
        <f>IFERROR(__xludf.DUMMYFUNCTION("""COMPUTED_VALUE"""),"20-01-2022 04:00")</f>
        <v>20-01-2022 04:00</v>
      </c>
      <c r="F462" s="1">
        <f>IFERROR(__xludf.DUMMYFUNCTION("""COMPUTED_VALUE"""),2374.0)</f>
        <v>2374</v>
      </c>
      <c r="G462" s="1">
        <f>IFERROR(__xludf.DUMMYFUNCTION("""COMPUTED_VALUE"""),461.0)</f>
        <v>461</v>
      </c>
      <c r="H462" s="1">
        <f>IFERROR(__xludf.DUMMYFUNCTION("""COMPUTED_VALUE"""),57.62801475)</f>
        <v>57.62801475</v>
      </c>
    </row>
    <row r="463">
      <c r="A463" s="1">
        <f>IFERROR(__xludf.DUMMYFUNCTION("""COMPUTED_VALUE"""),462.0)</f>
        <v>462</v>
      </c>
      <c r="B463" s="1">
        <f>IFERROR(__xludf.DUMMYFUNCTION("""COMPUTED_VALUE"""),53.2310655446399)</f>
        <v>53.23106554</v>
      </c>
      <c r="C463" s="1">
        <f>IFERROR(__xludf.DUMMYFUNCTION("""COMPUTED_VALUE"""),1462.0)</f>
        <v>1462</v>
      </c>
      <c r="D463" s="1">
        <f>IFERROR(__xludf.DUMMYFUNCTION("""COMPUTED_VALUE"""),462.0)</f>
        <v>462</v>
      </c>
      <c r="E463" s="1" t="str">
        <f>IFERROR(__xludf.DUMMYFUNCTION("""COMPUTED_VALUE"""),"20-01-2022 05:00")</f>
        <v>20-01-2022 05:00</v>
      </c>
      <c r="F463" s="1">
        <f>IFERROR(__xludf.DUMMYFUNCTION("""COMPUTED_VALUE"""),2630.0)</f>
        <v>2630</v>
      </c>
      <c r="G463" s="1">
        <f>IFERROR(__xludf.DUMMYFUNCTION("""COMPUTED_VALUE"""),462.0)</f>
        <v>462</v>
      </c>
      <c r="H463" s="1">
        <f>IFERROR(__xludf.DUMMYFUNCTION("""COMPUTED_VALUE"""),44.49468759)</f>
        <v>44.49468759</v>
      </c>
    </row>
    <row r="464">
      <c r="A464" s="1">
        <f>IFERROR(__xludf.DUMMYFUNCTION("""COMPUTED_VALUE"""),463.0)</f>
        <v>463</v>
      </c>
      <c r="B464" s="1">
        <f>IFERROR(__xludf.DUMMYFUNCTION("""COMPUTED_VALUE"""),44.8605994567682)</f>
        <v>44.86059946</v>
      </c>
      <c r="C464" s="1">
        <f>IFERROR(__xludf.DUMMYFUNCTION("""COMPUTED_VALUE"""),1623.0)</f>
        <v>1623</v>
      </c>
      <c r="D464" s="1">
        <f>IFERROR(__xludf.DUMMYFUNCTION("""COMPUTED_VALUE"""),463.0)</f>
        <v>463</v>
      </c>
      <c r="E464" s="1" t="str">
        <f>IFERROR(__xludf.DUMMYFUNCTION("""COMPUTED_VALUE"""),"20-01-2022 06:00")</f>
        <v>20-01-2022 06:00</v>
      </c>
      <c r="F464" s="1">
        <f>IFERROR(__xludf.DUMMYFUNCTION("""COMPUTED_VALUE"""),2984.0)</f>
        <v>2984</v>
      </c>
      <c r="G464" s="1">
        <f>IFERROR(__xludf.DUMMYFUNCTION("""COMPUTED_VALUE"""),463.0)</f>
        <v>463</v>
      </c>
      <c r="H464" s="1">
        <f>IFERROR(__xludf.DUMMYFUNCTION("""COMPUTED_VALUE"""),71.39490629)</f>
        <v>71.39490629</v>
      </c>
    </row>
    <row r="465">
      <c r="A465" s="1">
        <f>IFERROR(__xludf.DUMMYFUNCTION("""COMPUTED_VALUE"""),464.0)</f>
        <v>464</v>
      </c>
      <c r="B465" s="1">
        <f>IFERROR(__xludf.DUMMYFUNCTION("""COMPUTED_VALUE"""),15.7211314275395)</f>
        <v>15.72113143</v>
      </c>
      <c r="C465" s="1">
        <f>IFERROR(__xludf.DUMMYFUNCTION("""COMPUTED_VALUE"""),1615.0)</f>
        <v>1615</v>
      </c>
      <c r="D465" s="1">
        <f>IFERROR(__xludf.DUMMYFUNCTION("""COMPUTED_VALUE"""),464.0)</f>
        <v>464</v>
      </c>
      <c r="E465" s="1" t="str">
        <f>IFERROR(__xludf.DUMMYFUNCTION("""COMPUTED_VALUE"""),"20-01-2022 07:00")</f>
        <v>20-01-2022 07:00</v>
      </c>
      <c r="F465" s="1">
        <f>IFERROR(__xludf.DUMMYFUNCTION("""COMPUTED_VALUE"""),2225.0)</f>
        <v>2225</v>
      </c>
      <c r="G465" s="1">
        <f>IFERROR(__xludf.DUMMYFUNCTION("""COMPUTED_VALUE"""),464.0)</f>
        <v>464</v>
      </c>
      <c r="H465" s="1">
        <f>IFERROR(__xludf.DUMMYFUNCTION("""COMPUTED_VALUE"""),55.76670589)</f>
        <v>55.76670589</v>
      </c>
    </row>
    <row r="466">
      <c r="A466" s="1">
        <f>IFERROR(__xludf.DUMMYFUNCTION("""COMPUTED_VALUE"""),465.0)</f>
        <v>465</v>
      </c>
      <c r="B466" s="1">
        <f>IFERROR(__xludf.DUMMYFUNCTION("""COMPUTED_VALUE"""),96.7704105985922)</f>
        <v>96.7704106</v>
      </c>
      <c r="C466" s="1">
        <f>IFERROR(__xludf.DUMMYFUNCTION("""COMPUTED_VALUE"""),1488.0)</f>
        <v>1488</v>
      </c>
      <c r="D466" s="1">
        <f>IFERROR(__xludf.DUMMYFUNCTION("""COMPUTED_VALUE"""),465.0)</f>
        <v>465</v>
      </c>
      <c r="E466" s="1" t="str">
        <f>IFERROR(__xludf.DUMMYFUNCTION("""COMPUTED_VALUE"""),"20-01-2022 08:00")</f>
        <v>20-01-2022 08:00</v>
      </c>
      <c r="F466" s="1">
        <f>IFERROR(__xludf.DUMMYFUNCTION("""COMPUTED_VALUE"""),2380.0)</f>
        <v>2380</v>
      </c>
      <c r="G466" s="1">
        <f>IFERROR(__xludf.DUMMYFUNCTION("""COMPUTED_VALUE"""),465.0)</f>
        <v>465</v>
      </c>
      <c r="H466" s="1">
        <f>IFERROR(__xludf.DUMMYFUNCTION("""COMPUTED_VALUE"""),58.74144775)</f>
        <v>58.74144775</v>
      </c>
    </row>
    <row r="467">
      <c r="A467" s="1">
        <f>IFERROR(__xludf.DUMMYFUNCTION("""COMPUTED_VALUE"""),466.0)</f>
        <v>466</v>
      </c>
      <c r="B467" s="1">
        <f>IFERROR(__xludf.DUMMYFUNCTION("""COMPUTED_VALUE"""),88.2272608832525)</f>
        <v>88.22726088</v>
      </c>
      <c r="C467" s="1">
        <f>IFERROR(__xludf.DUMMYFUNCTION("""COMPUTED_VALUE"""),1144.0)</f>
        <v>1144</v>
      </c>
      <c r="D467" s="1">
        <f>IFERROR(__xludf.DUMMYFUNCTION("""COMPUTED_VALUE"""),466.0)</f>
        <v>466</v>
      </c>
      <c r="E467" s="1" t="str">
        <f>IFERROR(__xludf.DUMMYFUNCTION("""COMPUTED_VALUE"""),"20-01-2022 09:00")</f>
        <v>20-01-2022 09:00</v>
      </c>
      <c r="F467" s="1">
        <f>IFERROR(__xludf.DUMMYFUNCTION("""COMPUTED_VALUE"""),2178.0)</f>
        <v>2178</v>
      </c>
      <c r="G467" s="1">
        <f>IFERROR(__xludf.DUMMYFUNCTION("""COMPUTED_VALUE"""),466.0)</f>
        <v>466</v>
      </c>
      <c r="H467" s="1">
        <f>IFERROR(__xludf.DUMMYFUNCTION("""COMPUTED_VALUE"""),77.05180172)</f>
        <v>77.05180172</v>
      </c>
    </row>
    <row r="468">
      <c r="A468" s="1">
        <f>IFERROR(__xludf.DUMMYFUNCTION("""COMPUTED_VALUE"""),467.0)</f>
        <v>467</v>
      </c>
      <c r="B468" s="1">
        <f>IFERROR(__xludf.DUMMYFUNCTION("""COMPUTED_VALUE"""),39.6253599441186)</f>
        <v>39.62535994</v>
      </c>
      <c r="C468" s="1">
        <f>IFERROR(__xludf.DUMMYFUNCTION("""COMPUTED_VALUE"""),1979.0)</f>
        <v>1979</v>
      </c>
      <c r="D468" s="1">
        <f>IFERROR(__xludf.DUMMYFUNCTION("""COMPUTED_VALUE"""),467.0)</f>
        <v>467</v>
      </c>
      <c r="E468" s="1" t="str">
        <f>IFERROR(__xludf.DUMMYFUNCTION("""COMPUTED_VALUE"""),"20-01-2022 10:00")</f>
        <v>20-01-2022 10:00</v>
      </c>
      <c r="F468" s="1">
        <f>IFERROR(__xludf.DUMMYFUNCTION("""COMPUTED_VALUE"""),2533.0)</f>
        <v>2533</v>
      </c>
      <c r="G468" s="1">
        <f>IFERROR(__xludf.DUMMYFUNCTION("""COMPUTED_VALUE"""),467.0)</f>
        <v>467</v>
      </c>
      <c r="H468" s="1">
        <f>IFERROR(__xludf.DUMMYFUNCTION("""COMPUTED_VALUE"""),13.27245074)</f>
        <v>13.27245074</v>
      </c>
    </row>
    <row r="469">
      <c r="A469" s="1">
        <f>IFERROR(__xludf.DUMMYFUNCTION("""COMPUTED_VALUE"""),468.0)</f>
        <v>468</v>
      </c>
      <c r="B469" s="1">
        <f>IFERROR(__xludf.DUMMYFUNCTION("""COMPUTED_VALUE"""),91.1696888971712)</f>
        <v>91.1696889</v>
      </c>
      <c r="C469" s="1">
        <f>IFERROR(__xludf.DUMMYFUNCTION("""COMPUTED_VALUE"""),1008.0)</f>
        <v>1008</v>
      </c>
      <c r="D469" s="1">
        <f>IFERROR(__xludf.DUMMYFUNCTION("""COMPUTED_VALUE"""),468.0)</f>
        <v>468</v>
      </c>
      <c r="E469" s="1" t="str">
        <f>IFERROR(__xludf.DUMMYFUNCTION("""COMPUTED_VALUE"""),"20-01-2022 11:00")</f>
        <v>20-01-2022 11:00</v>
      </c>
      <c r="F469" s="1">
        <f>IFERROR(__xludf.DUMMYFUNCTION("""COMPUTED_VALUE"""),2468.0)</f>
        <v>2468</v>
      </c>
      <c r="G469" s="1">
        <f>IFERROR(__xludf.DUMMYFUNCTION("""COMPUTED_VALUE"""),468.0)</f>
        <v>468</v>
      </c>
      <c r="H469" s="1">
        <f>IFERROR(__xludf.DUMMYFUNCTION("""COMPUTED_VALUE"""),96.03265674)</f>
        <v>96.03265674</v>
      </c>
    </row>
    <row r="470">
      <c r="A470" s="1">
        <f>IFERROR(__xludf.DUMMYFUNCTION("""COMPUTED_VALUE"""),469.0)</f>
        <v>469</v>
      </c>
      <c r="B470" s="1">
        <f>IFERROR(__xludf.DUMMYFUNCTION("""COMPUTED_VALUE"""),62.8761698761458)</f>
        <v>62.87616988</v>
      </c>
      <c r="C470" s="1">
        <f>IFERROR(__xludf.DUMMYFUNCTION("""COMPUTED_VALUE"""),1497.0)</f>
        <v>1497</v>
      </c>
      <c r="D470" s="1">
        <f>IFERROR(__xludf.DUMMYFUNCTION("""COMPUTED_VALUE"""),469.0)</f>
        <v>469</v>
      </c>
      <c r="E470" s="1" t="str">
        <f>IFERROR(__xludf.DUMMYFUNCTION("""COMPUTED_VALUE"""),"20-01-2022 12:00")</f>
        <v>20-01-2022 12:00</v>
      </c>
      <c r="F470" s="1">
        <f>IFERROR(__xludf.DUMMYFUNCTION("""COMPUTED_VALUE"""),2544.0)</f>
        <v>2544</v>
      </c>
      <c r="G470" s="1">
        <f>IFERROR(__xludf.DUMMYFUNCTION("""COMPUTED_VALUE"""),469.0)</f>
        <v>469</v>
      </c>
      <c r="H470" s="1">
        <f>IFERROR(__xludf.DUMMYFUNCTION("""COMPUTED_VALUE"""),44.70744206)</f>
        <v>44.70744206</v>
      </c>
    </row>
    <row r="471">
      <c r="A471" s="1">
        <f>IFERROR(__xludf.DUMMYFUNCTION("""COMPUTED_VALUE"""),470.0)</f>
        <v>470</v>
      </c>
      <c r="B471" s="1">
        <f>IFERROR(__xludf.DUMMYFUNCTION("""COMPUTED_VALUE"""),47.284063669678)</f>
        <v>47.28406367</v>
      </c>
      <c r="C471" s="1">
        <f>IFERROR(__xludf.DUMMYFUNCTION("""COMPUTED_VALUE"""),1702.0)</f>
        <v>1702</v>
      </c>
      <c r="D471" s="1">
        <f>IFERROR(__xludf.DUMMYFUNCTION("""COMPUTED_VALUE"""),470.0)</f>
        <v>470</v>
      </c>
      <c r="E471" s="1" t="str">
        <f>IFERROR(__xludf.DUMMYFUNCTION("""COMPUTED_VALUE"""),"20-01-2022 13:00")</f>
        <v>20-01-2022 13:00</v>
      </c>
      <c r="F471" s="1">
        <f>IFERROR(__xludf.DUMMYFUNCTION("""COMPUTED_VALUE"""),2875.0)</f>
        <v>2875</v>
      </c>
      <c r="G471" s="1">
        <f>IFERROR(__xludf.DUMMYFUNCTION("""COMPUTED_VALUE"""),470.0)</f>
        <v>470</v>
      </c>
      <c r="H471" s="1">
        <f>IFERROR(__xludf.DUMMYFUNCTION("""COMPUTED_VALUE"""),91.24809731)</f>
        <v>91.24809731</v>
      </c>
    </row>
    <row r="472">
      <c r="A472" s="1">
        <f>IFERROR(__xludf.DUMMYFUNCTION("""COMPUTED_VALUE"""),471.0)</f>
        <v>471</v>
      </c>
      <c r="B472" s="1">
        <f>IFERROR(__xludf.DUMMYFUNCTION("""COMPUTED_VALUE"""),57.8682025784637)</f>
        <v>57.86820258</v>
      </c>
      <c r="C472" s="1">
        <f>IFERROR(__xludf.DUMMYFUNCTION("""COMPUTED_VALUE"""),1696.0)</f>
        <v>1696</v>
      </c>
      <c r="D472" s="1">
        <f>IFERROR(__xludf.DUMMYFUNCTION("""COMPUTED_VALUE"""),471.0)</f>
        <v>471</v>
      </c>
      <c r="E472" s="1" t="str">
        <f>IFERROR(__xludf.DUMMYFUNCTION("""COMPUTED_VALUE"""),"20-01-2022 14:00")</f>
        <v>20-01-2022 14:00</v>
      </c>
      <c r="F472" s="1">
        <f>IFERROR(__xludf.DUMMYFUNCTION("""COMPUTED_VALUE"""),2629.0)</f>
        <v>2629</v>
      </c>
      <c r="G472" s="1">
        <f>IFERROR(__xludf.DUMMYFUNCTION("""COMPUTED_VALUE"""),471.0)</f>
        <v>471</v>
      </c>
      <c r="H472" s="1">
        <f>IFERROR(__xludf.DUMMYFUNCTION("""COMPUTED_VALUE"""),49.03884567)</f>
        <v>49.03884567</v>
      </c>
    </row>
    <row r="473">
      <c r="A473" s="1">
        <f>IFERROR(__xludf.DUMMYFUNCTION("""COMPUTED_VALUE"""),472.0)</f>
        <v>472</v>
      </c>
      <c r="B473" s="1">
        <f>IFERROR(__xludf.DUMMYFUNCTION("""COMPUTED_VALUE"""),19.423373683323)</f>
        <v>19.42337368</v>
      </c>
      <c r="C473" s="1">
        <f>IFERROR(__xludf.DUMMYFUNCTION("""COMPUTED_VALUE"""),1969.0)</f>
        <v>1969</v>
      </c>
      <c r="D473" s="1">
        <f>IFERROR(__xludf.DUMMYFUNCTION("""COMPUTED_VALUE"""),472.0)</f>
        <v>472</v>
      </c>
      <c r="E473" s="1" t="str">
        <f>IFERROR(__xludf.DUMMYFUNCTION("""COMPUTED_VALUE"""),"20-01-2022 15:00")</f>
        <v>20-01-2022 15:00</v>
      </c>
      <c r="F473" s="1">
        <f>IFERROR(__xludf.DUMMYFUNCTION("""COMPUTED_VALUE"""),2323.0)</f>
        <v>2323</v>
      </c>
      <c r="G473" s="1">
        <f>IFERROR(__xludf.DUMMYFUNCTION("""COMPUTED_VALUE"""),472.0)</f>
        <v>472</v>
      </c>
      <c r="H473" s="1">
        <f>IFERROR(__xludf.DUMMYFUNCTION("""COMPUTED_VALUE"""),26.20528237)</f>
        <v>26.20528237</v>
      </c>
    </row>
    <row r="474">
      <c r="A474" s="1">
        <f>IFERROR(__xludf.DUMMYFUNCTION("""COMPUTED_VALUE"""),473.0)</f>
        <v>473</v>
      </c>
      <c r="B474" s="1">
        <f>IFERROR(__xludf.DUMMYFUNCTION("""COMPUTED_VALUE"""),54.4674196972259)</f>
        <v>54.4674197</v>
      </c>
      <c r="C474" s="1">
        <f>IFERROR(__xludf.DUMMYFUNCTION("""COMPUTED_VALUE"""),1807.0)</f>
        <v>1807</v>
      </c>
      <c r="D474" s="1">
        <f>IFERROR(__xludf.DUMMYFUNCTION("""COMPUTED_VALUE"""),473.0)</f>
        <v>473</v>
      </c>
      <c r="E474" s="1" t="str">
        <f>IFERROR(__xludf.DUMMYFUNCTION("""COMPUTED_VALUE"""),"20-01-2022 16:00")</f>
        <v>20-01-2022 16:00</v>
      </c>
      <c r="F474" s="1">
        <f>IFERROR(__xludf.DUMMYFUNCTION("""COMPUTED_VALUE"""),2874.0)</f>
        <v>2874</v>
      </c>
      <c r="G474" s="1">
        <f>IFERROR(__xludf.DUMMYFUNCTION("""COMPUTED_VALUE"""),473.0)</f>
        <v>473</v>
      </c>
      <c r="H474" s="1">
        <f>IFERROR(__xludf.DUMMYFUNCTION("""COMPUTED_VALUE"""),53.34809829)</f>
        <v>53.34809829</v>
      </c>
    </row>
    <row r="475">
      <c r="A475" s="1">
        <f>IFERROR(__xludf.DUMMYFUNCTION("""COMPUTED_VALUE"""),474.0)</f>
        <v>474</v>
      </c>
      <c r="B475" s="1">
        <f>IFERROR(__xludf.DUMMYFUNCTION("""COMPUTED_VALUE"""),47.2247769165285)</f>
        <v>47.22477692</v>
      </c>
      <c r="C475" s="1">
        <f>IFERROR(__xludf.DUMMYFUNCTION("""COMPUTED_VALUE"""),1124.0)</f>
        <v>1124</v>
      </c>
      <c r="D475" s="1">
        <f>IFERROR(__xludf.DUMMYFUNCTION("""COMPUTED_VALUE"""),474.0)</f>
        <v>474</v>
      </c>
      <c r="E475" s="1" t="str">
        <f>IFERROR(__xludf.DUMMYFUNCTION("""COMPUTED_VALUE"""),"20-01-2022 17:00")</f>
        <v>20-01-2022 17:00</v>
      </c>
      <c r="F475" s="1">
        <f>IFERROR(__xludf.DUMMYFUNCTION("""COMPUTED_VALUE"""),2519.0)</f>
        <v>2519</v>
      </c>
      <c r="G475" s="1">
        <f>IFERROR(__xludf.DUMMYFUNCTION("""COMPUTED_VALUE"""),474.0)</f>
        <v>474</v>
      </c>
      <c r="H475" s="1">
        <f>IFERROR(__xludf.DUMMYFUNCTION("""COMPUTED_VALUE"""),42.84596372)</f>
        <v>42.84596372</v>
      </c>
    </row>
    <row r="476">
      <c r="A476" s="1">
        <f>IFERROR(__xludf.DUMMYFUNCTION("""COMPUTED_VALUE"""),475.0)</f>
        <v>475</v>
      </c>
      <c r="B476" s="1">
        <f>IFERROR(__xludf.DUMMYFUNCTION("""COMPUTED_VALUE"""),64.7020765138534)</f>
        <v>64.70207651</v>
      </c>
      <c r="C476" s="1">
        <f>IFERROR(__xludf.DUMMYFUNCTION("""COMPUTED_VALUE"""),1912.0)</f>
        <v>1912</v>
      </c>
      <c r="D476" s="1">
        <f>IFERROR(__xludf.DUMMYFUNCTION("""COMPUTED_VALUE"""),475.0)</f>
        <v>475</v>
      </c>
      <c r="E476" s="1" t="str">
        <f>IFERROR(__xludf.DUMMYFUNCTION("""COMPUTED_VALUE"""),"20-01-2022 18:00")</f>
        <v>20-01-2022 18:00</v>
      </c>
      <c r="F476" s="1">
        <f>IFERROR(__xludf.DUMMYFUNCTION("""COMPUTED_VALUE"""),2672.0)</f>
        <v>2672</v>
      </c>
      <c r="G476" s="1">
        <f>IFERROR(__xludf.DUMMYFUNCTION("""COMPUTED_VALUE"""),475.0)</f>
        <v>475</v>
      </c>
      <c r="H476" s="1">
        <f>IFERROR(__xludf.DUMMYFUNCTION("""COMPUTED_VALUE"""),87.58507249)</f>
        <v>87.58507249</v>
      </c>
    </row>
    <row r="477">
      <c r="A477" s="1">
        <f>IFERROR(__xludf.DUMMYFUNCTION("""COMPUTED_VALUE"""),476.0)</f>
        <v>476</v>
      </c>
      <c r="B477" s="1">
        <f>IFERROR(__xludf.DUMMYFUNCTION("""COMPUTED_VALUE"""),54.6651348953638)</f>
        <v>54.6651349</v>
      </c>
      <c r="C477" s="1">
        <f>IFERROR(__xludf.DUMMYFUNCTION("""COMPUTED_VALUE"""),1315.0)</f>
        <v>1315</v>
      </c>
      <c r="D477" s="1">
        <f>IFERROR(__xludf.DUMMYFUNCTION("""COMPUTED_VALUE"""),476.0)</f>
        <v>476</v>
      </c>
      <c r="E477" s="1" t="str">
        <f>IFERROR(__xludf.DUMMYFUNCTION("""COMPUTED_VALUE"""),"20-01-2022 19:00")</f>
        <v>20-01-2022 19:00</v>
      </c>
      <c r="F477" s="1">
        <f>IFERROR(__xludf.DUMMYFUNCTION("""COMPUTED_VALUE"""),2976.0)</f>
        <v>2976</v>
      </c>
      <c r="G477" s="1">
        <f>IFERROR(__xludf.DUMMYFUNCTION("""COMPUTED_VALUE"""),476.0)</f>
        <v>476</v>
      </c>
      <c r="H477" s="1">
        <f>IFERROR(__xludf.DUMMYFUNCTION("""COMPUTED_VALUE"""),75.82077036)</f>
        <v>75.82077036</v>
      </c>
    </row>
    <row r="478">
      <c r="A478" s="1">
        <f>IFERROR(__xludf.DUMMYFUNCTION("""COMPUTED_VALUE"""),477.0)</f>
        <v>477</v>
      </c>
      <c r="B478" s="1">
        <f>IFERROR(__xludf.DUMMYFUNCTION("""COMPUTED_VALUE"""),93.9459326034789)</f>
        <v>93.9459326</v>
      </c>
      <c r="C478" s="1">
        <f>IFERROR(__xludf.DUMMYFUNCTION("""COMPUTED_VALUE"""),1357.0)</f>
        <v>1357</v>
      </c>
      <c r="D478" s="1">
        <f>IFERROR(__xludf.DUMMYFUNCTION("""COMPUTED_VALUE"""),477.0)</f>
        <v>477</v>
      </c>
      <c r="E478" s="1" t="str">
        <f>IFERROR(__xludf.DUMMYFUNCTION("""COMPUTED_VALUE"""),"20-01-2022 20:00")</f>
        <v>20-01-2022 20:00</v>
      </c>
      <c r="F478" s="1">
        <f>IFERROR(__xludf.DUMMYFUNCTION("""COMPUTED_VALUE"""),2711.0)</f>
        <v>2711</v>
      </c>
      <c r="G478" s="1">
        <f>IFERROR(__xludf.DUMMYFUNCTION("""COMPUTED_VALUE"""),477.0)</f>
        <v>477</v>
      </c>
      <c r="H478" s="1">
        <f>IFERROR(__xludf.DUMMYFUNCTION("""COMPUTED_VALUE"""),24.96992408)</f>
        <v>24.96992408</v>
      </c>
    </row>
    <row r="479">
      <c r="A479" s="1">
        <f>IFERROR(__xludf.DUMMYFUNCTION("""COMPUTED_VALUE"""),478.0)</f>
        <v>478</v>
      </c>
      <c r="B479" s="1">
        <f>IFERROR(__xludf.DUMMYFUNCTION("""COMPUTED_VALUE"""),69.7694462534096)</f>
        <v>69.76944625</v>
      </c>
      <c r="C479" s="1">
        <f>IFERROR(__xludf.DUMMYFUNCTION("""COMPUTED_VALUE"""),1851.0)</f>
        <v>1851</v>
      </c>
      <c r="D479" s="1">
        <f>IFERROR(__xludf.DUMMYFUNCTION("""COMPUTED_VALUE"""),478.0)</f>
        <v>478</v>
      </c>
      <c r="E479" s="1" t="str">
        <f>IFERROR(__xludf.DUMMYFUNCTION("""COMPUTED_VALUE"""),"20-01-2022 21:00")</f>
        <v>20-01-2022 21:00</v>
      </c>
      <c r="F479" s="1">
        <f>IFERROR(__xludf.DUMMYFUNCTION("""COMPUTED_VALUE"""),2154.0)</f>
        <v>2154</v>
      </c>
      <c r="G479" s="1">
        <f>IFERROR(__xludf.DUMMYFUNCTION("""COMPUTED_VALUE"""),478.0)</f>
        <v>478</v>
      </c>
      <c r="H479" s="1">
        <f>IFERROR(__xludf.DUMMYFUNCTION("""COMPUTED_VALUE"""),73.92469444)</f>
        <v>73.92469444</v>
      </c>
    </row>
    <row r="480">
      <c r="A480" s="1">
        <f>IFERROR(__xludf.DUMMYFUNCTION("""COMPUTED_VALUE"""),479.0)</f>
        <v>479</v>
      </c>
      <c r="B480" s="1">
        <f>IFERROR(__xludf.DUMMYFUNCTION("""COMPUTED_VALUE"""),40.1040202006856)</f>
        <v>40.1040202</v>
      </c>
      <c r="C480" s="1">
        <f>IFERROR(__xludf.DUMMYFUNCTION("""COMPUTED_VALUE"""),1202.0)</f>
        <v>1202</v>
      </c>
      <c r="D480" s="1">
        <f>IFERROR(__xludf.DUMMYFUNCTION("""COMPUTED_VALUE"""),479.0)</f>
        <v>479</v>
      </c>
      <c r="E480" s="1" t="str">
        <f>IFERROR(__xludf.DUMMYFUNCTION("""COMPUTED_VALUE"""),"20-01-2022 22:00")</f>
        <v>20-01-2022 22:00</v>
      </c>
      <c r="F480" s="1">
        <f>IFERROR(__xludf.DUMMYFUNCTION("""COMPUTED_VALUE"""),2597.0)</f>
        <v>2597</v>
      </c>
      <c r="G480" s="1">
        <f>IFERROR(__xludf.DUMMYFUNCTION("""COMPUTED_VALUE"""),479.0)</f>
        <v>479</v>
      </c>
      <c r="H480" s="1">
        <f>IFERROR(__xludf.DUMMYFUNCTION("""COMPUTED_VALUE"""),98.07924918)</f>
        <v>98.07924918</v>
      </c>
    </row>
    <row r="481">
      <c r="A481" s="1">
        <f>IFERROR(__xludf.DUMMYFUNCTION("""COMPUTED_VALUE"""),480.0)</f>
        <v>480</v>
      </c>
      <c r="B481" s="1">
        <f>IFERROR(__xludf.DUMMYFUNCTION("""COMPUTED_VALUE"""),60.8981124773639)</f>
        <v>60.89811248</v>
      </c>
      <c r="C481" s="1">
        <f>IFERROR(__xludf.DUMMYFUNCTION("""COMPUTED_VALUE"""),1834.0)</f>
        <v>1834</v>
      </c>
      <c r="D481" s="1">
        <f>IFERROR(__xludf.DUMMYFUNCTION("""COMPUTED_VALUE"""),480.0)</f>
        <v>480</v>
      </c>
      <c r="E481" s="1" t="str">
        <f>IFERROR(__xludf.DUMMYFUNCTION("""COMPUTED_VALUE"""),"20-01-2022 23:00")</f>
        <v>20-01-2022 23:00</v>
      </c>
      <c r="F481" s="1">
        <f>IFERROR(__xludf.DUMMYFUNCTION("""COMPUTED_VALUE"""),2165.0)</f>
        <v>2165</v>
      </c>
      <c r="G481" s="1">
        <f>IFERROR(__xludf.DUMMYFUNCTION("""COMPUTED_VALUE"""),480.0)</f>
        <v>480</v>
      </c>
      <c r="H481" s="1">
        <f>IFERROR(__xludf.DUMMYFUNCTION("""COMPUTED_VALUE"""),76.64636023)</f>
        <v>76.64636023</v>
      </c>
    </row>
    <row r="482">
      <c r="A482" s="1">
        <f>IFERROR(__xludf.DUMMYFUNCTION("""COMPUTED_VALUE"""),481.0)</f>
        <v>481</v>
      </c>
      <c r="B482" s="1">
        <f>IFERROR(__xludf.DUMMYFUNCTION("""COMPUTED_VALUE"""),44.3790094245283)</f>
        <v>44.37900942</v>
      </c>
      <c r="C482" s="1">
        <f>IFERROR(__xludf.DUMMYFUNCTION("""COMPUTED_VALUE"""),1944.0)</f>
        <v>1944</v>
      </c>
      <c r="D482" s="1">
        <f>IFERROR(__xludf.DUMMYFUNCTION("""COMPUTED_VALUE"""),481.0)</f>
        <v>481</v>
      </c>
      <c r="E482" s="1" t="str">
        <f>IFERROR(__xludf.DUMMYFUNCTION("""COMPUTED_VALUE"""),"21-01-2022 00:00")</f>
        <v>21-01-2022 00:00</v>
      </c>
      <c r="F482" s="1">
        <f>IFERROR(__xludf.DUMMYFUNCTION("""COMPUTED_VALUE"""),2355.0)</f>
        <v>2355</v>
      </c>
      <c r="G482" s="1">
        <f>IFERROR(__xludf.DUMMYFUNCTION("""COMPUTED_VALUE"""),481.0)</f>
        <v>481</v>
      </c>
      <c r="H482" s="1">
        <f>IFERROR(__xludf.DUMMYFUNCTION("""COMPUTED_VALUE"""),48.91908225)</f>
        <v>48.91908225</v>
      </c>
    </row>
    <row r="483">
      <c r="A483" s="1">
        <f>IFERROR(__xludf.DUMMYFUNCTION("""COMPUTED_VALUE"""),482.0)</f>
        <v>482</v>
      </c>
      <c r="B483" s="1">
        <f>IFERROR(__xludf.DUMMYFUNCTION("""COMPUTED_VALUE"""),70.0477680514377)</f>
        <v>70.04776805</v>
      </c>
      <c r="C483" s="1">
        <f>IFERROR(__xludf.DUMMYFUNCTION("""COMPUTED_VALUE"""),1573.0)</f>
        <v>1573</v>
      </c>
      <c r="D483" s="1">
        <f>IFERROR(__xludf.DUMMYFUNCTION("""COMPUTED_VALUE"""),482.0)</f>
        <v>482</v>
      </c>
      <c r="E483" s="1" t="str">
        <f>IFERROR(__xludf.DUMMYFUNCTION("""COMPUTED_VALUE"""),"21-01-2022 01:00")</f>
        <v>21-01-2022 01:00</v>
      </c>
      <c r="F483" s="1">
        <f>IFERROR(__xludf.DUMMYFUNCTION("""COMPUTED_VALUE"""),2584.0)</f>
        <v>2584</v>
      </c>
      <c r="G483" s="1">
        <f>IFERROR(__xludf.DUMMYFUNCTION("""COMPUTED_VALUE"""),482.0)</f>
        <v>482</v>
      </c>
      <c r="H483" s="1">
        <f>IFERROR(__xludf.DUMMYFUNCTION("""COMPUTED_VALUE"""),98.51810619)</f>
        <v>98.51810619</v>
      </c>
    </row>
    <row r="484">
      <c r="A484" s="1">
        <f>IFERROR(__xludf.DUMMYFUNCTION("""COMPUTED_VALUE"""),483.0)</f>
        <v>483</v>
      </c>
      <c r="B484" s="1">
        <f>IFERROR(__xludf.DUMMYFUNCTION("""COMPUTED_VALUE"""),36.9715401692699)</f>
        <v>36.97154017</v>
      </c>
      <c r="C484" s="1">
        <f>IFERROR(__xludf.DUMMYFUNCTION("""COMPUTED_VALUE"""),1943.0)</f>
        <v>1943</v>
      </c>
      <c r="D484" s="1">
        <f>IFERROR(__xludf.DUMMYFUNCTION("""COMPUTED_VALUE"""),483.0)</f>
        <v>483</v>
      </c>
      <c r="E484" s="1" t="str">
        <f>IFERROR(__xludf.DUMMYFUNCTION("""COMPUTED_VALUE"""),"21-01-2022 02:00")</f>
        <v>21-01-2022 02:00</v>
      </c>
      <c r="F484" s="1">
        <f>IFERROR(__xludf.DUMMYFUNCTION("""COMPUTED_VALUE"""),2766.0)</f>
        <v>2766</v>
      </c>
      <c r="G484" s="1">
        <f>IFERROR(__xludf.DUMMYFUNCTION("""COMPUTED_VALUE"""),483.0)</f>
        <v>483</v>
      </c>
      <c r="H484" s="1">
        <f>IFERROR(__xludf.DUMMYFUNCTION("""COMPUTED_VALUE"""),75.5559237)</f>
        <v>75.5559237</v>
      </c>
    </row>
    <row r="485">
      <c r="A485" s="1">
        <f>IFERROR(__xludf.DUMMYFUNCTION("""COMPUTED_VALUE"""),484.0)</f>
        <v>484</v>
      </c>
      <c r="B485" s="1">
        <f>IFERROR(__xludf.DUMMYFUNCTION("""COMPUTED_VALUE"""),12.7870294181888)</f>
        <v>12.78702942</v>
      </c>
      <c r="C485" s="1">
        <f>IFERROR(__xludf.DUMMYFUNCTION("""COMPUTED_VALUE"""),1219.0)</f>
        <v>1219</v>
      </c>
      <c r="D485" s="1">
        <f>IFERROR(__xludf.DUMMYFUNCTION("""COMPUTED_VALUE"""),484.0)</f>
        <v>484</v>
      </c>
      <c r="E485" s="1" t="str">
        <f>IFERROR(__xludf.DUMMYFUNCTION("""COMPUTED_VALUE"""),"21-01-2022 03:00")</f>
        <v>21-01-2022 03:00</v>
      </c>
      <c r="F485" s="1">
        <f>IFERROR(__xludf.DUMMYFUNCTION("""COMPUTED_VALUE"""),2136.0)</f>
        <v>2136</v>
      </c>
      <c r="G485" s="1">
        <f>IFERROR(__xludf.DUMMYFUNCTION("""COMPUTED_VALUE"""),484.0)</f>
        <v>484</v>
      </c>
      <c r="H485" s="1">
        <f>IFERROR(__xludf.DUMMYFUNCTION("""COMPUTED_VALUE"""),18.22897709)</f>
        <v>18.22897709</v>
      </c>
    </row>
    <row r="486">
      <c r="A486" s="1">
        <f>IFERROR(__xludf.DUMMYFUNCTION("""COMPUTED_VALUE"""),485.0)</f>
        <v>485</v>
      </c>
      <c r="B486" s="1">
        <f>IFERROR(__xludf.DUMMYFUNCTION("""COMPUTED_VALUE"""),58.7063074578871)</f>
        <v>58.70630746</v>
      </c>
      <c r="C486" s="1">
        <f>IFERROR(__xludf.DUMMYFUNCTION("""COMPUTED_VALUE"""),1223.0)</f>
        <v>1223</v>
      </c>
      <c r="D486" s="1">
        <f>IFERROR(__xludf.DUMMYFUNCTION("""COMPUTED_VALUE"""),485.0)</f>
        <v>485</v>
      </c>
      <c r="E486" s="1" t="str">
        <f>IFERROR(__xludf.DUMMYFUNCTION("""COMPUTED_VALUE"""),"21-01-2022 04:00")</f>
        <v>21-01-2022 04:00</v>
      </c>
      <c r="F486" s="1">
        <f>IFERROR(__xludf.DUMMYFUNCTION("""COMPUTED_VALUE"""),2111.0)</f>
        <v>2111</v>
      </c>
      <c r="G486" s="1">
        <f>IFERROR(__xludf.DUMMYFUNCTION("""COMPUTED_VALUE"""),485.0)</f>
        <v>485</v>
      </c>
      <c r="H486" s="1">
        <f>IFERROR(__xludf.DUMMYFUNCTION("""COMPUTED_VALUE"""),43.97107926)</f>
        <v>43.97107926</v>
      </c>
    </row>
    <row r="487">
      <c r="A487" s="1">
        <f>IFERROR(__xludf.DUMMYFUNCTION("""COMPUTED_VALUE"""),486.0)</f>
        <v>486</v>
      </c>
      <c r="B487" s="1">
        <f>IFERROR(__xludf.DUMMYFUNCTION("""COMPUTED_VALUE"""),45.9647907572806)</f>
        <v>45.96479076</v>
      </c>
      <c r="C487" s="1">
        <f>IFERROR(__xludf.DUMMYFUNCTION("""COMPUTED_VALUE"""),1753.0)</f>
        <v>1753</v>
      </c>
      <c r="D487" s="1">
        <f>IFERROR(__xludf.DUMMYFUNCTION("""COMPUTED_VALUE"""),486.0)</f>
        <v>486</v>
      </c>
      <c r="E487" s="1" t="str">
        <f>IFERROR(__xludf.DUMMYFUNCTION("""COMPUTED_VALUE"""),"21-01-2022 05:00")</f>
        <v>21-01-2022 05:00</v>
      </c>
      <c r="F487" s="1">
        <f>IFERROR(__xludf.DUMMYFUNCTION("""COMPUTED_VALUE"""),2730.0)</f>
        <v>2730</v>
      </c>
      <c r="G487" s="1">
        <f>IFERROR(__xludf.DUMMYFUNCTION("""COMPUTED_VALUE"""),486.0)</f>
        <v>486</v>
      </c>
      <c r="H487" s="1">
        <f>IFERROR(__xludf.DUMMYFUNCTION("""COMPUTED_VALUE"""),76.34450065)</f>
        <v>76.34450065</v>
      </c>
    </row>
    <row r="488">
      <c r="A488" s="1">
        <f>IFERROR(__xludf.DUMMYFUNCTION("""COMPUTED_VALUE"""),487.0)</f>
        <v>487</v>
      </c>
      <c r="B488" s="1">
        <f>IFERROR(__xludf.DUMMYFUNCTION("""COMPUTED_VALUE"""),22.0883131633522)</f>
        <v>22.08831316</v>
      </c>
      <c r="C488" s="1">
        <f>IFERROR(__xludf.DUMMYFUNCTION("""COMPUTED_VALUE"""),1699.0)</f>
        <v>1699</v>
      </c>
      <c r="D488" s="1">
        <f>IFERROR(__xludf.DUMMYFUNCTION("""COMPUTED_VALUE"""),487.0)</f>
        <v>487</v>
      </c>
      <c r="E488" s="1" t="str">
        <f>IFERROR(__xludf.DUMMYFUNCTION("""COMPUTED_VALUE"""),"21-01-2022 06:00")</f>
        <v>21-01-2022 06:00</v>
      </c>
      <c r="F488" s="1">
        <f>IFERROR(__xludf.DUMMYFUNCTION("""COMPUTED_VALUE"""),2663.0)</f>
        <v>2663</v>
      </c>
      <c r="G488" s="1">
        <f>IFERROR(__xludf.DUMMYFUNCTION("""COMPUTED_VALUE"""),487.0)</f>
        <v>487</v>
      </c>
      <c r="H488" s="1">
        <f>IFERROR(__xludf.DUMMYFUNCTION("""COMPUTED_VALUE"""),99.78432334)</f>
        <v>99.78432334</v>
      </c>
    </row>
    <row r="489">
      <c r="A489" s="1">
        <f>IFERROR(__xludf.DUMMYFUNCTION("""COMPUTED_VALUE"""),488.0)</f>
        <v>488</v>
      </c>
      <c r="B489" s="1">
        <f>IFERROR(__xludf.DUMMYFUNCTION("""COMPUTED_VALUE"""),95.7980330977221)</f>
        <v>95.7980331</v>
      </c>
      <c r="C489" s="1">
        <f>IFERROR(__xludf.DUMMYFUNCTION("""COMPUTED_VALUE"""),1862.0)</f>
        <v>1862</v>
      </c>
      <c r="D489" s="1">
        <f>IFERROR(__xludf.DUMMYFUNCTION("""COMPUTED_VALUE"""),488.0)</f>
        <v>488</v>
      </c>
      <c r="E489" s="1" t="str">
        <f>IFERROR(__xludf.DUMMYFUNCTION("""COMPUTED_VALUE"""),"21-01-2022 07:00")</f>
        <v>21-01-2022 07:00</v>
      </c>
      <c r="F489" s="1">
        <f>IFERROR(__xludf.DUMMYFUNCTION("""COMPUTED_VALUE"""),2465.0)</f>
        <v>2465</v>
      </c>
      <c r="G489" s="1">
        <f>IFERROR(__xludf.DUMMYFUNCTION("""COMPUTED_VALUE"""),488.0)</f>
        <v>488</v>
      </c>
      <c r="H489" s="1">
        <f>IFERROR(__xludf.DUMMYFUNCTION("""COMPUTED_VALUE"""),30.0806757)</f>
        <v>30.0806757</v>
      </c>
    </row>
    <row r="490">
      <c r="A490" s="1">
        <f>IFERROR(__xludf.DUMMYFUNCTION("""COMPUTED_VALUE"""),489.0)</f>
        <v>489</v>
      </c>
      <c r="B490" s="1">
        <f>IFERROR(__xludf.DUMMYFUNCTION("""COMPUTED_VALUE"""),19.0770673081189)</f>
        <v>19.07706731</v>
      </c>
      <c r="C490" s="1">
        <f>IFERROR(__xludf.DUMMYFUNCTION("""COMPUTED_VALUE"""),1197.0)</f>
        <v>1197</v>
      </c>
      <c r="D490" s="1">
        <f>IFERROR(__xludf.DUMMYFUNCTION("""COMPUTED_VALUE"""),489.0)</f>
        <v>489</v>
      </c>
      <c r="E490" s="1" t="str">
        <f>IFERROR(__xludf.DUMMYFUNCTION("""COMPUTED_VALUE"""),"21-01-2022 08:00")</f>
        <v>21-01-2022 08:00</v>
      </c>
      <c r="F490" s="1">
        <f>IFERROR(__xludf.DUMMYFUNCTION("""COMPUTED_VALUE"""),2261.0)</f>
        <v>2261</v>
      </c>
      <c r="G490" s="1">
        <f>IFERROR(__xludf.DUMMYFUNCTION("""COMPUTED_VALUE"""),489.0)</f>
        <v>489</v>
      </c>
      <c r="H490" s="1">
        <f>IFERROR(__xludf.DUMMYFUNCTION("""COMPUTED_VALUE"""),23.85927031)</f>
        <v>23.85927031</v>
      </c>
    </row>
    <row r="491">
      <c r="A491" s="1">
        <f>IFERROR(__xludf.DUMMYFUNCTION("""COMPUTED_VALUE"""),490.0)</f>
        <v>490</v>
      </c>
      <c r="B491" s="1">
        <f>IFERROR(__xludf.DUMMYFUNCTION("""COMPUTED_VALUE"""),61.4824734245744)</f>
        <v>61.48247342</v>
      </c>
      <c r="C491" s="1">
        <f>IFERROR(__xludf.DUMMYFUNCTION("""COMPUTED_VALUE"""),1690.0)</f>
        <v>1690</v>
      </c>
      <c r="D491" s="1">
        <f>IFERROR(__xludf.DUMMYFUNCTION("""COMPUTED_VALUE"""),490.0)</f>
        <v>490</v>
      </c>
      <c r="E491" s="1" t="str">
        <f>IFERROR(__xludf.DUMMYFUNCTION("""COMPUTED_VALUE"""),"21-01-2022 09:00")</f>
        <v>21-01-2022 09:00</v>
      </c>
      <c r="F491" s="1">
        <f>IFERROR(__xludf.DUMMYFUNCTION("""COMPUTED_VALUE"""),2922.0)</f>
        <v>2922</v>
      </c>
      <c r="G491" s="1">
        <f>IFERROR(__xludf.DUMMYFUNCTION("""COMPUTED_VALUE"""),490.0)</f>
        <v>490</v>
      </c>
      <c r="H491" s="1">
        <f>IFERROR(__xludf.DUMMYFUNCTION("""COMPUTED_VALUE"""),34.81881393)</f>
        <v>34.81881393</v>
      </c>
    </row>
    <row r="492">
      <c r="A492" s="1">
        <f>IFERROR(__xludf.DUMMYFUNCTION("""COMPUTED_VALUE"""),491.0)</f>
        <v>491</v>
      </c>
      <c r="B492" s="1">
        <f>IFERROR(__xludf.DUMMYFUNCTION("""COMPUTED_VALUE"""),69.9174539311576)</f>
        <v>69.91745393</v>
      </c>
      <c r="C492" s="1">
        <f>IFERROR(__xludf.DUMMYFUNCTION("""COMPUTED_VALUE"""),1207.0)</f>
        <v>1207</v>
      </c>
      <c r="D492" s="1">
        <f>IFERROR(__xludf.DUMMYFUNCTION("""COMPUTED_VALUE"""),491.0)</f>
        <v>491</v>
      </c>
      <c r="E492" s="1" t="str">
        <f>IFERROR(__xludf.DUMMYFUNCTION("""COMPUTED_VALUE"""),"21-01-2022 10:00")</f>
        <v>21-01-2022 10:00</v>
      </c>
      <c r="F492" s="1">
        <f>IFERROR(__xludf.DUMMYFUNCTION("""COMPUTED_VALUE"""),2866.0)</f>
        <v>2866</v>
      </c>
      <c r="G492" s="1">
        <f>IFERROR(__xludf.DUMMYFUNCTION("""COMPUTED_VALUE"""),491.0)</f>
        <v>491</v>
      </c>
      <c r="H492" s="1">
        <f>IFERROR(__xludf.DUMMYFUNCTION("""COMPUTED_VALUE"""),16.83452621)</f>
        <v>16.83452621</v>
      </c>
    </row>
    <row r="493">
      <c r="A493" s="1">
        <f>IFERROR(__xludf.DUMMYFUNCTION("""COMPUTED_VALUE"""),492.0)</f>
        <v>492</v>
      </c>
      <c r="B493" s="1">
        <f>IFERROR(__xludf.DUMMYFUNCTION("""COMPUTED_VALUE"""),17.9039352190008)</f>
        <v>17.90393522</v>
      </c>
      <c r="C493" s="1">
        <f>IFERROR(__xludf.DUMMYFUNCTION("""COMPUTED_VALUE"""),1122.0)</f>
        <v>1122</v>
      </c>
      <c r="D493" s="1">
        <f>IFERROR(__xludf.DUMMYFUNCTION("""COMPUTED_VALUE"""),492.0)</f>
        <v>492</v>
      </c>
      <c r="E493" s="1" t="str">
        <f>IFERROR(__xludf.DUMMYFUNCTION("""COMPUTED_VALUE"""),"21-01-2022 11:00")</f>
        <v>21-01-2022 11:00</v>
      </c>
      <c r="F493" s="1">
        <f>IFERROR(__xludf.DUMMYFUNCTION("""COMPUTED_VALUE"""),2616.0)</f>
        <v>2616</v>
      </c>
      <c r="G493" s="1">
        <f>IFERROR(__xludf.DUMMYFUNCTION("""COMPUTED_VALUE"""),492.0)</f>
        <v>492</v>
      </c>
      <c r="H493" s="1">
        <f>IFERROR(__xludf.DUMMYFUNCTION("""COMPUTED_VALUE"""),29.26918586)</f>
        <v>29.26918586</v>
      </c>
    </row>
    <row r="494">
      <c r="A494" s="1">
        <f>IFERROR(__xludf.DUMMYFUNCTION("""COMPUTED_VALUE"""),493.0)</f>
        <v>493</v>
      </c>
      <c r="B494" s="1">
        <f>IFERROR(__xludf.DUMMYFUNCTION("""COMPUTED_VALUE"""),22.2713544231132)</f>
        <v>22.27135442</v>
      </c>
      <c r="C494" s="1">
        <f>IFERROR(__xludf.DUMMYFUNCTION("""COMPUTED_VALUE"""),1626.0)</f>
        <v>1626</v>
      </c>
      <c r="D494" s="1">
        <f>IFERROR(__xludf.DUMMYFUNCTION("""COMPUTED_VALUE"""),493.0)</f>
        <v>493</v>
      </c>
      <c r="E494" s="1" t="str">
        <f>IFERROR(__xludf.DUMMYFUNCTION("""COMPUTED_VALUE"""),"21-01-2022 12:00")</f>
        <v>21-01-2022 12:00</v>
      </c>
      <c r="F494" s="1">
        <f>IFERROR(__xludf.DUMMYFUNCTION("""COMPUTED_VALUE"""),2837.0)</f>
        <v>2837</v>
      </c>
      <c r="G494" s="1">
        <f>IFERROR(__xludf.DUMMYFUNCTION("""COMPUTED_VALUE"""),493.0)</f>
        <v>493</v>
      </c>
      <c r="H494" s="1">
        <f>IFERROR(__xludf.DUMMYFUNCTION("""COMPUTED_VALUE"""),59.67109549)</f>
        <v>59.67109549</v>
      </c>
    </row>
    <row r="495">
      <c r="A495" s="1">
        <f>IFERROR(__xludf.DUMMYFUNCTION("""COMPUTED_VALUE"""),494.0)</f>
        <v>494</v>
      </c>
      <c r="B495" s="1">
        <f>IFERROR(__xludf.DUMMYFUNCTION("""COMPUTED_VALUE"""),21.0854690170319)</f>
        <v>21.08546902</v>
      </c>
      <c r="C495" s="1">
        <f>IFERROR(__xludf.DUMMYFUNCTION("""COMPUTED_VALUE"""),1931.0)</f>
        <v>1931</v>
      </c>
      <c r="D495" s="1">
        <f>IFERROR(__xludf.DUMMYFUNCTION("""COMPUTED_VALUE"""),494.0)</f>
        <v>494</v>
      </c>
      <c r="E495" s="1" t="str">
        <f>IFERROR(__xludf.DUMMYFUNCTION("""COMPUTED_VALUE"""),"21-01-2022 13:00")</f>
        <v>21-01-2022 13:00</v>
      </c>
      <c r="F495" s="1">
        <f>IFERROR(__xludf.DUMMYFUNCTION("""COMPUTED_VALUE"""),2901.0)</f>
        <v>2901</v>
      </c>
      <c r="G495" s="1">
        <f>IFERROR(__xludf.DUMMYFUNCTION("""COMPUTED_VALUE"""),494.0)</f>
        <v>494</v>
      </c>
      <c r="H495" s="1">
        <f>IFERROR(__xludf.DUMMYFUNCTION("""COMPUTED_VALUE"""),52.5483173)</f>
        <v>52.5483173</v>
      </c>
    </row>
    <row r="496">
      <c r="A496" s="1">
        <f>IFERROR(__xludf.DUMMYFUNCTION("""COMPUTED_VALUE"""),495.0)</f>
        <v>495</v>
      </c>
      <c r="B496" s="1">
        <f>IFERROR(__xludf.DUMMYFUNCTION("""COMPUTED_VALUE"""),32.9201319587331)</f>
        <v>32.92013196</v>
      </c>
      <c r="C496" s="1">
        <f>IFERROR(__xludf.DUMMYFUNCTION("""COMPUTED_VALUE"""),1343.0)</f>
        <v>1343</v>
      </c>
      <c r="D496" s="1">
        <f>IFERROR(__xludf.DUMMYFUNCTION("""COMPUTED_VALUE"""),495.0)</f>
        <v>495</v>
      </c>
      <c r="E496" s="1" t="str">
        <f>IFERROR(__xludf.DUMMYFUNCTION("""COMPUTED_VALUE"""),"21-01-2022 14:00")</f>
        <v>21-01-2022 14:00</v>
      </c>
      <c r="F496" s="1">
        <f>IFERROR(__xludf.DUMMYFUNCTION("""COMPUTED_VALUE"""),2397.0)</f>
        <v>2397</v>
      </c>
      <c r="G496" s="1">
        <f>IFERROR(__xludf.DUMMYFUNCTION("""COMPUTED_VALUE"""),495.0)</f>
        <v>495</v>
      </c>
      <c r="H496" s="1">
        <f>IFERROR(__xludf.DUMMYFUNCTION("""COMPUTED_VALUE"""),80.31494215)</f>
        <v>80.31494215</v>
      </c>
    </row>
    <row r="497">
      <c r="A497" s="1">
        <f>IFERROR(__xludf.DUMMYFUNCTION("""COMPUTED_VALUE"""),496.0)</f>
        <v>496</v>
      </c>
      <c r="B497" s="1">
        <f>IFERROR(__xludf.DUMMYFUNCTION("""COMPUTED_VALUE"""),38.411192485188)</f>
        <v>38.41119249</v>
      </c>
      <c r="C497" s="1">
        <f>IFERROR(__xludf.DUMMYFUNCTION("""COMPUTED_VALUE"""),1126.0)</f>
        <v>1126</v>
      </c>
      <c r="D497" s="1">
        <f>IFERROR(__xludf.DUMMYFUNCTION("""COMPUTED_VALUE"""),496.0)</f>
        <v>496</v>
      </c>
      <c r="E497" s="1" t="str">
        <f>IFERROR(__xludf.DUMMYFUNCTION("""COMPUTED_VALUE"""),"21-01-2022 15:00")</f>
        <v>21-01-2022 15:00</v>
      </c>
      <c r="F497" s="1">
        <f>IFERROR(__xludf.DUMMYFUNCTION("""COMPUTED_VALUE"""),2164.0)</f>
        <v>2164</v>
      </c>
      <c r="G497" s="1">
        <f>IFERROR(__xludf.DUMMYFUNCTION("""COMPUTED_VALUE"""),496.0)</f>
        <v>496</v>
      </c>
      <c r="H497" s="1">
        <f>IFERROR(__xludf.DUMMYFUNCTION("""COMPUTED_VALUE"""),72.22326538)</f>
        <v>72.22326538</v>
      </c>
    </row>
    <row r="498">
      <c r="A498" s="1">
        <f>IFERROR(__xludf.DUMMYFUNCTION("""COMPUTED_VALUE"""),497.0)</f>
        <v>497</v>
      </c>
      <c r="B498" s="1">
        <f>IFERROR(__xludf.DUMMYFUNCTION("""COMPUTED_VALUE"""),69.3974849885223)</f>
        <v>69.39748499</v>
      </c>
      <c r="C498" s="1">
        <f>IFERROR(__xludf.DUMMYFUNCTION("""COMPUTED_VALUE"""),1405.0)</f>
        <v>1405</v>
      </c>
      <c r="D498" s="1">
        <f>IFERROR(__xludf.DUMMYFUNCTION("""COMPUTED_VALUE"""),497.0)</f>
        <v>497</v>
      </c>
      <c r="E498" s="1" t="str">
        <f>IFERROR(__xludf.DUMMYFUNCTION("""COMPUTED_VALUE"""),"21-01-2022 16:00")</f>
        <v>21-01-2022 16:00</v>
      </c>
      <c r="F498" s="1">
        <f>IFERROR(__xludf.DUMMYFUNCTION("""COMPUTED_VALUE"""),2785.0)</f>
        <v>2785</v>
      </c>
      <c r="G498" s="1">
        <f>IFERROR(__xludf.DUMMYFUNCTION("""COMPUTED_VALUE"""),497.0)</f>
        <v>497</v>
      </c>
      <c r="H498" s="1">
        <f>IFERROR(__xludf.DUMMYFUNCTION("""COMPUTED_VALUE"""),19.18059205)</f>
        <v>19.18059205</v>
      </c>
    </row>
    <row r="499">
      <c r="A499" s="1">
        <f>IFERROR(__xludf.DUMMYFUNCTION("""COMPUTED_VALUE"""),498.0)</f>
        <v>498</v>
      </c>
      <c r="B499" s="1">
        <f>IFERROR(__xludf.DUMMYFUNCTION("""COMPUTED_VALUE"""),65.616963940108)</f>
        <v>65.61696394</v>
      </c>
      <c r="C499" s="1">
        <f>IFERROR(__xludf.DUMMYFUNCTION("""COMPUTED_VALUE"""),1587.0)</f>
        <v>1587</v>
      </c>
      <c r="D499" s="1">
        <f>IFERROR(__xludf.DUMMYFUNCTION("""COMPUTED_VALUE"""),498.0)</f>
        <v>498</v>
      </c>
      <c r="E499" s="1" t="str">
        <f>IFERROR(__xludf.DUMMYFUNCTION("""COMPUTED_VALUE"""),"21-01-2022 17:00")</f>
        <v>21-01-2022 17:00</v>
      </c>
      <c r="F499" s="1">
        <f>IFERROR(__xludf.DUMMYFUNCTION("""COMPUTED_VALUE"""),2583.0)</f>
        <v>2583</v>
      </c>
      <c r="G499" s="1">
        <f>IFERROR(__xludf.DUMMYFUNCTION("""COMPUTED_VALUE"""),498.0)</f>
        <v>498</v>
      </c>
      <c r="H499" s="1">
        <f>IFERROR(__xludf.DUMMYFUNCTION("""COMPUTED_VALUE"""),56.83343012)</f>
        <v>56.83343012</v>
      </c>
    </row>
    <row r="500">
      <c r="A500" s="1">
        <f>IFERROR(__xludf.DUMMYFUNCTION("""COMPUTED_VALUE"""),499.0)</f>
        <v>499</v>
      </c>
      <c r="B500" s="1">
        <f>IFERROR(__xludf.DUMMYFUNCTION("""COMPUTED_VALUE"""),25.408300208088)</f>
        <v>25.40830021</v>
      </c>
      <c r="C500" s="1">
        <f>IFERROR(__xludf.DUMMYFUNCTION("""COMPUTED_VALUE"""),1276.0)</f>
        <v>1276</v>
      </c>
      <c r="D500" s="1">
        <f>IFERROR(__xludf.DUMMYFUNCTION("""COMPUTED_VALUE"""),499.0)</f>
        <v>499</v>
      </c>
      <c r="E500" s="1" t="str">
        <f>IFERROR(__xludf.DUMMYFUNCTION("""COMPUTED_VALUE"""),"21-01-2022 18:00")</f>
        <v>21-01-2022 18:00</v>
      </c>
      <c r="F500" s="1">
        <f>IFERROR(__xludf.DUMMYFUNCTION("""COMPUTED_VALUE"""),2733.0)</f>
        <v>2733</v>
      </c>
      <c r="G500" s="1">
        <f>IFERROR(__xludf.DUMMYFUNCTION("""COMPUTED_VALUE"""),499.0)</f>
        <v>499</v>
      </c>
      <c r="H500" s="1">
        <f>IFERROR(__xludf.DUMMYFUNCTION("""COMPUTED_VALUE"""),60.60527993)</f>
        <v>60.60527993</v>
      </c>
    </row>
    <row r="501">
      <c r="A501" s="1">
        <f>IFERROR(__xludf.DUMMYFUNCTION("""COMPUTED_VALUE"""),500.0)</f>
        <v>500</v>
      </c>
      <c r="B501" s="1">
        <f>IFERROR(__xludf.DUMMYFUNCTION("""COMPUTED_VALUE"""),67.2904439459048)</f>
        <v>67.29044395</v>
      </c>
      <c r="C501" s="1">
        <f>IFERROR(__xludf.DUMMYFUNCTION("""COMPUTED_VALUE"""),1441.0)</f>
        <v>1441</v>
      </c>
      <c r="D501" s="1">
        <f>IFERROR(__xludf.DUMMYFUNCTION("""COMPUTED_VALUE"""),500.0)</f>
        <v>500</v>
      </c>
      <c r="E501" s="1" t="str">
        <f>IFERROR(__xludf.DUMMYFUNCTION("""COMPUTED_VALUE"""),"21-01-2022 19:00")</f>
        <v>21-01-2022 19:00</v>
      </c>
      <c r="F501" s="1">
        <f>IFERROR(__xludf.DUMMYFUNCTION("""COMPUTED_VALUE"""),2187.0)</f>
        <v>2187</v>
      </c>
      <c r="G501" s="1">
        <f>IFERROR(__xludf.DUMMYFUNCTION("""COMPUTED_VALUE"""),500.0)</f>
        <v>500</v>
      </c>
      <c r="H501" s="1">
        <f>IFERROR(__xludf.DUMMYFUNCTION("""COMPUTED_VALUE"""),21.63628002)</f>
        <v>21.63628002</v>
      </c>
    </row>
    <row r="502">
      <c r="A502" s="1">
        <f>IFERROR(__xludf.DUMMYFUNCTION("""COMPUTED_VALUE"""),501.0)</f>
        <v>501</v>
      </c>
      <c r="B502" s="1">
        <f>IFERROR(__xludf.DUMMYFUNCTION("""COMPUTED_VALUE"""),91.6907402268582)</f>
        <v>91.69074023</v>
      </c>
      <c r="C502" s="1">
        <f>IFERROR(__xludf.DUMMYFUNCTION("""COMPUTED_VALUE"""),1618.0)</f>
        <v>1618</v>
      </c>
      <c r="D502" s="1">
        <f>IFERROR(__xludf.DUMMYFUNCTION("""COMPUTED_VALUE"""),501.0)</f>
        <v>501</v>
      </c>
      <c r="E502" s="1" t="str">
        <f>IFERROR(__xludf.DUMMYFUNCTION("""COMPUTED_VALUE"""),"21-01-2022 20:00")</f>
        <v>21-01-2022 20:00</v>
      </c>
      <c r="F502" s="1">
        <f>IFERROR(__xludf.DUMMYFUNCTION("""COMPUTED_VALUE"""),2904.0)</f>
        <v>2904</v>
      </c>
      <c r="G502" s="1">
        <f>IFERROR(__xludf.DUMMYFUNCTION("""COMPUTED_VALUE"""),501.0)</f>
        <v>501</v>
      </c>
      <c r="H502" s="1">
        <f>IFERROR(__xludf.DUMMYFUNCTION("""COMPUTED_VALUE"""),80.56381315)</f>
        <v>80.56381315</v>
      </c>
    </row>
    <row r="503">
      <c r="A503" s="1">
        <f>IFERROR(__xludf.DUMMYFUNCTION("""COMPUTED_VALUE"""),502.0)</f>
        <v>502</v>
      </c>
      <c r="B503" s="1">
        <f>IFERROR(__xludf.DUMMYFUNCTION("""COMPUTED_VALUE"""),77.4561808153056)</f>
        <v>77.45618082</v>
      </c>
      <c r="C503" s="1">
        <f>IFERROR(__xludf.DUMMYFUNCTION("""COMPUTED_VALUE"""),1484.0)</f>
        <v>1484</v>
      </c>
      <c r="D503" s="1">
        <f>IFERROR(__xludf.DUMMYFUNCTION("""COMPUTED_VALUE"""),502.0)</f>
        <v>502</v>
      </c>
      <c r="E503" s="1" t="str">
        <f>IFERROR(__xludf.DUMMYFUNCTION("""COMPUTED_VALUE"""),"21-01-2022 21:00")</f>
        <v>21-01-2022 21:00</v>
      </c>
      <c r="F503" s="1">
        <f>IFERROR(__xludf.DUMMYFUNCTION("""COMPUTED_VALUE"""),2080.0)</f>
        <v>2080</v>
      </c>
      <c r="G503" s="1">
        <f>IFERROR(__xludf.DUMMYFUNCTION("""COMPUTED_VALUE"""),502.0)</f>
        <v>502</v>
      </c>
      <c r="H503" s="1">
        <f>IFERROR(__xludf.DUMMYFUNCTION("""COMPUTED_VALUE"""),87.96458748)</f>
        <v>87.96458748</v>
      </c>
    </row>
    <row r="504">
      <c r="A504" s="1">
        <f>IFERROR(__xludf.DUMMYFUNCTION("""COMPUTED_VALUE"""),503.0)</f>
        <v>503</v>
      </c>
      <c r="B504" s="1">
        <f>IFERROR(__xludf.DUMMYFUNCTION("""COMPUTED_VALUE"""),45.1583140016014)</f>
        <v>45.158314</v>
      </c>
      <c r="C504" s="1">
        <f>IFERROR(__xludf.DUMMYFUNCTION("""COMPUTED_VALUE"""),1655.0)</f>
        <v>1655</v>
      </c>
      <c r="D504" s="1">
        <f>IFERROR(__xludf.DUMMYFUNCTION("""COMPUTED_VALUE"""),503.0)</f>
        <v>503</v>
      </c>
      <c r="E504" s="1" t="str">
        <f>IFERROR(__xludf.DUMMYFUNCTION("""COMPUTED_VALUE"""),"21-01-2022 22:00")</f>
        <v>21-01-2022 22:00</v>
      </c>
      <c r="F504" s="1">
        <f>IFERROR(__xludf.DUMMYFUNCTION("""COMPUTED_VALUE"""),2127.0)</f>
        <v>2127</v>
      </c>
      <c r="G504" s="1">
        <f>IFERROR(__xludf.DUMMYFUNCTION("""COMPUTED_VALUE"""),503.0)</f>
        <v>503</v>
      </c>
      <c r="H504" s="1">
        <f>IFERROR(__xludf.DUMMYFUNCTION("""COMPUTED_VALUE"""),72.76321184)</f>
        <v>72.76321184</v>
      </c>
    </row>
    <row r="505">
      <c r="A505" s="1">
        <f>IFERROR(__xludf.DUMMYFUNCTION("""COMPUTED_VALUE"""),504.0)</f>
        <v>504</v>
      </c>
      <c r="B505" s="1">
        <f>IFERROR(__xludf.DUMMYFUNCTION("""COMPUTED_VALUE"""),93.4953566827318)</f>
        <v>93.49535668</v>
      </c>
      <c r="C505" s="1">
        <f>IFERROR(__xludf.DUMMYFUNCTION("""COMPUTED_VALUE"""),1025.0)</f>
        <v>1025</v>
      </c>
      <c r="D505" s="1">
        <f>IFERROR(__xludf.DUMMYFUNCTION("""COMPUTED_VALUE"""),504.0)</f>
        <v>504</v>
      </c>
      <c r="E505" s="1" t="str">
        <f>IFERROR(__xludf.DUMMYFUNCTION("""COMPUTED_VALUE"""),"21-01-2022 23:00")</f>
        <v>21-01-2022 23:00</v>
      </c>
      <c r="F505" s="1">
        <f>IFERROR(__xludf.DUMMYFUNCTION("""COMPUTED_VALUE"""),2128.0)</f>
        <v>2128</v>
      </c>
      <c r="G505" s="1">
        <f>IFERROR(__xludf.DUMMYFUNCTION("""COMPUTED_VALUE"""),504.0)</f>
        <v>504</v>
      </c>
      <c r="H505" s="1">
        <f>IFERROR(__xludf.DUMMYFUNCTION("""COMPUTED_VALUE"""),10.90584595)</f>
        <v>10.90584595</v>
      </c>
    </row>
    <row r="506">
      <c r="A506" s="1">
        <f>IFERROR(__xludf.DUMMYFUNCTION("""COMPUTED_VALUE"""),505.0)</f>
        <v>505</v>
      </c>
      <c r="B506" s="1">
        <f>IFERROR(__xludf.DUMMYFUNCTION("""COMPUTED_VALUE"""),53.9311610180259)</f>
        <v>53.93116102</v>
      </c>
      <c r="C506" s="1">
        <f>IFERROR(__xludf.DUMMYFUNCTION("""COMPUTED_VALUE"""),1794.0)</f>
        <v>1794</v>
      </c>
      <c r="D506" s="1">
        <f>IFERROR(__xludf.DUMMYFUNCTION("""COMPUTED_VALUE"""),505.0)</f>
        <v>505</v>
      </c>
      <c r="E506" s="1" t="str">
        <f>IFERROR(__xludf.DUMMYFUNCTION("""COMPUTED_VALUE"""),"22-01-2022 00:00")</f>
        <v>22-01-2022 00:00</v>
      </c>
      <c r="F506" s="1">
        <f>IFERROR(__xludf.DUMMYFUNCTION("""COMPUTED_VALUE"""),2984.0)</f>
        <v>2984</v>
      </c>
      <c r="G506" s="1">
        <f>IFERROR(__xludf.DUMMYFUNCTION("""COMPUTED_VALUE"""),505.0)</f>
        <v>505</v>
      </c>
      <c r="H506" s="1">
        <f>IFERROR(__xludf.DUMMYFUNCTION("""COMPUTED_VALUE"""),41.78574541)</f>
        <v>41.78574541</v>
      </c>
    </row>
    <row r="507">
      <c r="A507" s="1">
        <f>IFERROR(__xludf.DUMMYFUNCTION("""COMPUTED_VALUE"""),506.0)</f>
        <v>506</v>
      </c>
      <c r="B507" s="1">
        <f>IFERROR(__xludf.DUMMYFUNCTION("""COMPUTED_VALUE"""),81.7116664569989)</f>
        <v>81.71166646</v>
      </c>
      <c r="C507" s="1">
        <f>IFERROR(__xludf.DUMMYFUNCTION("""COMPUTED_VALUE"""),1295.0)</f>
        <v>1295</v>
      </c>
      <c r="D507" s="1">
        <f>IFERROR(__xludf.DUMMYFUNCTION("""COMPUTED_VALUE"""),506.0)</f>
        <v>506</v>
      </c>
      <c r="E507" s="1" t="str">
        <f>IFERROR(__xludf.DUMMYFUNCTION("""COMPUTED_VALUE"""),"22-01-2022 01:00")</f>
        <v>22-01-2022 01:00</v>
      </c>
      <c r="F507" s="1">
        <f>IFERROR(__xludf.DUMMYFUNCTION("""COMPUTED_VALUE"""),2857.0)</f>
        <v>2857</v>
      </c>
      <c r="G507" s="1">
        <f>IFERROR(__xludf.DUMMYFUNCTION("""COMPUTED_VALUE"""),506.0)</f>
        <v>506</v>
      </c>
      <c r="H507" s="1">
        <f>IFERROR(__xludf.DUMMYFUNCTION("""COMPUTED_VALUE"""),88.89654527)</f>
        <v>88.89654527</v>
      </c>
    </row>
    <row r="508">
      <c r="A508" s="1">
        <f>IFERROR(__xludf.DUMMYFUNCTION("""COMPUTED_VALUE"""),507.0)</f>
        <v>507</v>
      </c>
      <c r="B508" s="1">
        <f>IFERROR(__xludf.DUMMYFUNCTION("""COMPUTED_VALUE"""),59.4638139871409)</f>
        <v>59.46381399</v>
      </c>
      <c r="C508" s="1">
        <f>IFERROR(__xludf.DUMMYFUNCTION("""COMPUTED_VALUE"""),1741.0)</f>
        <v>1741</v>
      </c>
      <c r="D508" s="1">
        <f>IFERROR(__xludf.DUMMYFUNCTION("""COMPUTED_VALUE"""),507.0)</f>
        <v>507</v>
      </c>
      <c r="E508" s="1" t="str">
        <f>IFERROR(__xludf.DUMMYFUNCTION("""COMPUTED_VALUE"""),"22-01-2022 02:00")</f>
        <v>22-01-2022 02:00</v>
      </c>
      <c r="F508" s="1">
        <f>IFERROR(__xludf.DUMMYFUNCTION("""COMPUTED_VALUE"""),2991.0)</f>
        <v>2991</v>
      </c>
      <c r="G508" s="1">
        <f>IFERROR(__xludf.DUMMYFUNCTION("""COMPUTED_VALUE"""),507.0)</f>
        <v>507</v>
      </c>
      <c r="H508" s="1">
        <f>IFERROR(__xludf.DUMMYFUNCTION("""COMPUTED_VALUE"""),77.98288716)</f>
        <v>77.98288716</v>
      </c>
    </row>
    <row r="509">
      <c r="A509" s="1">
        <f>IFERROR(__xludf.DUMMYFUNCTION("""COMPUTED_VALUE"""),508.0)</f>
        <v>508</v>
      </c>
      <c r="B509" s="1">
        <f>IFERROR(__xludf.DUMMYFUNCTION("""COMPUTED_VALUE"""),14.1393875597861)</f>
        <v>14.13938756</v>
      </c>
      <c r="C509" s="1">
        <f>IFERROR(__xludf.DUMMYFUNCTION("""COMPUTED_VALUE"""),1266.0)</f>
        <v>1266</v>
      </c>
      <c r="D509" s="1">
        <f>IFERROR(__xludf.DUMMYFUNCTION("""COMPUTED_VALUE"""),508.0)</f>
        <v>508</v>
      </c>
      <c r="E509" s="1" t="str">
        <f>IFERROR(__xludf.DUMMYFUNCTION("""COMPUTED_VALUE"""),"22-01-2022 03:00")</f>
        <v>22-01-2022 03:00</v>
      </c>
      <c r="F509" s="1">
        <f>IFERROR(__xludf.DUMMYFUNCTION("""COMPUTED_VALUE"""),2772.0)</f>
        <v>2772</v>
      </c>
      <c r="G509" s="1">
        <f>IFERROR(__xludf.DUMMYFUNCTION("""COMPUTED_VALUE"""),508.0)</f>
        <v>508</v>
      </c>
      <c r="H509" s="1">
        <f>IFERROR(__xludf.DUMMYFUNCTION("""COMPUTED_VALUE"""),91.66415279)</f>
        <v>91.66415279</v>
      </c>
    </row>
    <row r="510">
      <c r="A510" s="1">
        <f>IFERROR(__xludf.DUMMYFUNCTION("""COMPUTED_VALUE"""),509.0)</f>
        <v>509</v>
      </c>
      <c r="B510" s="1">
        <f>IFERROR(__xludf.DUMMYFUNCTION("""COMPUTED_VALUE"""),61.4808149880406)</f>
        <v>61.48081499</v>
      </c>
      <c r="C510" s="1">
        <f>IFERROR(__xludf.DUMMYFUNCTION("""COMPUTED_VALUE"""),1600.0)</f>
        <v>1600</v>
      </c>
      <c r="D510" s="1">
        <f>IFERROR(__xludf.DUMMYFUNCTION("""COMPUTED_VALUE"""),509.0)</f>
        <v>509</v>
      </c>
      <c r="E510" s="1" t="str">
        <f>IFERROR(__xludf.DUMMYFUNCTION("""COMPUTED_VALUE"""),"22-01-2022 04:00")</f>
        <v>22-01-2022 04:00</v>
      </c>
      <c r="F510" s="1">
        <f>IFERROR(__xludf.DUMMYFUNCTION("""COMPUTED_VALUE"""),2208.0)</f>
        <v>2208</v>
      </c>
      <c r="G510" s="1">
        <f>IFERROR(__xludf.DUMMYFUNCTION("""COMPUTED_VALUE"""),509.0)</f>
        <v>509</v>
      </c>
      <c r="H510" s="1">
        <f>IFERROR(__xludf.DUMMYFUNCTION("""COMPUTED_VALUE"""),55.99920314)</f>
        <v>55.99920314</v>
      </c>
    </row>
    <row r="511">
      <c r="A511" s="1">
        <f>IFERROR(__xludf.DUMMYFUNCTION("""COMPUTED_VALUE"""),510.0)</f>
        <v>510</v>
      </c>
      <c r="B511" s="1">
        <f>IFERROR(__xludf.DUMMYFUNCTION("""COMPUTED_VALUE"""),56.7919704833564)</f>
        <v>56.79197048</v>
      </c>
      <c r="C511" s="1">
        <f>IFERROR(__xludf.DUMMYFUNCTION("""COMPUTED_VALUE"""),1825.0)</f>
        <v>1825</v>
      </c>
      <c r="D511" s="1">
        <f>IFERROR(__xludf.DUMMYFUNCTION("""COMPUTED_VALUE"""),510.0)</f>
        <v>510</v>
      </c>
      <c r="E511" s="1" t="str">
        <f>IFERROR(__xludf.DUMMYFUNCTION("""COMPUTED_VALUE"""),"22-01-2022 05:00")</f>
        <v>22-01-2022 05:00</v>
      </c>
      <c r="F511" s="1">
        <f>IFERROR(__xludf.DUMMYFUNCTION("""COMPUTED_VALUE"""),2315.0)</f>
        <v>2315</v>
      </c>
      <c r="G511" s="1">
        <f>IFERROR(__xludf.DUMMYFUNCTION("""COMPUTED_VALUE"""),510.0)</f>
        <v>510</v>
      </c>
      <c r="H511" s="1">
        <f>IFERROR(__xludf.DUMMYFUNCTION("""COMPUTED_VALUE"""),23.45026384)</f>
        <v>23.45026384</v>
      </c>
    </row>
    <row r="512">
      <c r="A512" s="1">
        <f>IFERROR(__xludf.DUMMYFUNCTION("""COMPUTED_VALUE"""),511.0)</f>
        <v>511</v>
      </c>
      <c r="B512" s="1">
        <f>IFERROR(__xludf.DUMMYFUNCTION("""COMPUTED_VALUE"""),54.7856741868858)</f>
        <v>54.78567419</v>
      </c>
      <c r="C512" s="1">
        <f>IFERROR(__xludf.DUMMYFUNCTION("""COMPUTED_VALUE"""),1174.0)</f>
        <v>1174</v>
      </c>
      <c r="D512" s="1">
        <f>IFERROR(__xludf.DUMMYFUNCTION("""COMPUTED_VALUE"""),511.0)</f>
        <v>511</v>
      </c>
      <c r="E512" s="1" t="str">
        <f>IFERROR(__xludf.DUMMYFUNCTION("""COMPUTED_VALUE"""),"22-01-2022 06:00")</f>
        <v>22-01-2022 06:00</v>
      </c>
      <c r="F512" s="1">
        <f>IFERROR(__xludf.DUMMYFUNCTION("""COMPUTED_VALUE"""),2007.0)</f>
        <v>2007</v>
      </c>
      <c r="G512" s="1">
        <f>IFERROR(__xludf.DUMMYFUNCTION("""COMPUTED_VALUE"""),511.0)</f>
        <v>511</v>
      </c>
      <c r="H512" s="1">
        <f>IFERROR(__xludf.DUMMYFUNCTION("""COMPUTED_VALUE"""),29.48543442)</f>
        <v>29.48543442</v>
      </c>
    </row>
    <row r="513">
      <c r="A513" s="1">
        <f>IFERROR(__xludf.DUMMYFUNCTION("""COMPUTED_VALUE"""),512.0)</f>
        <v>512</v>
      </c>
      <c r="B513" s="1">
        <f>IFERROR(__xludf.DUMMYFUNCTION("""COMPUTED_VALUE"""),23.5211789937624)</f>
        <v>23.52117899</v>
      </c>
      <c r="C513" s="1">
        <f>IFERROR(__xludf.DUMMYFUNCTION("""COMPUTED_VALUE"""),1792.0)</f>
        <v>1792</v>
      </c>
      <c r="D513" s="1">
        <f>IFERROR(__xludf.DUMMYFUNCTION("""COMPUTED_VALUE"""),512.0)</f>
        <v>512</v>
      </c>
      <c r="E513" s="1" t="str">
        <f>IFERROR(__xludf.DUMMYFUNCTION("""COMPUTED_VALUE"""),"22-01-2022 07:00")</f>
        <v>22-01-2022 07:00</v>
      </c>
      <c r="F513" s="1">
        <f>IFERROR(__xludf.DUMMYFUNCTION("""COMPUTED_VALUE"""),2096.0)</f>
        <v>2096</v>
      </c>
      <c r="G513" s="1">
        <f>IFERROR(__xludf.DUMMYFUNCTION("""COMPUTED_VALUE"""),512.0)</f>
        <v>512</v>
      </c>
      <c r="H513" s="1">
        <f>IFERROR(__xludf.DUMMYFUNCTION("""COMPUTED_VALUE"""),42.0865899)</f>
        <v>42.0865899</v>
      </c>
    </row>
    <row r="514">
      <c r="A514" s="1">
        <f>IFERROR(__xludf.DUMMYFUNCTION("""COMPUTED_VALUE"""),513.0)</f>
        <v>513</v>
      </c>
      <c r="B514" s="1">
        <f>IFERROR(__xludf.DUMMYFUNCTION("""COMPUTED_VALUE"""),57.8204473488558)</f>
        <v>57.82044735</v>
      </c>
      <c r="C514" s="1">
        <f>IFERROR(__xludf.DUMMYFUNCTION("""COMPUTED_VALUE"""),1613.0)</f>
        <v>1613</v>
      </c>
      <c r="D514" s="1">
        <f>IFERROR(__xludf.DUMMYFUNCTION("""COMPUTED_VALUE"""),513.0)</f>
        <v>513</v>
      </c>
      <c r="E514" s="1" t="str">
        <f>IFERROR(__xludf.DUMMYFUNCTION("""COMPUTED_VALUE"""),"22-01-2022 08:00")</f>
        <v>22-01-2022 08:00</v>
      </c>
      <c r="F514" s="1">
        <f>IFERROR(__xludf.DUMMYFUNCTION("""COMPUTED_VALUE"""),2867.0)</f>
        <v>2867</v>
      </c>
      <c r="G514" s="1">
        <f>IFERROR(__xludf.DUMMYFUNCTION("""COMPUTED_VALUE"""),513.0)</f>
        <v>513</v>
      </c>
      <c r="H514" s="1">
        <f>IFERROR(__xludf.DUMMYFUNCTION("""COMPUTED_VALUE"""),64.97010132)</f>
        <v>64.97010132</v>
      </c>
    </row>
    <row r="515">
      <c r="A515" s="1">
        <f>IFERROR(__xludf.DUMMYFUNCTION("""COMPUTED_VALUE"""),514.0)</f>
        <v>514</v>
      </c>
      <c r="B515" s="1">
        <f>IFERROR(__xludf.DUMMYFUNCTION("""COMPUTED_VALUE"""),47.312065878258)</f>
        <v>47.31206588</v>
      </c>
      <c r="C515" s="1">
        <f>IFERROR(__xludf.DUMMYFUNCTION("""COMPUTED_VALUE"""),1562.0)</f>
        <v>1562</v>
      </c>
      <c r="D515" s="1">
        <f>IFERROR(__xludf.DUMMYFUNCTION("""COMPUTED_VALUE"""),514.0)</f>
        <v>514</v>
      </c>
      <c r="E515" s="1" t="str">
        <f>IFERROR(__xludf.DUMMYFUNCTION("""COMPUTED_VALUE"""),"22-01-2022 09:00")</f>
        <v>22-01-2022 09:00</v>
      </c>
      <c r="F515" s="1">
        <f>IFERROR(__xludf.DUMMYFUNCTION("""COMPUTED_VALUE"""),2841.0)</f>
        <v>2841</v>
      </c>
      <c r="G515" s="1">
        <f>IFERROR(__xludf.DUMMYFUNCTION("""COMPUTED_VALUE"""),514.0)</f>
        <v>514</v>
      </c>
      <c r="H515" s="1">
        <f>IFERROR(__xludf.DUMMYFUNCTION("""COMPUTED_VALUE"""),21.79619775)</f>
        <v>21.79619775</v>
      </c>
    </row>
    <row r="516">
      <c r="A516" s="1">
        <f>IFERROR(__xludf.DUMMYFUNCTION("""COMPUTED_VALUE"""),515.0)</f>
        <v>515</v>
      </c>
      <c r="B516" s="1">
        <f>IFERROR(__xludf.DUMMYFUNCTION("""COMPUTED_VALUE"""),25.0386402856555)</f>
        <v>25.03864029</v>
      </c>
      <c r="C516" s="1">
        <f>IFERROR(__xludf.DUMMYFUNCTION("""COMPUTED_VALUE"""),1265.0)</f>
        <v>1265</v>
      </c>
      <c r="D516" s="1">
        <f>IFERROR(__xludf.DUMMYFUNCTION("""COMPUTED_VALUE"""),515.0)</f>
        <v>515</v>
      </c>
      <c r="E516" s="1" t="str">
        <f>IFERROR(__xludf.DUMMYFUNCTION("""COMPUTED_VALUE"""),"22-01-2022 10:00")</f>
        <v>22-01-2022 10:00</v>
      </c>
      <c r="F516" s="1">
        <f>IFERROR(__xludf.DUMMYFUNCTION("""COMPUTED_VALUE"""),2268.0)</f>
        <v>2268</v>
      </c>
      <c r="G516" s="1">
        <f>IFERROR(__xludf.DUMMYFUNCTION("""COMPUTED_VALUE"""),515.0)</f>
        <v>515</v>
      </c>
      <c r="H516" s="1">
        <f>IFERROR(__xludf.DUMMYFUNCTION("""COMPUTED_VALUE"""),45.52564851)</f>
        <v>45.52564851</v>
      </c>
    </row>
    <row r="517">
      <c r="A517" s="1">
        <f>IFERROR(__xludf.DUMMYFUNCTION("""COMPUTED_VALUE"""),516.0)</f>
        <v>516</v>
      </c>
      <c r="B517" s="1">
        <f>IFERROR(__xludf.DUMMYFUNCTION("""COMPUTED_VALUE"""),19.7440922992285)</f>
        <v>19.7440923</v>
      </c>
      <c r="C517" s="1">
        <f>IFERROR(__xludf.DUMMYFUNCTION("""COMPUTED_VALUE"""),1360.0)</f>
        <v>1360</v>
      </c>
      <c r="D517" s="1">
        <f>IFERROR(__xludf.DUMMYFUNCTION("""COMPUTED_VALUE"""),516.0)</f>
        <v>516</v>
      </c>
      <c r="E517" s="1" t="str">
        <f>IFERROR(__xludf.DUMMYFUNCTION("""COMPUTED_VALUE"""),"22-01-2022 11:00")</f>
        <v>22-01-2022 11:00</v>
      </c>
      <c r="F517" s="1">
        <f>IFERROR(__xludf.DUMMYFUNCTION("""COMPUTED_VALUE"""),2352.0)</f>
        <v>2352</v>
      </c>
      <c r="G517" s="1">
        <f>IFERROR(__xludf.DUMMYFUNCTION("""COMPUTED_VALUE"""),516.0)</f>
        <v>516</v>
      </c>
      <c r="H517" s="1">
        <f>IFERROR(__xludf.DUMMYFUNCTION("""COMPUTED_VALUE"""),74.36791474)</f>
        <v>74.36791474</v>
      </c>
    </row>
    <row r="518">
      <c r="A518" s="1">
        <f>IFERROR(__xludf.DUMMYFUNCTION("""COMPUTED_VALUE"""),517.0)</f>
        <v>517</v>
      </c>
      <c r="B518" s="1">
        <f>IFERROR(__xludf.DUMMYFUNCTION("""COMPUTED_VALUE"""),63.1475271037007)</f>
        <v>63.1475271</v>
      </c>
      <c r="C518" s="1">
        <f>IFERROR(__xludf.DUMMYFUNCTION("""COMPUTED_VALUE"""),1356.0)</f>
        <v>1356</v>
      </c>
      <c r="D518" s="1">
        <f>IFERROR(__xludf.DUMMYFUNCTION("""COMPUTED_VALUE"""),517.0)</f>
        <v>517</v>
      </c>
      <c r="E518" s="1" t="str">
        <f>IFERROR(__xludf.DUMMYFUNCTION("""COMPUTED_VALUE"""),"22-01-2022 12:00")</f>
        <v>22-01-2022 12:00</v>
      </c>
      <c r="F518" s="1">
        <f>IFERROR(__xludf.DUMMYFUNCTION("""COMPUTED_VALUE"""),2372.0)</f>
        <v>2372</v>
      </c>
      <c r="G518" s="1">
        <f>IFERROR(__xludf.DUMMYFUNCTION("""COMPUTED_VALUE"""),517.0)</f>
        <v>517</v>
      </c>
      <c r="H518" s="1">
        <f>IFERROR(__xludf.DUMMYFUNCTION("""COMPUTED_VALUE"""),19.50854396)</f>
        <v>19.50854396</v>
      </c>
    </row>
    <row r="519">
      <c r="A519" s="1">
        <f>IFERROR(__xludf.DUMMYFUNCTION("""COMPUTED_VALUE"""),518.0)</f>
        <v>518</v>
      </c>
      <c r="B519" s="1">
        <f>IFERROR(__xludf.DUMMYFUNCTION("""COMPUTED_VALUE"""),77.0231554908919)</f>
        <v>77.02315549</v>
      </c>
      <c r="C519" s="1">
        <f>IFERROR(__xludf.DUMMYFUNCTION("""COMPUTED_VALUE"""),1352.0)</f>
        <v>1352</v>
      </c>
      <c r="D519" s="1">
        <f>IFERROR(__xludf.DUMMYFUNCTION("""COMPUTED_VALUE"""),518.0)</f>
        <v>518</v>
      </c>
      <c r="E519" s="1" t="str">
        <f>IFERROR(__xludf.DUMMYFUNCTION("""COMPUTED_VALUE"""),"22-01-2022 13:00")</f>
        <v>22-01-2022 13:00</v>
      </c>
      <c r="F519" s="1">
        <f>IFERROR(__xludf.DUMMYFUNCTION("""COMPUTED_VALUE"""),2444.0)</f>
        <v>2444</v>
      </c>
      <c r="G519" s="1">
        <f>IFERROR(__xludf.DUMMYFUNCTION("""COMPUTED_VALUE"""),518.0)</f>
        <v>518</v>
      </c>
      <c r="H519" s="1">
        <f>IFERROR(__xludf.DUMMYFUNCTION("""COMPUTED_VALUE"""),58.71501978)</f>
        <v>58.71501978</v>
      </c>
    </row>
    <row r="520">
      <c r="A520" s="1">
        <f>IFERROR(__xludf.DUMMYFUNCTION("""COMPUTED_VALUE"""),519.0)</f>
        <v>519</v>
      </c>
      <c r="B520" s="1">
        <f>IFERROR(__xludf.DUMMYFUNCTION("""COMPUTED_VALUE"""),42.6041988042216)</f>
        <v>42.6041988</v>
      </c>
      <c r="C520" s="1">
        <f>IFERROR(__xludf.DUMMYFUNCTION("""COMPUTED_VALUE"""),1697.0)</f>
        <v>1697</v>
      </c>
      <c r="D520" s="1">
        <f>IFERROR(__xludf.DUMMYFUNCTION("""COMPUTED_VALUE"""),519.0)</f>
        <v>519</v>
      </c>
      <c r="E520" s="1" t="str">
        <f>IFERROR(__xludf.DUMMYFUNCTION("""COMPUTED_VALUE"""),"22-01-2022 14:00")</f>
        <v>22-01-2022 14:00</v>
      </c>
      <c r="F520" s="1">
        <f>IFERROR(__xludf.DUMMYFUNCTION("""COMPUTED_VALUE"""),2038.0)</f>
        <v>2038</v>
      </c>
      <c r="G520" s="1">
        <f>IFERROR(__xludf.DUMMYFUNCTION("""COMPUTED_VALUE"""),519.0)</f>
        <v>519</v>
      </c>
      <c r="H520" s="1">
        <f>IFERROR(__xludf.DUMMYFUNCTION("""COMPUTED_VALUE"""),49.41620363)</f>
        <v>49.41620363</v>
      </c>
    </row>
    <row r="521">
      <c r="A521" s="1">
        <f>IFERROR(__xludf.DUMMYFUNCTION("""COMPUTED_VALUE"""),520.0)</f>
        <v>520</v>
      </c>
      <c r="B521" s="1">
        <f>IFERROR(__xludf.DUMMYFUNCTION("""COMPUTED_VALUE"""),98.5949464002853)</f>
        <v>98.5949464</v>
      </c>
      <c r="C521" s="1">
        <f>IFERROR(__xludf.DUMMYFUNCTION("""COMPUTED_VALUE"""),1050.0)</f>
        <v>1050</v>
      </c>
      <c r="D521" s="1">
        <f>IFERROR(__xludf.DUMMYFUNCTION("""COMPUTED_VALUE"""),520.0)</f>
        <v>520</v>
      </c>
      <c r="E521" s="1" t="str">
        <f>IFERROR(__xludf.DUMMYFUNCTION("""COMPUTED_VALUE"""),"22-01-2022 15:00")</f>
        <v>22-01-2022 15:00</v>
      </c>
      <c r="F521" s="1">
        <f>IFERROR(__xludf.DUMMYFUNCTION("""COMPUTED_VALUE"""),2933.0)</f>
        <v>2933</v>
      </c>
      <c r="G521" s="1">
        <f>IFERROR(__xludf.DUMMYFUNCTION("""COMPUTED_VALUE"""),520.0)</f>
        <v>520</v>
      </c>
      <c r="H521" s="1">
        <f>IFERROR(__xludf.DUMMYFUNCTION("""COMPUTED_VALUE"""),45.50508591)</f>
        <v>45.50508591</v>
      </c>
    </row>
    <row r="522">
      <c r="A522" s="1">
        <f>IFERROR(__xludf.DUMMYFUNCTION("""COMPUTED_VALUE"""),521.0)</f>
        <v>521</v>
      </c>
      <c r="B522" s="1">
        <f>IFERROR(__xludf.DUMMYFUNCTION("""COMPUTED_VALUE"""),29.3209703744671)</f>
        <v>29.32097037</v>
      </c>
      <c r="C522" s="1">
        <f>IFERROR(__xludf.DUMMYFUNCTION("""COMPUTED_VALUE"""),1604.0)</f>
        <v>1604</v>
      </c>
      <c r="D522" s="1">
        <f>IFERROR(__xludf.DUMMYFUNCTION("""COMPUTED_VALUE"""),521.0)</f>
        <v>521</v>
      </c>
      <c r="E522" s="1" t="str">
        <f>IFERROR(__xludf.DUMMYFUNCTION("""COMPUTED_VALUE"""),"22-01-2022 16:00")</f>
        <v>22-01-2022 16:00</v>
      </c>
      <c r="F522" s="1">
        <f>IFERROR(__xludf.DUMMYFUNCTION("""COMPUTED_VALUE"""),2415.0)</f>
        <v>2415</v>
      </c>
      <c r="G522" s="1">
        <f>IFERROR(__xludf.DUMMYFUNCTION("""COMPUTED_VALUE"""),521.0)</f>
        <v>521</v>
      </c>
      <c r="H522" s="1">
        <f>IFERROR(__xludf.DUMMYFUNCTION("""COMPUTED_VALUE"""),72.13402241)</f>
        <v>72.13402241</v>
      </c>
    </row>
    <row r="523">
      <c r="A523" s="1">
        <f>IFERROR(__xludf.DUMMYFUNCTION("""COMPUTED_VALUE"""),522.0)</f>
        <v>522</v>
      </c>
      <c r="B523" s="1">
        <f>IFERROR(__xludf.DUMMYFUNCTION("""COMPUTED_VALUE"""),26.1843665274129)</f>
        <v>26.18436653</v>
      </c>
      <c r="C523" s="1">
        <f>IFERROR(__xludf.DUMMYFUNCTION("""COMPUTED_VALUE"""),1608.0)</f>
        <v>1608</v>
      </c>
      <c r="D523" s="1">
        <f>IFERROR(__xludf.DUMMYFUNCTION("""COMPUTED_VALUE"""),522.0)</f>
        <v>522</v>
      </c>
      <c r="E523" s="1" t="str">
        <f>IFERROR(__xludf.DUMMYFUNCTION("""COMPUTED_VALUE"""),"22-01-2022 17:00")</f>
        <v>22-01-2022 17:00</v>
      </c>
      <c r="F523" s="1">
        <f>IFERROR(__xludf.DUMMYFUNCTION("""COMPUTED_VALUE"""),2705.0)</f>
        <v>2705</v>
      </c>
      <c r="G523" s="1">
        <f>IFERROR(__xludf.DUMMYFUNCTION("""COMPUTED_VALUE"""),522.0)</f>
        <v>522</v>
      </c>
      <c r="H523" s="1">
        <f>IFERROR(__xludf.DUMMYFUNCTION("""COMPUTED_VALUE"""),65.68261892)</f>
        <v>65.68261892</v>
      </c>
    </row>
    <row r="524">
      <c r="A524" s="1">
        <f>IFERROR(__xludf.DUMMYFUNCTION("""COMPUTED_VALUE"""),523.0)</f>
        <v>523</v>
      </c>
      <c r="B524" s="1">
        <f>IFERROR(__xludf.DUMMYFUNCTION("""COMPUTED_VALUE"""),10.933045904656)</f>
        <v>10.9330459</v>
      </c>
      <c r="C524" s="1">
        <f>IFERROR(__xludf.DUMMYFUNCTION("""COMPUTED_VALUE"""),1318.0)</f>
        <v>1318</v>
      </c>
      <c r="D524" s="1">
        <f>IFERROR(__xludf.DUMMYFUNCTION("""COMPUTED_VALUE"""),523.0)</f>
        <v>523</v>
      </c>
      <c r="E524" s="1" t="str">
        <f>IFERROR(__xludf.DUMMYFUNCTION("""COMPUTED_VALUE"""),"22-01-2022 18:00")</f>
        <v>22-01-2022 18:00</v>
      </c>
      <c r="F524" s="1">
        <f>IFERROR(__xludf.DUMMYFUNCTION("""COMPUTED_VALUE"""),2090.0)</f>
        <v>2090</v>
      </c>
      <c r="G524" s="1">
        <f>IFERROR(__xludf.DUMMYFUNCTION("""COMPUTED_VALUE"""),523.0)</f>
        <v>523</v>
      </c>
      <c r="H524" s="1">
        <f>IFERROR(__xludf.DUMMYFUNCTION("""COMPUTED_VALUE"""),77.9170909)</f>
        <v>77.9170909</v>
      </c>
    </row>
    <row r="525">
      <c r="A525" s="1">
        <f>IFERROR(__xludf.DUMMYFUNCTION("""COMPUTED_VALUE"""),524.0)</f>
        <v>524</v>
      </c>
      <c r="B525" s="1">
        <f>IFERROR(__xludf.DUMMYFUNCTION("""COMPUTED_VALUE"""),53.8004241417046)</f>
        <v>53.80042414</v>
      </c>
      <c r="C525" s="1">
        <f>IFERROR(__xludf.DUMMYFUNCTION("""COMPUTED_VALUE"""),1503.0)</f>
        <v>1503</v>
      </c>
      <c r="D525" s="1">
        <f>IFERROR(__xludf.DUMMYFUNCTION("""COMPUTED_VALUE"""),524.0)</f>
        <v>524</v>
      </c>
      <c r="E525" s="1" t="str">
        <f>IFERROR(__xludf.DUMMYFUNCTION("""COMPUTED_VALUE"""),"22-01-2022 19:00")</f>
        <v>22-01-2022 19:00</v>
      </c>
      <c r="F525" s="1">
        <f>IFERROR(__xludf.DUMMYFUNCTION("""COMPUTED_VALUE"""),2101.0)</f>
        <v>2101</v>
      </c>
      <c r="G525" s="1">
        <f>IFERROR(__xludf.DUMMYFUNCTION("""COMPUTED_VALUE"""),524.0)</f>
        <v>524</v>
      </c>
      <c r="H525" s="1">
        <f>IFERROR(__xludf.DUMMYFUNCTION("""COMPUTED_VALUE"""),66.31709716)</f>
        <v>66.31709716</v>
      </c>
    </row>
    <row r="526">
      <c r="A526" s="1">
        <f>IFERROR(__xludf.DUMMYFUNCTION("""COMPUTED_VALUE"""),525.0)</f>
        <v>525</v>
      </c>
      <c r="B526" s="1">
        <f>IFERROR(__xludf.DUMMYFUNCTION("""COMPUTED_VALUE"""),28.3293650185589)</f>
        <v>28.32936502</v>
      </c>
      <c r="C526" s="1">
        <f>IFERROR(__xludf.DUMMYFUNCTION("""COMPUTED_VALUE"""),1029.0)</f>
        <v>1029</v>
      </c>
      <c r="D526" s="1">
        <f>IFERROR(__xludf.DUMMYFUNCTION("""COMPUTED_VALUE"""),525.0)</f>
        <v>525</v>
      </c>
      <c r="E526" s="1" t="str">
        <f>IFERROR(__xludf.DUMMYFUNCTION("""COMPUTED_VALUE"""),"22-01-2022 20:00")</f>
        <v>22-01-2022 20:00</v>
      </c>
      <c r="F526" s="1">
        <f>IFERROR(__xludf.DUMMYFUNCTION("""COMPUTED_VALUE"""),2954.0)</f>
        <v>2954</v>
      </c>
      <c r="G526" s="1">
        <f>IFERROR(__xludf.DUMMYFUNCTION("""COMPUTED_VALUE"""),525.0)</f>
        <v>525</v>
      </c>
      <c r="H526" s="1">
        <f>IFERROR(__xludf.DUMMYFUNCTION("""COMPUTED_VALUE"""),51.6576877)</f>
        <v>51.6576877</v>
      </c>
    </row>
    <row r="527">
      <c r="A527" s="1">
        <f>IFERROR(__xludf.DUMMYFUNCTION("""COMPUTED_VALUE"""),526.0)</f>
        <v>526</v>
      </c>
      <c r="B527" s="1">
        <f>IFERROR(__xludf.DUMMYFUNCTION("""COMPUTED_VALUE"""),76.2736842897887)</f>
        <v>76.27368429</v>
      </c>
      <c r="C527" s="1">
        <f>IFERROR(__xludf.DUMMYFUNCTION("""COMPUTED_VALUE"""),1052.0)</f>
        <v>1052</v>
      </c>
      <c r="D527" s="1">
        <f>IFERROR(__xludf.DUMMYFUNCTION("""COMPUTED_VALUE"""),526.0)</f>
        <v>526</v>
      </c>
      <c r="E527" s="1" t="str">
        <f>IFERROR(__xludf.DUMMYFUNCTION("""COMPUTED_VALUE"""),"22-01-2022 21:00")</f>
        <v>22-01-2022 21:00</v>
      </c>
      <c r="F527" s="1">
        <f>IFERROR(__xludf.DUMMYFUNCTION("""COMPUTED_VALUE"""),2066.0)</f>
        <v>2066</v>
      </c>
      <c r="G527" s="1">
        <f>IFERROR(__xludf.DUMMYFUNCTION("""COMPUTED_VALUE"""),526.0)</f>
        <v>526</v>
      </c>
      <c r="H527" s="1">
        <f>IFERROR(__xludf.DUMMYFUNCTION("""COMPUTED_VALUE"""),45.90027099)</f>
        <v>45.90027099</v>
      </c>
    </row>
    <row r="528">
      <c r="A528" s="1">
        <f>IFERROR(__xludf.DUMMYFUNCTION("""COMPUTED_VALUE"""),527.0)</f>
        <v>527</v>
      </c>
      <c r="B528" s="1">
        <f>IFERROR(__xludf.DUMMYFUNCTION("""COMPUTED_VALUE"""),39.8260062926284)</f>
        <v>39.82600629</v>
      </c>
      <c r="C528" s="1">
        <f>IFERROR(__xludf.DUMMYFUNCTION("""COMPUTED_VALUE"""),1111.0)</f>
        <v>1111</v>
      </c>
      <c r="D528" s="1">
        <f>IFERROR(__xludf.DUMMYFUNCTION("""COMPUTED_VALUE"""),527.0)</f>
        <v>527</v>
      </c>
      <c r="E528" s="1" t="str">
        <f>IFERROR(__xludf.DUMMYFUNCTION("""COMPUTED_VALUE"""),"22-01-2022 22:00")</f>
        <v>22-01-2022 22:00</v>
      </c>
      <c r="F528" s="1">
        <f>IFERROR(__xludf.DUMMYFUNCTION("""COMPUTED_VALUE"""),2670.0)</f>
        <v>2670</v>
      </c>
      <c r="G528" s="1">
        <f>IFERROR(__xludf.DUMMYFUNCTION("""COMPUTED_VALUE"""),527.0)</f>
        <v>527</v>
      </c>
      <c r="H528" s="1">
        <f>IFERROR(__xludf.DUMMYFUNCTION("""COMPUTED_VALUE"""),99.16801169)</f>
        <v>99.16801169</v>
      </c>
    </row>
    <row r="529">
      <c r="A529" s="1">
        <f>IFERROR(__xludf.DUMMYFUNCTION("""COMPUTED_VALUE"""),528.0)</f>
        <v>528</v>
      </c>
      <c r="B529" s="1">
        <f>IFERROR(__xludf.DUMMYFUNCTION("""COMPUTED_VALUE"""),70.0081013989899)</f>
        <v>70.0081014</v>
      </c>
      <c r="C529" s="1">
        <f>IFERROR(__xludf.DUMMYFUNCTION("""COMPUTED_VALUE"""),1501.0)</f>
        <v>1501</v>
      </c>
      <c r="D529" s="1">
        <f>IFERROR(__xludf.DUMMYFUNCTION("""COMPUTED_VALUE"""),528.0)</f>
        <v>528</v>
      </c>
      <c r="E529" s="1" t="str">
        <f>IFERROR(__xludf.DUMMYFUNCTION("""COMPUTED_VALUE"""),"22-01-2022 23:00")</f>
        <v>22-01-2022 23:00</v>
      </c>
      <c r="F529" s="1">
        <f>IFERROR(__xludf.DUMMYFUNCTION("""COMPUTED_VALUE"""),2200.0)</f>
        <v>2200</v>
      </c>
      <c r="G529" s="1">
        <f>IFERROR(__xludf.DUMMYFUNCTION("""COMPUTED_VALUE"""),528.0)</f>
        <v>528</v>
      </c>
      <c r="H529" s="1">
        <f>IFERROR(__xludf.DUMMYFUNCTION("""COMPUTED_VALUE"""),75.62932809)</f>
        <v>75.62932809</v>
      </c>
    </row>
    <row r="530">
      <c r="A530" s="1">
        <f>IFERROR(__xludf.DUMMYFUNCTION("""COMPUTED_VALUE"""),529.0)</f>
        <v>529</v>
      </c>
      <c r="B530" s="1">
        <f>IFERROR(__xludf.DUMMYFUNCTION("""COMPUTED_VALUE"""),89.7173174447044)</f>
        <v>89.71731744</v>
      </c>
      <c r="C530" s="1">
        <f>IFERROR(__xludf.DUMMYFUNCTION("""COMPUTED_VALUE"""),1828.0)</f>
        <v>1828</v>
      </c>
      <c r="D530" s="1">
        <f>IFERROR(__xludf.DUMMYFUNCTION("""COMPUTED_VALUE"""),529.0)</f>
        <v>529</v>
      </c>
      <c r="E530" s="1" t="str">
        <f>IFERROR(__xludf.DUMMYFUNCTION("""COMPUTED_VALUE"""),"23-01-2022 00:00")</f>
        <v>23-01-2022 00:00</v>
      </c>
      <c r="F530" s="1">
        <f>IFERROR(__xludf.DUMMYFUNCTION("""COMPUTED_VALUE"""),2833.0)</f>
        <v>2833</v>
      </c>
      <c r="G530" s="1">
        <f>IFERROR(__xludf.DUMMYFUNCTION("""COMPUTED_VALUE"""),529.0)</f>
        <v>529</v>
      </c>
      <c r="H530" s="1">
        <f>IFERROR(__xludf.DUMMYFUNCTION("""COMPUTED_VALUE"""),29.50164317)</f>
        <v>29.50164317</v>
      </c>
    </row>
    <row r="531">
      <c r="A531" s="1">
        <f>IFERROR(__xludf.DUMMYFUNCTION("""COMPUTED_VALUE"""),530.0)</f>
        <v>530</v>
      </c>
      <c r="B531" s="1">
        <f>IFERROR(__xludf.DUMMYFUNCTION("""COMPUTED_VALUE"""),27.2545405038573)</f>
        <v>27.2545405</v>
      </c>
      <c r="C531" s="1">
        <f>IFERROR(__xludf.DUMMYFUNCTION("""COMPUTED_VALUE"""),1231.0)</f>
        <v>1231</v>
      </c>
      <c r="D531" s="1">
        <f>IFERROR(__xludf.DUMMYFUNCTION("""COMPUTED_VALUE"""),530.0)</f>
        <v>530</v>
      </c>
      <c r="E531" s="1" t="str">
        <f>IFERROR(__xludf.DUMMYFUNCTION("""COMPUTED_VALUE"""),"23-01-2022 01:00")</f>
        <v>23-01-2022 01:00</v>
      </c>
      <c r="F531" s="1">
        <f>IFERROR(__xludf.DUMMYFUNCTION("""COMPUTED_VALUE"""),2203.0)</f>
        <v>2203</v>
      </c>
      <c r="G531" s="1">
        <f>IFERROR(__xludf.DUMMYFUNCTION("""COMPUTED_VALUE"""),530.0)</f>
        <v>530</v>
      </c>
      <c r="H531" s="1">
        <f>IFERROR(__xludf.DUMMYFUNCTION("""COMPUTED_VALUE"""),32.12537893)</f>
        <v>32.12537893</v>
      </c>
    </row>
    <row r="532">
      <c r="A532" s="1">
        <f>IFERROR(__xludf.DUMMYFUNCTION("""COMPUTED_VALUE"""),531.0)</f>
        <v>531</v>
      </c>
      <c r="B532" s="1">
        <f>IFERROR(__xludf.DUMMYFUNCTION("""COMPUTED_VALUE"""),42.2781657107136)</f>
        <v>42.27816571</v>
      </c>
      <c r="C532" s="1">
        <f>IFERROR(__xludf.DUMMYFUNCTION("""COMPUTED_VALUE"""),1978.0)</f>
        <v>1978</v>
      </c>
      <c r="D532" s="1">
        <f>IFERROR(__xludf.DUMMYFUNCTION("""COMPUTED_VALUE"""),531.0)</f>
        <v>531</v>
      </c>
      <c r="E532" s="1" t="str">
        <f>IFERROR(__xludf.DUMMYFUNCTION("""COMPUTED_VALUE"""),"23-01-2022 02:00")</f>
        <v>23-01-2022 02:00</v>
      </c>
      <c r="F532" s="1">
        <f>IFERROR(__xludf.DUMMYFUNCTION("""COMPUTED_VALUE"""),2255.0)</f>
        <v>2255</v>
      </c>
      <c r="G532" s="1">
        <f>IFERROR(__xludf.DUMMYFUNCTION("""COMPUTED_VALUE"""),531.0)</f>
        <v>531</v>
      </c>
      <c r="H532" s="1">
        <f>IFERROR(__xludf.DUMMYFUNCTION("""COMPUTED_VALUE"""),67.3907402)</f>
        <v>67.3907402</v>
      </c>
    </row>
    <row r="533">
      <c r="A533" s="1">
        <f>IFERROR(__xludf.DUMMYFUNCTION("""COMPUTED_VALUE"""),532.0)</f>
        <v>532</v>
      </c>
      <c r="B533" s="1">
        <f>IFERROR(__xludf.DUMMYFUNCTION("""COMPUTED_VALUE"""),57.1366856079314)</f>
        <v>57.13668561</v>
      </c>
      <c r="C533" s="1">
        <f>IFERROR(__xludf.DUMMYFUNCTION("""COMPUTED_VALUE"""),1496.0)</f>
        <v>1496</v>
      </c>
      <c r="D533" s="1">
        <f>IFERROR(__xludf.DUMMYFUNCTION("""COMPUTED_VALUE"""),532.0)</f>
        <v>532</v>
      </c>
      <c r="E533" s="1" t="str">
        <f>IFERROR(__xludf.DUMMYFUNCTION("""COMPUTED_VALUE"""),"23-01-2022 03:00")</f>
        <v>23-01-2022 03:00</v>
      </c>
      <c r="F533" s="1">
        <f>IFERROR(__xludf.DUMMYFUNCTION("""COMPUTED_VALUE"""),2359.0)</f>
        <v>2359</v>
      </c>
      <c r="G533" s="1">
        <f>IFERROR(__xludf.DUMMYFUNCTION("""COMPUTED_VALUE"""),532.0)</f>
        <v>532</v>
      </c>
      <c r="H533" s="1">
        <f>IFERROR(__xludf.DUMMYFUNCTION("""COMPUTED_VALUE"""),28.47403121)</f>
        <v>28.47403121</v>
      </c>
    </row>
    <row r="534">
      <c r="A534" s="1">
        <f>IFERROR(__xludf.DUMMYFUNCTION("""COMPUTED_VALUE"""),533.0)</f>
        <v>533</v>
      </c>
      <c r="B534" s="1">
        <f>IFERROR(__xludf.DUMMYFUNCTION("""COMPUTED_VALUE"""),81.4998755451069)</f>
        <v>81.49987555</v>
      </c>
      <c r="C534" s="1">
        <f>IFERROR(__xludf.DUMMYFUNCTION("""COMPUTED_VALUE"""),1629.0)</f>
        <v>1629</v>
      </c>
      <c r="D534" s="1">
        <f>IFERROR(__xludf.DUMMYFUNCTION("""COMPUTED_VALUE"""),533.0)</f>
        <v>533</v>
      </c>
      <c r="E534" s="1" t="str">
        <f>IFERROR(__xludf.DUMMYFUNCTION("""COMPUTED_VALUE"""),"23-01-2022 04:00")</f>
        <v>23-01-2022 04:00</v>
      </c>
      <c r="F534" s="1">
        <f>IFERROR(__xludf.DUMMYFUNCTION("""COMPUTED_VALUE"""),2660.0)</f>
        <v>2660</v>
      </c>
      <c r="G534" s="1">
        <f>IFERROR(__xludf.DUMMYFUNCTION("""COMPUTED_VALUE"""),533.0)</f>
        <v>533</v>
      </c>
      <c r="H534" s="1">
        <f>IFERROR(__xludf.DUMMYFUNCTION("""COMPUTED_VALUE"""),36.28961236)</f>
        <v>36.28961236</v>
      </c>
    </row>
    <row r="535">
      <c r="A535" s="1">
        <f>IFERROR(__xludf.DUMMYFUNCTION("""COMPUTED_VALUE"""),534.0)</f>
        <v>534</v>
      </c>
      <c r="B535" s="1">
        <f>IFERROR(__xludf.DUMMYFUNCTION("""COMPUTED_VALUE"""),49.1099285143027)</f>
        <v>49.10992851</v>
      </c>
      <c r="C535" s="1">
        <f>IFERROR(__xludf.DUMMYFUNCTION("""COMPUTED_VALUE"""),1477.0)</f>
        <v>1477</v>
      </c>
      <c r="D535" s="1">
        <f>IFERROR(__xludf.DUMMYFUNCTION("""COMPUTED_VALUE"""),534.0)</f>
        <v>534</v>
      </c>
      <c r="E535" s="1" t="str">
        <f>IFERROR(__xludf.DUMMYFUNCTION("""COMPUTED_VALUE"""),"23-01-2022 05:00")</f>
        <v>23-01-2022 05:00</v>
      </c>
      <c r="F535" s="1">
        <f>IFERROR(__xludf.DUMMYFUNCTION("""COMPUTED_VALUE"""),2489.0)</f>
        <v>2489</v>
      </c>
      <c r="G535" s="1">
        <f>IFERROR(__xludf.DUMMYFUNCTION("""COMPUTED_VALUE"""),534.0)</f>
        <v>534</v>
      </c>
      <c r="H535" s="1">
        <f>IFERROR(__xludf.DUMMYFUNCTION("""COMPUTED_VALUE"""),21.9683765)</f>
        <v>21.9683765</v>
      </c>
    </row>
    <row r="536">
      <c r="A536" s="1">
        <f>IFERROR(__xludf.DUMMYFUNCTION("""COMPUTED_VALUE"""),535.0)</f>
        <v>535</v>
      </c>
      <c r="B536" s="1">
        <f>IFERROR(__xludf.DUMMYFUNCTION("""COMPUTED_VALUE"""),42.0220036698923)</f>
        <v>42.02200367</v>
      </c>
      <c r="C536" s="1">
        <f>IFERROR(__xludf.DUMMYFUNCTION("""COMPUTED_VALUE"""),1425.0)</f>
        <v>1425</v>
      </c>
      <c r="D536" s="1">
        <f>IFERROR(__xludf.DUMMYFUNCTION("""COMPUTED_VALUE"""),535.0)</f>
        <v>535</v>
      </c>
      <c r="E536" s="1" t="str">
        <f>IFERROR(__xludf.DUMMYFUNCTION("""COMPUTED_VALUE"""),"23-01-2022 06:00")</f>
        <v>23-01-2022 06:00</v>
      </c>
      <c r="F536" s="1">
        <f>IFERROR(__xludf.DUMMYFUNCTION("""COMPUTED_VALUE"""),2499.0)</f>
        <v>2499</v>
      </c>
      <c r="G536" s="1">
        <f>IFERROR(__xludf.DUMMYFUNCTION("""COMPUTED_VALUE"""),535.0)</f>
        <v>535</v>
      </c>
      <c r="H536" s="1">
        <f>IFERROR(__xludf.DUMMYFUNCTION("""COMPUTED_VALUE"""),76.8709377)</f>
        <v>76.8709377</v>
      </c>
    </row>
    <row r="537">
      <c r="A537" s="1">
        <f>IFERROR(__xludf.DUMMYFUNCTION("""COMPUTED_VALUE"""),536.0)</f>
        <v>536</v>
      </c>
      <c r="B537" s="1">
        <f>IFERROR(__xludf.DUMMYFUNCTION("""COMPUTED_VALUE"""),80.5190711389996)</f>
        <v>80.51907114</v>
      </c>
      <c r="C537" s="1">
        <f>IFERROR(__xludf.DUMMYFUNCTION("""COMPUTED_VALUE"""),1837.0)</f>
        <v>1837</v>
      </c>
      <c r="D537" s="1">
        <f>IFERROR(__xludf.DUMMYFUNCTION("""COMPUTED_VALUE"""),536.0)</f>
        <v>536</v>
      </c>
      <c r="E537" s="1" t="str">
        <f>IFERROR(__xludf.DUMMYFUNCTION("""COMPUTED_VALUE"""),"23-01-2022 07:00")</f>
        <v>23-01-2022 07:00</v>
      </c>
      <c r="F537" s="1">
        <f>IFERROR(__xludf.DUMMYFUNCTION("""COMPUTED_VALUE"""),2538.0)</f>
        <v>2538</v>
      </c>
      <c r="G537" s="1">
        <f>IFERROR(__xludf.DUMMYFUNCTION("""COMPUTED_VALUE"""),536.0)</f>
        <v>536</v>
      </c>
      <c r="H537" s="1">
        <f>IFERROR(__xludf.DUMMYFUNCTION("""COMPUTED_VALUE"""),97.24429793)</f>
        <v>97.24429793</v>
      </c>
    </row>
    <row r="538">
      <c r="A538" s="1">
        <f>IFERROR(__xludf.DUMMYFUNCTION("""COMPUTED_VALUE"""),537.0)</f>
        <v>537</v>
      </c>
      <c r="B538" s="1">
        <f>IFERROR(__xludf.DUMMYFUNCTION("""COMPUTED_VALUE"""),95.2233254396807)</f>
        <v>95.22332544</v>
      </c>
      <c r="C538" s="1">
        <f>IFERROR(__xludf.DUMMYFUNCTION("""COMPUTED_VALUE"""),1954.0)</f>
        <v>1954</v>
      </c>
      <c r="D538" s="1">
        <f>IFERROR(__xludf.DUMMYFUNCTION("""COMPUTED_VALUE"""),537.0)</f>
        <v>537</v>
      </c>
      <c r="E538" s="1" t="str">
        <f>IFERROR(__xludf.DUMMYFUNCTION("""COMPUTED_VALUE"""),"23-01-2022 08:00")</f>
        <v>23-01-2022 08:00</v>
      </c>
      <c r="F538" s="1">
        <f>IFERROR(__xludf.DUMMYFUNCTION("""COMPUTED_VALUE"""),2553.0)</f>
        <v>2553</v>
      </c>
      <c r="G538" s="1">
        <f>IFERROR(__xludf.DUMMYFUNCTION("""COMPUTED_VALUE"""),537.0)</f>
        <v>537</v>
      </c>
      <c r="H538" s="1">
        <f>IFERROR(__xludf.DUMMYFUNCTION("""COMPUTED_VALUE"""),44.0797387)</f>
        <v>44.0797387</v>
      </c>
    </row>
    <row r="539">
      <c r="A539" s="1">
        <f>IFERROR(__xludf.DUMMYFUNCTION("""COMPUTED_VALUE"""),538.0)</f>
        <v>538</v>
      </c>
      <c r="B539" s="1">
        <f>IFERROR(__xludf.DUMMYFUNCTION("""COMPUTED_VALUE"""),77.1160314270225)</f>
        <v>77.11603143</v>
      </c>
      <c r="C539" s="1">
        <f>IFERROR(__xludf.DUMMYFUNCTION("""COMPUTED_VALUE"""),1146.0)</f>
        <v>1146</v>
      </c>
      <c r="D539" s="1">
        <f>IFERROR(__xludf.DUMMYFUNCTION("""COMPUTED_VALUE"""),538.0)</f>
        <v>538</v>
      </c>
      <c r="E539" s="1" t="str">
        <f>IFERROR(__xludf.DUMMYFUNCTION("""COMPUTED_VALUE"""),"23-01-2022 09:00")</f>
        <v>23-01-2022 09:00</v>
      </c>
      <c r="F539" s="1">
        <f>IFERROR(__xludf.DUMMYFUNCTION("""COMPUTED_VALUE"""),2308.0)</f>
        <v>2308</v>
      </c>
      <c r="G539" s="1">
        <f>IFERROR(__xludf.DUMMYFUNCTION("""COMPUTED_VALUE"""),538.0)</f>
        <v>538</v>
      </c>
      <c r="H539" s="1">
        <f>IFERROR(__xludf.DUMMYFUNCTION("""COMPUTED_VALUE"""),28.86185267)</f>
        <v>28.86185267</v>
      </c>
    </row>
    <row r="540">
      <c r="A540" s="1">
        <f>IFERROR(__xludf.DUMMYFUNCTION("""COMPUTED_VALUE"""),539.0)</f>
        <v>539</v>
      </c>
      <c r="B540" s="1">
        <f>IFERROR(__xludf.DUMMYFUNCTION("""COMPUTED_VALUE"""),59.5869555738778)</f>
        <v>59.58695557</v>
      </c>
      <c r="C540" s="1">
        <f>IFERROR(__xludf.DUMMYFUNCTION("""COMPUTED_VALUE"""),1591.0)</f>
        <v>1591</v>
      </c>
      <c r="D540" s="1">
        <f>IFERROR(__xludf.DUMMYFUNCTION("""COMPUTED_VALUE"""),539.0)</f>
        <v>539</v>
      </c>
      <c r="E540" s="1" t="str">
        <f>IFERROR(__xludf.DUMMYFUNCTION("""COMPUTED_VALUE"""),"23-01-2022 10:00")</f>
        <v>23-01-2022 10:00</v>
      </c>
      <c r="F540" s="1">
        <f>IFERROR(__xludf.DUMMYFUNCTION("""COMPUTED_VALUE"""),2830.0)</f>
        <v>2830</v>
      </c>
      <c r="G540" s="1">
        <f>IFERROR(__xludf.DUMMYFUNCTION("""COMPUTED_VALUE"""),539.0)</f>
        <v>539</v>
      </c>
      <c r="H540" s="1">
        <f>IFERROR(__xludf.DUMMYFUNCTION("""COMPUTED_VALUE"""),80.17991438)</f>
        <v>80.17991438</v>
      </c>
    </row>
    <row r="541">
      <c r="A541" s="1">
        <f>IFERROR(__xludf.DUMMYFUNCTION("""COMPUTED_VALUE"""),540.0)</f>
        <v>540</v>
      </c>
      <c r="B541" s="1">
        <f>IFERROR(__xludf.DUMMYFUNCTION("""COMPUTED_VALUE"""),44.1267651804691)</f>
        <v>44.12676518</v>
      </c>
      <c r="C541" s="1">
        <f>IFERROR(__xludf.DUMMYFUNCTION("""COMPUTED_VALUE"""),1764.0)</f>
        <v>1764</v>
      </c>
      <c r="D541" s="1">
        <f>IFERROR(__xludf.DUMMYFUNCTION("""COMPUTED_VALUE"""),540.0)</f>
        <v>540</v>
      </c>
      <c r="E541" s="1" t="str">
        <f>IFERROR(__xludf.DUMMYFUNCTION("""COMPUTED_VALUE"""),"23-01-2022 11:00")</f>
        <v>23-01-2022 11:00</v>
      </c>
      <c r="F541" s="1">
        <f>IFERROR(__xludf.DUMMYFUNCTION("""COMPUTED_VALUE"""),2684.0)</f>
        <v>2684</v>
      </c>
      <c r="G541" s="1">
        <f>IFERROR(__xludf.DUMMYFUNCTION("""COMPUTED_VALUE"""),540.0)</f>
        <v>540</v>
      </c>
      <c r="H541" s="1">
        <f>IFERROR(__xludf.DUMMYFUNCTION("""COMPUTED_VALUE"""),22.02946182)</f>
        <v>22.02946182</v>
      </c>
    </row>
    <row r="542">
      <c r="A542" s="1">
        <f>IFERROR(__xludf.DUMMYFUNCTION("""COMPUTED_VALUE"""),541.0)</f>
        <v>541</v>
      </c>
      <c r="B542" s="1">
        <f>IFERROR(__xludf.DUMMYFUNCTION("""COMPUTED_VALUE"""),69.2366946399352)</f>
        <v>69.23669464</v>
      </c>
      <c r="C542" s="1">
        <f>IFERROR(__xludf.DUMMYFUNCTION("""COMPUTED_VALUE"""),1510.0)</f>
        <v>1510</v>
      </c>
      <c r="D542" s="1">
        <f>IFERROR(__xludf.DUMMYFUNCTION("""COMPUTED_VALUE"""),541.0)</f>
        <v>541</v>
      </c>
      <c r="E542" s="1" t="str">
        <f>IFERROR(__xludf.DUMMYFUNCTION("""COMPUTED_VALUE"""),"23-01-2022 12:00")</f>
        <v>23-01-2022 12:00</v>
      </c>
      <c r="F542" s="1">
        <f>IFERROR(__xludf.DUMMYFUNCTION("""COMPUTED_VALUE"""),2934.0)</f>
        <v>2934</v>
      </c>
      <c r="G542" s="1">
        <f>IFERROR(__xludf.DUMMYFUNCTION("""COMPUTED_VALUE"""),541.0)</f>
        <v>541</v>
      </c>
      <c r="H542" s="1">
        <f>IFERROR(__xludf.DUMMYFUNCTION("""COMPUTED_VALUE"""),80.3178113)</f>
        <v>80.3178113</v>
      </c>
    </row>
    <row r="543">
      <c r="A543" s="1">
        <f>IFERROR(__xludf.DUMMYFUNCTION("""COMPUTED_VALUE"""),542.0)</f>
        <v>542</v>
      </c>
      <c r="B543" s="1">
        <f>IFERROR(__xludf.DUMMYFUNCTION("""COMPUTED_VALUE"""),44.0946424734697)</f>
        <v>44.09464247</v>
      </c>
      <c r="C543" s="1">
        <f>IFERROR(__xludf.DUMMYFUNCTION("""COMPUTED_VALUE"""),1382.0)</f>
        <v>1382</v>
      </c>
      <c r="D543" s="1">
        <f>IFERROR(__xludf.DUMMYFUNCTION("""COMPUTED_VALUE"""),542.0)</f>
        <v>542</v>
      </c>
      <c r="E543" s="1" t="str">
        <f>IFERROR(__xludf.DUMMYFUNCTION("""COMPUTED_VALUE"""),"23-01-2022 13:00")</f>
        <v>23-01-2022 13:00</v>
      </c>
      <c r="F543" s="1">
        <f>IFERROR(__xludf.DUMMYFUNCTION("""COMPUTED_VALUE"""),2657.0)</f>
        <v>2657</v>
      </c>
      <c r="G543" s="1">
        <f>IFERROR(__xludf.DUMMYFUNCTION("""COMPUTED_VALUE"""),542.0)</f>
        <v>542</v>
      </c>
      <c r="H543" s="1">
        <f>IFERROR(__xludf.DUMMYFUNCTION("""COMPUTED_VALUE"""),77.23851862)</f>
        <v>77.23851862</v>
      </c>
    </row>
    <row r="544">
      <c r="A544" s="1">
        <f>IFERROR(__xludf.DUMMYFUNCTION("""COMPUTED_VALUE"""),543.0)</f>
        <v>543</v>
      </c>
      <c r="B544" s="1">
        <f>IFERROR(__xludf.DUMMYFUNCTION("""COMPUTED_VALUE"""),99.7753583900932)</f>
        <v>99.77535839</v>
      </c>
      <c r="C544" s="1">
        <f>IFERROR(__xludf.DUMMYFUNCTION("""COMPUTED_VALUE"""),1439.0)</f>
        <v>1439</v>
      </c>
      <c r="D544" s="1">
        <f>IFERROR(__xludf.DUMMYFUNCTION("""COMPUTED_VALUE"""),543.0)</f>
        <v>543</v>
      </c>
      <c r="E544" s="1" t="str">
        <f>IFERROR(__xludf.DUMMYFUNCTION("""COMPUTED_VALUE"""),"23-01-2022 14:00")</f>
        <v>23-01-2022 14:00</v>
      </c>
      <c r="F544" s="1">
        <f>IFERROR(__xludf.DUMMYFUNCTION("""COMPUTED_VALUE"""),2379.0)</f>
        <v>2379</v>
      </c>
      <c r="G544" s="1">
        <f>IFERROR(__xludf.DUMMYFUNCTION("""COMPUTED_VALUE"""),543.0)</f>
        <v>543</v>
      </c>
      <c r="H544" s="1">
        <f>IFERROR(__xludf.DUMMYFUNCTION("""COMPUTED_VALUE"""),49.85472624)</f>
        <v>49.85472624</v>
      </c>
    </row>
    <row r="545">
      <c r="A545" s="1">
        <f>IFERROR(__xludf.DUMMYFUNCTION("""COMPUTED_VALUE"""),544.0)</f>
        <v>544</v>
      </c>
      <c r="B545" s="1">
        <f>IFERROR(__xludf.DUMMYFUNCTION("""COMPUTED_VALUE"""),52.9911839904377)</f>
        <v>52.99118399</v>
      </c>
      <c r="C545" s="1">
        <f>IFERROR(__xludf.DUMMYFUNCTION("""COMPUTED_VALUE"""),1955.0)</f>
        <v>1955</v>
      </c>
      <c r="D545" s="1">
        <f>IFERROR(__xludf.DUMMYFUNCTION("""COMPUTED_VALUE"""),544.0)</f>
        <v>544</v>
      </c>
      <c r="E545" s="1" t="str">
        <f>IFERROR(__xludf.DUMMYFUNCTION("""COMPUTED_VALUE"""),"23-01-2022 15:00")</f>
        <v>23-01-2022 15:00</v>
      </c>
      <c r="F545" s="1">
        <f>IFERROR(__xludf.DUMMYFUNCTION("""COMPUTED_VALUE"""),2643.0)</f>
        <v>2643</v>
      </c>
      <c r="G545" s="1">
        <f>IFERROR(__xludf.DUMMYFUNCTION("""COMPUTED_VALUE"""),544.0)</f>
        <v>544</v>
      </c>
      <c r="H545" s="1">
        <f>IFERROR(__xludf.DUMMYFUNCTION("""COMPUTED_VALUE"""),20.29534792)</f>
        <v>20.29534792</v>
      </c>
    </row>
    <row r="546">
      <c r="A546" s="1">
        <f>IFERROR(__xludf.DUMMYFUNCTION("""COMPUTED_VALUE"""),545.0)</f>
        <v>545</v>
      </c>
      <c r="B546" s="1">
        <f>IFERROR(__xludf.DUMMYFUNCTION("""COMPUTED_VALUE"""),68.3657153918809)</f>
        <v>68.36571539</v>
      </c>
      <c r="C546" s="1">
        <f>IFERROR(__xludf.DUMMYFUNCTION("""COMPUTED_VALUE"""),1016.0)</f>
        <v>1016</v>
      </c>
      <c r="D546" s="1">
        <f>IFERROR(__xludf.DUMMYFUNCTION("""COMPUTED_VALUE"""),545.0)</f>
        <v>545</v>
      </c>
      <c r="E546" s="1" t="str">
        <f>IFERROR(__xludf.DUMMYFUNCTION("""COMPUTED_VALUE"""),"23-01-2022 16:00")</f>
        <v>23-01-2022 16:00</v>
      </c>
      <c r="F546" s="1">
        <f>IFERROR(__xludf.DUMMYFUNCTION("""COMPUTED_VALUE"""),2264.0)</f>
        <v>2264</v>
      </c>
      <c r="G546" s="1">
        <f>IFERROR(__xludf.DUMMYFUNCTION("""COMPUTED_VALUE"""),545.0)</f>
        <v>545</v>
      </c>
      <c r="H546" s="1">
        <f>IFERROR(__xludf.DUMMYFUNCTION("""COMPUTED_VALUE"""),46.78951927)</f>
        <v>46.78951927</v>
      </c>
    </row>
    <row r="547">
      <c r="A547" s="1">
        <f>IFERROR(__xludf.DUMMYFUNCTION("""COMPUTED_VALUE"""),546.0)</f>
        <v>546</v>
      </c>
      <c r="B547" s="1">
        <f>IFERROR(__xludf.DUMMYFUNCTION("""COMPUTED_VALUE"""),12.3010682144622)</f>
        <v>12.30106821</v>
      </c>
      <c r="C547" s="1">
        <f>IFERROR(__xludf.DUMMYFUNCTION("""COMPUTED_VALUE"""),1460.0)</f>
        <v>1460</v>
      </c>
      <c r="D547" s="1">
        <f>IFERROR(__xludf.DUMMYFUNCTION("""COMPUTED_VALUE"""),546.0)</f>
        <v>546</v>
      </c>
      <c r="E547" s="1" t="str">
        <f>IFERROR(__xludf.DUMMYFUNCTION("""COMPUTED_VALUE"""),"23-01-2022 17:00")</f>
        <v>23-01-2022 17:00</v>
      </c>
      <c r="F547" s="1">
        <f>IFERROR(__xludf.DUMMYFUNCTION("""COMPUTED_VALUE"""),2784.0)</f>
        <v>2784</v>
      </c>
      <c r="G547" s="1">
        <f>IFERROR(__xludf.DUMMYFUNCTION("""COMPUTED_VALUE"""),546.0)</f>
        <v>546</v>
      </c>
      <c r="H547" s="1">
        <f>IFERROR(__xludf.DUMMYFUNCTION("""COMPUTED_VALUE"""),71.10757834)</f>
        <v>71.10757834</v>
      </c>
    </row>
    <row r="548">
      <c r="A548" s="1">
        <f>IFERROR(__xludf.DUMMYFUNCTION("""COMPUTED_VALUE"""),547.0)</f>
        <v>547</v>
      </c>
      <c r="B548" s="1">
        <f>IFERROR(__xludf.DUMMYFUNCTION("""COMPUTED_VALUE"""),98.6464022046273)</f>
        <v>98.6464022</v>
      </c>
      <c r="C548" s="1">
        <f>IFERROR(__xludf.DUMMYFUNCTION("""COMPUTED_VALUE"""),1073.0)</f>
        <v>1073</v>
      </c>
      <c r="D548" s="1">
        <f>IFERROR(__xludf.DUMMYFUNCTION("""COMPUTED_VALUE"""),547.0)</f>
        <v>547</v>
      </c>
      <c r="E548" s="1" t="str">
        <f>IFERROR(__xludf.DUMMYFUNCTION("""COMPUTED_VALUE"""),"23-01-2022 18:00")</f>
        <v>23-01-2022 18:00</v>
      </c>
      <c r="F548" s="1">
        <f>IFERROR(__xludf.DUMMYFUNCTION("""COMPUTED_VALUE"""),2365.0)</f>
        <v>2365</v>
      </c>
      <c r="G548" s="1">
        <f>IFERROR(__xludf.DUMMYFUNCTION("""COMPUTED_VALUE"""),547.0)</f>
        <v>547</v>
      </c>
      <c r="H548" s="1">
        <f>IFERROR(__xludf.DUMMYFUNCTION("""COMPUTED_VALUE"""),14.02476238)</f>
        <v>14.02476238</v>
      </c>
    </row>
    <row r="549">
      <c r="A549" s="1">
        <f>IFERROR(__xludf.DUMMYFUNCTION("""COMPUTED_VALUE"""),548.0)</f>
        <v>548</v>
      </c>
      <c r="B549" s="1">
        <f>IFERROR(__xludf.DUMMYFUNCTION("""COMPUTED_VALUE"""),85.314139951642)</f>
        <v>85.31413995</v>
      </c>
      <c r="C549" s="1">
        <f>IFERROR(__xludf.DUMMYFUNCTION("""COMPUTED_VALUE"""),1814.0)</f>
        <v>1814</v>
      </c>
      <c r="D549" s="1">
        <f>IFERROR(__xludf.DUMMYFUNCTION("""COMPUTED_VALUE"""),548.0)</f>
        <v>548</v>
      </c>
      <c r="E549" s="1" t="str">
        <f>IFERROR(__xludf.DUMMYFUNCTION("""COMPUTED_VALUE"""),"23-01-2022 19:00")</f>
        <v>23-01-2022 19:00</v>
      </c>
      <c r="F549" s="1">
        <f>IFERROR(__xludf.DUMMYFUNCTION("""COMPUTED_VALUE"""),2515.0)</f>
        <v>2515</v>
      </c>
      <c r="G549" s="1">
        <f>IFERROR(__xludf.DUMMYFUNCTION("""COMPUTED_VALUE"""),548.0)</f>
        <v>548</v>
      </c>
      <c r="H549" s="1">
        <f>IFERROR(__xludf.DUMMYFUNCTION("""COMPUTED_VALUE"""),76.12515769)</f>
        <v>76.12515769</v>
      </c>
    </row>
    <row r="550">
      <c r="A550" s="1">
        <f>IFERROR(__xludf.DUMMYFUNCTION("""COMPUTED_VALUE"""),549.0)</f>
        <v>549</v>
      </c>
      <c r="B550" s="1">
        <f>IFERROR(__xludf.DUMMYFUNCTION("""COMPUTED_VALUE"""),21.032649355713)</f>
        <v>21.03264936</v>
      </c>
      <c r="C550" s="1">
        <f>IFERROR(__xludf.DUMMYFUNCTION("""COMPUTED_VALUE"""),1660.0)</f>
        <v>1660</v>
      </c>
      <c r="D550" s="1">
        <f>IFERROR(__xludf.DUMMYFUNCTION("""COMPUTED_VALUE"""),549.0)</f>
        <v>549</v>
      </c>
      <c r="E550" s="1" t="str">
        <f>IFERROR(__xludf.DUMMYFUNCTION("""COMPUTED_VALUE"""),"23-01-2022 20:00")</f>
        <v>23-01-2022 20:00</v>
      </c>
      <c r="F550" s="1">
        <f>IFERROR(__xludf.DUMMYFUNCTION("""COMPUTED_VALUE"""),2028.0)</f>
        <v>2028</v>
      </c>
      <c r="G550" s="1">
        <f>IFERROR(__xludf.DUMMYFUNCTION("""COMPUTED_VALUE"""),549.0)</f>
        <v>549</v>
      </c>
      <c r="H550" s="1">
        <f>IFERROR(__xludf.DUMMYFUNCTION("""COMPUTED_VALUE"""),25.07008359)</f>
        <v>25.07008359</v>
      </c>
    </row>
    <row r="551">
      <c r="A551" s="1">
        <f>IFERROR(__xludf.DUMMYFUNCTION("""COMPUTED_VALUE"""),550.0)</f>
        <v>550</v>
      </c>
      <c r="B551" s="1">
        <f>IFERROR(__xludf.DUMMYFUNCTION("""COMPUTED_VALUE"""),82.0037395338833)</f>
        <v>82.00373953</v>
      </c>
      <c r="C551" s="1">
        <f>IFERROR(__xludf.DUMMYFUNCTION("""COMPUTED_VALUE"""),1204.0)</f>
        <v>1204</v>
      </c>
      <c r="D551" s="1">
        <f>IFERROR(__xludf.DUMMYFUNCTION("""COMPUTED_VALUE"""),550.0)</f>
        <v>550</v>
      </c>
      <c r="E551" s="1" t="str">
        <f>IFERROR(__xludf.DUMMYFUNCTION("""COMPUTED_VALUE"""),"23-01-2022 21:00")</f>
        <v>23-01-2022 21:00</v>
      </c>
      <c r="F551" s="1">
        <f>IFERROR(__xludf.DUMMYFUNCTION("""COMPUTED_VALUE"""),2329.0)</f>
        <v>2329</v>
      </c>
      <c r="G551" s="1">
        <f>IFERROR(__xludf.DUMMYFUNCTION("""COMPUTED_VALUE"""),550.0)</f>
        <v>550</v>
      </c>
      <c r="H551" s="1">
        <f>IFERROR(__xludf.DUMMYFUNCTION("""COMPUTED_VALUE"""),31.61403546)</f>
        <v>31.61403546</v>
      </c>
    </row>
    <row r="552">
      <c r="A552" s="1">
        <f>IFERROR(__xludf.DUMMYFUNCTION("""COMPUTED_VALUE"""),551.0)</f>
        <v>551</v>
      </c>
      <c r="B552" s="1">
        <f>IFERROR(__xludf.DUMMYFUNCTION("""COMPUTED_VALUE"""),82.1641341618383)</f>
        <v>82.16413416</v>
      </c>
      <c r="C552" s="1">
        <f>IFERROR(__xludf.DUMMYFUNCTION("""COMPUTED_VALUE"""),1897.0)</f>
        <v>1897</v>
      </c>
      <c r="D552" s="1">
        <f>IFERROR(__xludf.DUMMYFUNCTION("""COMPUTED_VALUE"""),551.0)</f>
        <v>551</v>
      </c>
      <c r="E552" s="1" t="str">
        <f>IFERROR(__xludf.DUMMYFUNCTION("""COMPUTED_VALUE"""),"23-01-2022 22:00")</f>
        <v>23-01-2022 22:00</v>
      </c>
      <c r="F552" s="1">
        <f>IFERROR(__xludf.DUMMYFUNCTION("""COMPUTED_VALUE"""),2823.0)</f>
        <v>2823</v>
      </c>
      <c r="G552" s="1">
        <f>IFERROR(__xludf.DUMMYFUNCTION("""COMPUTED_VALUE"""),551.0)</f>
        <v>551</v>
      </c>
      <c r="H552" s="1">
        <f>IFERROR(__xludf.DUMMYFUNCTION("""COMPUTED_VALUE"""),64.56228438)</f>
        <v>64.56228438</v>
      </c>
    </row>
    <row r="553">
      <c r="A553" s="1">
        <f>IFERROR(__xludf.DUMMYFUNCTION("""COMPUTED_VALUE"""),552.0)</f>
        <v>552</v>
      </c>
      <c r="B553" s="1">
        <f>IFERROR(__xludf.DUMMYFUNCTION("""COMPUTED_VALUE"""),30.561099365798)</f>
        <v>30.56109937</v>
      </c>
      <c r="C553" s="1">
        <f>IFERROR(__xludf.DUMMYFUNCTION("""COMPUTED_VALUE"""),1260.0)</f>
        <v>1260</v>
      </c>
      <c r="D553" s="1">
        <f>IFERROR(__xludf.DUMMYFUNCTION("""COMPUTED_VALUE"""),552.0)</f>
        <v>552</v>
      </c>
      <c r="E553" s="1" t="str">
        <f>IFERROR(__xludf.DUMMYFUNCTION("""COMPUTED_VALUE"""),"23-01-2022 23:00")</f>
        <v>23-01-2022 23:00</v>
      </c>
      <c r="F553" s="1">
        <f>IFERROR(__xludf.DUMMYFUNCTION("""COMPUTED_VALUE"""),2325.0)</f>
        <v>2325</v>
      </c>
      <c r="G553" s="1">
        <f>IFERROR(__xludf.DUMMYFUNCTION("""COMPUTED_VALUE"""),552.0)</f>
        <v>552</v>
      </c>
      <c r="H553" s="1">
        <f>IFERROR(__xludf.DUMMYFUNCTION("""COMPUTED_VALUE"""),42.93345792)</f>
        <v>42.93345792</v>
      </c>
    </row>
    <row r="554">
      <c r="A554" s="1">
        <f>IFERROR(__xludf.DUMMYFUNCTION("""COMPUTED_VALUE"""),553.0)</f>
        <v>553</v>
      </c>
      <c r="B554" s="1">
        <f>IFERROR(__xludf.DUMMYFUNCTION("""COMPUTED_VALUE"""),52.6989480083848)</f>
        <v>52.69894801</v>
      </c>
      <c r="C554" s="1">
        <f>IFERROR(__xludf.DUMMYFUNCTION("""COMPUTED_VALUE"""),1507.0)</f>
        <v>1507</v>
      </c>
      <c r="D554" s="1">
        <f>IFERROR(__xludf.DUMMYFUNCTION("""COMPUTED_VALUE"""),553.0)</f>
        <v>553</v>
      </c>
      <c r="E554" s="1" t="str">
        <f>IFERROR(__xludf.DUMMYFUNCTION("""COMPUTED_VALUE"""),"24-01-2022 00:00")</f>
        <v>24-01-2022 00:00</v>
      </c>
      <c r="F554" s="1">
        <f>IFERROR(__xludf.DUMMYFUNCTION("""COMPUTED_VALUE"""),2126.0)</f>
        <v>2126</v>
      </c>
      <c r="G554" s="1">
        <f>IFERROR(__xludf.DUMMYFUNCTION("""COMPUTED_VALUE"""),553.0)</f>
        <v>553</v>
      </c>
      <c r="H554" s="1">
        <f>IFERROR(__xludf.DUMMYFUNCTION("""COMPUTED_VALUE"""),35.56554173)</f>
        <v>35.56554173</v>
      </c>
    </row>
    <row r="555">
      <c r="A555" s="1">
        <f>IFERROR(__xludf.DUMMYFUNCTION("""COMPUTED_VALUE"""),554.0)</f>
        <v>554</v>
      </c>
      <c r="B555" s="1">
        <f>IFERROR(__xludf.DUMMYFUNCTION("""COMPUTED_VALUE"""),66.5422511599139)</f>
        <v>66.54225116</v>
      </c>
      <c r="C555" s="1">
        <f>IFERROR(__xludf.DUMMYFUNCTION("""COMPUTED_VALUE"""),1119.0)</f>
        <v>1119</v>
      </c>
      <c r="D555" s="1">
        <f>IFERROR(__xludf.DUMMYFUNCTION("""COMPUTED_VALUE"""),554.0)</f>
        <v>554</v>
      </c>
      <c r="E555" s="1" t="str">
        <f>IFERROR(__xludf.DUMMYFUNCTION("""COMPUTED_VALUE"""),"24-01-2022 01:00")</f>
        <v>24-01-2022 01:00</v>
      </c>
      <c r="F555" s="1">
        <f>IFERROR(__xludf.DUMMYFUNCTION("""COMPUTED_VALUE"""),2309.0)</f>
        <v>2309</v>
      </c>
      <c r="G555" s="1">
        <f>IFERROR(__xludf.DUMMYFUNCTION("""COMPUTED_VALUE"""),554.0)</f>
        <v>554</v>
      </c>
      <c r="H555" s="1">
        <f>IFERROR(__xludf.DUMMYFUNCTION("""COMPUTED_VALUE"""),22.58265334)</f>
        <v>22.58265334</v>
      </c>
    </row>
    <row r="556">
      <c r="A556" s="1">
        <f>IFERROR(__xludf.DUMMYFUNCTION("""COMPUTED_VALUE"""),555.0)</f>
        <v>555</v>
      </c>
      <c r="B556" s="1">
        <f>IFERROR(__xludf.DUMMYFUNCTION("""COMPUTED_VALUE"""),66.4879972349032)</f>
        <v>66.48799723</v>
      </c>
      <c r="C556" s="1">
        <f>IFERROR(__xludf.DUMMYFUNCTION("""COMPUTED_VALUE"""),1141.0)</f>
        <v>1141</v>
      </c>
      <c r="D556" s="1">
        <f>IFERROR(__xludf.DUMMYFUNCTION("""COMPUTED_VALUE"""),555.0)</f>
        <v>555</v>
      </c>
      <c r="E556" s="1" t="str">
        <f>IFERROR(__xludf.DUMMYFUNCTION("""COMPUTED_VALUE"""),"24-01-2022 02:00")</f>
        <v>24-01-2022 02:00</v>
      </c>
      <c r="F556" s="1">
        <f>IFERROR(__xludf.DUMMYFUNCTION("""COMPUTED_VALUE"""),2140.0)</f>
        <v>2140</v>
      </c>
      <c r="G556" s="1">
        <f>IFERROR(__xludf.DUMMYFUNCTION("""COMPUTED_VALUE"""),555.0)</f>
        <v>555</v>
      </c>
      <c r="H556" s="1">
        <f>IFERROR(__xludf.DUMMYFUNCTION("""COMPUTED_VALUE"""),14.59704183)</f>
        <v>14.59704183</v>
      </c>
    </row>
    <row r="557">
      <c r="A557" s="1">
        <f>IFERROR(__xludf.DUMMYFUNCTION("""COMPUTED_VALUE"""),556.0)</f>
        <v>556</v>
      </c>
      <c r="B557" s="1">
        <f>IFERROR(__xludf.DUMMYFUNCTION("""COMPUTED_VALUE"""),74.1732341400259)</f>
        <v>74.17323414</v>
      </c>
      <c r="C557" s="1">
        <f>IFERROR(__xludf.DUMMYFUNCTION("""COMPUTED_VALUE"""),1822.0)</f>
        <v>1822</v>
      </c>
      <c r="D557" s="1">
        <f>IFERROR(__xludf.DUMMYFUNCTION("""COMPUTED_VALUE"""),556.0)</f>
        <v>556</v>
      </c>
      <c r="E557" s="1" t="str">
        <f>IFERROR(__xludf.DUMMYFUNCTION("""COMPUTED_VALUE"""),"24-01-2022 03:00")</f>
        <v>24-01-2022 03:00</v>
      </c>
      <c r="F557" s="1">
        <f>IFERROR(__xludf.DUMMYFUNCTION("""COMPUTED_VALUE"""),2730.0)</f>
        <v>2730</v>
      </c>
      <c r="G557" s="1">
        <f>IFERROR(__xludf.DUMMYFUNCTION("""COMPUTED_VALUE"""),556.0)</f>
        <v>556</v>
      </c>
      <c r="H557" s="1">
        <f>IFERROR(__xludf.DUMMYFUNCTION("""COMPUTED_VALUE"""),55.25302445)</f>
        <v>55.25302445</v>
      </c>
    </row>
    <row r="558">
      <c r="A558" s="1">
        <f>IFERROR(__xludf.DUMMYFUNCTION("""COMPUTED_VALUE"""),557.0)</f>
        <v>557</v>
      </c>
      <c r="B558" s="1">
        <f>IFERROR(__xludf.DUMMYFUNCTION("""COMPUTED_VALUE"""),66.2444692713856)</f>
        <v>66.24446927</v>
      </c>
      <c r="C558" s="1">
        <f>IFERROR(__xludf.DUMMYFUNCTION("""COMPUTED_VALUE"""),1307.0)</f>
        <v>1307</v>
      </c>
      <c r="D558" s="1">
        <f>IFERROR(__xludf.DUMMYFUNCTION("""COMPUTED_VALUE"""),557.0)</f>
        <v>557</v>
      </c>
      <c r="E558" s="1" t="str">
        <f>IFERROR(__xludf.DUMMYFUNCTION("""COMPUTED_VALUE"""),"24-01-2022 04:00")</f>
        <v>24-01-2022 04:00</v>
      </c>
      <c r="F558" s="1">
        <f>IFERROR(__xludf.DUMMYFUNCTION("""COMPUTED_VALUE"""),2301.0)</f>
        <v>2301</v>
      </c>
      <c r="G558" s="1">
        <f>IFERROR(__xludf.DUMMYFUNCTION("""COMPUTED_VALUE"""),557.0)</f>
        <v>557</v>
      </c>
      <c r="H558" s="1">
        <f>IFERROR(__xludf.DUMMYFUNCTION("""COMPUTED_VALUE"""),58.84568784)</f>
        <v>58.84568784</v>
      </c>
    </row>
    <row r="559">
      <c r="A559" s="1">
        <f>IFERROR(__xludf.DUMMYFUNCTION("""COMPUTED_VALUE"""),558.0)</f>
        <v>558</v>
      </c>
      <c r="B559" s="1">
        <f>IFERROR(__xludf.DUMMYFUNCTION("""COMPUTED_VALUE"""),18.4247870469273)</f>
        <v>18.42478705</v>
      </c>
      <c r="C559" s="1">
        <f>IFERROR(__xludf.DUMMYFUNCTION("""COMPUTED_VALUE"""),1176.0)</f>
        <v>1176</v>
      </c>
      <c r="D559" s="1">
        <f>IFERROR(__xludf.DUMMYFUNCTION("""COMPUTED_VALUE"""),558.0)</f>
        <v>558</v>
      </c>
      <c r="E559" s="1" t="str">
        <f>IFERROR(__xludf.DUMMYFUNCTION("""COMPUTED_VALUE"""),"24-01-2022 05:00")</f>
        <v>24-01-2022 05:00</v>
      </c>
      <c r="F559" s="1">
        <f>IFERROR(__xludf.DUMMYFUNCTION("""COMPUTED_VALUE"""),2743.0)</f>
        <v>2743</v>
      </c>
      <c r="G559" s="1">
        <f>IFERROR(__xludf.DUMMYFUNCTION("""COMPUTED_VALUE"""),558.0)</f>
        <v>558</v>
      </c>
      <c r="H559" s="1">
        <f>IFERROR(__xludf.DUMMYFUNCTION("""COMPUTED_VALUE"""),57.22281084)</f>
        <v>57.22281084</v>
      </c>
    </row>
    <row r="560">
      <c r="A560" s="1">
        <f>IFERROR(__xludf.DUMMYFUNCTION("""COMPUTED_VALUE"""),559.0)</f>
        <v>559</v>
      </c>
      <c r="B560" s="1">
        <f>IFERROR(__xludf.DUMMYFUNCTION("""COMPUTED_VALUE"""),96.4070940535006)</f>
        <v>96.40709405</v>
      </c>
      <c r="C560" s="1">
        <f>IFERROR(__xludf.DUMMYFUNCTION("""COMPUTED_VALUE"""),1634.0)</f>
        <v>1634</v>
      </c>
      <c r="D560" s="1">
        <f>IFERROR(__xludf.DUMMYFUNCTION("""COMPUTED_VALUE"""),559.0)</f>
        <v>559</v>
      </c>
      <c r="E560" s="1" t="str">
        <f>IFERROR(__xludf.DUMMYFUNCTION("""COMPUTED_VALUE"""),"24-01-2022 06:00")</f>
        <v>24-01-2022 06:00</v>
      </c>
      <c r="F560" s="1">
        <f>IFERROR(__xludf.DUMMYFUNCTION("""COMPUTED_VALUE"""),2570.0)</f>
        <v>2570</v>
      </c>
      <c r="G560" s="1">
        <f>IFERROR(__xludf.DUMMYFUNCTION("""COMPUTED_VALUE"""),559.0)</f>
        <v>559</v>
      </c>
      <c r="H560" s="1">
        <f>IFERROR(__xludf.DUMMYFUNCTION("""COMPUTED_VALUE"""),98.80181671)</f>
        <v>98.80181671</v>
      </c>
    </row>
    <row r="561">
      <c r="A561" s="1">
        <f>IFERROR(__xludf.DUMMYFUNCTION("""COMPUTED_VALUE"""),560.0)</f>
        <v>560</v>
      </c>
      <c r="B561" s="1">
        <f>IFERROR(__xludf.DUMMYFUNCTION("""COMPUTED_VALUE"""),37.3710536316197)</f>
        <v>37.37105363</v>
      </c>
      <c r="C561" s="1">
        <f>IFERROR(__xludf.DUMMYFUNCTION("""COMPUTED_VALUE"""),1289.0)</f>
        <v>1289</v>
      </c>
      <c r="D561" s="1">
        <f>IFERROR(__xludf.DUMMYFUNCTION("""COMPUTED_VALUE"""),560.0)</f>
        <v>560</v>
      </c>
      <c r="E561" s="1" t="str">
        <f>IFERROR(__xludf.DUMMYFUNCTION("""COMPUTED_VALUE"""),"24-01-2022 07:00")</f>
        <v>24-01-2022 07:00</v>
      </c>
      <c r="F561" s="1">
        <f>IFERROR(__xludf.DUMMYFUNCTION("""COMPUTED_VALUE"""),2283.0)</f>
        <v>2283</v>
      </c>
      <c r="G561" s="1">
        <f>IFERROR(__xludf.DUMMYFUNCTION("""COMPUTED_VALUE"""),560.0)</f>
        <v>560</v>
      </c>
      <c r="H561" s="1">
        <f>IFERROR(__xludf.DUMMYFUNCTION("""COMPUTED_VALUE"""),63.46213452)</f>
        <v>63.46213452</v>
      </c>
    </row>
    <row r="562">
      <c r="A562" s="1">
        <f>IFERROR(__xludf.DUMMYFUNCTION("""COMPUTED_VALUE"""),561.0)</f>
        <v>561</v>
      </c>
      <c r="B562" s="1">
        <f>IFERROR(__xludf.DUMMYFUNCTION("""COMPUTED_VALUE"""),57.8915584142375)</f>
        <v>57.89155841</v>
      </c>
      <c r="C562" s="1">
        <f>IFERROR(__xludf.DUMMYFUNCTION("""COMPUTED_VALUE"""),1923.0)</f>
        <v>1923</v>
      </c>
      <c r="D562" s="1">
        <f>IFERROR(__xludf.DUMMYFUNCTION("""COMPUTED_VALUE"""),561.0)</f>
        <v>561</v>
      </c>
      <c r="E562" s="1" t="str">
        <f>IFERROR(__xludf.DUMMYFUNCTION("""COMPUTED_VALUE"""),"24-01-2022 08:00")</f>
        <v>24-01-2022 08:00</v>
      </c>
      <c r="F562" s="1">
        <f>IFERROR(__xludf.DUMMYFUNCTION("""COMPUTED_VALUE"""),2791.0)</f>
        <v>2791</v>
      </c>
      <c r="G562" s="1">
        <f>IFERROR(__xludf.DUMMYFUNCTION("""COMPUTED_VALUE"""),561.0)</f>
        <v>561</v>
      </c>
      <c r="H562" s="1">
        <f>IFERROR(__xludf.DUMMYFUNCTION("""COMPUTED_VALUE"""),49.0896079)</f>
        <v>49.0896079</v>
      </c>
    </row>
    <row r="563">
      <c r="A563" s="1">
        <f>IFERROR(__xludf.DUMMYFUNCTION("""COMPUTED_VALUE"""),562.0)</f>
        <v>562</v>
      </c>
      <c r="B563" s="1">
        <f>IFERROR(__xludf.DUMMYFUNCTION("""COMPUTED_VALUE"""),65.1444437397924)</f>
        <v>65.14444374</v>
      </c>
      <c r="C563" s="1">
        <f>IFERROR(__xludf.DUMMYFUNCTION("""COMPUTED_VALUE"""),1668.0)</f>
        <v>1668</v>
      </c>
      <c r="D563" s="1">
        <f>IFERROR(__xludf.DUMMYFUNCTION("""COMPUTED_VALUE"""),562.0)</f>
        <v>562</v>
      </c>
      <c r="E563" s="1" t="str">
        <f>IFERROR(__xludf.DUMMYFUNCTION("""COMPUTED_VALUE"""),"24-01-2022 09:00")</f>
        <v>24-01-2022 09:00</v>
      </c>
      <c r="F563" s="1">
        <f>IFERROR(__xludf.DUMMYFUNCTION("""COMPUTED_VALUE"""),2501.0)</f>
        <v>2501</v>
      </c>
      <c r="G563" s="1">
        <f>IFERROR(__xludf.DUMMYFUNCTION("""COMPUTED_VALUE"""),562.0)</f>
        <v>562</v>
      </c>
      <c r="H563" s="1">
        <f>IFERROR(__xludf.DUMMYFUNCTION("""COMPUTED_VALUE"""),80.73234233)</f>
        <v>80.73234233</v>
      </c>
    </row>
    <row r="564">
      <c r="A564" s="1">
        <f>IFERROR(__xludf.DUMMYFUNCTION("""COMPUTED_VALUE"""),563.0)</f>
        <v>563</v>
      </c>
      <c r="B564" s="1">
        <f>IFERROR(__xludf.DUMMYFUNCTION("""COMPUTED_VALUE"""),50.9463446687639)</f>
        <v>50.94634467</v>
      </c>
      <c r="C564" s="1">
        <f>IFERROR(__xludf.DUMMYFUNCTION("""COMPUTED_VALUE"""),1732.0)</f>
        <v>1732</v>
      </c>
      <c r="D564" s="1">
        <f>IFERROR(__xludf.DUMMYFUNCTION("""COMPUTED_VALUE"""),563.0)</f>
        <v>563</v>
      </c>
      <c r="E564" s="1" t="str">
        <f>IFERROR(__xludf.DUMMYFUNCTION("""COMPUTED_VALUE"""),"24-01-2022 10:00")</f>
        <v>24-01-2022 10:00</v>
      </c>
      <c r="F564" s="1">
        <f>IFERROR(__xludf.DUMMYFUNCTION("""COMPUTED_VALUE"""),2123.0)</f>
        <v>2123</v>
      </c>
      <c r="G564" s="1">
        <f>IFERROR(__xludf.DUMMYFUNCTION("""COMPUTED_VALUE"""),563.0)</f>
        <v>563</v>
      </c>
      <c r="H564" s="1">
        <f>IFERROR(__xludf.DUMMYFUNCTION("""COMPUTED_VALUE"""),28.19470945)</f>
        <v>28.19470945</v>
      </c>
    </row>
    <row r="565">
      <c r="A565" s="1">
        <f>IFERROR(__xludf.DUMMYFUNCTION("""COMPUTED_VALUE"""),564.0)</f>
        <v>564</v>
      </c>
      <c r="B565" s="1">
        <f>IFERROR(__xludf.DUMMYFUNCTION("""COMPUTED_VALUE"""),90.1516974563995)</f>
        <v>90.15169746</v>
      </c>
      <c r="C565" s="1">
        <f>IFERROR(__xludf.DUMMYFUNCTION("""COMPUTED_VALUE"""),1666.0)</f>
        <v>1666</v>
      </c>
      <c r="D565" s="1">
        <f>IFERROR(__xludf.DUMMYFUNCTION("""COMPUTED_VALUE"""),564.0)</f>
        <v>564</v>
      </c>
      <c r="E565" s="1" t="str">
        <f>IFERROR(__xludf.DUMMYFUNCTION("""COMPUTED_VALUE"""),"24-01-2022 11:00")</f>
        <v>24-01-2022 11:00</v>
      </c>
      <c r="F565" s="1">
        <f>IFERROR(__xludf.DUMMYFUNCTION("""COMPUTED_VALUE"""),2879.0)</f>
        <v>2879</v>
      </c>
      <c r="G565" s="1">
        <f>IFERROR(__xludf.DUMMYFUNCTION("""COMPUTED_VALUE"""),564.0)</f>
        <v>564</v>
      </c>
      <c r="H565" s="1">
        <f>IFERROR(__xludf.DUMMYFUNCTION("""COMPUTED_VALUE"""),28.08181246)</f>
        <v>28.08181246</v>
      </c>
    </row>
    <row r="566">
      <c r="A566" s="1">
        <f>IFERROR(__xludf.DUMMYFUNCTION("""COMPUTED_VALUE"""),565.0)</f>
        <v>565</v>
      </c>
      <c r="B566" s="1">
        <f>IFERROR(__xludf.DUMMYFUNCTION("""COMPUTED_VALUE"""),49.695996077348)</f>
        <v>49.69599608</v>
      </c>
      <c r="C566" s="1">
        <f>IFERROR(__xludf.DUMMYFUNCTION("""COMPUTED_VALUE"""),1624.0)</f>
        <v>1624</v>
      </c>
      <c r="D566" s="1">
        <f>IFERROR(__xludf.DUMMYFUNCTION("""COMPUTED_VALUE"""),565.0)</f>
        <v>565</v>
      </c>
      <c r="E566" s="1" t="str">
        <f>IFERROR(__xludf.DUMMYFUNCTION("""COMPUTED_VALUE"""),"24-01-2022 12:00")</f>
        <v>24-01-2022 12:00</v>
      </c>
      <c r="F566" s="1">
        <f>IFERROR(__xludf.DUMMYFUNCTION("""COMPUTED_VALUE"""),2212.0)</f>
        <v>2212</v>
      </c>
      <c r="G566" s="1">
        <f>IFERROR(__xludf.DUMMYFUNCTION("""COMPUTED_VALUE"""),565.0)</f>
        <v>565</v>
      </c>
      <c r="H566" s="1">
        <f>IFERROR(__xludf.DUMMYFUNCTION("""COMPUTED_VALUE"""),71.22961284)</f>
        <v>71.22961284</v>
      </c>
    </row>
    <row r="567">
      <c r="A567" s="1">
        <f>IFERROR(__xludf.DUMMYFUNCTION("""COMPUTED_VALUE"""),566.0)</f>
        <v>566</v>
      </c>
      <c r="B567" s="1">
        <f>IFERROR(__xludf.DUMMYFUNCTION("""COMPUTED_VALUE"""),71.9850453935807)</f>
        <v>71.98504539</v>
      </c>
      <c r="C567" s="1">
        <f>IFERROR(__xludf.DUMMYFUNCTION("""COMPUTED_VALUE"""),1786.0)</f>
        <v>1786</v>
      </c>
      <c r="D567" s="1">
        <f>IFERROR(__xludf.DUMMYFUNCTION("""COMPUTED_VALUE"""),566.0)</f>
        <v>566</v>
      </c>
      <c r="E567" s="1" t="str">
        <f>IFERROR(__xludf.DUMMYFUNCTION("""COMPUTED_VALUE"""),"24-01-2022 13:00")</f>
        <v>24-01-2022 13:00</v>
      </c>
      <c r="F567" s="1">
        <f>IFERROR(__xludf.DUMMYFUNCTION("""COMPUTED_VALUE"""),2559.0)</f>
        <v>2559</v>
      </c>
      <c r="G567" s="1">
        <f>IFERROR(__xludf.DUMMYFUNCTION("""COMPUTED_VALUE"""),566.0)</f>
        <v>566</v>
      </c>
      <c r="H567" s="1">
        <f>IFERROR(__xludf.DUMMYFUNCTION("""COMPUTED_VALUE"""),12.94783816)</f>
        <v>12.94783816</v>
      </c>
    </row>
    <row r="568">
      <c r="A568" s="1">
        <f>IFERROR(__xludf.DUMMYFUNCTION("""COMPUTED_VALUE"""),567.0)</f>
        <v>567</v>
      </c>
      <c r="B568" s="1">
        <f>IFERROR(__xludf.DUMMYFUNCTION("""COMPUTED_VALUE"""),39.1763297540639)</f>
        <v>39.17632975</v>
      </c>
      <c r="C568" s="1">
        <f>IFERROR(__xludf.DUMMYFUNCTION("""COMPUTED_VALUE"""),1019.0)</f>
        <v>1019</v>
      </c>
      <c r="D568" s="1">
        <f>IFERROR(__xludf.DUMMYFUNCTION("""COMPUTED_VALUE"""),567.0)</f>
        <v>567</v>
      </c>
      <c r="E568" s="1" t="str">
        <f>IFERROR(__xludf.DUMMYFUNCTION("""COMPUTED_VALUE"""),"24-01-2022 14:00")</f>
        <v>24-01-2022 14:00</v>
      </c>
      <c r="F568" s="1">
        <f>IFERROR(__xludf.DUMMYFUNCTION("""COMPUTED_VALUE"""),2444.0)</f>
        <v>2444</v>
      </c>
      <c r="G568" s="1">
        <f>IFERROR(__xludf.DUMMYFUNCTION("""COMPUTED_VALUE"""),567.0)</f>
        <v>567</v>
      </c>
      <c r="H568" s="1">
        <f>IFERROR(__xludf.DUMMYFUNCTION("""COMPUTED_VALUE"""),12.48165791)</f>
        <v>12.48165791</v>
      </c>
    </row>
    <row r="569">
      <c r="A569" s="1">
        <f>IFERROR(__xludf.DUMMYFUNCTION("""COMPUTED_VALUE"""),568.0)</f>
        <v>568</v>
      </c>
      <c r="B569" s="1">
        <f>IFERROR(__xludf.DUMMYFUNCTION("""COMPUTED_VALUE"""),50.8238651790633)</f>
        <v>50.82386518</v>
      </c>
      <c r="C569" s="1">
        <f>IFERROR(__xludf.DUMMYFUNCTION("""COMPUTED_VALUE"""),1978.0)</f>
        <v>1978</v>
      </c>
      <c r="D569" s="1">
        <f>IFERROR(__xludf.DUMMYFUNCTION("""COMPUTED_VALUE"""),568.0)</f>
        <v>568</v>
      </c>
      <c r="E569" s="1" t="str">
        <f>IFERROR(__xludf.DUMMYFUNCTION("""COMPUTED_VALUE"""),"24-01-2022 15:00")</f>
        <v>24-01-2022 15:00</v>
      </c>
      <c r="F569" s="1">
        <f>IFERROR(__xludf.DUMMYFUNCTION("""COMPUTED_VALUE"""),2112.0)</f>
        <v>2112</v>
      </c>
      <c r="G569" s="1">
        <f>IFERROR(__xludf.DUMMYFUNCTION("""COMPUTED_VALUE"""),568.0)</f>
        <v>568</v>
      </c>
      <c r="H569" s="1">
        <f>IFERROR(__xludf.DUMMYFUNCTION("""COMPUTED_VALUE"""),65.99753208)</f>
        <v>65.99753208</v>
      </c>
    </row>
    <row r="570">
      <c r="A570" s="1">
        <f>IFERROR(__xludf.DUMMYFUNCTION("""COMPUTED_VALUE"""),569.0)</f>
        <v>569</v>
      </c>
      <c r="B570" s="1">
        <f>IFERROR(__xludf.DUMMYFUNCTION("""COMPUTED_VALUE"""),85.300767668044)</f>
        <v>85.30076767</v>
      </c>
      <c r="C570" s="1">
        <f>IFERROR(__xludf.DUMMYFUNCTION("""COMPUTED_VALUE"""),1655.0)</f>
        <v>1655</v>
      </c>
      <c r="D570" s="1">
        <f>IFERROR(__xludf.DUMMYFUNCTION("""COMPUTED_VALUE"""),569.0)</f>
        <v>569</v>
      </c>
      <c r="E570" s="1" t="str">
        <f>IFERROR(__xludf.DUMMYFUNCTION("""COMPUTED_VALUE"""),"24-01-2022 16:00")</f>
        <v>24-01-2022 16:00</v>
      </c>
      <c r="F570" s="1">
        <f>IFERROR(__xludf.DUMMYFUNCTION("""COMPUTED_VALUE"""),2922.0)</f>
        <v>2922</v>
      </c>
      <c r="G570" s="1">
        <f>IFERROR(__xludf.DUMMYFUNCTION("""COMPUTED_VALUE"""),569.0)</f>
        <v>569</v>
      </c>
      <c r="H570" s="1">
        <f>IFERROR(__xludf.DUMMYFUNCTION("""COMPUTED_VALUE"""),73.61284284)</f>
        <v>73.61284284</v>
      </c>
    </row>
    <row r="571">
      <c r="A571" s="1">
        <f>IFERROR(__xludf.DUMMYFUNCTION("""COMPUTED_VALUE"""),570.0)</f>
        <v>570</v>
      </c>
      <c r="B571" s="1">
        <f>IFERROR(__xludf.DUMMYFUNCTION("""COMPUTED_VALUE"""),80.8964269872955)</f>
        <v>80.89642699</v>
      </c>
      <c r="C571" s="1">
        <f>IFERROR(__xludf.DUMMYFUNCTION("""COMPUTED_VALUE"""),1264.0)</f>
        <v>1264</v>
      </c>
      <c r="D571" s="1">
        <f>IFERROR(__xludf.DUMMYFUNCTION("""COMPUTED_VALUE"""),570.0)</f>
        <v>570</v>
      </c>
      <c r="E571" s="1" t="str">
        <f>IFERROR(__xludf.DUMMYFUNCTION("""COMPUTED_VALUE"""),"24-01-2022 17:00")</f>
        <v>24-01-2022 17:00</v>
      </c>
      <c r="F571" s="1">
        <f>IFERROR(__xludf.DUMMYFUNCTION("""COMPUTED_VALUE"""),2129.0)</f>
        <v>2129</v>
      </c>
      <c r="G571" s="1">
        <f>IFERROR(__xludf.DUMMYFUNCTION("""COMPUTED_VALUE"""),570.0)</f>
        <v>570</v>
      </c>
      <c r="H571" s="1">
        <f>IFERROR(__xludf.DUMMYFUNCTION("""COMPUTED_VALUE"""),45.70892854)</f>
        <v>45.70892854</v>
      </c>
    </row>
    <row r="572">
      <c r="A572" s="1">
        <f>IFERROR(__xludf.DUMMYFUNCTION("""COMPUTED_VALUE"""),571.0)</f>
        <v>571</v>
      </c>
      <c r="B572" s="1">
        <f>IFERROR(__xludf.DUMMYFUNCTION("""COMPUTED_VALUE"""),55.695249031853)</f>
        <v>55.69524903</v>
      </c>
      <c r="C572" s="1">
        <f>IFERROR(__xludf.DUMMYFUNCTION("""COMPUTED_VALUE"""),1487.0)</f>
        <v>1487</v>
      </c>
      <c r="D572" s="1">
        <f>IFERROR(__xludf.DUMMYFUNCTION("""COMPUTED_VALUE"""),571.0)</f>
        <v>571</v>
      </c>
      <c r="E572" s="1" t="str">
        <f>IFERROR(__xludf.DUMMYFUNCTION("""COMPUTED_VALUE"""),"24-01-2022 18:00")</f>
        <v>24-01-2022 18:00</v>
      </c>
      <c r="F572" s="1">
        <f>IFERROR(__xludf.DUMMYFUNCTION("""COMPUTED_VALUE"""),2739.0)</f>
        <v>2739</v>
      </c>
      <c r="G572" s="1">
        <f>IFERROR(__xludf.DUMMYFUNCTION("""COMPUTED_VALUE"""),571.0)</f>
        <v>571</v>
      </c>
      <c r="H572" s="1">
        <f>IFERROR(__xludf.DUMMYFUNCTION("""COMPUTED_VALUE"""),23.20161469)</f>
        <v>23.20161469</v>
      </c>
    </row>
    <row r="573">
      <c r="A573" s="1">
        <f>IFERROR(__xludf.DUMMYFUNCTION("""COMPUTED_VALUE"""),572.0)</f>
        <v>572</v>
      </c>
      <c r="B573" s="1">
        <f>IFERROR(__xludf.DUMMYFUNCTION("""COMPUTED_VALUE"""),88.5039154940933)</f>
        <v>88.50391549</v>
      </c>
      <c r="C573" s="1">
        <f>IFERROR(__xludf.DUMMYFUNCTION("""COMPUTED_VALUE"""),1219.0)</f>
        <v>1219</v>
      </c>
      <c r="D573" s="1">
        <f>IFERROR(__xludf.DUMMYFUNCTION("""COMPUTED_VALUE"""),572.0)</f>
        <v>572</v>
      </c>
      <c r="E573" s="1" t="str">
        <f>IFERROR(__xludf.DUMMYFUNCTION("""COMPUTED_VALUE"""),"24-01-2022 19:00")</f>
        <v>24-01-2022 19:00</v>
      </c>
      <c r="F573" s="1">
        <f>IFERROR(__xludf.DUMMYFUNCTION("""COMPUTED_VALUE"""),2008.0)</f>
        <v>2008</v>
      </c>
      <c r="G573" s="1">
        <f>IFERROR(__xludf.DUMMYFUNCTION("""COMPUTED_VALUE"""),572.0)</f>
        <v>572</v>
      </c>
      <c r="H573" s="1">
        <f>IFERROR(__xludf.DUMMYFUNCTION("""COMPUTED_VALUE"""),23.83070313)</f>
        <v>23.83070313</v>
      </c>
    </row>
    <row r="574">
      <c r="A574" s="1">
        <f>IFERROR(__xludf.DUMMYFUNCTION("""COMPUTED_VALUE"""),573.0)</f>
        <v>573</v>
      </c>
      <c r="B574" s="1">
        <f>IFERROR(__xludf.DUMMYFUNCTION("""COMPUTED_VALUE"""),75.886252361089)</f>
        <v>75.88625236</v>
      </c>
      <c r="C574" s="1">
        <f>IFERROR(__xludf.DUMMYFUNCTION("""COMPUTED_VALUE"""),1102.0)</f>
        <v>1102</v>
      </c>
      <c r="D574" s="1">
        <f>IFERROR(__xludf.DUMMYFUNCTION("""COMPUTED_VALUE"""),573.0)</f>
        <v>573</v>
      </c>
      <c r="E574" s="1" t="str">
        <f>IFERROR(__xludf.DUMMYFUNCTION("""COMPUTED_VALUE"""),"24-01-2022 20:00")</f>
        <v>24-01-2022 20:00</v>
      </c>
      <c r="F574" s="1">
        <f>IFERROR(__xludf.DUMMYFUNCTION("""COMPUTED_VALUE"""),2227.0)</f>
        <v>2227</v>
      </c>
      <c r="G574" s="1">
        <f>IFERROR(__xludf.DUMMYFUNCTION("""COMPUTED_VALUE"""),573.0)</f>
        <v>573</v>
      </c>
      <c r="H574" s="1">
        <f>IFERROR(__xludf.DUMMYFUNCTION("""COMPUTED_VALUE"""),60.08855743)</f>
        <v>60.08855743</v>
      </c>
    </row>
    <row r="575">
      <c r="A575" s="1">
        <f>IFERROR(__xludf.DUMMYFUNCTION("""COMPUTED_VALUE"""),574.0)</f>
        <v>574</v>
      </c>
      <c r="B575" s="1">
        <f>IFERROR(__xludf.DUMMYFUNCTION("""COMPUTED_VALUE"""),35.176019230288)</f>
        <v>35.17601923</v>
      </c>
      <c r="C575" s="1">
        <f>IFERROR(__xludf.DUMMYFUNCTION("""COMPUTED_VALUE"""),1799.0)</f>
        <v>1799</v>
      </c>
      <c r="D575" s="1">
        <f>IFERROR(__xludf.DUMMYFUNCTION("""COMPUTED_VALUE"""),574.0)</f>
        <v>574</v>
      </c>
      <c r="E575" s="1" t="str">
        <f>IFERROR(__xludf.DUMMYFUNCTION("""COMPUTED_VALUE"""),"24-01-2022 21:00")</f>
        <v>24-01-2022 21:00</v>
      </c>
      <c r="F575" s="1">
        <f>IFERROR(__xludf.DUMMYFUNCTION("""COMPUTED_VALUE"""),2970.0)</f>
        <v>2970</v>
      </c>
      <c r="G575" s="1">
        <f>IFERROR(__xludf.DUMMYFUNCTION("""COMPUTED_VALUE"""),574.0)</f>
        <v>574</v>
      </c>
      <c r="H575" s="1">
        <f>IFERROR(__xludf.DUMMYFUNCTION("""COMPUTED_VALUE"""),95.82571215)</f>
        <v>95.82571215</v>
      </c>
    </row>
    <row r="576">
      <c r="A576" s="1">
        <f>IFERROR(__xludf.DUMMYFUNCTION("""COMPUTED_VALUE"""),575.0)</f>
        <v>575</v>
      </c>
      <c r="B576" s="1">
        <f>IFERROR(__xludf.DUMMYFUNCTION("""COMPUTED_VALUE"""),62.9834932521577)</f>
        <v>62.98349325</v>
      </c>
      <c r="C576" s="1">
        <f>IFERROR(__xludf.DUMMYFUNCTION("""COMPUTED_VALUE"""),1137.0)</f>
        <v>1137</v>
      </c>
      <c r="D576" s="1">
        <f>IFERROR(__xludf.DUMMYFUNCTION("""COMPUTED_VALUE"""),575.0)</f>
        <v>575</v>
      </c>
      <c r="E576" s="1" t="str">
        <f>IFERROR(__xludf.DUMMYFUNCTION("""COMPUTED_VALUE"""),"24-01-2022 22:00")</f>
        <v>24-01-2022 22:00</v>
      </c>
      <c r="F576" s="1">
        <f>IFERROR(__xludf.DUMMYFUNCTION("""COMPUTED_VALUE"""),2380.0)</f>
        <v>2380</v>
      </c>
      <c r="G576" s="1">
        <f>IFERROR(__xludf.DUMMYFUNCTION("""COMPUTED_VALUE"""),575.0)</f>
        <v>575</v>
      </c>
      <c r="H576" s="1">
        <f>IFERROR(__xludf.DUMMYFUNCTION("""COMPUTED_VALUE"""),90.20980447)</f>
        <v>90.20980447</v>
      </c>
    </row>
    <row r="577">
      <c r="A577" s="1">
        <f>IFERROR(__xludf.DUMMYFUNCTION("""COMPUTED_VALUE"""),576.0)</f>
        <v>576</v>
      </c>
      <c r="B577" s="1">
        <f>IFERROR(__xludf.DUMMYFUNCTION("""COMPUTED_VALUE"""),97.0455292967773)</f>
        <v>97.0455293</v>
      </c>
      <c r="C577" s="1">
        <f>IFERROR(__xludf.DUMMYFUNCTION("""COMPUTED_VALUE"""),1125.0)</f>
        <v>1125</v>
      </c>
      <c r="D577" s="1">
        <f>IFERROR(__xludf.DUMMYFUNCTION("""COMPUTED_VALUE"""),576.0)</f>
        <v>576</v>
      </c>
      <c r="E577" s="1" t="str">
        <f>IFERROR(__xludf.DUMMYFUNCTION("""COMPUTED_VALUE"""),"24-01-2022 23:00")</f>
        <v>24-01-2022 23:00</v>
      </c>
      <c r="F577" s="1">
        <f>IFERROR(__xludf.DUMMYFUNCTION("""COMPUTED_VALUE"""),2736.0)</f>
        <v>2736</v>
      </c>
      <c r="G577" s="1">
        <f>IFERROR(__xludf.DUMMYFUNCTION("""COMPUTED_VALUE"""),576.0)</f>
        <v>576</v>
      </c>
      <c r="H577" s="1">
        <f>IFERROR(__xludf.DUMMYFUNCTION("""COMPUTED_VALUE"""),73.46425263)</f>
        <v>73.46425263</v>
      </c>
    </row>
    <row r="578">
      <c r="A578" s="1">
        <f>IFERROR(__xludf.DUMMYFUNCTION("""COMPUTED_VALUE"""),577.0)</f>
        <v>577</v>
      </c>
      <c r="B578" s="1">
        <f>IFERROR(__xludf.DUMMYFUNCTION("""COMPUTED_VALUE"""),76.7631254377511)</f>
        <v>76.76312544</v>
      </c>
      <c r="C578" s="1">
        <f>IFERROR(__xludf.DUMMYFUNCTION("""COMPUTED_VALUE"""),1051.0)</f>
        <v>1051</v>
      </c>
      <c r="D578" s="1">
        <f>IFERROR(__xludf.DUMMYFUNCTION("""COMPUTED_VALUE"""),577.0)</f>
        <v>577</v>
      </c>
      <c r="E578" s="1" t="str">
        <f>IFERROR(__xludf.DUMMYFUNCTION("""COMPUTED_VALUE"""),"25-01-2022 00:00")</f>
        <v>25-01-2022 00:00</v>
      </c>
      <c r="F578" s="1">
        <f>IFERROR(__xludf.DUMMYFUNCTION("""COMPUTED_VALUE"""),2601.0)</f>
        <v>2601</v>
      </c>
      <c r="G578" s="1">
        <f>IFERROR(__xludf.DUMMYFUNCTION("""COMPUTED_VALUE"""),577.0)</f>
        <v>577</v>
      </c>
      <c r="H578" s="1">
        <f>IFERROR(__xludf.DUMMYFUNCTION("""COMPUTED_VALUE"""),86.65348345)</f>
        <v>86.65348345</v>
      </c>
    </row>
    <row r="579">
      <c r="A579" s="1">
        <f>IFERROR(__xludf.DUMMYFUNCTION("""COMPUTED_VALUE"""),578.0)</f>
        <v>578</v>
      </c>
      <c r="B579" s="1">
        <f>IFERROR(__xludf.DUMMYFUNCTION("""COMPUTED_VALUE"""),62.1655087912119)</f>
        <v>62.16550879</v>
      </c>
      <c r="C579" s="1">
        <f>IFERROR(__xludf.DUMMYFUNCTION("""COMPUTED_VALUE"""),1268.0)</f>
        <v>1268</v>
      </c>
      <c r="D579" s="1">
        <f>IFERROR(__xludf.DUMMYFUNCTION("""COMPUTED_VALUE"""),578.0)</f>
        <v>578</v>
      </c>
      <c r="E579" s="1" t="str">
        <f>IFERROR(__xludf.DUMMYFUNCTION("""COMPUTED_VALUE"""),"25-01-2022 01:00")</f>
        <v>25-01-2022 01:00</v>
      </c>
      <c r="F579" s="1">
        <f>IFERROR(__xludf.DUMMYFUNCTION("""COMPUTED_VALUE"""),2748.0)</f>
        <v>2748</v>
      </c>
      <c r="G579" s="1">
        <f>IFERROR(__xludf.DUMMYFUNCTION("""COMPUTED_VALUE"""),578.0)</f>
        <v>578</v>
      </c>
      <c r="H579" s="1">
        <f>IFERROR(__xludf.DUMMYFUNCTION("""COMPUTED_VALUE"""),77.29106098)</f>
        <v>77.29106098</v>
      </c>
    </row>
    <row r="580">
      <c r="A580" s="1">
        <f>IFERROR(__xludf.DUMMYFUNCTION("""COMPUTED_VALUE"""),579.0)</f>
        <v>579</v>
      </c>
      <c r="B580" s="1">
        <f>IFERROR(__xludf.DUMMYFUNCTION("""COMPUTED_VALUE"""),28.5000728388139)</f>
        <v>28.50007284</v>
      </c>
      <c r="C580" s="1">
        <f>IFERROR(__xludf.DUMMYFUNCTION("""COMPUTED_VALUE"""),1882.0)</f>
        <v>1882</v>
      </c>
      <c r="D580" s="1">
        <f>IFERROR(__xludf.DUMMYFUNCTION("""COMPUTED_VALUE"""),579.0)</f>
        <v>579</v>
      </c>
      <c r="E580" s="1" t="str">
        <f>IFERROR(__xludf.DUMMYFUNCTION("""COMPUTED_VALUE"""),"25-01-2022 02:00")</f>
        <v>25-01-2022 02:00</v>
      </c>
      <c r="F580" s="1">
        <f>IFERROR(__xludf.DUMMYFUNCTION("""COMPUTED_VALUE"""),2783.0)</f>
        <v>2783</v>
      </c>
      <c r="G580" s="1">
        <f>IFERROR(__xludf.DUMMYFUNCTION("""COMPUTED_VALUE"""),579.0)</f>
        <v>579</v>
      </c>
      <c r="H580" s="1">
        <f>IFERROR(__xludf.DUMMYFUNCTION("""COMPUTED_VALUE"""),34.84523604)</f>
        <v>34.84523604</v>
      </c>
    </row>
    <row r="581">
      <c r="A581" s="1">
        <f>IFERROR(__xludf.DUMMYFUNCTION("""COMPUTED_VALUE"""),580.0)</f>
        <v>580</v>
      </c>
      <c r="B581" s="1">
        <f>IFERROR(__xludf.DUMMYFUNCTION("""COMPUTED_VALUE"""),39.9179699856647)</f>
        <v>39.91796999</v>
      </c>
      <c r="C581" s="1">
        <f>IFERROR(__xludf.DUMMYFUNCTION("""COMPUTED_VALUE"""),1751.0)</f>
        <v>1751</v>
      </c>
      <c r="D581" s="1">
        <f>IFERROR(__xludf.DUMMYFUNCTION("""COMPUTED_VALUE"""),580.0)</f>
        <v>580</v>
      </c>
      <c r="E581" s="1" t="str">
        <f>IFERROR(__xludf.DUMMYFUNCTION("""COMPUTED_VALUE"""),"25-01-2022 03:00")</f>
        <v>25-01-2022 03:00</v>
      </c>
      <c r="F581" s="1">
        <f>IFERROR(__xludf.DUMMYFUNCTION("""COMPUTED_VALUE"""),2885.0)</f>
        <v>2885</v>
      </c>
      <c r="G581" s="1">
        <f>IFERROR(__xludf.DUMMYFUNCTION("""COMPUTED_VALUE"""),580.0)</f>
        <v>580</v>
      </c>
      <c r="H581" s="1">
        <f>IFERROR(__xludf.DUMMYFUNCTION("""COMPUTED_VALUE"""),27.27425253)</f>
        <v>27.27425253</v>
      </c>
    </row>
    <row r="582">
      <c r="A582" s="1">
        <f>IFERROR(__xludf.DUMMYFUNCTION("""COMPUTED_VALUE"""),581.0)</f>
        <v>581</v>
      </c>
      <c r="B582" s="1">
        <f>IFERROR(__xludf.DUMMYFUNCTION("""COMPUTED_VALUE"""),84.4988600986451)</f>
        <v>84.4988601</v>
      </c>
      <c r="C582" s="1">
        <f>IFERROR(__xludf.DUMMYFUNCTION("""COMPUTED_VALUE"""),1769.0)</f>
        <v>1769</v>
      </c>
      <c r="D582" s="1">
        <f>IFERROR(__xludf.DUMMYFUNCTION("""COMPUTED_VALUE"""),581.0)</f>
        <v>581</v>
      </c>
      <c r="E582" s="1" t="str">
        <f>IFERROR(__xludf.DUMMYFUNCTION("""COMPUTED_VALUE"""),"25-01-2022 04:00")</f>
        <v>25-01-2022 04:00</v>
      </c>
      <c r="F582" s="1">
        <f>IFERROR(__xludf.DUMMYFUNCTION("""COMPUTED_VALUE"""),2471.0)</f>
        <v>2471</v>
      </c>
      <c r="G582" s="1">
        <f>IFERROR(__xludf.DUMMYFUNCTION("""COMPUTED_VALUE"""),581.0)</f>
        <v>581</v>
      </c>
      <c r="H582" s="1">
        <f>IFERROR(__xludf.DUMMYFUNCTION("""COMPUTED_VALUE"""),27.77621063)</f>
        <v>27.77621063</v>
      </c>
    </row>
    <row r="583">
      <c r="A583" s="1">
        <f>IFERROR(__xludf.DUMMYFUNCTION("""COMPUTED_VALUE"""),582.0)</f>
        <v>582</v>
      </c>
      <c r="B583" s="1">
        <f>IFERROR(__xludf.DUMMYFUNCTION("""COMPUTED_VALUE"""),78.2982091446188)</f>
        <v>78.29820914</v>
      </c>
      <c r="C583" s="1">
        <f>IFERROR(__xludf.DUMMYFUNCTION("""COMPUTED_VALUE"""),1853.0)</f>
        <v>1853</v>
      </c>
      <c r="D583" s="1">
        <f>IFERROR(__xludf.DUMMYFUNCTION("""COMPUTED_VALUE"""),582.0)</f>
        <v>582</v>
      </c>
      <c r="E583" s="1" t="str">
        <f>IFERROR(__xludf.DUMMYFUNCTION("""COMPUTED_VALUE"""),"25-01-2022 05:00")</f>
        <v>25-01-2022 05:00</v>
      </c>
      <c r="F583" s="1">
        <f>IFERROR(__xludf.DUMMYFUNCTION("""COMPUTED_VALUE"""),2707.0)</f>
        <v>2707</v>
      </c>
      <c r="G583" s="1">
        <f>IFERROR(__xludf.DUMMYFUNCTION("""COMPUTED_VALUE"""),582.0)</f>
        <v>582</v>
      </c>
      <c r="H583" s="1">
        <f>IFERROR(__xludf.DUMMYFUNCTION("""COMPUTED_VALUE"""),66.42840134)</f>
        <v>66.42840134</v>
      </c>
    </row>
    <row r="584">
      <c r="A584" s="1">
        <f>IFERROR(__xludf.DUMMYFUNCTION("""COMPUTED_VALUE"""),583.0)</f>
        <v>583</v>
      </c>
      <c r="B584" s="1">
        <f>IFERROR(__xludf.DUMMYFUNCTION("""COMPUTED_VALUE"""),79.202614796581)</f>
        <v>79.2026148</v>
      </c>
      <c r="C584" s="1">
        <f>IFERROR(__xludf.DUMMYFUNCTION("""COMPUTED_VALUE"""),1622.0)</f>
        <v>1622</v>
      </c>
      <c r="D584" s="1">
        <f>IFERROR(__xludf.DUMMYFUNCTION("""COMPUTED_VALUE"""),583.0)</f>
        <v>583</v>
      </c>
      <c r="E584" s="1" t="str">
        <f>IFERROR(__xludf.DUMMYFUNCTION("""COMPUTED_VALUE"""),"25-01-2022 06:00")</f>
        <v>25-01-2022 06:00</v>
      </c>
      <c r="F584" s="1">
        <f>IFERROR(__xludf.DUMMYFUNCTION("""COMPUTED_VALUE"""),2734.0)</f>
        <v>2734</v>
      </c>
      <c r="G584" s="1">
        <f>IFERROR(__xludf.DUMMYFUNCTION("""COMPUTED_VALUE"""),583.0)</f>
        <v>583</v>
      </c>
      <c r="H584" s="1">
        <f>IFERROR(__xludf.DUMMYFUNCTION("""COMPUTED_VALUE"""),66.9855725)</f>
        <v>66.9855725</v>
      </c>
    </row>
    <row r="585">
      <c r="A585" s="1">
        <f>IFERROR(__xludf.DUMMYFUNCTION("""COMPUTED_VALUE"""),584.0)</f>
        <v>584</v>
      </c>
      <c r="B585" s="1">
        <f>IFERROR(__xludf.DUMMYFUNCTION("""COMPUTED_VALUE"""),50.31919078514)</f>
        <v>50.31919079</v>
      </c>
      <c r="C585" s="1">
        <f>IFERROR(__xludf.DUMMYFUNCTION("""COMPUTED_VALUE"""),1412.0)</f>
        <v>1412</v>
      </c>
      <c r="D585" s="1">
        <f>IFERROR(__xludf.DUMMYFUNCTION("""COMPUTED_VALUE"""),584.0)</f>
        <v>584</v>
      </c>
      <c r="E585" s="1" t="str">
        <f>IFERROR(__xludf.DUMMYFUNCTION("""COMPUTED_VALUE"""),"25-01-2022 07:00")</f>
        <v>25-01-2022 07:00</v>
      </c>
      <c r="F585" s="1">
        <f>IFERROR(__xludf.DUMMYFUNCTION("""COMPUTED_VALUE"""),2641.0)</f>
        <v>2641</v>
      </c>
      <c r="G585" s="1">
        <f>IFERROR(__xludf.DUMMYFUNCTION("""COMPUTED_VALUE"""),584.0)</f>
        <v>584</v>
      </c>
      <c r="H585" s="1">
        <f>IFERROR(__xludf.DUMMYFUNCTION("""COMPUTED_VALUE"""),70.96202153)</f>
        <v>70.96202153</v>
      </c>
    </row>
    <row r="586">
      <c r="A586" s="1">
        <f>IFERROR(__xludf.DUMMYFUNCTION("""COMPUTED_VALUE"""),585.0)</f>
        <v>585</v>
      </c>
      <c r="B586" s="1">
        <f>IFERROR(__xludf.DUMMYFUNCTION("""COMPUTED_VALUE"""),18.479134277595)</f>
        <v>18.47913428</v>
      </c>
      <c r="C586" s="1">
        <f>IFERROR(__xludf.DUMMYFUNCTION("""COMPUTED_VALUE"""),1036.0)</f>
        <v>1036</v>
      </c>
      <c r="D586" s="1">
        <f>IFERROR(__xludf.DUMMYFUNCTION("""COMPUTED_VALUE"""),585.0)</f>
        <v>585</v>
      </c>
      <c r="E586" s="1" t="str">
        <f>IFERROR(__xludf.DUMMYFUNCTION("""COMPUTED_VALUE"""),"25-01-2022 08:00")</f>
        <v>25-01-2022 08:00</v>
      </c>
      <c r="F586" s="1">
        <f>IFERROR(__xludf.DUMMYFUNCTION("""COMPUTED_VALUE"""),2362.0)</f>
        <v>2362</v>
      </c>
      <c r="G586" s="1">
        <f>IFERROR(__xludf.DUMMYFUNCTION("""COMPUTED_VALUE"""),585.0)</f>
        <v>585</v>
      </c>
      <c r="H586" s="1">
        <f>IFERROR(__xludf.DUMMYFUNCTION("""COMPUTED_VALUE"""),96.86197649)</f>
        <v>96.86197649</v>
      </c>
    </row>
    <row r="587">
      <c r="A587" s="1">
        <f>IFERROR(__xludf.DUMMYFUNCTION("""COMPUTED_VALUE"""),586.0)</f>
        <v>586</v>
      </c>
      <c r="B587" s="1">
        <f>IFERROR(__xludf.DUMMYFUNCTION("""COMPUTED_VALUE"""),55.6489676452993)</f>
        <v>55.64896765</v>
      </c>
      <c r="C587" s="1">
        <f>IFERROR(__xludf.DUMMYFUNCTION("""COMPUTED_VALUE"""),1665.0)</f>
        <v>1665</v>
      </c>
      <c r="D587" s="1">
        <f>IFERROR(__xludf.DUMMYFUNCTION("""COMPUTED_VALUE"""),586.0)</f>
        <v>586</v>
      </c>
      <c r="E587" s="1" t="str">
        <f>IFERROR(__xludf.DUMMYFUNCTION("""COMPUTED_VALUE"""),"25-01-2022 09:00")</f>
        <v>25-01-2022 09:00</v>
      </c>
      <c r="F587" s="1">
        <f>IFERROR(__xludf.DUMMYFUNCTION("""COMPUTED_VALUE"""),2700.0)</f>
        <v>2700</v>
      </c>
      <c r="G587" s="1">
        <f>IFERROR(__xludf.DUMMYFUNCTION("""COMPUTED_VALUE"""),586.0)</f>
        <v>586</v>
      </c>
      <c r="H587" s="1">
        <f>IFERROR(__xludf.DUMMYFUNCTION("""COMPUTED_VALUE"""),75.70566038)</f>
        <v>75.70566038</v>
      </c>
    </row>
    <row r="588">
      <c r="A588" s="1">
        <f>IFERROR(__xludf.DUMMYFUNCTION("""COMPUTED_VALUE"""),587.0)</f>
        <v>587</v>
      </c>
      <c r="B588" s="1">
        <f>IFERROR(__xludf.DUMMYFUNCTION("""COMPUTED_VALUE"""),72.4136011939715)</f>
        <v>72.41360119</v>
      </c>
      <c r="C588" s="1">
        <f>IFERROR(__xludf.DUMMYFUNCTION("""COMPUTED_VALUE"""),1299.0)</f>
        <v>1299</v>
      </c>
      <c r="D588" s="1">
        <f>IFERROR(__xludf.DUMMYFUNCTION("""COMPUTED_VALUE"""),587.0)</f>
        <v>587</v>
      </c>
      <c r="E588" s="1" t="str">
        <f>IFERROR(__xludf.DUMMYFUNCTION("""COMPUTED_VALUE"""),"25-01-2022 10:00")</f>
        <v>25-01-2022 10:00</v>
      </c>
      <c r="F588" s="1">
        <f>IFERROR(__xludf.DUMMYFUNCTION("""COMPUTED_VALUE"""),2881.0)</f>
        <v>2881</v>
      </c>
      <c r="G588" s="1">
        <f>IFERROR(__xludf.DUMMYFUNCTION("""COMPUTED_VALUE"""),587.0)</f>
        <v>587</v>
      </c>
      <c r="H588" s="1">
        <f>IFERROR(__xludf.DUMMYFUNCTION("""COMPUTED_VALUE"""),79.87859224)</f>
        <v>79.87859224</v>
      </c>
    </row>
    <row r="589">
      <c r="A589" s="1">
        <f>IFERROR(__xludf.DUMMYFUNCTION("""COMPUTED_VALUE"""),588.0)</f>
        <v>588</v>
      </c>
      <c r="B589" s="1">
        <f>IFERROR(__xludf.DUMMYFUNCTION("""COMPUTED_VALUE"""),74.3214692441103)</f>
        <v>74.32146924</v>
      </c>
      <c r="C589" s="1">
        <f>IFERROR(__xludf.DUMMYFUNCTION("""COMPUTED_VALUE"""),1351.0)</f>
        <v>1351</v>
      </c>
      <c r="D589" s="1">
        <f>IFERROR(__xludf.DUMMYFUNCTION("""COMPUTED_VALUE"""),588.0)</f>
        <v>588</v>
      </c>
      <c r="E589" s="1" t="str">
        <f>IFERROR(__xludf.DUMMYFUNCTION("""COMPUTED_VALUE"""),"25-01-2022 11:00")</f>
        <v>25-01-2022 11:00</v>
      </c>
      <c r="F589" s="1">
        <f>IFERROR(__xludf.DUMMYFUNCTION("""COMPUTED_VALUE"""),2142.0)</f>
        <v>2142</v>
      </c>
      <c r="G589" s="1">
        <f>IFERROR(__xludf.DUMMYFUNCTION("""COMPUTED_VALUE"""),588.0)</f>
        <v>588</v>
      </c>
      <c r="H589" s="1">
        <f>IFERROR(__xludf.DUMMYFUNCTION("""COMPUTED_VALUE"""),63.0142397)</f>
        <v>63.0142397</v>
      </c>
    </row>
    <row r="590">
      <c r="A590" s="1">
        <f>IFERROR(__xludf.DUMMYFUNCTION("""COMPUTED_VALUE"""),589.0)</f>
        <v>589</v>
      </c>
      <c r="B590" s="1">
        <f>IFERROR(__xludf.DUMMYFUNCTION("""COMPUTED_VALUE"""),25.9796292398007)</f>
        <v>25.97962924</v>
      </c>
      <c r="C590" s="1">
        <f>IFERROR(__xludf.DUMMYFUNCTION("""COMPUTED_VALUE"""),1096.0)</f>
        <v>1096</v>
      </c>
      <c r="D590" s="1">
        <f>IFERROR(__xludf.DUMMYFUNCTION("""COMPUTED_VALUE"""),589.0)</f>
        <v>589</v>
      </c>
      <c r="E590" s="1" t="str">
        <f>IFERROR(__xludf.DUMMYFUNCTION("""COMPUTED_VALUE"""),"25-01-2022 12:00")</f>
        <v>25-01-2022 12:00</v>
      </c>
      <c r="F590" s="1">
        <f>IFERROR(__xludf.DUMMYFUNCTION("""COMPUTED_VALUE"""),2749.0)</f>
        <v>2749</v>
      </c>
      <c r="G590" s="1">
        <f>IFERROR(__xludf.DUMMYFUNCTION("""COMPUTED_VALUE"""),589.0)</f>
        <v>589</v>
      </c>
      <c r="H590" s="1">
        <f>IFERROR(__xludf.DUMMYFUNCTION("""COMPUTED_VALUE"""),97.12673921)</f>
        <v>97.12673921</v>
      </c>
    </row>
    <row r="591">
      <c r="A591" s="1">
        <f>IFERROR(__xludf.DUMMYFUNCTION("""COMPUTED_VALUE"""),590.0)</f>
        <v>590</v>
      </c>
      <c r="B591" s="1">
        <f>IFERROR(__xludf.DUMMYFUNCTION("""COMPUTED_VALUE"""),70.5433153644171)</f>
        <v>70.54331536</v>
      </c>
      <c r="C591" s="1">
        <f>IFERROR(__xludf.DUMMYFUNCTION("""COMPUTED_VALUE"""),1299.0)</f>
        <v>1299</v>
      </c>
      <c r="D591" s="1">
        <f>IFERROR(__xludf.DUMMYFUNCTION("""COMPUTED_VALUE"""),590.0)</f>
        <v>590</v>
      </c>
      <c r="E591" s="1" t="str">
        <f>IFERROR(__xludf.DUMMYFUNCTION("""COMPUTED_VALUE"""),"25-01-2022 13:00")</f>
        <v>25-01-2022 13:00</v>
      </c>
      <c r="F591" s="1">
        <f>IFERROR(__xludf.DUMMYFUNCTION("""COMPUTED_VALUE"""),2460.0)</f>
        <v>2460</v>
      </c>
      <c r="G591" s="1">
        <f>IFERROR(__xludf.DUMMYFUNCTION("""COMPUTED_VALUE"""),590.0)</f>
        <v>590</v>
      </c>
      <c r="H591" s="1">
        <f>IFERROR(__xludf.DUMMYFUNCTION("""COMPUTED_VALUE"""),68.27403801)</f>
        <v>68.27403801</v>
      </c>
    </row>
    <row r="592">
      <c r="A592" s="1">
        <f>IFERROR(__xludf.DUMMYFUNCTION("""COMPUTED_VALUE"""),591.0)</f>
        <v>591</v>
      </c>
      <c r="B592" s="1">
        <f>IFERROR(__xludf.DUMMYFUNCTION("""COMPUTED_VALUE"""),82.5080712197548)</f>
        <v>82.50807122</v>
      </c>
      <c r="C592" s="1">
        <f>IFERROR(__xludf.DUMMYFUNCTION("""COMPUTED_VALUE"""),1367.0)</f>
        <v>1367</v>
      </c>
      <c r="D592" s="1">
        <f>IFERROR(__xludf.DUMMYFUNCTION("""COMPUTED_VALUE"""),591.0)</f>
        <v>591</v>
      </c>
      <c r="E592" s="1" t="str">
        <f>IFERROR(__xludf.DUMMYFUNCTION("""COMPUTED_VALUE"""),"25-01-2022 14:00")</f>
        <v>25-01-2022 14:00</v>
      </c>
      <c r="F592" s="1">
        <f>IFERROR(__xludf.DUMMYFUNCTION("""COMPUTED_VALUE"""),2709.0)</f>
        <v>2709</v>
      </c>
      <c r="G592" s="1">
        <f>IFERROR(__xludf.DUMMYFUNCTION("""COMPUTED_VALUE"""),591.0)</f>
        <v>591</v>
      </c>
      <c r="H592" s="1">
        <f>IFERROR(__xludf.DUMMYFUNCTION("""COMPUTED_VALUE"""),18.78711994)</f>
        <v>18.78711994</v>
      </c>
    </row>
    <row r="593">
      <c r="A593" s="1">
        <f>IFERROR(__xludf.DUMMYFUNCTION("""COMPUTED_VALUE"""),592.0)</f>
        <v>592</v>
      </c>
      <c r="B593" s="1">
        <f>IFERROR(__xludf.DUMMYFUNCTION("""COMPUTED_VALUE"""),57.8780387173221)</f>
        <v>57.87803872</v>
      </c>
      <c r="C593" s="1">
        <f>IFERROR(__xludf.DUMMYFUNCTION("""COMPUTED_VALUE"""),1315.0)</f>
        <v>1315</v>
      </c>
      <c r="D593" s="1">
        <f>IFERROR(__xludf.DUMMYFUNCTION("""COMPUTED_VALUE"""),592.0)</f>
        <v>592</v>
      </c>
      <c r="E593" s="1" t="str">
        <f>IFERROR(__xludf.DUMMYFUNCTION("""COMPUTED_VALUE"""),"25-01-2022 15:00")</f>
        <v>25-01-2022 15:00</v>
      </c>
      <c r="F593" s="1">
        <f>IFERROR(__xludf.DUMMYFUNCTION("""COMPUTED_VALUE"""),2256.0)</f>
        <v>2256</v>
      </c>
      <c r="G593" s="1">
        <f>IFERROR(__xludf.DUMMYFUNCTION("""COMPUTED_VALUE"""),592.0)</f>
        <v>592</v>
      </c>
      <c r="H593" s="1">
        <f>IFERROR(__xludf.DUMMYFUNCTION("""COMPUTED_VALUE"""),73.96965272)</f>
        <v>73.96965272</v>
      </c>
    </row>
    <row r="594">
      <c r="A594" s="1">
        <f>IFERROR(__xludf.DUMMYFUNCTION("""COMPUTED_VALUE"""),593.0)</f>
        <v>593</v>
      </c>
      <c r="B594" s="1">
        <f>IFERROR(__xludf.DUMMYFUNCTION("""COMPUTED_VALUE"""),27.87987923354)</f>
        <v>27.87987923</v>
      </c>
      <c r="C594" s="1">
        <f>IFERROR(__xludf.DUMMYFUNCTION("""COMPUTED_VALUE"""),1531.0)</f>
        <v>1531</v>
      </c>
      <c r="D594" s="1">
        <f>IFERROR(__xludf.DUMMYFUNCTION("""COMPUTED_VALUE"""),593.0)</f>
        <v>593</v>
      </c>
      <c r="E594" s="1" t="str">
        <f>IFERROR(__xludf.DUMMYFUNCTION("""COMPUTED_VALUE"""),"25-01-2022 16:00")</f>
        <v>25-01-2022 16:00</v>
      </c>
      <c r="F594" s="1">
        <f>IFERROR(__xludf.DUMMYFUNCTION("""COMPUTED_VALUE"""),2091.0)</f>
        <v>2091</v>
      </c>
      <c r="G594" s="1">
        <f>IFERROR(__xludf.DUMMYFUNCTION("""COMPUTED_VALUE"""),593.0)</f>
        <v>593</v>
      </c>
      <c r="H594" s="1">
        <f>IFERROR(__xludf.DUMMYFUNCTION("""COMPUTED_VALUE"""),33.88586296)</f>
        <v>33.88586296</v>
      </c>
    </row>
    <row r="595">
      <c r="A595" s="1">
        <f>IFERROR(__xludf.DUMMYFUNCTION("""COMPUTED_VALUE"""),594.0)</f>
        <v>594</v>
      </c>
      <c r="B595" s="1">
        <f>IFERROR(__xludf.DUMMYFUNCTION("""COMPUTED_VALUE"""),22.0132104501137)</f>
        <v>22.01321045</v>
      </c>
      <c r="C595" s="1">
        <f>IFERROR(__xludf.DUMMYFUNCTION("""COMPUTED_VALUE"""),1796.0)</f>
        <v>1796</v>
      </c>
      <c r="D595" s="1">
        <f>IFERROR(__xludf.DUMMYFUNCTION("""COMPUTED_VALUE"""),594.0)</f>
        <v>594</v>
      </c>
      <c r="E595" s="1" t="str">
        <f>IFERROR(__xludf.DUMMYFUNCTION("""COMPUTED_VALUE"""),"25-01-2022 17:00")</f>
        <v>25-01-2022 17:00</v>
      </c>
      <c r="F595" s="1">
        <f>IFERROR(__xludf.DUMMYFUNCTION("""COMPUTED_VALUE"""),2176.0)</f>
        <v>2176</v>
      </c>
      <c r="G595" s="1">
        <f>IFERROR(__xludf.DUMMYFUNCTION("""COMPUTED_VALUE"""),594.0)</f>
        <v>594</v>
      </c>
      <c r="H595" s="1">
        <f>IFERROR(__xludf.DUMMYFUNCTION("""COMPUTED_VALUE"""),10.1432748)</f>
        <v>10.1432748</v>
      </c>
    </row>
    <row r="596">
      <c r="A596" s="1">
        <f>IFERROR(__xludf.DUMMYFUNCTION("""COMPUTED_VALUE"""),595.0)</f>
        <v>595</v>
      </c>
      <c r="B596" s="1">
        <f>IFERROR(__xludf.DUMMYFUNCTION("""COMPUTED_VALUE"""),14.7138619854746)</f>
        <v>14.71386199</v>
      </c>
      <c r="C596" s="1">
        <f>IFERROR(__xludf.DUMMYFUNCTION("""COMPUTED_VALUE"""),1340.0)</f>
        <v>1340</v>
      </c>
      <c r="D596" s="1">
        <f>IFERROR(__xludf.DUMMYFUNCTION("""COMPUTED_VALUE"""),595.0)</f>
        <v>595</v>
      </c>
      <c r="E596" s="1" t="str">
        <f>IFERROR(__xludf.DUMMYFUNCTION("""COMPUTED_VALUE"""),"25-01-2022 18:00")</f>
        <v>25-01-2022 18:00</v>
      </c>
      <c r="F596" s="1">
        <f>IFERROR(__xludf.DUMMYFUNCTION("""COMPUTED_VALUE"""),2387.0)</f>
        <v>2387</v>
      </c>
      <c r="G596" s="1">
        <f>IFERROR(__xludf.DUMMYFUNCTION("""COMPUTED_VALUE"""),595.0)</f>
        <v>595</v>
      </c>
      <c r="H596" s="1">
        <f>IFERROR(__xludf.DUMMYFUNCTION("""COMPUTED_VALUE"""),89.72475793)</f>
        <v>89.72475793</v>
      </c>
    </row>
    <row r="597">
      <c r="A597" s="1">
        <f>IFERROR(__xludf.DUMMYFUNCTION("""COMPUTED_VALUE"""),596.0)</f>
        <v>596</v>
      </c>
      <c r="B597" s="1">
        <f>IFERROR(__xludf.DUMMYFUNCTION("""COMPUTED_VALUE"""),44.3230308312775)</f>
        <v>44.32303083</v>
      </c>
      <c r="C597" s="1">
        <f>IFERROR(__xludf.DUMMYFUNCTION("""COMPUTED_VALUE"""),1973.0)</f>
        <v>1973</v>
      </c>
      <c r="D597" s="1">
        <f>IFERROR(__xludf.DUMMYFUNCTION("""COMPUTED_VALUE"""),596.0)</f>
        <v>596</v>
      </c>
      <c r="E597" s="1" t="str">
        <f>IFERROR(__xludf.DUMMYFUNCTION("""COMPUTED_VALUE"""),"25-01-2022 19:00")</f>
        <v>25-01-2022 19:00</v>
      </c>
      <c r="F597" s="1">
        <f>IFERROR(__xludf.DUMMYFUNCTION("""COMPUTED_VALUE"""),2444.0)</f>
        <v>2444</v>
      </c>
      <c r="G597" s="1">
        <f>IFERROR(__xludf.DUMMYFUNCTION("""COMPUTED_VALUE"""),596.0)</f>
        <v>596</v>
      </c>
      <c r="H597" s="1">
        <f>IFERROR(__xludf.DUMMYFUNCTION("""COMPUTED_VALUE"""),86.91609664)</f>
        <v>86.91609664</v>
      </c>
    </row>
    <row r="598">
      <c r="A598" s="1">
        <f>IFERROR(__xludf.DUMMYFUNCTION("""COMPUTED_VALUE"""),597.0)</f>
        <v>597</v>
      </c>
      <c r="B598" s="1">
        <f>IFERROR(__xludf.DUMMYFUNCTION("""COMPUTED_VALUE"""),93.9239833145508)</f>
        <v>93.92398331</v>
      </c>
      <c r="C598" s="1">
        <f>IFERROR(__xludf.DUMMYFUNCTION("""COMPUTED_VALUE"""),1626.0)</f>
        <v>1626</v>
      </c>
      <c r="D598" s="1">
        <f>IFERROR(__xludf.DUMMYFUNCTION("""COMPUTED_VALUE"""),597.0)</f>
        <v>597</v>
      </c>
      <c r="E598" s="1" t="str">
        <f>IFERROR(__xludf.DUMMYFUNCTION("""COMPUTED_VALUE"""),"25-01-2022 20:00")</f>
        <v>25-01-2022 20:00</v>
      </c>
      <c r="F598" s="1">
        <f>IFERROR(__xludf.DUMMYFUNCTION("""COMPUTED_VALUE"""),2486.0)</f>
        <v>2486</v>
      </c>
      <c r="G598" s="1">
        <f>IFERROR(__xludf.DUMMYFUNCTION("""COMPUTED_VALUE"""),597.0)</f>
        <v>597</v>
      </c>
      <c r="H598" s="1">
        <f>IFERROR(__xludf.DUMMYFUNCTION("""COMPUTED_VALUE"""),24.23981157)</f>
        <v>24.23981157</v>
      </c>
    </row>
    <row r="599">
      <c r="A599" s="1">
        <f>IFERROR(__xludf.DUMMYFUNCTION("""COMPUTED_VALUE"""),598.0)</f>
        <v>598</v>
      </c>
      <c r="B599" s="1">
        <f>IFERROR(__xludf.DUMMYFUNCTION("""COMPUTED_VALUE"""),13.9127746954814)</f>
        <v>13.9127747</v>
      </c>
      <c r="C599" s="1">
        <f>IFERROR(__xludf.DUMMYFUNCTION("""COMPUTED_VALUE"""),1558.0)</f>
        <v>1558</v>
      </c>
      <c r="D599" s="1">
        <f>IFERROR(__xludf.DUMMYFUNCTION("""COMPUTED_VALUE"""),598.0)</f>
        <v>598</v>
      </c>
      <c r="E599" s="1" t="str">
        <f>IFERROR(__xludf.DUMMYFUNCTION("""COMPUTED_VALUE"""),"25-01-2022 21:00")</f>
        <v>25-01-2022 21:00</v>
      </c>
      <c r="F599" s="1">
        <f>IFERROR(__xludf.DUMMYFUNCTION("""COMPUTED_VALUE"""),2979.0)</f>
        <v>2979</v>
      </c>
      <c r="G599" s="1">
        <f>IFERROR(__xludf.DUMMYFUNCTION("""COMPUTED_VALUE"""),598.0)</f>
        <v>598</v>
      </c>
      <c r="H599" s="1">
        <f>IFERROR(__xludf.DUMMYFUNCTION("""COMPUTED_VALUE"""),72.91096187)</f>
        <v>72.91096187</v>
      </c>
    </row>
    <row r="600">
      <c r="A600" s="1">
        <f>IFERROR(__xludf.DUMMYFUNCTION("""COMPUTED_VALUE"""),599.0)</f>
        <v>599</v>
      </c>
      <c r="B600" s="1">
        <f>IFERROR(__xludf.DUMMYFUNCTION("""COMPUTED_VALUE"""),81.8086506601315)</f>
        <v>81.80865066</v>
      </c>
      <c r="C600" s="1">
        <f>IFERROR(__xludf.DUMMYFUNCTION("""COMPUTED_VALUE"""),1005.0)</f>
        <v>1005</v>
      </c>
      <c r="D600" s="1">
        <f>IFERROR(__xludf.DUMMYFUNCTION("""COMPUTED_VALUE"""),599.0)</f>
        <v>599</v>
      </c>
      <c r="E600" s="1" t="str">
        <f>IFERROR(__xludf.DUMMYFUNCTION("""COMPUTED_VALUE"""),"25-01-2022 22:00")</f>
        <v>25-01-2022 22:00</v>
      </c>
      <c r="F600" s="1">
        <f>IFERROR(__xludf.DUMMYFUNCTION("""COMPUTED_VALUE"""),2191.0)</f>
        <v>2191</v>
      </c>
      <c r="G600" s="1">
        <f>IFERROR(__xludf.DUMMYFUNCTION("""COMPUTED_VALUE"""),599.0)</f>
        <v>599</v>
      </c>
      <c r="H600" s="1">
        <f>IFERROR(__xludf.DUMMYFUNCTION("""COMPUTED_VALUE"""),82.85202509)</f>
        <v>82.85202509</v>
      </c>
    </row>
    <row r="601">
      <c r="A601" s="1">
        <f>IFERROR(__xludf.DUMMYFUNCTION("""COMPUTED_VALUE"""),600.0)</f>
        <v>600</v>
      </c>
      <c r="B601" s="1">
        <f>IFERROR(__xludf.DUMMYFUNCTION("""COMPUTED_VALUE"""),49.6812699232487)</f>
        <v>49.68126992</v>
      </c>
      <c r="C601" s="1">
        <f>IFERROR(__xludf.DUMMYFUNCTION("""COMPUTED_VALUE"""),1510.0)</f>
        <v>1510</v>
      </c>
      <c r="D601" s="1">
        <f>IFERROR(__xludf.DUMMYFUNCTION("""COMPUTED_VALUE"""),600.0)</f>
        <v>600</v>
      </c>
      <c r="E601" s="1" t="str">
        <f>IFERROR(__xludf.DUMMYFUNCTION("""COMPUTED_VALUE"""),"25-01-2022 23:00")</f>
        <v>25-01-2022 23:00</v>
      </c>
      <c r="F601" s="1">
        <f>IFERROR(__xludf.DUMMYFUNCTION("""COMPUTED_VALUE"""),2131.0)</f>
        <v>2131</v>
      </c>
      <c r="G601" s="1">
        <f>IFERROR(__xludf.DUMMYFUNCTION("""COMPUTED_VALUE"""),600.0)</f>
        <v>600</v>
      </c>
      <c r="H601" s="1">
        <f>IFERROR(__xludf.DUMMYFUNCTION("""COMPUTED_VALUE"""),60.49814144)</f>
        <v>60.49814144</v>
      </c>
    </row>
    <row r="602">
      <c r="A602" s="1">
        <f>IFERROR(__xludf.DUMMYFUNCTION("""COMPUTED_VALUE"""),601.0)</f>
        <v>601</v>
      </c>
      <c r="B602" s="1">
        <f>IFERROR(__xludf.DUMMYFUNCTION("""COMPUTED_VALUE"""),74.0251752476337)</f>
        <v>74.02517525</v>
      </c>
      <c r="C602" s="1">
        <f>IFERROR(__xludf.DUMMYFUNCTION("""COMPUTED_VALUE"""),1565.0)</f>
        <v>1565</v>
      </c>
      <c r="D602" s="1">
        <f>IFERROR(__xludf.DUMMYFUNCTION("""COMPUTED_VALUE"""),601.0)</f>
        <v>601</v>
      </c>
      <c r="E602" s="1" t="str">
        <f>IFERROR(__xludf.DUMMYFUNCTION("""COMPUTED_VALUE"""),"26-01-2022 00:00")</f>
        <v>26-01-2022 00:00</v>
      </c>
      <c r="F602" s="1">
        <f>IFERROR(__xludf.DUMMYFUNCTION("""COMPUTED_VALUE"""),2489.0)</f>
        <v>2489</v>
      </c>
      <c r="G602" s="1">
        <f>IFERROR(__xludf.DUMMYFUNCTION("""COMPUTED_VALUE"""),601.0)</f>
        <v>601</v>
      </c>
      <c r="H602" s="1">
        <f>IFERROR(__xludf.DUMMYFUNCTION("""COMPUTED_VALUE"""),83.12195364)</f>
        <v>83.12195364</v>
      </c>
    </row>
    <row r="603">
      <c r="A603" s="1">
        <f>IFERROR(__xludf.DUMMYFUNCTION("""COMPUTED_VALUE"""),602.0)</f>
        <v>602</v>
      </c>
      <c r="B603" s="1">
        <f>IFERROR(__xludf.DUMMYFUNCTION("""COMPUTED_VALUE"""),71.2219055244872)</f>
        <v>71.22190552</v>
      </c>
      <c r="C603" s="1">
        <f>IFERROR(__xludf.DUMMYFUNCTION("""COMPUTED_VALUE"""),1573.0)</f>
        <v>1573</v>
      </c>
      <c r="D603" s="1">
        <f>IFERROR(__xludf.DUMMYFUNCTION("""COMPUTED_VALUE"""),602.0)</f>
        <v>602</v>
      </c>
      <c r="E603" s="1" t="str">
        <f>IFERROR(__xludf.DUMMYFUNCTION("""COMPUTED_VALUE"""),"26-01-2022 01:00")</f>
        <v>26-01-2022 01:00</v>
      </c>
      <c r="F603" s="1">
        <f>IFERROR(__xludf.DUMMYFUNCTION("""COMPUTED_VALUE"""),2383.0)</f>
        <v>2383</v>
      </c>
      <c r="G603" s="1">
        <f>IFERROR(__xludf.DUMMYFUNCTION("""COMPUTED_VALUE"""),602.0)</f>
        <v>602</v>
      </c>
      <c r="H603" s="1">
        <f>IFERROR(__xludf.DUMMYFUNCTION("""COMPUTED_VALUE"""),28.88706841)</f>
        <v>28.88706841</v>
      </c>
    </row>
    <row r="604">
      <c r="A604" s="1">
        <f>IFERROR(__xludf.DUMMYFUNCTION("""COMPUTED_VALUE"""),603.0)</f>
        <v>603</v>
      </c>
      <c r="B604" s="1">
        <f>IFERROR(__xludf.DUMMYFUNCTION("""COMPUTED_VALUE"""),45.3975367882322)</f>
        <v>45.39753679</v>
      </c>
      <c r="C604" s="1">
        <f>IFERROR(__xludf.DUMMYFUNCTION("""COMPUTED_VALUE"""),1691.0)</f>
        <v>1691</v>
      </c>
      <c r="D604" s="1">
        <f>IFERROR(__xludf.DUMMYFUNCTION("""COMPUTED_VALUE"""),603.0)</f>
        <v>603</v>
      </c>
      <c r="E604" s="1" t="str">
        <f>IFERROR(__xludf.DUMMYFUNCTION("""COMPUTED_VALUE"""),"26-01-2022 02:00")</f>
        <v>26-01-2022 02:00</v>
      </c>
      <c r="F604" s="1">
        <f>IFERROR(__xludf.DUMMYFUNCTION("""COMPUTED_VALUE"""),2677.0)</f>
        <v>2677</v>
      </c>
      <c r="G604" s="1">
        <f>IFERROR(__xludf.DUMMYFUNCTION("""COMPUTED_VALUE"""),603.0)</f>
        <v>603</v>
      </c>
      <c r="H604" s="1">
        <f>IFERROR(__xludf.DUMMYFUNCTION("""COMPUTED_VALUE"""),64.63368175)</f>
        <v>64.63368175</v>
      </c>
    </row>
    <row r="605">
      <c r="A605" s="1">
        <f>IFERROR(__xludf.DUMMYFUNCTION("""COMPUTED_VALUE"""),604.0)</f>
        <v>604</v>
      </c>
      <c r="B605" s="1">
        <f>IFERROR(__xludf.DUMMYFUNCTION("""COMPUTED_VALUE"""),68.3046754283383)</f>
        <v>68.30467543</v>
      </c>
      <c r="C605" s="1">
        <f>IFERROR(__xludf.DUMMYFUNCTION("""COMPUTED_VALUE"""),1176.0)</f>
        <v>1176</v>
      </c>
      <c r="D605" s="1">
        <f>IFERROR(__xludf.DUMMYFUNCTION("""COMPUTED_VALUE"""),604.0)</f>
        <v>604</v>
      </c>
      <c r="E605" s="1" t="str">
        <f>IFERROR(__xludf.DUMMYFUNCTION("""COMPUTED_VALUE"""),"26-01-2022 03:00")</f>
        <v>26-01-2022 03:00</v>
      </c>
      <c r="F605" s="1">
        <f>IFERROR(__xludf.DUMMYFUNCTION("""COMPUTED_VALUE"""),2175.0)</f>
        <v>2175</v>
      </c>
      <c r="G605" s="1">
        <f>IFERROR(__xludf.DUMMYFUNCTION("""COMPUTED_VALUE"""),604.0)</f>
        <v>604</v>
      </c>
      <c r="H605" s="1">
        <f>IFERROR(__xludf.DUMMYFUNCTION("""COMPUTED_VALUE"""),94.80117505)</f>
        <v>94.80117505</v>
      </c>
    </row>
    <row r="606">
      <c r="A606" s="1">
        <f>IFERROR(__xludf.DUMMYFUNCTION("""COMPUTED_VALUE"""),605.0)</f>
        <v>605</v>
      </c>
      <c r="B606" s="1">
        <f>IFERROR(__xludf.DUMMYFUNCTION("""COMPUTED_VALUE"""),30.6995450310705)</f>
        <v>30.69954503</v>
      </c>
      <c r="C606" s="1">
        <f>IFERROR(__xludf.DUMMYFUNCTION("""COMPUTED_VALUE"""),1470.0)</f>
        <v>1470</v>
      </c>
      <c r="D606" s="1">
        <f>IFERROR(__xludf.DUMMYFUNCTION("""COMPUTED_VALUE"""),605.0)</f>
        <v>605</v>
      </c>
      <c r="E606" s="1" t="str">
        <f>IFERROR(__xludf.DUMMYFUNCTION("""COMPUTED_VALUE"""),"26-01-2022 04:00")</f>
        <v>26-01-2022 04:00</v>
      </c>
      <c r="F606" s="1">
        <f>IFERROR(__xludf.DUMMYFUNCTION("""COMPUTED_VALUE"""),2023.0)</f>
        <v>2023</v>
      </c>
      <c r="G606" s="1">
        <f>IFERROR(__xludf.DUMMYFUNCTION("""COMPUTED_VALUE"""),605.0)</f>
        <v>605</v>
      </c>
      <c r="H606" s="1">
        <f>IFERROR(__xludf.DUMMYFUNCTION("""COMPUTED_VALUE"""),80.11902469)</f>
        <v>80.11902469</v>
      </c>
    </row>
    <row r="607">
      <c r="A607" s="1">
        <f>IFERROR(__xludf.DUMMYFUNCTION("""COMPUTED_VALUE"""),606.0)</f>
        <v>606</v>
      </c>
      <c r="B607" s="1">
        <f>IFERROR(__xludf.DUMMYFUNCTION("""COMPUTED_VALUE"""),55.2943601346914)</f>
        <v>55.29436013</v>
      </c>
      <c r="C607" s="1">
        <f>IFERROR(__xludf.DUMMYFUNCTION("""COMPUTED_VALUE"""),1174.0)</f>
        <v>1174</v>
      </c>
      <c r="D607" s="1">
        <f>IFERROR(__xludf.DUMMYFUNCTION("""COMPUTED_VALUE"""),606.0)</f>
        <v>606</v>
      </c>
      <c r="E607" s="1" t="str">
        <f>IFERROR(__xludf.DUMMYFUNCTION("""COMPUTED_VALUE"""),"26-01-2022 05:00")</f>
        <v>26-01-2022 05:00</v>
      </c>
      <c r="F607" s="1">
        <f>IFERROR(__xludf.DUMMYFUNCTION("""COMPUTED_VALUE"""),2637.0)</f>
        <v>2637</v>
      </c>
      <c r="G607" s="1">
        <f>IFERROR(__xludf.DUMMYFUNCTION("""COMPUTED_VALUE"""),606.0)</f>
        <v>606</v>
      </c>
      <c r="H607" s="1">
        <f>IFERROR(__xludf.DUMMYFUNCTION("""COMPUTED_VALUE"""),36.05423423)</f>
        <v>36.05423423</v>
      </c>
    </row>
    <row r="608">
      <c r="A608" s="1">
        <f>IFERROR(__xludf.DUMMYFUNCTION("""COMPUTED_VALUE"""),607.0)</f>
        <v>607</v>
      </c>
      <c r="B608" s="1">
        <f>IFERROR(__xludf.DUMMYFUNCTION("""COMPUTED_VALUE"""),58.881829218778)</f>
        <v>58.88182922</v>
      </c>
      <c r="C608" s="1">
        <f>IFERROR(__xludf.DUMMYFUNCTION("""COMPUTED_VALUE"""),1289.0)</f>
        <v>1289</v>
      </c>
      <c r="D608" s="1">
        <f>IFERROR(__xludf.DUMMYFUNCTION("""COMPUTED_VALUE"""),607.0)</f>
        <v>607</v>
      </c>
      <c r="E608" s="1" t="str">
        <f>IFERROR(__xludf.DUMMYFUNCTION("""COMPUTED_VALUE"""),"26-01-2022 06:00")</f>
        <v>26-01-2022 06:00</v>
      </c>
      <c r="F608" s="1">
        <f>IFERROR(__xludf.DUMMYFUNCTION("""COMPUTED_VALUE"""),2365.0)</f>
        <v>2365</v>
      </c>
      <c r="G608" s="1">
        <f>IFERROR(__xludf.DUMMYFUNCTION("""COMPUTED_VALUE"""),607.0)</f>
        <v>607</v>
      </c>
      <c r="H608" s="1">
        <f>IFERROR(__xludf.DUMMYFUNCTION("""COMPUTED_VALUE"""),49.12298791)</f>
        <v>49.12298791</v>
      </c>
    </row>
    <row r="609">
      <c r="A609" s="1">
        <f>IFERROR(__xludf.DUMMYFUNCTION("""COMPUTED_VALUE"""),608.0)</f>
        <v>608</v>
      </c>
      <c r="B609" s="1">
        <f>IFERROR(__xludf.DUMMYFUNCTION("""COMPUTED_VALUE"""),26.4360802643077)</f>
        <v>26.43608026</v>
      </c>
      <c r="C609" s="1">
        <f>IFERROR(__xludf.DUMMYFUNCTION("""COMPUTED_VALUE"""),1755.0)</f>
        <v>1755</v>
      </c>
      <c r="D609" s="1">
        <f>IFERROR(__xludf.DUMMYFUNCTION("""COMPUTED_VALUE"""),608.0)</f>
        <v>608</v>
      </c>
      <c r="E609" s="1" t="str">
        <f>IFERROR(__xludf.DUMMYFUNCTION("""COMPUTED_VALUE"""),"26-01-2022 07:00")</f>
        <v>26-01-2022 07:00</v>
      </c>
      <c r="F609" s="1">
        <f>IFERROR(__xludf.DUMMYFUNCTION("""COMPUTED_VALUE"""),2224.0)</f>
        <v>2224</v>
      </c>
      <c r="G609" s="1">
        <f>IFERROR(__xludf.DUMMYFUNCTION("""COMPUTED_VALUE"""),608.0)</f>
        <v>608</v>
      </c>
      <c r="H609" s="1">
        <f>IFERROR(__xludf.DUMMYFUNCTION("""COMPUTED_VALUE"""),85.80333329)</f>
        <v>85.80333329</v>
      </c>
    </row>
    <row r="610">
      <c r="A610" s="1">
        <f>IFERROR(__xludf.DUMMYFUNCTION("""COMPUTED_VALUE"""),609.0)</f>
        <v>609</v>
      </c>
      <c r="B610" s="1">
        <f>IFERROR(__xludf.DUMMYFUNCTION("""COMPUTED_VALUE"""),90.4807105719927)</f>
        <v>90.48071057</v>
      </c>
      <c r="C610" s="1">
        <f>IFERROR(__xludf.DUMMYFUNCTION("""COMPUTED_VALUE"""),1132.0)</f>
        <v>1132</v>
      </c>
      <c r="D610" s="1">
        <f>IFERROR(__xludf.DUMMYFUNCTION("""COMPUTED_VALUE"""),609.0)</f>
        <v>609</v>
      </c>
      <c r="E610" s="1" t="str">
        <f>IFERROR(__xludf.DUMMYFUNCTION("""COMPUTED_VALUE"""),"26-01-2022 08:00")</f>
        <v>26-01-2022 08:00</v>
      </c>
      <c r="F610" s="1">
        <f>IFERROR(__xludf.DUMMYFUNCTION("""COMPUTED_VALUE"""),2922.0)</f>
        <v>2922</v>
      </c>
      <c r="G610" s="1">
        <f>IFERROR(__xludf.DUMMYFUNCTION("""COMPUTED_VALUE"""),609.0)</f>
        <v>609</v>
      </c>
      <c r="H610" s="1">
        <f>IFERROR(__xludf.DUMMYFUNCTION("""COMPUTED_VALUE"""),71.46226603)</f>
        <v>71.46226603</v>
      </c>
    </row>
    <row r="611">
      <c r="A611" s="1">
        <f>IFERROR(__xludf.DUMMYFUNCTION("""COMPUTED_VALUE"""),610.0)</f>
        <v>610</v>
      </c>
      <c r="B611" s="1">
        <f>IFERROR(__xludf.DUMMYFUNCTION("""COMPUTED_VALUE"""),90.6056365223184)</f>
        <v>90.60563652</v>
      </c>
      <c r="C611" s="1">
        <f>IFERROR(__xludf.DUMMYFUNCTION("""COMPUTED_VALUE"""),1239.0)</f>
        <v>1239</v>
      </c>
      <c r="D611" s="1">
        <f>IFERROR(__xludf.DUMMYFUNCTION("""COMPUTED_VALUE"""),610.0)</f>
        <v>610</v>
      </c>
      <c r="E611" s="1" t="str">
        <f>IFERROR(__xludf.DUMMYFUNCTION("""COMPUTED_VALUE"""),"26-01-2022 09:00")</f>
        <v>26-01-2022 09:00</v>
      </c>
      <c r="F611" s="1">
        <f>IFERROR(__xludf.DUMMYFUNCTION("""COMPUTED_VALUE"""),2146.0)</f>
        <v>2146</v>
      </c>
      <c r="G611" s="1">
        <f>IFERROR(__xludf.DUMMYFUNCTION("""COMPUTED_VALUE"""),610.0)</f>
        <v>610</v>
      </c>
      <c r="H611" s="1">
        <f>IFERROR(__xludf.DUMMYFUNCTION("""COMPUTED_VALUE"""),90.01981973)</f>
        <v>90.01981973</v>
      </c>
    </row>
    <row r="612">
      <c r="A612" s="1">
        <f>IFERROR(__xludf.DUMMYFUNCTION("""COMPUTED_VALUE"""),611.0)</f>
        <v>611</v>
      </c>
      <c r="B612" s="1">
        <f>IFERROR(__xludf.DUMMYFUNCTION("""COMPUTED_VALUE"""),88.341864233743)</f>
        <v>88.34186423</v>
      </c>
      <c r="C612" s="1">
        <f>IFERROR(__xludf.DUMMYFUNCTION("""COMPUTED_VALUE"""),1912.0)</f>
        <v>1912</v>
      </c>
      <c r="D612" s="1">
        <f>IFERROR(__xludf.DUMMYFUNCTION("""COMPUTED_VALUE"""),611.0)</f>
        <v>611</v>
      </c>
      <c r="E612" s="1" t="str">
        <f>IFERROR(__xludf.DUMMYFUNCTION("""COMPUTED_VALUE"""),"26-01-2022 10:00")</f>
        <v>26-01-2022 10:00</v>
      </c>
      <c r="F612" s="1">
        <f>IFERROR(__xludf.DUMMYFUNCTION("""COMPUTED_VALUE"""),2220.0)</f>
        <v>2220</v>
      </c>
      <c r="G612" s="1">
        <f>IFERROR(__xludf.DUMMYFUNCTION("""COMPUTED_VALUE"""),611.0)</f>
        <v>611</v>
      </c>
      <c r="H612" s="1">
        <f>IFERROR(__xludf.DUMMYFUNCTION("""COMPUTED_VALUE"""),35.53622466)</f>
        <v>35.53622466</v>
      </c>
    </row>
    <row r="613">
      <c r="A613" s="1">
        <f>IFERROR(__xludf.DUMMYFUNCTION("""COMPUTED_VALUE"""),612.0)</f>
        <v>612</v>
      </c>
      <c r="B613" s="1">
        <f>IFERROR(__xludf.DUMMYFUNCTION("""COMPUTED_VALUE"""),36.902226207606)</f>
        <v>36.90222621</v>
      </c>
      <c r="C613" s="1">
        <f>IFERROR(__xludf.DUMMYFUNCTION("""COMPUTED_VALUE"""),1414.0)</f>
        <v>1414</v>
      </c>
      <c r="D613" s="1">
        <f>IFERROR(__xludf.DUMMYFUNCTION("""COMPUTED_VALUE"""),612.0)</f>
        <v>612</v>
      </c>
      <c r="E613" s="1" t="str">
        <f>IFERROR(__xludf.DUMMYFUNCTION("""COMPUTED_VALUE"""),"26-01-2022 11:00")</f>
        <v>26-01-2022 11:00</v>
      </c>
      <c r="F613" s="1">
        <f>IFERROR(__xludf.DUMMYFUNCTION("""COMPUTED_VALUE"""),2884.0)</f>
        <v>2884</v>
      </c>
      <c r="G613" s="1">
        <f>IFERROR(__xludf.DUMMYFUNCTION("""COMPUTED_VALUE"""),612.0)</f>
        <v>612</v>
      </c>
      <c r="H613" s="1">
        <f>IFERROR(__xludf.DUMMYFUNCTION("""COMPUTED_VALUE"""),61.05825497)</f>
        <v>61.05825497</v>
      </c>
    </row>
    <row r="614">
      <c r="A614" s="1">
        <f>IFERROR(__xludf.DUMMYFUNCTION("""COMPUTED_VALUE"""),613.0)</f>
        <v>613</v>
      </c>
      <c r="B614" s="1">
        <f>IFERROR(__xludf.DUMMYFUNCTION("""COMPUTED_VALUE"""),16.1828465689272)</f>
        <v>16.18284657</v>
      </c>
      <c r="C614" s="1">
        <f>IFERROR(__xludf.DUMMYFUNCTION("""COMPUTED_VALUE"""),1770.0)</f>
        <v>1770</v>
      </c>
      <c r="D614" s="1">
        <f>IFERROR(__xludf.DUMMYFUNCTION("""COMPUTED_VALUE"""),613.0)</f>
        <v>613</v>
      </c>
      <c r="E614" s="1" t="str">
        <f>IFERROR(__xludf.DUMMYFUNCTION("""COMPUTED_VALUE"""),"26-01-2022 12:00")</f>
        <v>26-01-2022 12:00</v>
      </c>
      <c r="F614" s="1">
        <f>IFERROR(__xludf.DUMMYFUNCTION("""COMPUTED_VALUE"""),2184.0)</f>
        <v>2184</v>
      </c>
      <c r="G614" s="1">
        <f>IFERROR(__xludf.DUMMYFUNCTION("""COMPUTED_VALUE"""),613.0)</f>
        <v>613</v>
      </c>
      <c r="H614" s="1">
        <f>IFERROR(__xludf.DUMMYFUNCTION("""COMPUTED_VALUE"""),33.42063795)</f>
        <v>33.42063795</v>
      </c>
    </row>
    <row r="615">
      <c r="A615" s="1">
        <f>IFERROR(__xludf.DUMMYFUNCTION("""COMPUTED_VALUE"""),614.0)</f>
        <v>614</v>
      </c>
      <c r="B615" s="1">
        <f>IFERROR(__xludf.DUMMYFUNCTION("""COMPUTED_VALUE"""),11.5648362828664)</f>
        <v>11.56483628</v>
      </c>
      <c r="C615" s="1">
        <f>IFERROR(__xludf.DUMMYFUNCTION("""COMPUTED_VALUE"""),1639.0)</f>
        <v>1639</v>
      </c>
      <c r="D615" s="1">
        <f>IFERROR(__xludf.DUMMYFUNCTION("""COMPUTED_VALUE"""),614.0)</f>
        <v>614</v>
      </c>
      <c r="E615" s="1" t="str">
        <f>IFERROR(__xludf.DUMMYFUNCTION("""COMPUTED_VALUE"""),"26-01-2022 13:00")</f>
        <v>26-01-2022 13:00</v>
      </c>
      <c r="F615" s="1">
        <f>IFERROR(__xludf.DUMMYFUNCTION("""COMPUTED_VALUE"""),2094.0)</f>
        <v>2094</v>
      </c>
      <c r="G615" s="1">
        <f>IFERROR(__xludf.DUMMYFUNCTION("""COMPUTED_VALUE"""),614.0)</f>
        <v>614</v>
      </c>
      <c r="H615" s="1">
        <f>IFERROR(__xludf.DUMMYFUNCTION("""COMPUTED_VALUE"""),30.22084018)</f>
        <v>30.22084018</v>
      </c>
    </row>
    <row r="616">
      <c r="A616" s="1">
        <f>IFERROR(__xludf.DUMMYFUNCTION("""COMPUTED_VALUE"""),615.0)</f>
        <v>615</v>
      </c>
      <c r="B616" s="1">
        <f>IFERROR(__xludf.DUMMYFUNCTION("""COMPUTED_VALUE"""),14.560537509054)</f>
        <v>14.56053751</v>
      </c>
      <c r="C616" s="1">
        <f>IFERROR(__xludf.DUMMYFUNCTION("""COMPUTED_VALUE"""),1043.0)</f>
        <v>1043</v>
      </c>
      <c r="D616" s="1">
        <f>IFERROR(__xludf.DUMMYFUNCTION("""COMPUTED_VALUE"""),615.0)</f>
        <v>615</v>
      </c>
      <c r="E616" s="1" t="str">
        <f>IFERROR(__xludf.DUMMYFUNCTION("""COMPUTED_VALUE"""),"26-01-2022 14:00")</f>
        <v>26-01-2022 14:00</v>
      </c>
      <c r="F616" s="1">
        <f>IFERROR(__xludf.DUMMYFUNCTION("""COMPUTED_VALUE"""),2215.0)</f>
        <v>2215</v>
      </c>
      <c r="G616" s="1">
        <f>IFERROR(__xludf.DUMMYFUNCTION("""COMPUTED_VALUE"""),615.0)</f>
        <v>615</v>
      </c>
      <c r="H616" s="1">
        <f>IFERROR(__xludf.DUMMYFUNCTION("""COMPUTED_VALUE"""),59.31212837)</f>
        <v>59.31212837</v>
      </c>
    </row>
    <row r="617">
      <c r="A617" s="1">
        <f>IFERROR(__xludf.DUMMYFUNCTION("""COMPUTED_VALUE"""),616.0)</f>
        <v>616</v>
      </c>
      <c r="B617" s="1">
        <f>IFERROR(__xludf.DUMMYFUNCTION("""COMPUTED_VALUE"""),40.8360885910407)</f>
        <v>40.83608859</v>
      </c>
      <c r="C617" s="1">
        <f>IFERROR(__xludf.DUMMYFUNCTION("""COMPUTED_VALUE"""),1845.0)</f>
        <v>1845</v>
      </c>
      <c r="D617" s="1">
        <f>IFERROR(__xludf.DUMMYFUNCTION("""COMPUTED_VALUE"""),616.0)</f>
        <v>616</v>
      </c>
      <c r="E617" s="1" t="str">
        <f>IFERROR(__xludf.DUMMYFUNCTION("""COMPUTED_VALUE"""),"26-01-2022 15:00")</f>
        <v>26-01-2022 15:00</v>
      </c>
      <c r="F617" s="1">
        <f>IFERROR(__xludf.DUMMYFUNCTION("""COMPUTED_VALUE"""),2951.0)</f>
        <v>2951</v>
      </c>
      <c r="G617" s="1">
        <f>IFERROR(__xludf.DUMMYFUNCTION("""COMPUTED_VALUE"""),616.0)</f>
        <v>616</v>
      </c>
      <c r="H617" s="1">
        <f>IFERROR(__xludf.DUMMYFUNCTION("""COMPUTED_VALUE"""),10.23072664)</f>
        <v>10.23072664</v>
      </c>
    </row>
    <row r="618">
      <c r="A618" s="1">
        <f>IFERROR(__xludf.DUMMYFUNCTION("""COMPUTED_VALUE"""),617.0)</f>
        <v>617</v>
      </c>
      <c r="B618" s="1">
        <f>IFERROR(__xludf.DUMMYFUNCTION("""COMPUTED_VALUE"""),10.9804553233005)</f>
        <v>10.98045532</v>
      </c>
      <c r="C618" s="1">
        <f>IFERROR(__xludf.DUMMYFUNCTION("""COMPUTED_VALUE"""),1821.0)</f>
        <v>1821</v>
      </c>
      <c r="D618" s="1">
        <f>IFERROR(__xludf.DUMMYFUNCTION("""COMPUTED_VALUE"""),617.0)</f>
        <v>617</v>
      </c>
      <c r="E618" s="1" t="str">
        <f>IFERROR(__xludf.DUMMYFUNCTION("""COMPUTED_VALUE"""),"26-01-2022 16:00")</f>
        <v>26-01-2022 16:00</v>
      </c>
      <c r="F618" s="1">
        <f>IFERROR(__xludf.DUMMYFUNCTION("""COMPUTED_VALUE"""),2491.0)</f>
        <v>2491</v>
      </c>
      <c r="G618" s="1">
        <f>IFERROR(__xludf.DUMMYFUNCTION("""COMPUTED_VALUE"""),617.0)</f>
        <v>617</v>
      </c>
      <c r="H618" s="1">
        <f>IFERROR(__xludf.DUMMYFUNCTION("""COMPUTED_VALUE"""),97.42511636)</f>
        <v>97.42511636</v>
      </c>
    </row>
    <row r="619">
      <c r="A619" s="1">
        <f>IFERROR(__xludf.DUMMYFUNCTION("""COMPUTED_VALUE"""),618.0)</f>
        <v>618</v>
      </c>
      <c r="B619" s="1">
        <f>IFERROR(__xludf.DUMMYFUNCTION("""COMPUTED_VALUE"""),68.161512671157)</f>
        <v>68.16151267</v>
      </c>
      <c r="C619" s="1">
        <f>IFERROR(__xludf.DUMMYFUNCTION("""COMPUTED_VALUE"""),1595.0)</f>
        <v>1595</v>
      </c>
      <c r="D619" s="1">
        <f>IFERROR(__xludf.DUMMYFUNCTION("""COMPUTED_VALUE"""),618.0)</f>
        <v>618</v>
      </c>
      <c r="E619" s="1" t="str">
        <f>IFERROR(__xludf.DUMMYFUNCTION("""COMPUTED_VALUE"""),"26-01-2022 17:00")</f>
        <v>26-01-2022 17:00</v>
      </c>
      <c r="F619" s="1">
        <f>IFERROR(__xludf.DUMMYFUNCTION("""COMPUTED_VALUE"""),2668.0)</f>
        <v>2668</v>
      </c>
      <c r="G619" s="1">
        <f>IFERROR(__xludf.DUMMYFUNCTION("""COMPUTED_VALUE"""),618.0)</f>
        <v>618</v>
      </c>
      <c r="H619" s="1">
        <f>IFERROR(__xludf.DUMMYFUNCTION("""COMPUTED_VALUE"""),39.0257062)</f>
        <v>39.0257062</v>
      </c>
    </row>
    <row r="620">
      <c r="A620" s="1">
        <f>IFERROR(__xludf.DUMMYFUNCTION("""COMPUTED_VALUE"""),619.0)</f>
        <v>619</v>
      </c>
      <c r="B620" s="1">
        <f>IFERROR(__xludf.DUMMYFUNCTION("""COMPUTED_VALUE"""),51.2087148755686)</f>
        <v>51.20871488</v>
      </c>
      <c r="C620" s="1">
        <f>IFERROR(__xludf.DUMMYFUNCTION("""COMPUTED_VALUE"""),1686.0)</f>
        <v>1686</v>
      </c>
      <c r="D620" s="1">
        <f>IFERROR(__xludf.DUMMYFUNCTION("""COMPUTED_VALUE"""),619.0)</f>
        <v>619</v>
      </c>
      <c r="E620" s="1" t="str">
        <f>IFERROR(__xludf.DUMMYFUNCTION("""COMPUTED_VALUE"""),"26-01-2022 18:00")</f>
        <v>26-01-2022 18:00</v>
      </c>
      <c r="F620" s="1">
        <f>IFERROR(__xludf.DUMMYFUNCTION("""COMPUTED_VALUE"""),2598.0)</f>
        <v>2598</v>
      </c>
      <c r="G620" s="1">
        <f>IFERROR(__xludf.DUMMYFUNCTION("""COMPUTED_VALUE"""),619.0)</f>
        <v>619</v>
      </c>
      <c r="H620" s="1">
        <f>IFERROR(__xludf.DUMMYFUNCTION("""COMPUTED_VALUE"""),96.44332489)</f>
        <v>96.44332489</v>
      </c>
    </row>
    <row r="621">
      <c r="A621" s="1">
        <f>IFERROR(__xludf.DUMMYFUNCTION("""COMPUTED_VALUE"""),620.0)</f>
        <v>620</v>
      </c>
      <c r="B621" s="1">
        <f>IFERROR(__xludf.DUMMYFUNCTION("""COMPUTED_VALUE"""),30.7908460366072)</f>
        <v>30.79084604</v>
      </c>
      <c r="C621" s="1">
        <f>IFERROR(__xludf.DUMMYFUNCTION("""COMPUTED_VALUE"""),1901.0)</f>
        <v>1901</v>
      </c>
      <c r="D621" s="1">
        <f>IFERROR(__xludf.DUMMYFUNCTION("""COMPUTED_VALUE"""),620.0)</f>
        <v>620</v>
      </c>
      <c r="E621" s="1" t="str">
        <f>IFERROR(__xludf.DUMMYFUNCTION("""COMPUTED_VALUE"""),"26-01-2022 19:00")</f>
        <v>26-01-2022 19:00</v>
      </c>
      <c r="F621" s="1">
        <f>IFERROR(__xludf.DUMMYFUNCTION("""COMPUTED_VALUE"""),2856.0)</f>
        <v>2856</v>
      </c>
      <c r="G621" s="1">
        <f>IFERROR(__xludf.DUMMYFUNCTION("""COMPUTED_VALUE"""),620.0)</f>
        <v>620</v>
      </c>
      <c r="H621" s="1">
        <f>IFERROR(__xludf.DUMMYFUNCTION("""COMPUTED_VALUE"""),66.39535274)</f>
        <v>66.39535274</v>
      </c>
    </row>
    <row r="622">
      <c r="A622" s="1">
        <f>IFERROR(__xludf.DUMMYFUNCTION("""COMPUTED_VALUE"""),621.0)</f>
        <v>621</v>
      </c>
      <c r="B622" s="1">
        <f>IFERROR(__xludf.DUMMYFUNCTION("""COMPUTED_VALUE"""),30.6527213973006)</f>
        <v>30.6527214</v>
      </c>
      <c r="C622" s="1">
        <f>IFERROR(__xludf.DUMMYFUNCTION("""COMPUTED_VALUE"""),1139.0)</f>
        <v>1139</v>
      </c>
      <c r="D622" s="1">
        <f>IFERROR(__xludf.DUMMYFUNCTION("""COMPUTED_VALUE"""),621.0)</f>
        <v>621</v>
      </c>
      <c r="E622" s="1" t="str">
        <f>IFERROR(__xludf.DUMMYFUNCTION("""COMPUTED_VALUE"""),"26-01-2022 20:00")</f>
        <v>26-01-2022 20:00</v>
      </c>
      <c r="F622" s="1">
        <f>IFERROR(__xludf.DUMMYFUNCTION("""COMPUTED_VALUE"""),2557.0)</f>
        <v>2557</v>
      </c>
      <c r="G622" s="1">
        <f>IFERROR(__xludf.DUMMYFUNCTION("""COMPUTED_VALUE"""),621.0)</f>
        <v>621</v>
      </c>
      <c r="H622" s="1">
        <f>IFERROR(__xludf.DUMMYFUNCTION("""COMPUTED_VALUE"""),36.53461968)</f>
        <v>36.53461968</v>
      </c>
    </row>
    <row r="623">
      <c r="A623" s="1">
        <f>IFERROR(__xludf.DUMMYFUNCTION("""COMPUTED_VALUE"""),622.0)</f>
        <v>622</v>
      </c>
      <c r="B623" s="1">
        <f>IFERROR(__xludf.DUMMYFUNCTION("""COMPUTED_VALUE"""),77.3686775710836)</f>
        <v>77.36867757</v>
      </c>
      <c r="C623" s="1">
        <f>IFERROR(__xludf.DUMMYFUNCTION("""COMPUTED_VALUE"""),1406.0)</f>
        <v>1406</v>
      </c>
      <c r="D623" s="1">
        <f>IFERROR(__xludf.DUMMYFUNCTION("""COMPUTED_VALUE"""),622.0)</f>
        <v>622</v>
      </c>
      <c r="E623" s="1" t="str">
        <f>IFERROR(__xludf.DUMMYFUNCTION("""COMPUTED_VALUE"""),"26-01-2022 21:00")</f>
        <v>26-01-2022 21:00</v>
      </c>
      <c r="F623" s="1">
        <f>IFERROR(__xludf.DUMMYFUNCTION("""COMPUTED_VALUE"""),2655.0)</f>
        <v>2655</v>
      </c>
      <c r="G623" s="1">
        <f>IFERROR(__xludf.DUMMYFUNCTION("""COMPUTED_VALUE"""),622.0)</f>
        <v>622</v>
      </c>
      <c r="H623" s="1">
        <f>IFERROR(__xludf.DUMMYFUNCTION("""COMPUTED_VALUE"""),32.67471583)</f>
        <v>32.67471583</v>
      </c>
    </row>
    <row r="624">
      <c r="A624" s="1">
        <f>IFERROR(__xludf.DUMMYFUNCTION("""COMPUTED_VALUE"""),623.0)</f>
        <v>623</v>
      </c>
      <c r="B624" s="1">
        <f>IFERROR(__xludf.DUMMYFUNCTION("""COMPUTED_VALUE"""),75.2623075725835)</f>
        <v>75.26230757</v>
      </c>
      <c r="C624" s="1">
        <f>IFERROR(__xludf.DUMMYFUNCTION("""COMPUTED_VALUE"""),1730.0)</f>
        <v>1730</v>
      </c>
      <c r="D624" s="1">
        <f>IFERROR(__xludf.DUMMYFUNCTION("""COMPUTED_VALUE"""),623.0)</f>
        <v>623</v>
      </c>
      <c r="E624" s="1" t="str">
        <f>IFERROR(__xludf.DUMMYFUNCTION("""COMPUTED_VALUE"""),"26-01-2022 22:00")</f>
        <v>26-01-2022 22:00</v>
      </c>
      <c r="F624" s="1">
        <f>IFERROR(__xludf.DUMMYFUNCTION("""COMPUTED_VALUE"""),2004.0)</f>
        <v>2004</v>
      </c>
      <c r="G624" s="1">
        <f>IFERROR(__xludf.DUMMYFUNCTION("""COMPUTED_VALUE"""),623.0)</f>
        <v>623</v>
      </c>
      <c r="H624" s="1">
        <f>IFERROR(__xludf.DUMMYFUNCTION("""COMPUTED_VALUE"""),99.09515145)</f>
        <v>99.09515145</v>
      </c>
    </row>
    <row r="625">
      <c r="A625" s="1">
        <f>IFERROR(__xludf.DUMMYFUNCTION("""COMPUTED_VALUE"""),624.0)</f>
        <v>624</v>
      </c>
      <c r="B625" s="1">
        <f>IFERROR(__xludf.DUMMYFUNCTION("""COMPUTED_VALUE"""),91.4805744361771)</f>
        <v>91.48057444</v>
      </c>
      <c r="C625" s="1">
        <f>IFERROR(__xludf.DUMMYFUNCTION("""COMPUTED_VALUE"""),1237.0)</f>
        <v>1237</v>
      </c>
      <c r="D625" s="1">
        <f>IFERROR(__xludf.DUMMYFUNCTION("""COMPUTED_VALUE"""),624.0)</f>
        <v>624</v>
      </c>
      <c r="E625" s="1" t="str">
        <f>IFERROR(__xludf.DUMMYFUNCTION("""COMPUTED_VALUE"""),"26-01-2022 23:00")</f>
        <v>26-01-2022 23:00</v>
      </c>
      <c r="F625" s="1">
        <f>IFERROR(__xludf.DUMMYFUNCTION("""COMPUTED_VALUE"""),2932.0)</f>
        <v>2932</v>
      </c>
      <c r="G625" s="1">
        <f>IFERROR(__xludf.DUMMYFUNCTION("""COMPUTED_VALUE"""),624.0)</f>
        <v>624</v>
      </c>
      <c r="H625" s="1">
        <f>IFERROR(__xludf.DUMMYFUNCTION("""COMPUTED_VALUE"""),13.85949637)</f>
        <v>13.85949637</v>
      </c>
    </row>
    <row r="626">
      <c r="A626" s="1">
        <f>IFERROR(__xludf.DUMMYFUNCTION("""COMPUTED_VALUE"""),625.0)</f>
        <v>625</v>
      </c>
      <c r="B626" s="1">
        <f>IFERROR(__xludf.DUMMYFUNCTION("""COMPUTED_VALUE"""),55.1572594734789)</f>
        <v>55.15725947</v>
      </c>
      <c r="C626" s="1">
        <f>IFERROR(__xludf.DUMMYFUNCTION("""COMPUTED_VALUE"""),1758.0)</f>
        <v>1758</v>
      </c>
      <c r="D626" s="1">
        <f>IFERROR(__xludf.DUMMYFUNCTION("""COMPUTED_VALUE"""),625.0)</f>
        <v>625</v>
      </c>
      <c r="E626" s="1" t="str">
        <f>IFERROR(__xludf.DUMMYFUNCTION("""COMPUTED_VALUE"""),"27-01-2022 00:00")</f>
        <v>27-01-2022 00:00</v>
      </c>
      <c r="F626" s="1">
        <f>IFERROR(__xludf.DUMMYFUNCTION("""COMPUTED_VALUE"""),2051.0)</f>
        <v>2051</v>
      </c>
      <c r="G626" s="1">
        <f>IFERROR(__xludf.DUMMYFUNCTION("""COMPUTED_VALUE"""),625.0)</f>
        <v>625</v>
      </c>
      <c r="H626" s="1">
        <f>IFERROR(__xludf.DUMMYFUNCTION("""COMPUTED_VALUE"""),93.48532682)</f>
        <v>93.48532682</v>
      </c>
    </row>
    <row r="627">
      <c r="A627" s="1">
        <f>IFERROR(__xludf.DUMMYFUNCTION("""COMPUTED_VALUE"""),626.0)</f>
        <v>626</v>
      </c>
      <c r="B627" s="1">
        <f>IFERROR(__xludf.DUMMYFUNCTION("""COMPUTED_VALUE"""),25.5487291410875)</f>
        <v>25.54872914</v>
      </c>
      <c r="C627" s="1">
        <f>IFERROR(__xludf.DUMMYFUNCTION("""COMPUTED_VALUE"""),1385.0)</f>
        <v>1385</v>
      </c>
      <c r="D627" s="1">
        <f>IFERROR(__xludf.DUMMYFUNCTION("""COMPUTED_VALUE"""),626.0)</f>
        <v>626</v>
      </c>
      <c r="E627" s="1" t="str">
        <f>IFERROR(__xludf.DUMMYFUNCTION("""COMPUTED_VALUE"""),"27-01-2022 01:00")</f>
        <v>27-01-2022 01:00</v>
      </c>
      <c r="F627" s="1">
        <f>IFERROR(__xludf.DUMMYFUNCTION("""COMPUTED_VALUE"""),2196.0)</f>
        <v>2196</v>
      </c>
      <c r="G627" s="1">
        <f>IFERROR(__xludf.DUMMYFUNCTION("""COMPUTED_VALUE"""),626.0)</f>
        <v>626</v>
      </c>
      <c r="H627" s="1">
        <f>IFERROR(__xludf.DUMMYFUNCTION("""COMPUTED_VALUE"""),62.0811763)</f>
        <v>62.0811763</v>
      </c>
    </row>
    <row r="628">
      <c r="A628" s="1">
        <f>IFERROR(__xludf.DUMMYFUNCTION("""COMPUTED_VALUE"""),627.0)</f>
        <v>627</v>
      </c>
      <c r="B628" s="1">
        <f>IFERROR(__xludf.DUMMYFUNCTION("""COMPUTED_VALUE"""),96.5842166851903)</f>
        <v>96.58421669</v>
      </c>
      <c r="C628" s="1">
        <f>IFERROR(__xludf.DUMMYFUNCTION("""COMPUTED_VALUE"""),1263.0)</f>
        <v>1263</v>
      </c>
      <c r="D628" s="1">
        <f>IFERROR(__xludf.DUMMYFUNCTION("""COMPUTED_VALUE"""),627.0)</f>
        <v>627</v>
      </c>
      <c r="E628" s="1" t="str">
        <f>IFERROR(__xludf.DUMMYFUNCTION("""COMPUTED_VALUE"""),"27-01-2022 02:00")</f>
        <v>27-01-2022 02:00</v>
      </c>
      <c r="F628" s="1">
        <f>IFERROR(__xludf.DUMMYFUNCTION("""COMPUTED_VALUE"""),2292.0)</f>
        <v>2292</v>
      </c>
      <c r="G628" s="1">
        <f>IFERROR(__xludf.DUMMYFUNCTION("""COMPUTED_VALUE"""),627.0)</f>
        <v>627</v>
      </c>
      <c r="H628" s="1">
        <f>IFERROR(__xludf.DUMMYFUNCTION("""COMPUTED_VALUE"""),99.13454678)</f>
        <v>99.13454678</v>
      </c>
    </row>
    <row r="629">
      <c r="A629" s="1">
        <f>IFERROR(__xludf.DUMMYFUNCTION("""COMPUTED_VALUE"""),628.0)</f>
        <v>628</v>
      </c>
      <c r="B629" s="1">
        <f>IFERROR(__xludf.DUMMYFUNCTION("""COMPUTED_VALUE"""),28.219360154977)</f>
        <v>28.21936015</v>
      </c>
      <c r="C629" s="1">
        <f>IFERROR(__xludf.DUMMYFUNCTION("""COMPUTED_VALUE"""),1736.0)</f>
        <v>1736</v>
      </c>
      <c r="D629" s="1">
        <f>IFERROR(__xludf.DUMMYFUNCTION("""COMPUTED_VALUE"""),628.0)</f>
        <v>628</v>
      </c>
      <c r="E629" s="1" t="str">
        <f>IFERROR(__xludf.DUMMYFUNCTION("""COMPUTED_VALUE"""),"27-01-2022 03:00")</f>
        <v>27-01-2022 03:00</v>
      </c>
      <c r="F629" s="1">
        <f>IFERROR(__xludf.DUMMYFUNCTION("""COMPUTED_VALUE"""),2211.0)</f>
        <v>2211</v>
      </c>
      <c r="G629" s="1">
        <f>IFERROR(__xludf.DUMMYFUNCTION("""COMPUTED_VALUE"""),628.0)</f>
        <v>628</v>
      </c>
      <c r="H629" s="1">
        <f>IFERROR(__xludf.DUMMYFUNCTION("""COMPUTED_VALUE"""),58.85787927)</f>
        <v>58.85787927</v>
      </c>
    </row>
    <row r="630">
      <c r="A630" s="1">
        <f>IFERROR(__xludf.DUMMYFUNCTION("""COMPUTED_VALUE"""),629.0)</f>
        <v>629</v>
      </c>
      <c r="B630" s="1">
        <f>IFERROR(__xludf.DUMMYFUNCTION("""COMPUTED_VALUE"""),81.2164506605009)</f>
        <v>81.21645066</v>
      </c>
      <c r="C630" s="1">
        <f>IFERROR(__xludf.DUMMYFUNCTION("""COMPUTED_VALUE"""),1626.0)</f>
        <v>1626</v>
      </c>
      <c r="D630" s="1">
        <f>IFERROR(__xludf.DUMMYFUNCTION("""COMPUTED_VALUE"""),629.0)</f>
        <v>629</v>
      </c>
      <c r="E630" s="1" t="str">
        <f>IFERROR(__xludf.DUMMYFUNCTION("""COMPUTED_VALUE"""),"27-01-2022 04:00")</f>
        <v>27-01-2022 04:00</v>
      </c>
      <c r="F630" s="1">
        <f>IFERROR(__xludf.DUMMYFUNCTION("""COMPUTED_VALUE"""),2265.0)</f>
        <v>2265</v>
      </c>
      <c r="G630" s="1">
        <f>IFERROR(__xludf.DUMMYFUNCTION("""COMPUTED_VALUE"""),629.0)</f>
        <v>629</v>
      </c>
      <c r="H630" s="1">
        <f>IFERROR(__xludf.DUMMYFUNCTION("""COMPUTED_VALUE"""),85.23285275)</f>
        <v>85.23285275</v>
      </c>
    </row>
    <row r="631">
      <c r="A631" s="1">
        <f>IFERROR(__xludf.DUMMYFUNCTION("""COMPUTED_VALUE"""),630.0)</f>
        <v>630</v>
      </c>
      <c r="B631" s="1">
        <f>IFERROR(__xludf.DUMMYFUNCTION("""COMPUTED_VALUE"""),52.3263605680546)</f>
        <v>52.32636057</v>
      </c>
      <c r="C631" s="1">
        <f>IFERROR(__xludf.DUMMYFUNCTION("""COMPUTED_VALUE"""),1399.0)</f>
        <v>1399</v>
      </c>
      <c r="D631" s="1">
        <f>IFERROR(__xludf.DUMMYFUNCTION("""COMPUTED_VALUE"""),630.0)</f>
        <v>630</v>
      </c>
      <c r="E631" s="1" t="str">
        <f>IFERROR(__xludf.DUMMYFUNCTION("""COMPUTED_VALUE"""),"27-01-2022 05:00")</f>
        <v>27-01-2022 05:00</v>
      </c>
      <c r="F631" s="1">
        <f>IFERROR(__xludf.DUMMYFUNCTION("""COMPUTED_VALUE"""),2115.0)</f>
        <v>2115</v>
      </c>
      <c r="G631" s="1">
        <f>IFERROR(__xludf.DUMMYFUNCTION("""COMPUTED_VALUE"""),630.0)</f>
        <v>630</v>
      </c>
      <c r="H631" s="1">
        <f>IFERROR(__xludf.DUMMYFUNCTION("""COMPUTED_VALUE"""),95.74381608)</f>
        <v>95.74381608</v>
      </c>
    </row>
    <row r="632">
      <c r="A632" s="1">
        <f>IFERROR(__xludf.DUMMYFUNCTION("""COMPUTED_VALUE"""),631.0)</f>
        <v>631</v>
      </c>
      <c r="B632" s="1">
        <f>IFERROR(__xludf.DUMMYFUNCTION("""COMPUTED_VALUE"""),42.3278654659751)</f>
        <v>42.32786547</v>
      </c>
      <c r="C632" s="1">
        <f>IFERROR(__xludf.DUMMYFUNCTION("""COMPUTED_VALUE"""),1137.0)</f>
        <v>1137</v>
      </c>
      <c r="D632" s="1">
        <f>IFERROR(__xludf.DUMMYFUNCTION("""COMPUTED_VALUE"""),631.0)</f>
        <v>631</v>
      </c>
      <c r="E632" s="1" t="str">
        <f>IFERROR(__xludf.DUMMYFUNCTION("""COMPUTED_VALUE"""),"27-01-2022 06:00")</f>
        <v>27-01-2022 06:00</v>
      </c>
      <c r="F632" s="1">
        <f>IFERROR(__xludf.DUMMYFUNCTION("""COMPUTED_VALUE"""),2303.0)</f>
        <v>2303</v>
      </c>
      <c r="G632" s="1">
        <f>IFERROR(__xludf.DUMMYFUNCTION("""COMPUTED_VALUE"""),631.0)</f>
        <v>631</v>
      </c>
      <c r="H632" s="1">
        <f>IFERROR(__xludf.DUMMYFUNCTION("""COMPUTED_VALUE"""),56.75233728)</f>
        <v>56.75233728</v>
      </c>
    </row>
    <row r="633">
      <c r="A633" s="1">
        <f>IFERROR(__xludf.DUMMYFUNCTION("""COMPUTED_VALUE"""),632.0)</f>
        <v>632</v>
      </c>
      <c r="B633" s="1">
        <f>IFERROR(__xludf.DUMMYFUNCTION("""COMPUTED_VALUE"""),79.3713460532406)</f>
        <v>79.37134605</v>
      </c>
      <c r="C633" s="1">
        <f>IFERROR(__xludf.DUMMYFUNCTION("""COMPUTED_VALUE"""),1612.0)</f>
        <v>1612</v>
      </c>
      <c r="D633" s="1">
        <f>IFERROR(__xludf.DUMMYFUNCTION("""COMPUTED_VALUE"""),632.0)</f>
        <v>632</v>
      </c>
      <c r="E633" s="1" t="str">
        <f>IFERROR(__xludf.DUMMYFUNCTION("""COMPUTED_VALUE"""),"27-01-2022 07:00")</f>
        <v>27-01-2022 07:00</v>
      </c>
      <c r="F633" s="1">
        <f>IFERROR(__xludf.DUMMYFUNCTION("""COMPUTED_VALUE"""),2941.0)</f>
        <v>2941</v>
      </c>
      <c r="G633" s="1">
        <f>IFERROR(__xludf.DUMMYFUNCTION("""COMPUTED_VALUE"""),632.0)</f>
        <v>632</v>
      </c>
      <c r="H633" s="1">
        <f>IFERROR(__xludf.DUMMYFUNCTION("""COMPUTED_VALUE"""),50.69065749)</f>
        <v>50.69065749</v>
      </c>
    </row>
    <row r="634">
      <c r="A634" s="1">
        <f>IFERROR(__xludf.DUMMYFUNCTION("""COMPUTED_VALUE"""),633.0)</f>
        <v>633</v>
      </c>
      <c r="B634" s="1">
        <f>IFERROR(__xludf.DUMMYFUNCTION("""COMPUTED_VALUE"""),11.705082409397)</f>
        <v>11.70508241</v>
      </c>
      <c r="C634" s="1">
        <f>IFERROR(__xludf.DUMMYFUNCTION("""COMPUTED_VALUE"""),1303.0)</f>
        <v>1303</v>
      </c>
      <c r="D634" s="1">
        <f>IFERROR(__xludf.DUMMYFUNCTION("""COMPUTED_VALUE"""),633.0)</f>
        <v>633</v>
      </c>
      <c r="E634" s="1" t="str">
        <f>IFERROR(__xludf.DUMMYFUNCTION("""COMPUTED_VALUE"""),"27-01-2022 08:00")</f>
        <v>27-01-2022 08:00</v>
      </c>
      <c r="F634" s="1">
        <f>IFERROR(__xludf.DUMMYFUNCTION("""COMPUTED_VALUE"""),2961.0)</f>
        <v>2961</v>
      </c>
      <c r="G634" s="1">
        <f>IFERROR(__xludf.DUMMYFUNCTION("""COMPUTED_VALUE"""),633.0)</f>
        <v>633</v>
      </c>
      <c r="H634" s="1">
        <f>IFERROR(__xludf.DUMMYFUNCTION("""COMPUTED_VALUE"""),71.57334691)</f>
        <v>71.57334691</v>
      </c>
    </row>
    <row r="635">
      <c r="A635" s="1">
        <f>IFERROR(__xludf.DUMMYFUNCTION("""COMPUTED_VALUE"""),634.0)</f>
        <v>634</v>
      </c>
      <c r="B635" s="1">
        <f>IFERROR(__xludf.DUMMYFUNCTION("""COMPUTED_VALUE"""),93.765087964037)</f>
        <v>93.76508796</v>
      </c>
      <c r="C635" s="1">
        <f>IFERROR(__xludf.DUMMYFUNCTION("""COMPUTED_VALUE"""),1865.0)</f>
        <v>1865</v>
      </c>
      <c r="D635" s="1">
        <f>IFERROR(__xludf.DUMMYFUNCTION("""COMPUTED_VALUE"""),634.0)</f>
        <v>634</v>
      </c>
      <c r="E635" s="1" t="str">
        <f>IFERROR(__xludf.DUMMYFUNCTION("""COMPUTED_VALUE"""),"27-01-2022 09:00")</f>
        <v>27-01-2022 09:00</v>
      </c>
      <c r="F635" s="1">
        <f>IFERROR(__xludf.DUMMYFUNCTION("""COMPUTED_VALUE"""),2332.0)</f>
        <v>2332</v>
      </c>
      <c r="G635" s="1">
        <f>IFERROR(__xludf.DUMMYFUNCTION("""COMPUTED_VALUE"""),634.0)</f>
        <v>634</v>
      </c>
      <c r="H635" s="1">
        <f>IFERROR(__xludf.DUMMYFUNCTION("""COMPUTED_VALUE"""),20.78162741)</f>
        <v>20.78162741</v>
      </c>
    </row>
    <row r="636">
      <c r="A636" s="1">
        <f>IFERROR(__xludf.DUMMYFUNCTION("""COMPUTED_VALUE"""),635.0)</f>
        <v>635</v>
      </c>
      <c r="B636" s="1">
        <f>IFERROR(__xludf.DUMMYFUNCTION("""COMPUTED_VALUE"""),83.1460723541669)</f>
        <v>83.14607235</v>
      </c>
      <c r="C636" s="1">
        <f>IFERROR(__xludf.DUMMYFUNCTION("""COMPUTED_VALUE"""),1147.0)</f>
        <v>1147</v>
      </c>
      <c r="D636" s="1">
        <f>IFERROR(__xludf.DUMMYFUNCTION("""COMPUTED_VALUE"""),635.0)</f>
        <v>635</v>
      </c>
      <c r="E636" s="1" t="str">
        <f>IFERROR(__xludf.DUMMYFUNCTION("""COMPUTED_VALUE"""),"27-01-2022 10:00")</f>
        <v>27-01-2022 10:00</v>
      </c>
      <c r="F636" s="1">
        <f>IFERROR(__xludf.DUMMYFUNCTION("""COMPUTED_VALUE"""),2197.0)</f>
        <v>2197</v>
      </c>
      <c r="G636" s="1">
        <f>IFERROR(__xludf.DUMMYFUNCTION("""COMPUTED_VALUE"""),635.0)</f>
        <v>635</v>
      </c>
      <c r="H636" s="1">
        <f>IFERROR(__xludf.DUMMYFUNCTION("""COMPUTED_VALUE"""),55.83383101)</f>
        <v>55.83383101</v>
      </c>
    </row>
    <row r="637">
      <c r="A637" s="1">
        <f>IFERROR(__xludf.DUMMYFUNCTION("""COMPUTED_VALUE"""),636.0)</f>
        <v>636</v>
      </c>
      <c r="B637" s="1">
        <f>IFERROR(__xludf.DUMMYFUNCTION("""COMPUTED_VALUE"""),81.4921787212503)</f>
        <v>81.49217872</v>
      </c>
      <c r="C637" s="1">
        <f>IFERROR(__xludf.DUMMYFUNCTION("""COMPUTED_VALUE"""),1234.0)</f>
        <v>1234</v>
      </c>
      <c r="D637" s="1">
        <f>IFERROR(__xludf.DUMMYFUNCTION("""COMPUTED_VALUE"""),636.0)</f>
        <v>636</v>
      </c>
      <c r="E637" s="1" t="str">
        <f>IFERROR(__xludf.DUMMYFUNCTION("""COMPUTED_VALUE"""),"27-01-2022 11:00")</f>
        <v>27-01-2022 11:00</v>
      </c>
      <c r="F637" s="1">
        <f>IFERROR(__xludf.DUMMYFUNCTION("""COMPUTED_VALUE"""),2391.0)</f>
        <v>2391</v>
      </c>
      <c r="G637" s="1">
        <f>IFERROR(__xludf.DUMMYFUNCTION("""COMPUTED_VALUE"""),636.0)</f>
        <v>636</v>
      </c>
      <c r="H637" s="1">
        <f>IFERROR(__xludf.DUMMYFUNCTION("""COMPUTED_VALUE"""),48.97803759)</f>
        <v>48.97803759</v>
      </c>
    </row>
    <row r="638">
      <c r="A638" s="1">
        <f>IFERROR(__xludf.DUMMYFUNCTION("""COMPUTED_VALUE"""),637.0)</f>
        <v>637</v>
      </c>
      <c r="B638" s="1">
        <f>IFERROR(__xludf.DUMMYFUNCTION("""COMPUTED_VALUE"""),27.7769298129042)</f>
        <v>27.77692981</v>
      </c>
      <c r="C638" s="1">
        <f>IFERROR(__xludf.DUMMYFUNCTION("""COMPUTED_VALUE"""),1469.0)</f>
        <v>1469</v>
      </c>
      <c r="D638" s="1">
        <f>IFERROR(__xludf.DUMMYFUNCTION("""COMPUTED_VALUE"""),637.0)</f>
        <v>637</v>
      </c>
      <c r="E638" s="1" t="str">
        <f>IFERROR(__xludf.DUMMYFUNCTION("""COMPUTED_VALUE"""),"27-01-2022 12:00")</f>
        <v>27-01-2022 12:00</v>
      </c>
      <c r="F638" s="1">
        <f>IFERROR(__xludf.DUMMYFUNCTION("""COMPUTED_VALUE"""),2253.0)</f>
        <v>2253</v>
      </c>
      <c r="G638" s="1">
        <f>IFERROR(__xludf.DUMMYFUNCTION("""COMPUTED_VALUE"""),637.0)</f>
        <v>637</v>
      </c>
      <c r="H638" s="1">
        <f>IFERROR(__xludf.DUMMYFUNCTION("""COMPUTED_VALUE"""),18.28940819)</f>
        <v>18.28940819</v>
      </c>
    </row>
    <row r="639">
      <c r="A639" s="1">
        <f>IFERROR(__xludf.DUMMYFUNCTION("""COMPUTED_VALUE"""),638.0)</f>
        <v>638</v>
      </c>
      <c r="B639" s="1">
        <f>IFERROR(__xludf.DUMMYFUNCTION("""COMPUTED_VALUE"""),99.8793023072832)</f>
        <v>99.87930231</v>
      </c>
      <c r="C639" s="1">
        <f>IFERROR(__xludf.DUMMYFUNCTION("""COMPUTED_VALUE"""),1210.0)</f>
        <v>1210</v>
      </c>
      <c r="D639" s="1">
        <f>IFERROR(__xludf.DUMMYFUNCTION("""COMPUTED_VALUE"""),638.0)</f>
        <v>638</v>
      </c>
      <c r="E639" s="1" t="str">
        <f>IFERROR(__xludf.DUMMYFUNCTION("""COMPUTED_VALUE"""),"27-01-2022 13:00")</f>
        <v>27-01-2022 13:00</v>
      </c>
      <c r="F639" s="1">
        <f>IFERROR(__xludf.DUMMYFUNCTION("""COMPUTED_VALUE"""),2779.0)</f>
        <v>2779</v>
      </c>
      <c r="G639" s="1">
        <f>IFERROR(__xludf.DUMMYFUNCTION("""COMPUTED_VALUE"""),638.0)</f>
        <v>638</v>
      </c>
      <c r="H639" s="1">
        <f>IFERROR(__xludf.DUMMYFUNCTION("""COMPUTED_VALUE"""),92.94283384)</f>
        <v>92.94283384</v>
      </c>
    </row>
    <row r="640">
      <c r="A640" s="1">
        <f>IFERROR(__xludf.DUMMYFUNCTION("""COMPUTED_VALUE"""),639.0)</f>
        <v>639</v>
      </c>
      <c r="B640" s="1">
        <f>IFERROR(__xludf.DUMMYFUNCTION("""COMPUTED_VALUE"""),62.4214269528137)</f>
        <v>62.42142695</v>
      </c>
      <c r="C640" s="1">
        <f>IFERROR(__xludf.DUMMYFUNCTION("""COMPUTED_VALUE"""),1802.0)</f>
        <v>1802</v>
      </c>
      <c r="D640" s="1">
        <f>IFERROR(__xludf.DUMMYFUNCTION("""COMPUTED_VALUE"""),639.0)</f>
        <v>639</v>
      </c>
      <c r="E640" s="1" t="str">
        <f>IFERROR(__xludf.DUMMYFUNCTION("""COMPUTED_VALUE"""),"27-01-2022 14:00")</f>
        <v>27-01-2022 14:00</v>
      </c>
      <c r="F640" s="1">
        <f>IFERROR(__xludf.DUMMYFUNCTION("""COMPUTED_VALUE"""),2183.0)</f>
        <v>2183</v>
      </c>
      <c r="G640" s="1">
        <f>IFERROR(__xludf.DUMMYFUNCTION("""COMPUTED_VALUE"""),639.0)</f>
        <v>639</v>
      </c>
      <c r="H640" s="1">
        <f>IFERROR(__xludf.DUMMYFUNCTION("""COMPUTED_VALUE"""),93.25937128)</f>
        <v>93.25937128</v>
      </c>
    </row>
    <row r="641">
      <c r="A641" s="1">
        <f>IFERROR(__xludf.DUMMYFUNCTION("""COMPUTED_VALUE"""),640.0)</f>
        <v>640</v>
      </c>
      <c r="B641" s="1">
        <f>IFERROR(__xludf.DUMMYFUNCTION("""COMPUTED_VALUE"""),87.3104028185485)</f>
        <v>87.31040282</v>
      </c>
      <c r="C641" s="1">
        <f>IFERROR(__xludf.DUMMYFUNCTION("""COMPUTED_VALUE"""),1836.0)</f>
        <v>1836</v>
      </c>
      <c r="D641" s="1">
        <f>IFERROR(__xludf.DUMMYFUNCTION("""COMPUTED_VALUE"""),640.0)</f>
        <v>640</v>
      </c>
      <c r="E641" s="1" t="str">
        <f>IFERROR(__xludf.DUMMYFUNCTION("""COMPUTED_VALUE"""),"27-01-2022 15:00")</f>
        <v>27-01-2022 15:00</v>
      </c>
      <c r="F641" s="1">
        <f>IFERROR(__xludf.DUMMYFUNCTION("""COMPUTED_VALUE"""),2376.0)</f>
        <v>2376</v>
      </c>
      <c r="G641" s="1">
        <f>IFERROR(__xludf.DUMMYFUNCTION("""COMPUTED_VALUE"""),640.0)</f>
        <v>640</v>
      </c>
      <c r="H641" s="1">
        <f>IFERROR(__xludf.DUMMYFUNCTION("""COMPUTED_VALUE"""),43.53731819)</f>
        <v>43.53731819</v>
      </c>
    </row>
    <row r="642">
      <c r="A642" s="1">
        <f>IFERROR(__xludf.DUMMYFUNCTION("""COMPUTED_VALUE"""),641.0)</f>
        <v>641</v>
      </c>
      <c r="B642" s="1">
        <f>IFERROR(__xludf.DUMMYFUNCTION("""COMPUTED_VALUE"""),30.9802390482118)</f>
        <v>30.98023905</v>
      </c>
      <c r="C642" s="1">
        <f>IFERROR(__xludf.DUMMYFUNCTION("""COMPUTED_VALUE"""),1003.0)</f>
        <v>1003</v>
      </c>
      <c r="D642" s="1">
        <f>IFERROR(__xludf.DUMMYFUNCTION("""COMPUTED_VALUE"""),641.0)</f>
        <v>641</v>
      </c>
      <c r="E642" s="1" t="str">
        <f>IFERROR(__xludf.DUMMYFUNCTION("""COMPUTED_VALUE"""),"27-01-2022 16:00")</f>
        <v>27-01-2022 16:00</v>
      </c>
      <c r="F642" s="1">
        <f>IFERROR(__xludf.DUMMYFUNCTION("""COMPUTED_VALUE"""),2496.0)</f>
        <v>2496</v>
      </c>
      <c r="G642" s="1">
        <f>IFERROR(__xludf.DUMMYFUNCTION("""COMPUTED_VALUE"""),641.0)</f>
        <v>641</v>
      </c>
      <c r="H642" s="1">
        <f>IFERROR(__xludf.DUMMYFUNCTION("""COMPUTED_VALUE"""),46.04417198)</f>
        <v>46.04417198</v>
      </c>
    </row>
    <row r="643">
      <c r="A643" s="1">
        <f>IFERROR(__xludf.DUMMYFUNCTION("""COMPUTED_VALUE"""),642.0)</f>
        <v>642</v>
      </c>
      <c r="B643" s="1">
        <f>IFERROR(__xludf.DUMMYFUNCTION("""COMPUTED_VALUE"""),79.3281958591891)</f>
        <v>79.32819586</v>
      </c>
      <c r="C643" s="1">
        <f>IFERROR(__xludf.DUMMYFUNCTION("""COMPUTED_VALUE"""),1077.0)</f>
        <v>1077</v>
      </c>
      <c r="D643" s="1">
        <f>IFERROR(__xludf.DUMMYFUNCTION("""COMPUTED_VALUE"""),642.0)</f>
        <v>642</v>
      </c>
      <c r="E643" s="1" t="str">
        <f>IFERROR(__xludf.DUMMYFUNCTION("""COMPUTED_VALUE"""),"27-01-2022 17:00")</f>
        <v>27-01-2022 17:00</v>
      </c>
      <c r="F643" s="1">
        <f>IFERROR(__xludf.DUMMYFUNCTION("""COMPUTED_VALUE"""),2543.0)</f>
        <v>2543</v>
      </c>
      <c r="G643" s="1">
        <f>IFERROR(__xludf.DUMMYFUNCTION("""COMPUTED_VALUE"""),642.0)</f>
        <v>642</v>
      </c>
      <c r="H643" s="1">
        <f>IFERROR(__xludf.DUMMYFUNCTION("""COMPUTED_VALUE"""),45.25970332)</f>
        <v>45.25970332</v>
      </c>
    </row>
    <row r="644">
      <c r="A644" s="1">
        <f>IFERROR(__xludf.DUMMYFUNCTION("""COMPUTED_VALUE"""),643.0)</f>
        <v>643</v>
      </c>
      <c r="B644" s="1">
        <f>IFERROR(__xludf.DUMMYFUNCTION("""COMPUTED_VALUE"""),61.0624350919643)</f>
        <v>61.06243509</v>
      </c>
      <c r="C644" s="1">
        <f>IFERROR(__xludf.DUMMYFUNCTION("""COMPUTED_VALUE"""),1691.0)</f>
        <v>1691</v>
      </c>
      <c r="D644" s="1">
        <f>IFERROR(__xludf.DUMMYFUNCTION("""COMPUTED_VALUE"""),643.0)</f>
        <v>643</v>
      </c>
      <c r="E644" s="1" t="str">
        <f>IFERROR(__xludf.DUMMYFUNCTION("""COMPUTED_VALUE"""),"27-01-2022 18:00")</f>
        <v>27-01-2022 18:00</v>
      </c>
      <c r="F644" s="1">
        <f>IFERROR(__xludf.DUMMYFUNCTION("""COMPUTED_VALUE"""),2575.0)</f>
        <v>2575</v>
      </c>
      <c r="G644" s="1">
        <f>IFERROR(__xludf.DUMMYFUNCTION("""COMPUTED_VALUE"""),643.0)</f>
        <v>643</v>
      </c>
      <c r="H644" s="1">
        <f>IFERROR(__xludf.DUMMYFUNCTION("""COMPUTED_VALUE"""),27.72996607)</f>
        <v>27.72996607</v>
      </c>
    </row>
    <row r="645">
      <c r="A645" s="1">
        <f>IFERROR(__xludf.DUMMYFUNCTION("""COMPUTED_VALUE"""),644.0)</f>
        <v>644</v>
      </c>
      <c r="B645" s="1">
        <f>IFERROR(__xludf.DUMMYFUNCTION("""COMPUTED_VALUE"""),73.4412622889386)</f>
        <v>73.44126229</v>
      </c>
      <c r="C645" s="1">
        <f>IFERROR(__xludf.DUMMYFUNCTION("""COMPUTED_VALUE"""),1309.0)</f>
        <v>1309</v>
      </c>
      <c r="D645" s="1">
        <f>IFERROR(__xludf.DUMMYFUNCTION("""COMPUTED_VALUE"""),644.0)</f>
        <v>644</v>
      </c>
      <c r="E645" s="1" t="str">
        <f>IFERROR(__xludf.DUMMYFUNCTION("""COMPUTED_VALUE"""),"27-01-2022 19:00")</f>
        <v>27-01-2022 19:00</v>
      </c>
      <c r="F645" s="1">
        <f>IFERROR(__xludf.DUMMYFUNCTION("""COMPUTED_VALUE"""),2529.0)</f>
        <v>2529</v>
      </c>
      <c r="G645" s="1">
        <f>IFERROR(__xludf.DUMMYFUNCTION("""COMPUTED_VALUE"""),644.0)</f>
        <v>644</v>
      </c>
      <c r="H645" s="1">
        <f>IFERROR(__xludf.DUMMYFUNCTION("""COMPUTED_VALUE"""),80.15488067)</f>
        <v>80.15488067</v>
      </c>
    </row>
    <row r="646">
      <c r="A646" s="1">
        <f>IFERROR(__xludf.DUMMYFUNCTION("""COMPUTED_VALUE"""),645.0)</f>
        <v>645</v>
      </c>
      <c r="B646" s="1">
        <f>IFERROR(__xludf.DUMMYFUNCTION("""COMPUTED_VALUE"""),67.2798592125164)</f>
        <v>67.27985921</v>
      </c>
      <c r="C646" s="1">
        <f>IFERROR(__xludf.DUMMYFUNCTION("""COMPUTED_VALUE"""),1287.0)</f>
        <v>1287</v>
      </c>
      <c r="D646" s="1">
        <f>IFERROR(__xludf.DUMMYFUNCTION("""COMPUTED_VALUE"""),645.0)</f>
        <v>645</v>
      </c>
      <c r="E646" s="1" t="str">
        <f>IFERROR(__xludf.DUMMYFUNCTION("""COMPUTED_VALUE"""),"27-01-2022 20:00")</f>
        <v>27-01-2022 20:00</v>
      </c>
      <c r="F646" s="1">
        <f>IFERROR(__xludf.DUMMYFUNCTION("""COMPUTED_VALUE"""),2014.0)</f>
        <v>2014</v>
      </c>
      <c r="G646" s="1">
        <f>IFERROR(__xludf.DUMMYFUNCTION("""COMPUTED_VALUE"""),645.0)</f>
        <v>645</v>
      </c>
      <c r="H646" s="1">
        <f>IFERROR(__xludf.DUMMYFUNCTION("""COMPUTED_VALUE"""),40.90228683)</f>
        <v>40.90228683</v>
      </c>
    </row>
    <row r="647">
      <c r="A647" s="1">
        <f>IFERROR(__xludf.DUMMYFUNCTION("""COMPUTED_VALUE"""),646.0)</f>
        <v>646</v>
      </c>
      <c r="B647" s="1">
        <f>IFERROR(__xludf.DUMMYFUNCTION("""COMPUTED_VALUE"""),54.7970293575199)</f>
        <v>54.79702936</v>
      </c>
      <c r="C647" s="1">
        <f>IFERROR(__xludf.DUMMYFUNCTION("""COMPUTED_VALUE"""),1825.0)</f>
        <v>1825</v>
      </c>
      <c r="D647" s="1">
        <f>IFERROR(__xludf.DUMMYFUNCTION("""COMPUTED_VALUE"""),646.0)</f>
        <v>646</v>
      </c>
      <c r="E647" s="1" t="str">
        <f>IFERROR(__xludf.DUMMYFUNCTION("""COMPUTED_VALUE"""),"27-01-2022 21:00")</f>
        <v>27-01-2022 21:00</v>
      </c>
      <c r="F647" s="1">
        <f>IFERROR(__xludf.DUMMYFUNCTION("""COMPUTED_VALUE"""),2317.0)</f>
        <v>2317</v>
      </c>
      <c r="G647" s="1">
        <f>IFERROR(__xludf.DUMMYFUNCTION("""COMPUTED_VALUE"""),646.0)</f>
        <v>646</v>
      </c>
      <c r="H647" s="1">
        <f>IFERROR(__xludf.DUMMYFUNCTION("""COMPUTED_VALUE"""),77.2732548)</f>
        <v>77.2732548</v>
      </c>
    </row>
    <row r="648">
      <c r="A648" s="1">
        <f>IFERROR(__xludf.DUMMYFUNCTION("""COMPUTED_VALUE"""),647.0)</f>
        <v>647</v>
      </c>
      <c r="B648" s="1">
        <f>IFERROR(__xludf.DUMMYFUNCTION("""COMPUTED_VALUE"""),25.0449544515738)</f>
        <v>25.04495445</v>
      </c>
      <c r="C648" s="1">
        <f>IFERROR(__xludf.DUMMYFUNCTION("""COMPUTED_VALUE"""),1697.0)</f>
        <v>1697</v>
      </c>
      <c r="D648" s="1">
        <f>IFERROR(__xludf.DUMMYFUNCTION("""COMPUTED_VALUE"""),647.0)</f>
        <v>647</v>
      </c>
      <c r="E648" s="1" t="str">
        <f>IFERROR(__xludf.DUMMYFUNCTION("""COMPUTED_VALUE"""),"27-01-2022 22:00")</f>
        <v>27-01-2022 22:00</v>
      </c>
      <c r="F648" s="1">
        <f>IFERROR(__xludf.DUMMYFUNCTION("""COMPUTED_VALUE"""),2080.0)</f>
        <v>2080</v>
      </c>
      <c r="G648" s="1">
        <f>IFERROR(__xludf.DUMMYFUNCTION("""COMPUTED_VALUE"""),647.0)</f>
        <v>647</v>
      </c>
      <c r="H648" s="1">
        <f>IFERROR(__xludf.DUMMYFUNCTION("""COMPUTED_VALUE"""),49.86299156)</f>
        <v>49.86299156</v>
      </c>
    </row>
    <row r="649">
      <c r="A649" s="1">
        <f>IFERROR(__xludf.DUMMYFUNCTION("""COMPUTED_VALUE"""),648.0)</f>
        <v>648</v>
      </c>
      <c r="B649" s="1">
        <f>IFERROR(__xludf.DUMMYFUNCTION("""COMPUTED_VALUE"""),75.849351123035)</f>
        <v>75.84935112</v>
      </c>
      <c r="C649" s="1">
        <f>IFERROR(__xludf.DUMMYFUNCTION("""COMPUTED_VALUE"""),1905.0)</f>
        <v>1905</v>
      </c>
      <c r="D649" s="1">
        <f>IFERROR(__xludf.DUMMYFUNCTION("""COMPUTED_VALUE"""),648.0)</f>
        <v>648</v>
      </c>
      <c r="E649" s="1" t="str">
        <f>IFERROR(__xludf.DUMMYFUNCTION("""COMPUTED_VALUE"""),"27-01-2022 23:00")</f>
        <v>27-01-2022 23:00</v>
      </c>
      <c r="F649" s="1">
        <f>IFERROR(__xludf.DUMMYFUNCTION("""COMPUTED_VALUE"""),2112.0)</f>
        <v>2112</v>
      </c>
      <c r="G649" s="1">
        <f>IFERROR(__xludf.DUMMYFUNCTION("""COMPUTED_VALUE"""),648.0)</f>
        <v>648</v>
      </c>
      <c r="H649" s="1">
        <f>IFERROR(__xludf.DUMMYFUNCTION("""COMPUTED_VALUE"""),15.89983887)</f>
        <v>15.89983887</v>
      </c>
    </row>
    <row r="650">
      <c r="A650" s="1">
        <f>IFERROR(__xludf.DUMMYFUNCTION("""COMPUTED_VALUE"""),649.0)</f>
        <v>649</v>
      </c>
      <c r="B650" s="1">
        <f>IFERROR(__xludf.DUMMYFUNCTION("""COMPUTED_VALUE"""),85.1793866250726)</f>
        <v>85.17938663</v>
      </c>
      <c r="C650" s="1">
        <f>IFERROR(__xludf.DUMMYFUNCTION("""COMPUTED_VALUE"""),1367.0)</f>
        <v>1367</v>
      </c>
      <c r="D650" s="1">
        <f>IFERROR(__xludf.DUMMYFUNCTION("""COMPUTED_VALUE"""),649.0)</f>
        <v>649</v>
      </c>
      <c r="E650" s="1" t="str">
        <f>IFERROR(__xludf.DUMMYFUNCTION("""COMPUTED_VALUE"""),"28-01-2022 00:00")</f>
        <v>28-01-2022 00:00</v>
      </c>
      <c r="F650" s="1">
        <f>IFERROR(__xludf.DUMMYFUNCTION("""COMPUTED_VALUE"""),2439.0)</f>
        <v>2439</v>
      </c>
      <c r="G650" s="1">
        <f>IFERROR(__xludf.DUMMYFUNCTION("""COMPUTED_VALUE"""),649.0)</f>
        <v>649</v>
      </c>
      <c r="H650" s="1">
        <f>IFERROR(__xludf.DUMMYFUNCTION("""COMPUTED_VALUE"""),13.86518188)</f>
        <v>13.86518188</v>
      </c>
    </row>
    <row r="651">
      <c r="A651" s="1">
        <f>IFERROR(__xludf.DUMMYFUNCTION("""COMPUTED_VALUE"""),650.0)</f>
        <v>650</v>
      </c>
      <c r="B651" s="1">
        <f>IFERROR(__xludf.DUMMYFUNCTION("""COMPUTED_VALUE"""),62.4803458206684)</f>
        <v>62.48034582</v>
      </c>
      <c r="C651" s="1">
        <f>IFERROR(__xludf.DUMMYFUNCTION("""COMPUTED_VALUE"""),1853.0)</f>
        <v>1853</v>
      </c>
      <c r="D651" s="1">
        <f>IFERROR(__xludf.DUMMYFUNCTION("""COMPUTED_VALUE"""),650.0)</f>
        <v>650</v>
      </c>
      <c r="E651" s="1" t="str">
        <f>IFERROR(__xludf.DUMMYFUNCTION("""COMPUTED_VALUE"""),"28-01-2022 01:00")</f>
        <v>28-01-2022 01:00</v>
      </c>
      <c r="F651" s="1">
        <f>IFERROR(__xludf.DUMMYFUNCTION("""COMPUTED_VALUE"""),2813.0)</f>
        <v>2813</v>
      </c>
      <c r="G651" s="1">
        <f>IFERROR(__xludf.DUMMYFUNCTION("""COMPUTED_VALUE"""),650.0)</f>
        <v>650</v>
      </c>
      <c r="H651" s="1">
        <f>IFERROR(__xludf.DUMMYFUNCTION("""COMPUTED_VALUE"""),88.29484786)</f>
        <v>88.29484786</v>
      </c>
    </row>
    <row r="652">
      <c r="A652" s="1">
        <f>IFERROR(__xludf.DUMMYFUNCTION("""COMPUTED_VALUE"""),651.0)</f>
        <v>651</v>
      </c>
      <c r="B652" s="1">
        <f>IFERROR(__xludf.DUMMYFUNCTION("""COMPUTED_VALUE"""),28.5080003750781)</f>
        <v>28.50800038</v>
      </c>
      <c r="C652" s="1">
        <f>IFERROR(__xludf.DUMMYFUNCTION("""COMPUTED_VALUE"""),1618.0)</f>
        <v>1618</v>
      </c>
      <c r="D652" s="1">
        <f>IFERROR(__xludf.DUMMYFUNCTION("""COMPUTED_VALUE"""),651.0)</f>
        <v>651</v>
      </c>
      <c r="E652" s="1" t="str">
        <f>IFERROR(__xludf.DUMMYFUNCTION("""COMPUTED_VALUE"""),"28-01-2022 02:00")</f>
        <v>28-01-2022 02:00</v>
      </c>
      <c r="F652" s="1">
        <f>IFERROR(__xludf.DUMMYFUNCTION("""COMPUTED_VALUE"""),2770.0)</f>
        <v>2770</v>
      </c>
      <c r="G652" s="1">
        <f>IFERROR(__xludf.DUMMYFUNCTION("""COMPUTED_VALUE"""),651.0)</f>
        <v>651</v>
      </c>
      <c r="H652" s="1">
        <f>IFERROR(__xludf.DUMMYFUNCTION("""COMPUTED_VALUE"""),58.87925925)</f>
        <v>58.87925925</v>
      </c>
    </row>
    <row r="653">
      <c r="A653" s="1">
        <f>IFERROR(__xludf.DUMMYFUNCTION("""COMPUTED_VALUE"""),652.0)</f>
        <v>652</v>
      </c>
      <c r="B653" s="1">
        <f>IFERROR(__xludf.DUMMYFUNCTION("""COMPUTED_VALUE"""),52.4451641097435)</f>
        <v>52.44516411</v>
      </c>
      <c r="C653" s="1">
        <f>IFERROR(__xludf.DUMMYFUNCTION("""COMPUTED_VALUE"""),1902.0)</f>
        <v>1902</v>
      </c>
      <c r="D653" s="1">
        <f>IFERROR(__xludf.DUMMYFUNCTION("""COMPUTED_VALUE"""),652.0)</f>
        <v>652</v>
      </c>
      <c r="E653" s="1" t="str">
        <f>IFERROR(__xludf.DUMMYFUNCTION("""COMPUTED_VALUE"""),"28-01-2022 03:00")</f>
        <v>28-01-2022 03:00</v>
      </c>
      <c r="F653" s="1">
        <f>IFERROR(__xludf.DUMMYFUNCTION("""COMPUTED_VALUE"""),2217.0)</f>
        <v>2217</v>
      </c>
      <c r="G653" s="1">
        <f>IFERROR(__xludf.DUMMYFUNCTION("""COMPUTED_VALUE"""),652.0)</f>
        <v>652</v>
      </c>
      <c r="H653" s="1">
        <f>IFERROR(__xludf.DUMMYFUNCTION("""COMPUTED_VALUE"""),53.1674968)</f>
        <v>53.1674968</v>
      </c>
    </row>
    <row r="654">
      <c r="A654" s="1">
        <f>IFERROR(__xludf.DUMMYFUNCTION("""COMPUTED_VALUE"""),653.0)</f>
        <v>653</v>
      </c>
      <c r="B654" s="1">
        <f>IFERROR(__xludf.DUMMYFUNCTION("""COMPUTED_VALUE"""),49.4863047859633)</f>
        <v>49.48630479</v>
      </c>
      <c r="C654" s="1">
        <f>IFERROR(__xludf.DUMMYFUNCTION("""COMPUTED_VALUE"""),1561.0)</f>
        <v>1561</v>
      </c>
      <c r="D654" s="1">
        <f>IFERROR(__xludf.DUMMYFUNCTION("""COMPUTED_VALUE"""),653.0)</f>
        <v>653</v>
      </c>
      <c r="E654" s="1" t="str">
        <f>IFERROR(__xludf.DUMMYFUNCTION("""COMPUTED_VALUE"""),"28-01-2022 04:00")</f>
        <v>28-01-2022 04:00</v>
      </c>
      <c r="F654" s="1">
        <f>IFERROR(__xludf.DUMMYFUNCTION("""COMPUTED_VALUE"""),2936.0)</f>
        <v>2936</v>
      </c>
      <c r="G654" s="1">
        <f>IFERROR(__xludf.DUMMYFUNCTION("""COMPUTED_VALUE"""),653.0)</f>
        <v>653</v>
      </c>
      <c r="H654" s="1">
        <f>IFERROR(__xludf.DUMMYFUNCTION("""COMPUTED_VALUE"""),73.60458837)</f>
        <v>73.60458837</v>
      </c>
    </row>
    <row r="655">
      <c r="A655" s="1">
        <f>IFERROR(__xludf.DUMMYFUNCTION("""COMPUTED_VALUE"""),654.0)</f>
        <v>654</v>
      </c>
      <c r="B655" s="1">
        <f>IFERROR(__xludf.DUMMYFUNCTION("""COMPUTED_VALUE"""),91.0637834147932)</f>
        <v>91.06378341</v>
      </c>
      <c r="C655" s="1">
        <f>IFERROR(__xludf.DUMMYFUNCTION("""COMPUTED_VALUE"""),1908.0)</f>
        <v>1908</v>
      </c>
      <c r="D655" s="1">
        <f>IFERROR(__xludf.DUMMYFUNCTION("""COMPUTED_VALUE"""),654.0)</f>
        <v>654</v>
      </c>
      <c r="E655" s="1" t="str">
        <f>IFERROR(__xludf.DUMMYFUNCTION("""COMPUTED_VALUE"""),"28-01-2022 05:00")</f>
        <v>28-01-2022 05:00</v>
      </c>
      <c r="F655" s="1">
        <f>IFERROR(__xludf.DUMMYFUNCTION("""COMPUTED_VALUE"""),2134.0)</f>
        <v>2134</v>
      </c>
      <c r="G655" s="1">
        <f>IFERROR(__xludf.DUMMYFUNCTION("""COMPUTED_VALUE"""),654.0)</f>
        <v>654</v>
      </c>
      <c r="H655" s="1">
        <f>IFERROR(__xludf.DUMMYFUNCTION("""COMPUTED_VALUE"""),91.20817696)</f>
        <v>91.20817696</v>
      </c>
    </row>
    <row r="656">
      <c r="A656" s="1">
        <f>IFERROR(__xludf.DUMMYFUNCTION("""COMPUTED_VALUE"""),655.0)</f>
        <v>655</v>
      </c>
      <c r="B656" s="1">
        <f>IFERROR(__xludf.DUMMYFUNCTION("""COMPUTED_VALUE"""),72.2197036562269)</f>
        <v>72.21970366</v>
      </c>
      <c r="C656" s="1">
        <f>IFERROR(__xludf.DUMMYFUNCTION("""COMPUTED_VALUE"""),1161.0)</f>
        <v>1161</v>
      </c>
      <c r="D656" s="1">
        <f>IFERROR(__xludf.DUMMYFUNCTION("""COMPUTED_VALUE"""),655.0)</f>
        <v>655</v>
      </c>
      <c r="E656" s="1" t="str">
        <f>IFERROR(__xludf.DUMMYFUNCTION("""COMPUTED_VALUE"""),"28-01-2022 06:00")</f>
        <v>28-01-2022 06:00</v>
      </c>
      <c r="F656" s="1">
        <f>IFERROR(__xludf.DUMMYFUNCTION("""COMPUTED_VALUE"""),2713.0)</f>
        <v>2713</v>
      </c>
      <c r="G656" s="1">
        <f>IFERROR(__xludf.DUMMYFUNCTION("""COMPUTED_VALUE"""),655.0)</f>
        <v>655</v>
      </c>
      <c r="H656" s="1">
        <f>IFERROR(__xludf.DUMMYFUNCTION("""COMPUTED_VALUE"""),68.54113686)</f>
        <v>68.54113686</v>
      </c>
    </row>
    <row r="657">
      <c r="A657" s="1">
        <f>IFERROR(__xludf.DUMMYFUNCTION("""COMPUTED_VALUE"""),656.0)</f>
        <v>656</v>
      </c>
      <c r="B657" s="1">
        <f>IFERROR(__xludf.DUMMYFUNCTION("""COMPUTED_VALUE"""),68.5032435907058)</f>
        <v>68.50324359</v>
      </c>
      <c r="C657" s="1">
        <f>IFERROR(__xludf.DUMMYFUNCTION("""COMPUTED_VALUE"""),1618.0)</f>
        <v>1618</v>
      </c>
      <c r="D657" s="1">
        <f>IFERROR(__xludf.DUMMYFUNCTION("""COMPUTED_VALUE"""),656.0)</f>
        <v>656</v>
      </c>
      <c r="E657" s="1" t="str">
        <f>IFERROR(__xludf.DUMMYFUNCTION("""COMPUTED_VALUE"""),"28-01-2022 07:00")</f>
        <v>28-01-2022 07:00</v>
      </c>
      <c r="F657" s="1">
        <f>IFERROR(__xludf.DUMMYFUNCTION("""COMPUTED_VALUE"""),2931.0)</f>
        <v>2931</v>
      </c>
      <c r="G657" s="1">
        <f>IFERROR(__xludf.DUMMYFUNCTION("""COMPUTED_VALUE"""),656.0)</f>
        <v>656</v>
      </c>
      <c r="H657" s="1">
        <f>IFERROR(__xludf.DUMMYFUNCTION("""COMPUTED_VALUE"""),30.29437717)</f>
        <v>30.29437717</v>
      </c>
    </row>
    <row r="658">
      <c r="A658" s="1">
        <f>IFERROR(__xludf.DUMMYFUNCTION("""COMPUTED_VALUE"""),657.0)</f>
        <v>657</v>
      </c>
      <c r="B658" s="1">
        <f>IFERROR(__xludf.DUMMYFUNCTION("""COMPUTED_VALUE"""),70.9884772362866)</f>
        <v>70.98847724</v>
      </c>
      <c r="C658" s="1">
        <f>IFERROR(__xludf.DUMMYFUNCTION("""COMPUTED_VALUE"""),1586.0)</f>
        <v>1586</v>
      </c>
      <c r="D658" s="1">
        <f>IFERROR(__xludf.DUMMYFUNCTION("""COMPUTED_VALUE"""),657.0)</f>
        <v>657</v>
      </c>
      <c r="E658" s="1" t="str">
        <f>IFERROR(__xludf.DUMMYFUNCTION("""COMPUTED_VALUE"""),"28-01-2022 08:00")</f>
        <v>28-01-2022 08:00</v>
      </c>
      <c r="F658" s="1">
        <f>IFERROR(__xludf.DUMMYFUNCTION("""COMPUTED_VALUE"""),2526.0)</f>
        <v>2526</v>
      </c>
      <c r="G658" s="1">
        <f>IFERROR(__xludf.DUMMYFUNCTION("""COMPUTED_VALUE"""),657.0)</f>
        <v>657</v>
      </c>
      <c r="H658" s="1">
        <f>IFERROR(__xludf.DUMMYFUNCTION("""COMPUTED_VALUE"""),98.11179384)</f>
        <v>98.11179384</v>
      </c>
    </row>
    <row r="659">
      <c r="A659" s="1">
        <f>IFERROR(__xludf.DUMMYFUNCTION("""COMPUTED_VALUE"""),658.0)</f>
        <v>658</v>
      </c>
      <c r="B659" s="1">
        <f>IFERROR(__xludf.DUMMYFUNCTION("""COMPUTED_VALUE"""),84.6029052697291)</f>
        <v>84.60290527</v>
      </c>
      <c r="C659" s="1">
        <f>IFERROR(__xludf.DUMMYFUNCTION("""COMPUTED_VALUE"""),1930.0)</f>
        <v>1930</v>
      </c>
      <c r="D659" s="1">
        <f>IFERROR(__xludf.DUMMYFUNCTION("""COMPUTED_VALUE"""),658.0)</f>
        <v>658</v>
      </c>
      <c r="E659" s="1" t="str">
        <f>IFERROR(__xludf.DUMMYFUNCTION("""COMPUTED_VALUE"""),"28-01-2022 09:00")</f>
        <v>28-01-2022 09:00</v>
      </c>
      <c r="F659" s="1">
        <f>IFERROR(__xludf.DUMMYFUNCTION("""COMPUTED_VALUE"""),2022.0)</f>
        <v>2022</v>
      </c>
      <c r="G659" s="1">
        <f>IFERROR(__xludf.DUMMYFUNCTION("""COMPUTED_VALUE"""),658.0)</f>
        <v>658</v>
      </c>
      <c r="H659" s="1">
        <f>IFERROR(__xludf.DUMMYFUNCTION("""COMPUTED_VALUE"""),86.59049845)</f>
        <v>86.59049845</v>
      </c>
    </row>
    <row r="660">
      <c r="A660" s="1">
        <f>IFERROR(__xludf.DUMMYFUNCTION("""COMPUTED_VALUE"""),659.0)</f>
        <v>659</v>
      </c>
      <c r="B660" s="1">
        <f>IFERROR(__xludf.DUMMYFUNCTION("""COMPUTED_VALUE"""),42.8212846728405)</f>
        <v>42.82128467</v>
      </c>
      <c r="C660" s="1">
        <f>IFERROR(__xludf.DUMMYFUNCTION("""COMPUTED_VALUE"""),1712.0)</f>
        <v>1712</v>
      </c>
      <c r="D660" s="1">
        <f>IFERROR(__xludf.DUMMYFUNCTION("""COMPUTED_VALUE"""),659.0)</f>
        <v>659</v>
      </c>
      <c r="E660" s="1" t="str">
        <f>IFERROR(__xludf.DUMMYFUNCTION("""COMPUTED_VALUE"""),"28-01-2022 10:00")</f>
        <v>28-01-2022 10:00</v>
      </c>
      <c r="F660" s="1">
        <f>IFERROR(__xludf.DUMMYFUNCTION("""COMPUTED_VALUE"""),2438.0)</f>
        <v>2438</v>
      </c>
      <c r="G660" s="1">
        <f>IFERROR(__xludf.DUMMYFUNCTION("""COMPUTED_VALUE"""),659.0)</f>
        <v>659</v>
      </c>
      <c r="H660" s="1">
        <f>IFERROR(__xludf.DUMMYFUNCTION("""COMPUTED_VALUE"""),50.19969175)</f>
        <v>50.19969175</v>
      </c>
    </row>
    <row r="661">
      <c r="A661" s="1">
        <f>IFERROR(__xludf.DUMMYFUNCTION("""COMPUTED_VALUE"""),660.0)</f>
        <v>660</v>
      </c>
      <c r="B661" s="1">
        <f>IFERROR(__xludf.DUMMYFUNCTION("""COMPUTED_VALUE"""),86.1824407489315)</f>
        <v>86.18244075</v>
      </c>
      <c r="C661" s="1">
        <f>IFERROR(__xludf.DUMMYFUNCTION("""COMPUTED_VALUE"""),1279.0)</f>
        <v>1279</v>
      </c>
      <c r="D661" s="1">
        <f>IFERROR(__xludf.DUMMYFUNCTION("""COMPUTED_VALUE"""),660.0)</f>
        <v>660</v>
      </c>
      <c r="E661" s="1" t="str">
        <f>IFERROR(__xludf.DUMMYFUNCTION("""COMPUTED_VALUE"""),"28-01-2022 11:00")</f>
        <v>28-01-2022 11:00</v>
      </c>
      <c r="F661" s="1">
        <f>IFERROR(__xludf.DUMMYFUNCTION("""COMPUTED_VALUE"""),2832.0)</f>
        <v>2832</v>
      </c>
      <c r="G661" s="1">
        <f>IFERROR(__xludf.DUMMYFUNCTION("""COMPUTED_VALUE"""),660.0)</f>
        <v>660</v>
      </c>
      <c r="H661" s="1">
        <f>IFERROR(__xludf.DUMMYFUNCTION("""COMPUTED_VALUE"""),65.52107416)</f>
        <v>65.52107416</v>
      </c>
    </row>
    <row r="662">
      <c r="A662" s="1">
        <f>IFERROR(__xludf.DUMMYFUNCTION("""COMPUTED_VALUE"""),661.0)</f>
        <v>661</v>
      </c>
      <c r="B662" s="1">
        <f>IFERROR(__xludf.DUMMYFUNCTION("""COMPUTED_VALUE"""),74.4993288758742)</f>
        <v>74.49932888</v>
      </c>
      <c r="C662" s="1">
        <f>IFERROR(__xludf.DUMMYFUNCTION("""COMPUTED_VALUE"""),1926.0)</f>
        <v>1926</v>
      </c>
      <c r="D662" s="1">
        <f>IFERROR(__xludf.DUMMYFUNCTION("""COMPUTED_VALUE"""),661.0)</f>
        <v>661</v>
      </c>
      <c r="E662" s="1" t="str">
        <f>IFERROR(__xludf.DUMMYFUNCTION("""COMPUTED_VALUE"""),"28-01-2022 12:00")</f>
        <v>28-01-2022 12:00</v>
      </c>
      <c r="F662" s="1">
        <f>IFERROR(__xludf.DUMMYFUNCTION("""COMPUTED_VALUE"""),2562.0)</f>
        <v>2562</v>
      </c>
      <c r="G662" s="1">
        <f>IFERROR(__xludf.DUMMYFUNCTION("""COMPUTED_VALUE"""),661.0)</f>
        <v>661</v>
      </c>
      <c r="H662" s="1">
        <f>IFERROR(__xludf.DUMMYFUNCTION("""COMPUTED_VALUE"""),35.48129288)</f>
        <v>35.48129288</v>
      </c>
    </row>
    <row r="663">
      <c r="A663" s="1">
        <f>IFERROR(__xludf.DUMMYFUNCTION("""COMPUTED_VALUE"""),662.0)</f>
        <v>662</v>
      </c>
      <c r="B663" s="1">
        <f>IFERROR(__xludf.DUMMYFUNCTION("""COMPUTED_VALUE"""),92.6962497052525)</f>
        <v>92.69624971</v>
      </c>
      <c r="C663" s="1">
        <f>IFERROR(__xludf.DUMMYFUNCTION("""COMPUTED_VALUE"""),1244.0)</f>
        <v>1244</v>
      </c>
      <c r="D663" s="1">
        <f>IFERROR(__xludf.DUMMYFUNCTION("""COMPUTED_VALUE"""),662.0)</f>
        <v>662</v>
      </c>
      <c r="E663" s="1" t="str">
        <f>IFERROR(__xludf.DUMMYFUNCTION("""COMPUTED_VALUE"""),"28-01-2022 13:00")</f>
        <v>28-01-2022 13:00</v>
      </c>
      <c r="F663" s="1">
        <f>IFERROR(__xludf.DUMMYFUNCTION("""COMPUTED_VALUE"""),2385.0)</f>
        <v>2385</v>
      </c>
      <c r="G663" s="1">
        <f>IFERROR(__xludf.DUMMYFUNCTION("""COMPUTED_VALUE"""),662.0)</f>
        <v>662</v>
      </c>
      <c r="H663" s="1">
        <f>IFERROR(__xludf.DUMMYFUNCTION("""COMPUTED_VALUE"""),91.52325525)</f>
        <v>91.52325525</v>
      </c>
    </row>
    <row r="664">
      <c r="A664" s="1">
        <f>IFERROR(__xludf.DUMMYFUNCTION("""COMPUTED_VALUE"""),663.0)</f>
        <v>663</v>
      </c>
      <c r="B664" s="1">
        <f>IFERROR(__xludf.DUMMYFUNCTION("""COMPUTED_VALUE"""),21.0631955137483)</f>
        <v>21.06319551</v>
      </c>
      <c r="C664" s="1">
        <f>IFERROR(__xludf.DUMMYFUNCTION("""COMPUTED_VALUE"""),1519.0)</f>
        <v>1519</v>
      </c>
      <c r="D664" s="1">
        <f>IFERROR(__xludf.DUMMYFUNCTION("""COMPUTED_VALUE"""),663.0)</f>
        <v>663</v>
      </c>
      <c r="E664" s="1" t="str">
        <f>IFERROR(__xludf.DUMMYFUNCTION("""COMPUTED_VALUE"""),"28-01-2022 14:00")</f>
        <v>28-01-2022 14:00</v>
      </c>
      <c r="F664" s="1">
        <f>IFERROR(__xludf.DUMMYFUNCTION("""COMPUTED_VALUE"""),2394.0)</f>
        <v>2394</v>
      </c>
      <c r="G664" s="1">
        <f>IFERROR(__xludf.DUMMYFUNCTION("""COMPUTED_VALUE"""),663.0)</f>
        <v>663</v>
      </c>
      <c r="H664" s="1">
        <f>IFERROR(__xludf.DUMMYFUNCTION("""COMPUTED_VALUE"""),31.49173878)</f>
        <v>31.49173878</v>
      </c>
    </row>
    <row r="665">
      <c r="A665" s="1">
        <f>IFERROR(__xludf.DUMMYFUNCTION("""COMPUTED_VALUE"""),664.0)</f>
        <v>664</v>
      </c>
      <c r="B665" s="1">
        <f>IFERROR(__xludf.DUMMYFUNCTION("""COMPUTED_VALUE"""),14.7173793195802)</f>
        <v>14.71737932</v>
      </c>
      <c r="C665" s="1">
        <f>IFERROR(__xludf.DUMMYFUNCTION("""COMPUTED_VALUE"""),1216.0)</f>
        <v>1216</v>
      </c>
      <c r="D665" s="1">
        <f>IFERROR(__xludf.DUMMYFUNCTION("""COMPUTED_VALUE"""),664.0)</f>
        <v>664</v>
      </c>
      <c r="E665" s="1" t="str">
        <f>IFERROR(__xludf.DUMMYFUNCTION("""COMPUTED_VALUE"""),"28-01-2022 15:00")</f>
        <v>28-01-2022 15:00</v>
      </c>
      <c r="F665" s="1">
        <f>IFERROR(__xludf.DUMMYFUNCTION("""COMPUTED_VALUE"""),2840.0)</f>
        <v>2840</v>
      </c>
      <c r="G665" s="1">
        <f>IFERROR(__xludf.DUMMYFUNCTION("""COMPUTED_VALUE"""),664.0)</f>
        <v>664</v>
      </c>
      <c r="H665" s="1">
        <f>IFERROR(__xludf.DUMMYFUNCTION("""COMPUTED_VALUE"""),32.16165399)</f>
        <v>32.16165399</v>
      </c>
    </row>
    <row r="666">
      <c r="A666" s="1">
        <f>IFERROR(__xludf.DUMMYFUNCTION("""COMPUTED_VALUE"""),665.0)</f>
        <v>665</v>
      </c>
      <c r="B666" s="1">
        <f>IFERROR(__xludf.DUMMYFUNCTION("""COMPUTED_VALUE"""),91.5786352492866)</f>
        <v>91.57863525</v>
      </c>
      <c r="C666" s="1">
        <f>IFERROR(__xludf.DUMMYFUNCTION("""COMPUTED_VALUE"""),1142.0)</f>
        <v>1142</v>
      </c>
      <c r="D666" s="1">
        <f>IFERROR(__xludf.DUMMYFUNCTION("""COMPUTED_VALUE"""),665.0)</f>
        <v>665</v>
      </c>
      <c r="E666" s="1" t="str">
        <f>IFERROR(__xludf.DUMMYFUNCTION("""COMPUTED_VALUE"""),"28-01-2022 16:00")</f>
        <v>28-01-2022 16:00</v>
      </c>
      <c r="F666" s="1">
        <f>IFERROR(__xludf.DUMMYFUNCTION("""COMPUTED_VALUE"""),2283.0)</f>
        <v>2283</v>
      </c>
      <c r="G666" s="1">
        <f>IFERROR(__xludf.DUMMYFUNCTION("""COMPUTED_VALUE"""),665.0)</f>
        <v>665</v>
      </c>
      <c r="H666" s="1">
        <f>IFERROR(__xludf.DUMMYFUNCTION("""COMPUTED_VALUE"""),95.61242601)</f>
        <v>95.61242601</v>
      </c>
    </row>
    <row r="667">
      <c r="A667" s="1">
        <f>IFERROR(__xludf.DUMMYFUNCTION("""COMPUTED_VALUE"""),666.0)</f>
        <v>666</v>
      </c>
      <c r="B667" s="1">
        <f>IFERROR(__xludf.DUMMYFUNCTION("""COMPUTED_VALUE"""),28.5922615971775)</f>
        <v>28.5922616</v>
      </c>
      <c r="C667" s="1">
        <f>IFERROR(__xludf.DUMMYFUNCTION("""COMPUTED_VALUE"""),1937.0)</f>
        <v>1937</v>
      </c>
      <c r="D667" s="1">
        <f>IFERROR(__xludf.DUMMYFUNCTION("""COMPUTED_VALUE"""),666.0)</f>
        <v>666</v>
      </c>
      <c r="E667" s="1" t="str">
        <f>IFERROR(__xludf.DUMMYFUNCTION("""COMPUTED_VALUE"""),"28-01-2022 17:00")</f>
        <v>28-01-2022 17:00</v>
      </c>
      <c r="F667" s="1">
        <f>IFERROR(__xludf.DUMMYFUNCTION("""COMPUTED_VALUE"""),2918.0)</f>
        <v>2918</v>
      </c>
      <c r="G667" s="1">
        <f>IFERROR(__xludf.DUMMYFUNCTION("""COMPUTED_VALUE"""),666.0)</f>
        <v>666</v>
      </c>
      <c r="H667" s="1">
        <f>IFERROR(__xludf.DUMMYFUNCTION("""COMPUTED_VALUE"""),73.65937158)</f>
        <v>73.65937158</v>
      </c>
    </row>
    <row r="668">
      <c r="A668" s="1">
        <f>IFERROR(__xludf.DUMMYFUNCTION("""COMPUTED_VALUE"""),667.0)</f>
        <v>667</v>
      </c>
      <c r="B668" s="1">
        <f>IFERROR(__xludf.DUMMYFUNCTION("""COMPUTED_VALUE"""),77.6885475531205)</f>
        <v>77.68854755</v>
      </c>
      <c r="C668" s="1">
        <f>IFERROR(__xludf.DUMMYFUNCTION("""COMPUTED_VALUE"""),1276.0)</f>
        <v>1276</v>
      </c>
      <c r="D668" s="1">
        <f>IFERROR(__xludf.DUMMYFUNCTION("""COMPUTED_VALUE"""),667.0)</f>
        <v>667</v>
      </c>
      <c r="E668" s="1" t="str">
        <f>IFERROR(__xludf.DUMMYFUNCTION("""COMPUTED_VALUE"""),"28-01-2022 18:00")</f>
        <v>28-01-2022 18:00</v>
      </c>
      <c r="F668" s="1">
        <f>IFERROR(__xludf.DUMMYFUNCTION("""COMPUTED_VALUE"""),2293.0)</f>
        <v>2293</v>
      </c>
      <c r="G668" s="1">
        <f>IFERROR(__xludf.DUMMYFUNCTION("""COMPUTED_VALUE"""),667.0)</f>
        <v>667</v>
      </c>
      <c r="H668" s="1">
        <f>IFERROR(__xludf.DUMMYFUNCTION("""COMPUTED_VALUE"""),85.15330772)</f>
        <v>85.15330772</v>
      </c>
    </row>
    <row r="669">
      <c r="A669" s="1">
        <f>IFERROR(__xludf.DUMMYFUNCTION("""COMPUTED_VALUE"""),668.0)</f>
        <v>668</v>
      </c>
      <c r="B669" s="1">
        <f>IFERROR(__xludf.DUMMYFUNCTION("""COMPUTED_VALUE"""),55.9634562477624)</f>
        <v>55.96345625</v>
      </c>
      <c r="C669" s="1">
        <f>IFERROR(__xludf.DUMMYFUNCTION("""COMPUTED_VALUE"""),1200.0)</f>
        <v>1200</v>
      </c>
      <c r="D669" s="1">
        <f>IFERROR(__xludf.DUMMYFUNCTION("""COMPUTED_VALUE"""),668.0)</f>
        <v>668</v>
      </c>
      <c r="E669" s="1" t="str">
        <f>IFERROR(__xludf.DUMMYFUNCTION("""COMPUTED_VALUE"""),"28-01-2022 19:00")</f>
        <v>28-01-2022 19:00</v>
      </c>
      <c r="F669" s="1">
        <f>IFERROR(__xludf.DUMMYFUNCTION("""COMPUTED_VALUE"""),2695.0)</f>
        <v>2695</v>
      </c>
      <c r="G669" s="1">
        <f>IFERROR(__xludf.DUMMYFUNCTION("""COMPUTED_VALUE"""),668.0)</f>
        <v>668</v>
      </c>
      <c r="H669" s="1">
        <f>IFERROR(__xludf.DUMMYFUNCTION("""COMPUTED_VALUE"""),73.26826677)</f>
        <v>73.26826677</v>
      </c>
    </row>
    <row r="670">
      <c r="A670" s="1">
        <f>IFERROR(__xludf.DUMMYFUNCTION("""COMPUTED_VALUE"""),669.0)</f>
        <v>669</v>
      </c>
      <c r="B670" s="1">
        <f>IFERROR(__xludf.DUMMYFUNCTION("""COMPUTED_VALUE"""),64.7965928090836)</f>
        <v>64.79659281</v>
      </c>
      <c r="C670" s="1">
        <f>IFERROR(__xludf.DUMMYFUNCTION("""COMPUTED_VALUE"""),1103.0)</f>
        <v>1103</v>
      </c>
      <c r="D670" s="1">
        <f>IFERROR(__xludf.DUMMYFUNCTION("""COMPUTED_VALUE"""),669.0)</f>
        <v>669</v>
      </c>
      <c r="E670" s="1" t="str">
        <f>IFERROR(__xludf.DUMMYFUNCTION("""COMPUTED_VALUE"""),"28-01-2022 20:00")</f>
        <v>28-01-2022 20:00</v>
      </c>
      <c r="F670" s="1">
        <f>IFERROR(__xludf.DUMMYFUNCTION("""COMPUTED_VALUE"""),2433.0)</f>
        <v>2433</v>
      </c>
      <c r="G670" s="1">
        <f>IFERROR(__xludf.DUMMYFUNCTION("""COMPUTED_VALUE"""),669.0)</f>
        <v>669</v>
      </c>
      <c r="H670" s="1">
        <f>IFERROR(__xludf.DUMMYFUNCTION("""COMPUTED_VALUE"""),70.54560829)</f>
        <v>70.54560829</v>
      </c>
    </row>
    <row r="671">
      <c r="A671" s="1">
        <f>IFERROR(__xludf.DUMMYFUNCTION("""COMPUTED_VALUE"""),670.0)</f>
        <v>670</v>
      </c>
      <c r="B671" s="1">
        <f>IFERROR(__xludf.DUMMYFUNCTION("""COMPUTED_VALUE"""),81.0322926830369)</f>
        <v>81.03229268</v>
      </c>
      <c r="C671" s="1">
        <f>IFERROR(__xludf.DUMMYFUNCTION("""COMPUTED_VALUE"""),1652.0)</f>
        <v>1652</v>
      </c>
      <c r="D671" s="1">
        <f>IFERROR(__xludf.DUMMYFUNCTION("""COMPUTED_VALUE"""),670.0)</f>
        <v>670</v>
      </c>
      <c r="E671" s="1" t="str">
        <f>IFERROR(__xludf.DUMMYFUNCTION("""COMPUTED_VALUE"""),"28-01-2022 21:00")</f>
        <v>28-01-2022 21:00</v>
      </c>
      <c r="F671" s="1">
        <f>IFERROR(__xludf.DUMMYFUNCTION("""COMPUTED_VALUE"""),2602.0)</f>
        <v>2602</v>
      </c>
      <c r="G671" s="1">
        <f>IFERROR(__xludf.DUMMYFUNCTION("""COMPUTED_VALUE"""),670.0)</f>
        <v>670</v>
      </c>
      <c r="H671" s="1">
        <f>IFERROR(__xludf.DUMMYFUNCTION("""COMPUTED_VALUE"""),41.42561418)</f>
        <v>41.42561418</v>
      </c>
    </row>
    <row r="672">
      <c r="A672" s="1">
        <f>IFERROR(__xludf.DUMMYFUNCTION("""COMPUTED_VALUE"""),671.0)</f>
        <v>671</v>
      </c>
      <c r="B672" s="1">
        <f>IFERROR(__xludf.DUMMYFUNCTION("""COMPUTED_VALUE"""),67.6916024814002)</f>
        <v>67.69160248</v>
      </c>
      <c r="C672" s="1">
        <f>IFERROR(__xludf.DUMMYFUNCTION("""COMPUTED_VALUE"""),1694.0)</f>
        <v>1694</v>
      </c>
      <c r="D672" s="1">
        <f>IFERROR(__xludf.DUMMYFUNCTION("""COMPUTED_VALUE"""),671.0)</f>
        <v>671</v>
      </c>
      <c r="E672" s="1" t="str">
        <f>IFERROR(__xludf.DUMMYFUNCTION("""COMPUTED_VALUE"""),"28-01-2022 22:00")</f>
        <v>28-01-2022 22:00</v>
      </c>
      <c r="F672" s="1">
        <f>IFERROR(__xludf.DUMMYFUNCTION("""COMPUTED_VALUE"""),2984.0)</f>
        <v>2984</v>
      </c>
      <c r="G672" s="1">
        <f>IFERROR(__xludf.DUMMYFUNCTION("""COMPUTED_VALUE"""),671.0)</f>
        <v>671</v>
      </c>
      <c r="H672" s="1">
        <f>IFERROR(__xludf.DUMMYFUNCTION("""COMPUTED_VALUE"""),57.25464613)</f>
        <v>57.25464613</v>
      </c>
    </row>
    <row r="673">
      <c r="A673" s="1">
        <f>IFERROR(__xludf.DUMMYFUNCTION("""COMPUTED_VALUE"""),672.0)</f>
        <v>672</v>
      </c>
      <c r="B673" s="1">
        <f>IFERROR(__xludf.DUMMYFUNCTION("""COMPUTED_VALUE"""),95.1678902715323)</f>
        <v>95.16789027</v>
      </c>
      <c r="C673" s="1">
        <f>IFERROR(__xludf.DUMMYFUNCTION("""COMPUTED_VALUE"""),1851.0)</f>
        <v>1851</v>
      </c>
      <c r="D673" s="1">
        <f>IFERROR(__xludf.DUMMYFUNCTION("""COMPUTED_VALUE"""),672.0)</f>
        <v>672</v>
      </c>
      <c r="E673" s="1" t="str">
        <f>IFERROR(__xludf.DUMMYFUNCTION("""COMPUTED_VALUE"""),"28-01-2022 23:00")</f>
        <v>28-01-2022 23:00</v>
      </c>
      <c r="F673" s="1">
        <f>IFERROR(__xludf.DUMMYFUNCTION("""COMPUTED_VALUE"""),2240.0)</f>
        <v>2240</v>
      </c>
      <c r="G673" s="1">
        <f>IFERROR(__xludf.DUMMYFUNCTION("""COMPUTED_VALUE"""),672.0)</f>
        <v>672</v>
      </c>
      <c r="H673" s="1">
        <f>IFERROR(__xludf.DUMMYFUNCTION("""COMPUTED_VALUE"""),52.41569577)</f>
        <v>52.41569577</v>
      </c>
    </row>
    <row r="674">
      <c r="A674" s="1">
        <f>IFERROR(__xludf.DUMMYFUNCTION("""COMPUTED_VALUE"""),673.0)</f>
        <v>673</v>
      </c>
      <c r="B674" s="1">
        <f>IFERROR(__xludf.DUMMYFUNCTION("""COMPUTED_VALUE"""),88.3747831996556)</f>
        <v>88.3747832</v>
      </c>
      <c r="C674" s="1">
        <f>IFERROR(__xludf.DUMMYFUNCTION("""COMPUTED_VALUE"""),1376.0)</f>
        <v>1376</v>
      </c>
      <c r="D674" s="1">
        <f>IFERROR(__xludf.DUMMYFUNCTION("""COMPUTED_VALUE"""),673.0)</f>
        <v>673</v>
      </c>
      <c r="E674" s="1" t="str">
        <f>IFERROR(__xludf.DUMMYFUNCTION("""COMPUTED_VALUE"""),"29-01-2022 00:00")</f>
        <v>29-01-2022 00:00</v>
      </c>
      <c r="F674" s="1">
        <f>IFERROR(__xludf.DUMMYFUNCTION("""COMPUTED_VALUE"""),2777.0)</f>
        <v>2777</v>
      </c>
      <c r="G674" s="1">
        <f>IFERROR(__xludf.DUMMYFUNCTION("""COMPUTED_VALUE"""),673.0)</f>
        <v>673</v>
      </c>
      <c r="H674" s="1">
        <f>IFERROR(__xludf.DUMMYFUNCTION("""COMPUTED_VALUE"""),50.54702733)</f>
        <v>50.54702733</v>
      </c>
    </row>
    <row r="675">
      <c r="A675" s="1">
        <f>IFERROR(__xludf.DUMMYFUNCTION("""COMPUTED_VALUE"""),674.0)</f>
        <v>674</v>
      </c>
      <c r="B675" s="1">
        <f>IFERROR(__xludf.DUMMYFUNCTION("""COMPUTED_VALUE"""),27.1583386076487)</f>
        <v>27.15833861</v>
      </c>
      <c r="C675" s="1">
        <f>IFERROR(__xludf.DUMMYFUNCTION("""COMPUTED_VALUE"""),1155.0)</f>
        <v>1155</v>
      </c>
      <c r="D675" s="1">
        <f>IFERROR(__xludf.DUMMYFUNCTION("""COMPUTED_VALUE"""),674.0)</f>
        <v>674</v>
      </c>
      <c r="E675" s="1" t="str">
        <f>IFERROR(__xludf.DUMMYFUNCTION("""COMPUTED_VALUE"""),"29-01-2022 01:00")</f>
        <v>29-01-2022 01:00</v>
      </c>
      <c r="F675" s="1">
        <f>IFERROR(__xludf.DUMMYFUNCTION("""COMPUTED_VALUE"""),2529.0)</f>
        <v>2529</v>
      </c>
      <c r="G675" s="1">
        <f>IFERROR(__xludf.DUMMYFUNCTION("""COMPUTED_VALUE"""),674.0)</f>
        <v>674</v>
      </c>
      <c r="H675" s="1">
        <f>IFERROR(__xludf.DUMMYFUNCTION("""COMPUTED_VALUE"""),50.89156219)</f>
        <v>50.89156219</v>
      </c>
    </row>
    <row r="676">
      <c r="A676" s="1">
        <f>IFERROR(__xludf.DUMMYFUNCTION("""COMPUTED_VALUE"""),675.0)</f>
        <v>675</v>
      </c>
      <c r="B676" s="1">
        <f>IFERROR(__xludf.DUMMYFUNCTION("""COMPUTED_VALUE"""),34.2400315215076)</f>
        <v>34.24003152</v>
      </c>
      <c r="C676" s="1">
        <f>IFERROR(__xludf.DUMMYFUNCTION("""COMPUTED_VALUE"""),1424.0)</f>
        <v>1424</v>
      </c>
      <c r="D676" s="1">
        <f>IFERROR(__xludf.DUMMYFUNCTION("""COMPUTED_VALUE"""),675.0)</f>
        <v>675</v>
      </c>
      <c r="E676" s="1" t="str">
        <f>IFERROR(__xludf.DUMMYFUNCTION("""COMPUTED_VALUE"""),"29-01-2022 02:00")</f>
        <v>29-01-2022 02:00</v>
      </c>
      <c r="F676" s="1">
        <f>IFERROR(__xludf.DUMMYFUNCTION("""COMPUTED_VALUE"""),2511.0)</f>
        <v>2511</v>
      </c>
      <c r="G676" s="1">
        <f>IFERROR(__xludf.DUMMYFUNCTION("""COMPUTED_VALUE"""),675.0)</f>
        <v>675</v>
      </c>
      <c r="H676" s="1">
        <f>IFERROR(__xludf.DUMMYFUNCTION("""COMPUTED_VALUE"""),76.00299891)</f>
        <v>76.00299891</v>
      </c>
    </row>
    <row r="677">
      <c r="A677" s="1">
        <f>IFERROR(__xludf.DUMMYFUNCTION("""COMPUTED_VALUE"""),676.0)</f>
        <v>676</v>
      </c>
      <c r="B677" s="1">
        <f>IFERROR(__xludf.DUMMYFUNCTION("""COMPUTED_VALUE"""),26.7001678007019)</f>
        <v>26.7001678</v>
      </c>
      <c r="C677" s="1">
        <f>IFERROR(__xludf.DUMMYFUNCTION("""COMPUTED_VALUE"""),1322.0)</f>
        <v>1322</v>
      </c>
      <c r="D677" s="1">
        <f>IFERROR(__xludf.DUMMYFUNCTION("""COMPUTED_VALUE"""),676.0)</f>
        <v>676</v>
      </c>
      <c r="E677" s="1" t="str">
        <f>IFERROR(__xludf.DUMMYFUNCTION("""COMPUTED_VALUE"""),"29-01-2022 03:00")</f>
        <v>29-01-2022 03:00</v>
      </c>
      <c r="F677" s="1">
        <f>IFERROR(__xludf.DUMMYFUNCTION("""COMPUTED_VALUE"""),2501.0)</f>
        <v>2501</v>
      </c>
      <c r="G677" s="1">
        <f>IFERROR(__xludf.DUMMYFUNCTION("""COMPUTED_VALUE"""),676.0)</f>
        <v>676</v>
      </c>
      <c r="H677" s="1">
        <f>IFERROR(__xludf.DUMMYFUNCTION("""COMPUTED_VALUE"""),86.20317959)</f>
        <v>86.20317959</v>
      </c>
    </row>
    <row r="678">
      <c r="A678" s="1">
        <f>IFERROR(__xludf.DUMMYFUNCTION("""COMPUTED_VALUE"""),677.0)</f>
        <v>677</v>
      </c>
      <c r="B678" s="1">
        <f>IFERROR(__xludf.DUMMYFUNCTION("""COMPUTED_VALUE"""),24.595538614048)</f>
        <v>24.59553861</v>
      </c>
      <c r="C678" s="1">
        <f>IFERROR(__xludf.DUMMYFUNCTION("""COMPUTED_VALUE"""),1739.0)</f>
        <v>1739</v>
      </c>
      <c r="D678" s="1">
        <f>IFERROR(__xludf.DUMMYFUNCTION("""COMPUTED_VALUE"""),677.0)</f>
        <v>677</v>
      </c>
      <c r="E678" s="1" t="str">
        <f>IFERROR(__xludf.DUMMYFUNCTION("""COMPUTED_VALUE"""),"29-01-2022 04:00")</f>
        <v>29-01-2022 04:00</v>
      </c>
      <c r="F678" s="1">
        <f>IFERROR(__xludf.DUMMYFUNCTION("""COMPUTED_VALUE"""),2678.0)</f>
        <v>2678</v>
      </c>
      <c r="G678" s="1">
        <f>IFERROR(__xludf.DUMMYFUNCTION("""COMPUTED_VALUE"""),677.0)</f>
        <v>677</v>
      </c>
      <c r="H678" s="1">
        <f>IFERROR(__xludf.DUMMYFUNCTION("""COMPUTED_VALUE"""),55.46845281)</f>
        <v>55.46845281</v>
      </c>
    </row>
    <row r="679">
      <c r="A679" s="1">
        <f>IFERROR(__xludf.DUMMYFUNCTION("""COMPUTED_VALUE"""),678.0)</f>
        <v>678</v>
      </c>
      <c r="B679" s="1">
        <f>IFERROR(__xludf.DUMMYFUNCTION("""COMPUTED_VALUE"""),32.42837607397)</f>
        <v>32.42837607</v>
      </c>
      <c r="C679" s="1">
        <f>IFERROR(__xludf.DUMMYFUNCTION("""COMPUTED_VALUE"""),1201.0)</f>
        <v>1201</v>
      </c>
      <c r="D679" s="1">
        <f>IFERROR(__xludf.DUMMYFUNCTION("""COMPUTED_VALUE"""),678.0)</f>
        <v>678</v>
      </c>
      <c r="E679" s="1" t="str">
        <f>IFERROR(__xludf.DUMMYFUNCTION("""COMPUTED_VALUE"""),"29-01-2022 05:00")</f>
        <v>29-01-2022 05:00</v>
      </c>
      <c r="F679" s="1">
        <f>IFERROR(__xludf.DUMMYFUNCTION("""COMPUTED_VALUE"""),2882.0)</f>
        <v>2882</v>
      </c>
      <c r="G679" s="1">
        <f>IFERROR(__xludf.DUMMYFUNCTION("""COMPUTED_VALUE"""),678.0)</f>
        <v>678</v>
      </c>
      <c r="H679" s="1">
        <f>IFERROR(__xludf.DUMMYFUNCTION("""COMPUTED_VALUE"""),48.02762845)</f>
        <v>48.02762845</v>
      </c>
    </row>
    <row r="680">
      <c r="A680" s="1">
        <f>IFERROR(__xludf.DUMMYFUNCTION("""COMPUTED_VALUE"""),679.0)</f>
        <v>679</v>
      </c>
      <c r="B680" s="1">
        <f>IFERROR(__xludf.DUMMYFUNCTION("""COMPUTED_VALUE"""),11.0822698238738)</f>
        <v>11.08226982</v>
      </c>
      <c r="C680" s="1">
        <f>IFERROR(__xludf.DUMMYFUNCTION("""COMPUTED_VALUE"""),1733.0)</f>
        <v>1733</v>
      </c>
      <c r="D680" s="1">
        <f>IFERROR(__xludf.DUMMYFUNCTION("""COMPUTED_VALUE"""),679.0)</f>
        <v>679</v>
      </c>
      <c r="E680" s="1" t="str">
        <f>IFERROR(__xludf.DUMMYFUNCTION("""COMPUTED_VALUE"""),"29-01-2022 06:00")</f>
        <v>29-01-2022 06:00</v>
      </c>
      <c r="F680" s="1">
        <f>IFERROR(__xludf.DUMMYFUNCTION("""COMPUTED_VALUE"""),2540.0)</f>
        <v>2540</v>
      </c>
      <c r="G680" s="1">
        <f>IFERROR(__xludf.DUMMYFUNCTION("""COMPUTED_VALUE"""),679.0)</f>
        <v>679</v>
      </c>
      <c r="H680" s="1">
        <f>IFERROR(__xludf.DUMMYFUNCTION("""COMPUTED_VALUE"""),19.61528754)</f>
        <v>19.61528754</v>
      </c>
    </row>
    <row r="681">
      <c r="A681" s="1">
        <f>IFERROR(__xludf.DUMMYFUNCTION("""COMPUTED_VALUE"""),680.0)</f>
        <v>680</v>
      </c>
      <c r="B681" s="1">
        <f>IFERROR(__xludf.DUMMYFUNCTION("""COMPUTED_VALUE"""),53.5362780524317)</f>
        <v>53.53627805</v>
      </c>
      <c r="C681" s="1">
        <f>IFERROR(__xludf.DUMMYFUNCTION("""COMPUTED_VALUE"""),1971.0)</f>
        <v>1971</v>
      </c>
      <c r="D681" s="1">
        <f>IFERROR(__xludf.DUMMYFUNCTION("""COMPUTED_VALUE"""),680.0)</f>
        <v>680</v>
      </c>
      <c r="E681" s="1" t="str">
        <f>IFERROR(__xludf.DUMMYFUNCTION("""COMPUTED_VALUE"""),"29-01-2022 07:00")</f>
        <v>29-01-2022 07:00</v>
      </c>
      <c r="F681" s="1">
        <f>IFERROR(__xludf.DUMMYFUNCTION("""COMPUTED_VALUE"""),2441.0)</f>
        <v>2441</v>
      </c>
      <c r="G681" s="1">
        <f>IFERROR(__xludf.DUMMYFUNCTION("""COMPUTED_VALUE"""),680.0)</f>
        <v>680</v>
      </c>
      <c r="H681" s="1">
        <f>IFERROR(__xludf.DUMMYFUNCTION("""COMPUTED_VALUE"""),54.73207774)</f>
        <v>54.73207774</v>
      </c>
    </row>
    <row r="682">
      <c r="A682" s="1">
        <f>IFERROR(__xludf.DUMMYFUNCTION("""COMPUTED_VALUE"""),681.0)</f>
        <v>681</v>
      </c>
      <c r="B682" s="1">
        <f>IFERROR(__xludf.DUMMYFUNCTION("""COMPUTED_VALUE"""),62.5699492545116)</f>
        <v>62.56994925</v>
      </c>
      <c r="C682" s="1">
        <f>IFERROR(__xludf.DUMMYFUNCTION("""COMPUTED_VALUE"""),1430.0)</f>
        <v>1430</v>
      </c>
      <c r="D682" s="1">
        <f>IFERROR(__xludf.DUMMYFUNCTION("""COMPUTED_VALUE"""),681.0)</f>
        <v>681</v>
      </c>
      <c r="E682" s="1" t="str">
        <f>IFERROR(__xludf.DUMMYFUNCTION("""COMPUTED_VALUE"""),"29-01-2022 08:00")</f>
        <v>29-01-2022 08:00</v>
      </c>
      <c r="F682" s="1">
        <f>IFERROR(__xludf.DUMMYFUNCTION("""COMPUTED_VALUE"""),2276.0)</f>
        <v>2276</v>
      </c>
      <c r="G682" s="1">
        <f>IFERROR(__xludf.DUMMYFUNCTION("""COMPUTED_VALUE"""),681.0)</f>
        <v>681</v>
      </c>
      <c r="H682" s="1">
        <f>IFERROR(__xludf.DUMMYFUNCTION("""COMPUTED_VALUE"""),56.06897511)</f>
        <v>56.06897511</v>
      </c>
    </row>
    <row r="683">
      <c r="A683" s="1">
        <f>IFERROR(__xludf.DUMMYFUNCTION("""COMPUTED_VALUE"""),682.0)</f>
        <v>682</v>
      </c>
      <c r="B683" s="1">
        <f>IFERROR(__xludf.DUMMYFUNCTION("""COMPUTED_VALUE"""),42.6252207566521)</f>
        <v>42.62522076</v>
      </c>
      <c r="C683" s="1">
        <f>IFERROR(__xludf.DUMMYFUNCTION("""COMPUTED_VALUE"""),1148.0)</f>
        <v>1148</v>
      </c>
      <c r="D683" s="1">
        <f>IFERROR(__xludf.DUMMYFUNCTION("""COMPUTED_VALUE"""),682.0)</f>
        <v>682</v>
      </c>
      <c r="E683" s="1" t="str">
        <f>IFERROR(__xludf.DUMMYFUNCTION("""COMPUTED_VALUE"""),"29-01-2022 09:00")</f>
        <v>29-01-2022 09:00</v>
      </c>
      <c r="F683" s="1">
        <f>IFERROR(__xludf.DUMMYFUNCTION("""COMPUTED_VALUE"""),2272.0)</f>
        <v>2272</v>
      </c>
      <c r="G683" s="1">
        <f>IFERROR(__xludf.DUMMYFUNCTION("""COMPUTED_VALUE"""),682.0)</f>
        <v>682</v>
      </c>
      <c r="H683" s="1">
        <f>IFERROR(__xludf.DUMMYFUNCTION("""COMPUTED_VALUE"""),86.25398543)</f>
        <v>86.25398543</v>
      </c>
    </row>
    <row r="684">
      <c r="A684" s="1">
        <f>IFERROR(__xludf.DUMMYFUNCTION("""COMPUTED_VALUE"""),683.0)</f>
        <v>683</v>
      </c>
      <c r="B684" s="1">
        <f>IFERROR(__xludf.DUMMYFUNCTION("""COMPUTED_VALUE"""),20.3163636121911)</f>
        <v>20.31636361</v>
      </c>
      <c r="C684" s="1">
        <f>IFERROR(__xludf.DUMMYFUNCTION("""COMPUTED_VALUE"""),1653.0)</f>
        <v>1653</v>
      </c>
      <c r="D684" s="1">
        <f>IFERROR(__xludf.DUMMYFUNCTION("""COMPUTED_VALUE"""),683.0)</f>
        <v>683</v>
      </c>
      <c r="E684" s="1" t="str">
        <f>IFERROR(__xludf.DUMMYFUNCTION("""COMPUTED_VALUE"""),"29-01-2022 10:00")</f>
        <v>29-01-2022 10:00</v>
      </c>
      <c r="F684" s="1">
        <f>IFERROR(__xludf.DUMMYFUNCTION("""COMPUTED_VALUE"""),2591.0)</f>
        <v>2591</v>
      </c>
      <c r="G684" s="1">
        <f>IFERROR(__xludf.DUMMYFUNCTION("""COMPUTED_VALUE"""),683.0)</f>
        <v>683</v>
      </c>
      <c r="H684" s="1">
        <f>IFERROR(__xludf.DUMMYFUNCTION("""COMPUTED_VALUE"""),86.3821529)</f>
        <v>86.3821529</v>
      </c>
    </row>
    <row r="685">
      <c r="A685" s="1">
        <f>IFERROR(__xludf.DUMMYFUNCTION("""COMPUTED_VALUE"""),684.0)</f>
        <v>684</v>
      </c>
      <c r="B685" s="1">
        <f>IFERROR(__xludf.DUMMYFUNCTION("""COMPUTED_VALUE"""),64.2593447764263)</f>
        <v>64.25934478</v>
      </c>
      <c r="C685" s="1">
        <f>IFERROR(__xludf.DUMMYFUNCTION("""COMPUTED_VALUE"""),1470.0)</f>
        <v>1470</v>
      </c>
      <c r="D685" s="1">
        <f>IFERROR(__xludf.DUMMYFUNCTION("""COMPUTED_VALUE"""),684.0)</f>
        <v>684</v>
      </c>
      <c r="E685" s="1" t="str">
        <f>IFERROR(__xludf.DUMMYFUNCTION("""COMPUTED_VALUE"""),"29-01-2022 11:00")</f>
        <v>29-01-2022 11:00</v>
      </c>
      <c r="F685" s="1">
        <f>IFERROR(__xludf.DUMMYFUNCTION("""COMPUTED_VALUE"""),2806.0)</f>
        <v>2806</v>
      </c>
      <c r="G685" s="1">
        <f>IFERROR(__xludf.DUMMYFUNCTION("""COMPUTED_VALUE"""),684.0)</f>
        <v>684</v>
      </c>
      <c r="H685" s="1">
        <f>IFERROR(__xludf.DUMMYFUNCTION("""COMPUTED_VALUE"""),51.15278994)</f>
        <v>51.15278994</v>
      </c>
    </row>
    <row r="686">
      <c r="A686" s="1">
        <f>IFERROR(__xludf.DUMMYFUNCTION("""COMPUTED_VALUE"""),685.0)</f>
        <v>685</v>
      </c>
      <c r="B686" s="1">
        <f>IFERROR(__xludf.DUMMYFUNCTION("""COMPUTED_VALUE"""),94.3375021215531)</f>
        <v>94.33750212</v>
      </c>
      <c r="C686" s="1">
        <f>IFERROR(__xludf.DUMMYFUNCTION("""COMPUTED_VALUE"""),1455.0)</f>
        <v>1455</v>
      </c>
      <c r="D686" s="1">
        <f>IFERROR(__xludf.DUMMYFUNCTION("""COMPUTED_VALUE"""),685.0)</f>
        <v>685</v>
      </c>
      <c r="E686" s="1" t="str">
        <f>IFERROR(__xludf.DUMMYFUNCTION("""COMPUTED_VALUE"""),"29-01-2022 12:00")</f>
        <v>29-01-2022 12:00</v>
      </c>
      <c r="F686" s="1">
        <f>IFERROR(__xludf.DUMMYFUNCTION("""COMPUTED_VALUE"""),2862.0)</f>
        <v>2862</v>
      </c>
      <c r="G686" s="1">
        <f>IFERROR(__xludf.DUMMYFUNCTION("""COMPUTED_VALUE"""),685.0)</f>
        <v>685</v>
      </c>
      <c r="H686" s="1">
        <f>IFERROR(__xludf.DUMMYFUNCTION("""COMPUTED_VALUE"""),19.37208876)</f>
        <v>19.37208876</v>
      </c>
    </row>
    <row r="687">
      <c r="A687" s="1">
        <f>IFERROR(__xludf.DUMMYFUNCTION("""COMPUTED_VALUE"""),686.0)</f>
        <v>686</v>
      </c>
      <c r="B687" s="1">
        <f>IFERROR(__xludf.DUMMYFUNCTION("""COMPUTED_VALUE"""),62.5280272558485)</f>
        <v>62.52802726</v>
      </c>
      <c r="C687" s="1">
        <f>IFERROR(__xludf.DUMMYFUNCTION("""COMPUTED_VALUE"""),1976.0)</f>
        <v>1976</v>
      </c>
      <c r="D687" s="1">
        <f>IFERROR(__xludf.DUMMYFUNCTION("""COMPUTED_VALUE"""),686.0)</f>
        <v>686</v>
      </c>
      <c r="E687" s="1" t="str">
        <f>IFERROR(__xludf.DUMMYFUNCTION("""COMPUTED_VALUE"""),"29-01-2022 13:00")</f>
        <v>29-01-2022 13:00</v>
      </c>
      <c r="F687" s="1">
        <f>IFERROR(__xludf.DUMMYFUNCTION("""COMPUTED_VALUE"""),2520.0)</f>
        <v>2520</v>
      </c>
      <c r="G687" s="1">
        <f>IFERROR(__xludf.DUMMYFUNCTION("""COMPUTED_VALUE"""),686.0)</f>
        <v>686</v>
      </c>
      <c r="H687" s="1">
        <f>IFERROR(__xludf.DUMMYFUNCTION("""COMPUTED_VALUE"""),39.93259736)</f>
        <v>39.93259736</v>
      </c>
    </row>
    <row r="688">
      <c r="A688" s="1">
        <f>IFERROR(__xludf.DUMMYFUNCTION("""COMPUTED_VALUE"""),687.0)</f>
        <v>687</v>
      </c>
      <c r="B688" s="1">
        <f>IFERROR(__xludf.DUMMYFUNCTION("""COMPUTED_VALUE"""),82.1339390852616)</f>
        <v>82.13393909</v>
      </c>
      <c r="C688" s="1">
        <f>IFERROR(__xludf.DUMMYFUNCTION("""COMPUTED_VALUE"""),1879.0)</f>
        <v>1879</v>
      </c>
      <c r="D688" s="1">
        <f>IFERROR(__xludf.DUMMYFUNCTION("""COMPUTED_VALUE"""),687.0)</f>
        <v>687</v>
      </c>
      <c r="E688" s="1" t="str">
        <f>IFERROR(__xludf.DUMMYFUNCTION("""COMPUTED_VALUE"""),"29-01-2022 14:00")</f>
        <v>29-01-2022 14:00</v>
      </c>
      <c r="F688" s="1">
        <f>IFERROR(__xludf.DUMMYFUNCTION("""COMPUTED_VALUE"""),2915.0)</f>
        <v>2915</v>
      </c>
      <c r="G688" s="1">
        <f>IFERROR(__xludf.DUMMYFUNCTION("""COMPUTED_VALUE"""),687.0)</f>
        <v>687</v>
      </c>
      <c r="H688" s="1">
        <f>IFERROR(__xludf.DUMMYFUNCTION("""COMPUTED_VALUE"""),29.62804487)</f>
        <v>29.62804487</v>
      </c>
    </row>
    <row r="689">
      <c r="A689" s="1">
        <f>IFERROR(__xludf.DUMMYFUNCTION("""COMPUTED_VALUE"""),688.0)</f>
        <v>688</v>
      </c>
      <c r="B689" s="1">
        <f>IFERROR(__xludf.DUMMYFUNCTION("""COMPUTED_VALUE"""),23.6237187409815)</f>
        <v>23.62371874</v>
      </c>
      <c r="C689" s="1">
        <f>IFERROR(__xludf.DUMMYFUNCTION("""COMPUTED_VALUE"""),1488.0)</f>
        <v>1488</v>
      </c>
      <c r="D689" s="1">
        <f>IFERROR(__xludf.DUMMYFUNCTION("""COMPUTED_VALUE"""),688.0)</f>
        <v>688</v>
      </c>
      <c r="E689" s="1" t="str">
        <f>IFERROR(__xludf.DUMMYFUNCTION("""COMPUTED_VALUE"""),"29-01-2022 15:00")</f>
        <v>29-01-2022 15:00</v>
      </c>
      <c r="F689" s="1">
        <f>IFERROR(__xludf.DUMMYFUNCTION("""COMPUTED_VALUE"""),2637.0)</f>
        <v>2637</v>
      </c>
      <c r="G689" s="1">
        <f>IFERROR(__xludf.DUMMYFUNCTION("""COMPUTED_VALUE"""),688.0)</f>
        <v>688</v>
      </c>
      <c r="H689" s="1">
        <f>IFERROR(__xludf.DUMMYFUNCTION("""COMPUTED_VALUE"""),39.32062115)</f>
        <v>39.32062115</v>
      </c>
    </row>
    <row r="690">
      <c r="A690" s="1">
        <f>IFERROR(__xludf.DUMMYFUNCTION("""COMPUTED_VALUE"""),689.0)</f>
        <v>689</v>
      </c>
      <c r="B690" s="1">
        <f>IFERROR(__xludf.DUMMYFUNCTION("""COMPUTED_VALUE"""),26.7959691338812)</f>
        <v>26.79596913</v>
      </c>
      <c r="C690" s="1">
        <f>IFERROR(__xludf.DUMMYFUNCTION("""COMPUTED_VALUE"""),1920.0)</f>
        <v>1920</v>
      </c>
      <c r="D690" s="1">
        <f>IFERROR(__xludf.DUMMYFUNCTION("""COMPUTED_VALUE"""),689.0)</f>
        <v>689</v>
      </c>
      <c r="E690" s="1" t="str">
        <f>IFERROR(__xludf.DUMMYFUNCTION("""COMPUTED_VALUE"""),"29-01-2022 16:00")</f>
        <v>29-01-2022 16:00</v>
      </c>
      <c r="F690" s="1">
        <f>IFERROR(__xludf.DUMMYFUNCTION("""COMPUTED_VALUE"""),2444.0)</f>
        <v>2444</v>
      </c>
      <c r="G690" s="1">
        <f>IFERROR(__xludf.DUMMYFUNCTION("""COMPUTED_VALUE"""),689.0)</f>
        <v>689</v>
      </c>
      <c r="H690" s="1">
        <f>IFERROR(__xludf.DUMMYFUNCTION("""COMPUTED_VALUE"""),36.24831278)</f>
        <v>36.24831278</v>
      </c>
    </row>
    <row r="691">
      <c r="A691" s="1">
        <f>IFERROR(__xludf.DUMMYFUNCTION("""COMPUTED_VALUE"""),690.0)</f>
        <v>690</v>
      </c>
      <c r="B691" s="1">
        <f>IFERROR(__xludf.DUMMYFUNCTION("""COMPUTED_VALUE"""),43.169543783855)</f>
        <v>43.16954378</v>
      </c>
      <c r="C691" s="1">
        <f>IFERROR(__xludf.DUMMYFUNCTION("""COMPUTED_VALUE"""),1428.0)</f>
        <v>1428</v>
      </c>
      <c r="D691" s="1">
        <f>IFERROR(__xludf.DUMMYFUNCTION("""COMPUTED_VALUE"""),690.0)</f>
        <v>690</v>
      </c>
      <c r="E691" s="1" t="str">
        <f>IFERROR(__xludf.DUMMYFUNCTION("""COMPUTED_VALUE"""),"29-01-2022 17:00")</f>
        <v>29-01-2022 17:00</v>
      </c>
      <c r="F691" s="1">
        <f>IFERROR(__xludf.DUMMYFUNCTION("""COMPUTED_VALUE"""),2755.0)</f>
        <v>2755</v>
      </c>
      <c r="G691" s="1">
        <f>IFERROR(__xludf.DUMMYFUNCTION("""COMPUTED_VALUE"""),690.0)</f>
        <v>690</v>
      </c>
      <c r="H691" s="1">
        <f>IFERROR(__xludf.DUMMYFUNCTION("""COMPUTED_VALUE"""),52.04176006)</f>
        <v>52.04176006</v>
      </c>
    </row>
    <row r="692">
      <c r="A692" s="1">
        <f>IFERROR(__xludf.DUMMYFUNCTION("""COMPUTED_VALUE"""),691.0)</f>
        <v>691</v>
      </c>
      <c r="B692" s="1">
        <f>IFERROR(__xludf.DUMMYFUNCTION("""COMPUTED_VALUE"""),66.4207848828751)</f>
        <v>66.42078488</v>
      </c>
      <c r="C692" s="1">
        <f>IFERROR(__xludf.DUMMYFUNCTION("""COMPUTED_VALUE"""),1276.0)</f>
        <v>1276</v>
      </c>
      <c r="D692" s="1">
        <f>IFERROR(__xludf.DUMMYFUNCTION("""COMPUTED_VALUE"""),691.0)</f>
        <v>691</v>
      </c>
      <c r="E692" s="1" t="str">
        <f>IFERROR(__xludf.DUMMYFUNCTION("""COMPUTED_VALUE"""),"29-01-2022 18:00")</f>
        <v>29-01-2022 18:00</v>
      </c>
      <c r="F692" s="1">
        <f>IFERROR(__xludf.DUMMYFUNCTION("""COMPUTED_VALUE"""),2886.0)</f>
        <v>2886</v>
      </c>
      <c r="G692" s="1">
        <f>IFERROR(__xludf.DUMMYFUNCTION("""COMPUTED_VALUE"""),691.0)</f>
        <v>691</v>
      </c>
      <c r="H692" s="1">
        <f>IFERROR(__xludf.DUMMYFUNCTION("""COMPUTED_VALUE"""),80.28025091)</f>
        <v>80.28025091</v>
      </c>
    </row>
    <row r="693">
      <c r="A693" s="1">
        <f>IFERROR(__xludf.DUMMYFUNCTION("""COMPUTED_VALUE"""),692.0)</f>
        <v>692</v>
      </c>
      <c r="B693" s="1">
        <f>IFERROR(__xludf.DUMMYFUNCTION("""COMPUTED_VALUE"""),63.928057691969)</f>
        <v>63.92805769</v>
      </c>
      <c r="C693" s="1">
        <f>IFERROR(__xludf.DUMMYFUNCTION("""COMPUTED_VALUE"""),1469.0)</f>
        <v>1469</v>
      </c>
      <c r="D693" s="1">
        <f>IFERROR(__xludf.DUMMYFUNCTION("""COMPUTED_VALUE"""),692.0)</f>
        <v>692</v>
      </c>
      <c r="E693" s="1" t="str">
        <f>IFERROR(__xludf.DUMMYFUNCTION("""COMPUTED_VALUE"""),"29-01-2022 19:00")</f>
        <v>29-01-2022 19:00</v>
      </c>
      <c r="F693" s="1">
        <f>IFERROR(__xludf.DUMMYFUNCTION("""COMPUTED_VALUE"""),2992.0)</f>
        <v>2992</v>
      </c>
      <c r="G693" s="1">
        <f>IFERROR(__xludf.DUMMYFUNCTION("""COMPUTED_VALUE"""),692.0)</f>
        <v>692</v>
      </c>
      <c r="H693" s="1">
        <f>IFERROR(__xludf.DUMMYFUNCTION("""COMPUTED_VALUE"""),93.49759052)</f>
        <v>93.49759052</v>
      </c>
    </row>
    <row r="694">
      <c r="A694" s="1">
        <f>IFERROR(__xludf.DUMMYFUNCTION("""COMPUTED_VALUE"""),693.0)</f>
        <v>693</v>
      </c>
      <c r="B694" s="1">
        <f>IFERROR(__xludf.DUMMYFUNCTION("""COMPUTED_VALUE"""),69.7365837058957)</f>
        <v>69.73658371</v>
      </c>
      <c r="C694" s="1">
        <f>IFERROR(__xludf.DUMMYFUNCTION("""COMPUTED_VALUE"""),1480.0)</f>
        <v>1480</v>
      </c>
      <c r="D694" s="1">
        <f>IFERROR(__xludf.DUMMYFUNCTION("""COMPUTED_VALUE"""),693.0)</f>
        <v>693</v>
      </c>
      <c r="E694" s="1" t="str">
        <f>IFERROR(__xludf.DUMMYFUNCTION("""COMPUTED_VALUE"""),"29-01-2022 20:00")</f>
        <v>29-01-2022 20:00</v>
      </c>
      <c r="F694" s="1">
        <f>IFERROR(__xludf.DUMMYFUNCTION("""COMPUTED_VALUE"""),2328.0)</f>
        <v>2328</v>
      </c>
      <c r="G694" s="1">
        <f>IFERROR(__xludf.DUMMYFUNCTION("""COMPUTED_VALUE"""),693.0)</f>
        <v>693</v>
      </c>
      <c r="H694" s="1">
        <f>IFERROR(__xludf.DUMMYFUNCTION("""COMPUTED_VALUE"""),88.69300778)</f>
        <v>88.69300778</v>
      </c>
    </row>
    <row r="695">
      <c r="A695" s="1">
        <f>IFERROR(__xludf.DUMMYFUNCTION("""COMPUTED_VALUE"""),694.0)</f>
        <v>694</v>
      </c>
      <c r="B695" s="1">
        <f>IFERROR(__xludf.DUMMYFUNCTION("""COMPUTED_VALUE"""),29.9544156911908)</f>
        <v>29.95441569</v>
      </c>
      <c r="C695" s="1">
        <f>IFERROR(__xludf.DUMMYFUNCTION("""COMPUTED_VALUE"""),1770.0)</f>
        <v>1770</v>
      </c>
      <c r="D695" s="1">
        <f>IFERROR(__xludf.DUMMYFUNCTION("""COMPUTED_VALUE"""),694.0)</f>
        <v>694</v>
      </c>
      <c r="E695" s="1" t="str">
        <f>IFERROR(__xludf.DUMMYFUNCTION("""COMPUTED_VALUE"""),"29-01-2022 21:00")</f>
        <v>29-01-2022 21:00</v>
      </c>
      <c r="F695" s="1">
        <f>IFERROR(__xludf.DUMMYFUNCTION("""COMPUTED_VALUE"""),2486.0)</f>
        <v>2486</v>
      </c>
      <c r="G695" s="1">
        <f>IFERROR(__xludf.DUMMYFUNCTION("""COMPUTED_VALUE"""),694.0)</f>
        <v>694</v>
      </c>
      <c r="H695" s="1">
        <f>IFERROR(__xludf.DUMMYFUNCTION("""COMPUTED_VALUE"""),80.04805231)</f>
        <v>80.04805231</v>
      </c>
    </row>
    <row r="696">
      <c r="A696" s="1">
        <f>IFERROR(__xludf.DUMMYFUNCTION("""COMPUTED_VALUE"""),695.0)</f>
        <v>695</v>
      </c>
      <c r="B696" s="1">
        <f>IFERROR(__xludf.DUMMYFUNCTION("""COMPUTED_VALUE"""),40.7670571048674)</f>
        <v>40.7670571</v>
      </c>
      <c r="C696" s="1">
        <f>IFERROR(__xludf.DUMMYFUNCTION("""COMPUTED_VALUE"""),1882.0)</f>
        <v>1882</v>
      </c>
      <c r="D696" s="1">
        <f>IFERROR(__xludf.DUMMYFUNCTION("""COMPUTED_VALUE"""),695.0)</f>
        <v>695</v>
      </c>
      <c r="E696" s="1" t="str">
        <f>IFERROR(__xludf.DUMMYFUNCTION("""COMPUTED_VALUE"""),"29-01-2022 22:00")</f>
        <v>29-01-2022 22:00</v>
      </c>
      <c r="F696" s="1">
        <f>IFERROR(__xludf.DUMMYFUNCTION("""COMPUTED_VALUE"""),2097.0)</f>
        <v>2097</v>
      </c>
      <c r="G696" s="1">
        <f>IFERROR(__xludf.DUMMYFUNCTION("""COMPUTED_VALUE"""),695.0)</f>
        <v>695</v>
      </c>
      <c r="H696" s="1">
        <f>IFERROR(__xludf.DUMMYFUNCTION("""COMPUTED_VALUE"""),29.94382449)</f>
        <v>29.94382449</v>
      </c>
    </row>
    <row r="697">
      <c r="A697" s="1">
        <f>IFERROR(__xludf.DUMMYFUNCTION("""COMPUTED_VALUE"""),696.0)</f>
        <v>696</v>
      </c>
      <c r="B697" s="1">
        <f>IFERROR(__xludf.DUMMYFUNCTION("""COMPUTED_VALUE"""),41.6034180231656)</f>
        <v>41.60341802</v>
      </c>
      <c r="C697" s="1">
        <f>IFERROR(__xludf.DUMMYFUNCTION("""COMPUTED_VALUE"""),1683.0)</f>
        <v>1683</v>
      </c>
      <c r="D697" s="1">
        <f>IFERROR(__xludf.DUMMYFUNCTION("""COMPUTED_VALUE"""),696.0)</f>
        <v>696</v>
      </c>
      <c r="E697" s="1" t="str">
        <f>IFERROR(__xludf.DUMMYFUNCTION("""COMPUTED_VALUE"""),"29-01-2022 23:00")</f>
        <v>29-01-2022 23:00</v>
      </c>
      <c r="F697" s="1">
        <f>IFERROR(__xludf.DUMMYFUNCTION("""COMPUTED_VALUE"""),2177.0)</f>
        <v>2177</v>
      </c>
      <c r="G697" s="1">
        <f>IFERROR(__xludf.DUMMYFUNCTION("""COMPUTED_VALUE"""),696.0)</f>
        <v>696</v>
      </c>
      <c r="H697" s="1">
        <f>IFERROR(__xludf.DUMMYFUNCTION("""COMPUTED_VALUE"""),76.66755347)</f>
        <v>76.66755347</v>
      </c>
    </row>
    <row r="698">
      <c r="A698" s="1">
        <f>IFERROR(__xludf.DUMMYFUNCTION("""COMPUTED_VALUE"""),697.0)</f>
        <v>697</v>
      </c>
      <c r="B698" s="1">
        <f>IFERROR(__xludf.DUMMYFUNCTION("""COMPUTED_VALUE"""),62.3226204060321)</f>
        <v>62.32262041</v>
      </c>
      <c r="C698" s="1">
        <f>IFERROR(__xludf.DUMMYFUNCTION("""COMPUTED_VALUE"""),1570.0)</f>
        <v>1570</v>
      </c>
      <c r="D698" s="1">
        <f>IFERROR(__xludf.DUMMYFUNCTION("""COMPUTED_VALUE"""),697.0)</f>
        <v>697</v>
      </c>
      <c r="E698" s="1" t="str">
        <f>IFERROR(__xludf.DUMMYFUNCTION("""COMPUTED_VALUE"""),"30-01-2022 00:00")</f>
        <v>30-01-2022 00:00</v>
      </c>
      <c r="F698" s="1">
        <f>IFERROR(__xludf.DUMMYFUNCTION("""COMPUTED_VALUE"""),2464.0)</f>
        <v>2464</v>
      </c>
      <c r="G698" s="1">
        <f>IFERROR(__xludf.DUMMYFUNCTION("""COMPUTED_VALUE"""),697.0)</f>
        <v>697</v>
      </c>
      <c r="H698" s="1">
        <f>IFERROR(__xludf.DUMMYFUNCTION("""COMPUTED_VALUE"""),13.99285424)</f>
        <v>13.99285424</v>
      </c>
    </row>
    <row r="699">
      <c r="A699" s="1">
        <f>IFERROR(__xludf.DUMMYFUNCTION("""COMPUTED_VALUE"""),698.0)</f>
        <v>698</v>
      </c>
      <c r="B699" s="1">
        <f>IFERROR(__xludf.DUMMYFUNCTION("""COMPUTED_VALUE"""),63.6727367795305)</f>
        <v>63.67273678</v>
      </c>
      <c r="C699" s="1">
        <f>IFERROR(__xludf.DUMMYFUNCTION("""COMPUTED_VALUE"""),1971.0)</f>
        <v>1971</v>
      </c>
      <c r="D699" s="1">
        <f>IFERROR(__xludf.DUMMYFUNCTION("""COMPUTED_VALUE"""),698.0)</f>
        <v>698</v>
      </c>
      <c r="E699" s="1" t="str">
        <f>IFERROR(__xludf.DUMMYFUNCTION("""COMPUTED_VALUE"""),"30-01-2022 01:00")</f>
        <v>30-01-2022 01:00</v>
      </c>
      <c r="F699" s="1">
        <f>IFERROR(__xludf.DUMMYFUNCTION("""COMPUTED_VALUE"""),2474.0)</f>
        <v>2474</v>
      </c>
      <c r="G699" s="1">
        <f>IFERROR(__xludf.DUMMYFUNCTION("""COMPUTED_VALUE"""),698.0)</f>
        <v>698</v>
      </c>
      <c r="H699" s="1">
        <f>IFERROR(__xludf.DUMMYFUNCTION("""COMPUTED_VALUE"""),25.40709003)</f>
        <v>25.40709003</v>
      </c>
    </row>
    <row r="700">
      <c r="A700" s="1">
        <f>IFERROR(__xludf.DUMMYFUNCTION("""COMPUTED_VALUE"""),699.0)</f>
        <v>699</v>
      </c>
      <c r="B700" s="1">
        <f>IFERROR(__xludf.DUMMYFUNCTION("""COMPUTED_VALUE"""),61.3071939326059)</f>
        <v>61.30719393</v>
      </c>
      <c r="C700" s="1">
        <f>IFERROR(__xludf.DUMMYFUNCTION("""COMPUTED_VALUE"""),1189.0)</f>
        <v>1189</v>
      </c>
      <c r="D700" s="1">
        <f>IFERROR(__xludf.DUMMYFUNCTION("""COMPUTED_VALUE"""),699.0)</f>
        <v>699</v>
      </c>
      <c r="E700" s="1" t="str">
        <f>IFERROR(__xludf.DUMMYFUNCTION("""COMPUTED_VALUE"""),"30-01-2022 02:00")</f>
        <v>30-01-2022 02:00</v>
      </c>
      <c r="F700" s="1">
        <f>IFERROR(__xludf.DUMMYFUNCTION("""COMPUTED_VALUE"""),2468.0)</f>
        <v>2468</v>
      </c>
      <c r="G700" s="1">
        <f>IFERROR(__xludf.DUMMYFUNCTION("""COMPUTED_VALUE"""),699.0)</f>
        <v>699</v>
      </c>
      <c r="H700" s="1">
        <f>IFERROR(__xludf.DUMMYFUNCTION("""COMPUTED_VALUE"""),68.21092371)</f>
        <v>68.21092371</v>
      </c>
    </row>
    <row r="701">
      <c r="A701" s="1">
        <f>IFERROR(__xludf.DUMMYFUNCTION("""COMPUTED_VALUE"""),700.0)</f>
        <v>700</v>
      </c>
      <c r="B701" s="1">
        <f>IFERROR(__xludf.DUMMYFUNCTION("""COMPUTED_VALUE"""),48.3938355376038)</f>
        <v>48.39383554</v>
      </c>
      <c r="C701" s="1">
        <f>IFERROR(__xludf.DUMMYFUNCTION("""COMPUTED_VALUE"""),1637.0)</f>
        <v>1637</v>
      </c>
      <c r="D701" s="1">
        <f>IFERROR(__xludf.DUMMYFUNCTION("""COMPUTED_VALUE"""),700.0)</f>
        <v>700</v>
      </c>
      <c r="E701" s="1" t="str">
        <f>IFERROR(__xludf.DUMMYFUNCTION("""COMPUTED_VALUE"""),"30-01-2022 03:00")</f>
        <v>30-01-2022 03:00</v>
      </c>
      <c r="F701" s="1">
        <f>IFERROR(__xludf.DUMMYFUNCTION("""COMPUTED_VALUE"""),2943.0)</f>
        <v>2943</v>
      </c>
      <c r="G701" s="1">
        <f>IFERROR(__xludf.DUMMYFUNCTION("""COMPUTED_VALUE"""),700.0)</f>
        <v>700</v>
      </c>
      <c r="H701" s="1">
        <f>IFERROR(__xludf.DUMMYFUNCTION("""COMPUTED_VALUE"""),90.24111285)</f>
        <v>90.24111285</v>
      </c>
    </row>
    <row r="702">
      <c r="A702" s="1">
        <f>IFERROR(__xludf.DUMMYFUNCTION("""COMPUTED_VALUE"""),701.0)</f>
        <v>701</v>
      </c>
      <c r="B702" s="1">
        <f>IFERROR(__xludf.DUMMYFUNCTION("""COMPUTED_VALUE"""),39.7912631642122)</f>
        <v>39.79126316</v>
      </c>
      <c r="C702" s="1">
        <f>IFERROR(__xludf.DUMMYFUNCTION("""COMPUTED_VALUE"""),1424.0)</f>
        <v>1424</v>
      </c>
      <c r="D702" s="1">
        <f>IFERROR(__xludf.DUMMYFUNCTION("""COMPUTED_VALUE"""),701.0)</f>
        <v>701</v>
      </c>
      <c r="E702" s="1" t="str">
        <f>IFERROR(__xludf.DUMMYFUNCTION("""COMPUTED_VALUE"""),"30-01-2022 04:00")</f>
        <v>30-01-2022 04:00</v>
      </c>
      <c r="F702" s="1">
        <f>IFERROR(__xludf.DUMMYFUNCTION("""COMPUTED_VALUE"""),2489.0)</f>
        <v>2489</v>
      </c>
      <c r="G702" s="1">
        <f>IFERROR(__xludf.DUMMYFUNCTION("""COMPUTED_VALUE"""),701.0)</f>
        <v>701</v>
      </c>
      <c r="H702" s="1">
        <f>IFERROR(__xludf.DUMMYFUNCTION("""COMPUTED_VALUE"""),61.3052632)</f>
        <v>61.3052632</v>
      </c>
    </row>
    <row r="703">
      <c r="A703" s="1">
        <f>IFERROR(__xludf.DUMMYFUNCTION("""COMPUTED_VALUE"""),702.0)</f>
        <v>702</v>
      </c>
      <c r="B703" s="1">
        <f>IFERROR(__xludf.DUMMYFUNCTION("""COMPUTED_VALUE"""),68.8930769597743)</f>
        <v>68.89307696</v>
      </c>
      <c r="C703" s="1">
        <f>IFERROR(__xludf.DUMMYFUNCTION("""COMPUTED_VALUE"""),1516.0)</f>
        <v>1516</v>
      </c>
      <c r="D703" s="1">
        <f>IFERROR(__xludf.DUMMYFUNCTION("""COMPUTED_VALUE"""),702.0)</f>
        <v>702</v>
      </c>
      <c r="E703" s="1" t="str">
        <f>IFERROR(__xludf.DUMMYFUNCTION("""COMPUTED_VALUE"""),"30-01-2022 05:00")</f>
        <v>30-01-2022 05:00</v>
      </c>
      <c r="F703" s="1">
        <f>IFERROR(__xludf.DUMMYFUNCTION("""COMPUTED_VALUE"""),2591.0)</f>
        <v>2591</v>
      </c>
      <c r="G703" s="1">
        <f>IFERROR(__xludf.DUMMYFUNCTION("""COMPUTED_VALUE"""),702.0)</f>
        <v>702</v>
      </c>
      <c r="H703" s="1">
        <f>IFERROR(__xludf.DUMMYFUNCTION("""COMPUTED_VALUE"""),27.04852118)</f>
        <v>27.04852118</v>
      </c>
    </row>
    <row r="704">
      <c r="A704" s="1">
        <f>IFERROR(__xludf.DUMMYFUNCTION("""COMPUTED_VALUE"""),703.0)</f>
        <v>703</v>
      </c>
      <c r="B704" s="1">
        <f>IFERROR(__xludf.DUMMYFUNCTION("""COMPUTED_VALUE"""),53.2023631270274)</f>
        <v>53.20236313</v>
      </c>
      <c r="C704" s="1">
        <f>IFERROR(__xludf.DUMMYFUNCTION("""COMPUTED_VALUE"""),1591.0)</f>
        <v>1591</v>
      </c>
      <c r="D704" s="1">
        <f>IFERROR(__xludf.DUMMYFUNCTION("""COMPUTED_VALUE"""),703.0)</f>
        <v>703</v>
      </c>
      <c r="E704" s="1" t="str">
        <f>IFERROR(__xludf.DUMMYFUNCTION("""COMPUTED_VALUE"""),"30-01-2022 06:00")</f>
        <v>30-01-2022 06:00</v>
      </c>
      <c r="F704" s="1">
        <f>IFERROR(__xludf.DUMMYFUNCTION("""COMPUTED_VALUE"""),2631.0)</f>
        <v>2631</v>
      </c>
      <c r="G704" s="1">
        <f>IFERROR(__xludf.DUMMYFUNCTION("""COMPUTED_VALUE"""),703.0)</f>
        <v>703</v>
      </c>
      <c r="H704" s="1">
        <f>IFERROR(__xludf.DUMMYFUNCTION("""COMPUTED_VALUE"""),93.63150423)</f>
        <v>93.63150423</v>
      </c>
    </row>
    <row r="705">
      <c r="A705" s="1">
        <f>IFERROR(__xludf.DUMMYFUNCTION("""COMPUTED_VALUE"""),704.0)</f>
        <v>704</v>
      </c>
      <c r="B705" s="1">
        <f>IFERROR(__xludf.DUMMYFUNCTION("""COMPUTED_VALUE"""),55.1909004893114)</f>
        <v>55.19090049</v>
      </c>
      <c r="C705" s="1">
        <f>IFERROR(__xludf.DUMMYFUNCTION("""COMPUTED_VALUE"""),1876.0)</f>
        <v>1876</v>
      </c>
      <c r="D705" s="1">
        <f>IFERROR(__xludf.DUMMYFUNCTION("""COMPUTED_VALUE"""),704.0)</f>
        <v>704</v>
      </c>
      <c r="E705" s="1" t="str">
        <f>IFERROR(__xludf.DUMMYFUNCTION("""COMPUTED_VALUE"""),"30-01-2022 07:00")</f>
        <v>30-01-2022 07:00</v>
      </c>
      <c r="F705" s="1">
        <f>IFERROR(__xludf.DUMMYFUNCTION("""COMPUTED_VALUE"""),2325.0)</f>
        <v>2325</v>
      </c>
      <c r="G705" s="1">
        <f>IFERROR(__xludf.DUMMYFUNCTION("""COMPUTED_VALUE"""),704.0)</f>
        <v>704</v>
      </c>
      <c r="H705" s="1">
        <f>IFERROR(__xludf.DUMMYFUNCTION("""COMPUTED_VALUE"""),64.54504331)</f>
        <v>64.54504331</v>
      </c>
    </row>
    <row r="706">
      <c r="A706" s="1">
        <f>IFERROR(__xludf.DUMMYFUNCTION("""COMPUTED_VALUE"""),705.0)</f>
        <v>705</v>
      </c>
      <c r="B706" s="1">
        <f>IFERROR(__xludf.DUMMYFUNCTION("""COMPUTED_VALUE"""),13.4929307772054)</f>
        <v>13.49293078</v>
      </c>
      <c r="C706" s="1">
        <f>IFERROR(__xludf.DUMMYFUNCTION("""COMPUTED_VALUE"""),1569.0)</f>
        <v>1569</v>
      </c>
      <c r="D706" s="1">
        <f>IFERROR(__xludf.DUMMYFUNCTION("""COMPUTED_VALUE"""),705.0)</f>
        <v>705</v>
      </c>
      <c r="E706" s="1" t="str">
        <f>IFERROR(__xludf.DUMMYFUNCTION("""COMPUTED_VALUE"""),"30-01-2022 08:00")</f>
        <v>30-01-2022 08:00</v>
      </c>
      <c r="F706" s="1">
        <f>IFERROR(__xludf.DUMMYFUNCTION("""COMPUTED_VALUE"""),2253.0)</f>
        <v>2253</v>
      </c>
      <c r="G706" s="1">
        <f>IFERROR(__xludf.DUMMYFUNCTION("""COMPUTED_VALUE"""),705.0)</f>
        <v>705</v>
      </c>
      <c r="H706" s="1">
        <f>IFERROR(__xludf.DUMMYFUNCTION("""COMPUTED_VALUE"""),44.64205124)</f>
        <v>44.64205124</v>
      </c>
    </row>
    <row r="707">
      <c r="A707" s="1">
        <f>IFERROR(__xludf.DUMMYFUNCTION("""COMPUTED_VALUE"""),706.0)</f>
        <v>706</v>
      </c>
      <c r="B707" s="1">
        <f>IFERROR(__xludf.DUMMYFUNCTION("""COMPUTED_VALUE"""),50.2142119181775)</f>
        <v>50.21421192</v>
      </c>
      <c r="C707" s="1">
        <f>IFERROR(__xludf.DUMMYFUNCTION("""COMPUTED_VALUE"""),1513.0)</f>
        <v>1513</v>
      </c>
      <c r="D707" s="1">
        <f>IFERROR(__xludf.DUMMYFUNCTION("""COMPUTED_VALUE"""),706.0)</f>
        <v>706</v>
      </c>
      <c r="E707" s="1" t="str">
        <f>IFERROR(__xludf.DUMMYFUNCTION("""COMPUTED_VALUE"""),"30-01-2022 09:00")</f>
        <v>30-01-2022 09:00</v>
      </c>
      <c r="F707" s="1">
        <f>IFERROR(__xludf.DUMMYFUNCTION("""COMPUTED_VALUE"""),2059.0)</f>
        <v>2059</v>
      </c>
      <c r="G707" s="1">
        <f>IFERROR(__xludf.DUMMYFUNCTION("""COMPUTED_VALUE"""),706.0)</f>
        <v>706</v>
      </c>
      <c r="H707" s="1">
        <f>IFERROR(__xludf.DUMMYFUNCTION("""COMPUTED_VALUE"""),43.64841567)</f>
        <v>43.64841567</v>
      </c>
    </row>
    <row r="708">
      <c r="A708" s="1">
        <f>IFERROR(__xludf.DUMMYFUNCTION("""COMPUTED_VALUE"""),707.0)</f>
        <v>707</v>
      </c>
      <c r="B708" s="1">
        <f>IFERROR(__xludf.DUMMYFUNCTION("""COMPUTED_VALUE"""),13.3472946905069)</f>
        <v>13.34729469</v>
      </c>
      <c r="C708" s="1">
        <f>IFERROR(__xludf.DUMMYFUNCTION("""COMPUTED_VALUE"""),1581.0)</f>
        <v>1581</v>
      </c>
      <c r="D708" s="1">
        <f>IFERROR(__xludf.DUMMYFUNCTION("""COMPUTED_VALUE"""),707.0)</f>
        <v>707</v>
      </c>
      <c r="E708" s="1" t="str">
        <f>IFERROR(__xludf.DUMMYFUNCTION("""COMPUTED_VALUE"""),"30-01-2022 10:00")</f>
        <v>30-01-2022 10:00</v>
      </c>
      <c r="F708" s="1">
        <f>IFERROR(__xludf.DUMMYFUNCTION("""COMPUTED_VALUE"""),2768.0)</f>
        <v>2768</v>
      </c>
      <c r="G708" s="1">
        <f>IFERROR(__xludf.DUMMYFUNCTION("""COMPUTED_VALUE"""),707.0)</f>
        <v>707</v>
      </c>
      <c r="H708" s="1">
        <f>IFERROR(__xludf.DUMMYFUNCTION("""COMPUTED_VALUE"""),74.55744723)</f>
        <v>74.55744723</v>
      </c>
    </row>
    <row r="709">
      <c r="A709" s="1">
        <f>IFERROR(__xludf.DUMMYFUNCTION("""COMPUTED_VALUE"""),708.0)</f>
        <v>708</v>
      </c>
      <c r="B709" s="1">
        <f>IFERROR(__xludf.DUMMYFUNCTION("""COMPUTED_VALUE"""),85.4534452137288)</f>
        <v>85.45344521</v>
      </c>
      <c r="C709" s="1">
        <f>IFERROR(__xludf.DUMMYFUNCTION("""COMPUTED_VALUE"""),1835.0)</f>
        <v>1835</v>
      </c>
      <c r="D709" s="1">
        <f>IFERROR(__xludf.DUMMYFUNCTION("""COMPUTED_VALUE"""),708.0)</f>
        <v>708</v>
      </c>
      <c r="E709" s="1" t="str">
        <f>IFERROR(__xludf.DUMMYFUNCTION("""COMPUTED_VALUE"""),"30-01-2022 11:00")</f>
        <v>30-01-2022 11:00</v>
      </c>
      <c r="F709" s="1">
        <f>IFERROR(__xludf.DUMMYFUNCTION("""COMPUTED_VALUE"""),2709.0)</f>
        <v>2709</v>
      </c>
      <c r="G709" s="1">
        <f>IFERROR(__xludf.DUMMYFUNCTION("""COMPUTED_VALUE"""),708.0)</f>
        <v>708</v>
      </c>
      <c r="H709" s="1">
        <f>IFERROR(__xludf.DUMMYFUNCTION("""COMPUTED_VALUE"""),99.26625704)</f>
        <v>99.26625704</v>
      </c>
    </row>
    <row r="710">
      <c r="A710" s="1">
        <f>IFERROR(__xludf.DUMMYFUNCTION("""COMPUTED_VALUE"""),709.0)</f>
        <v>709</v>
      </c>
      <c r="B710" s="1">
        <f>IFERROR(__xludf.DUMMYFUNCTION("""COMPUTED_VALUE"""),54.7599430349478)</f>
        <v>54.75994303</v>
      </c>
      <c r="C710" s="1">
        <f>IFERROR(__xludf.DUMMYFUNCTION("""COMPUTED_VALUE"""),1572.0)</f>
        <v>1572</v>
      </c>
      <c r="D710" s="1">
        <f>IFERROR(__xludf.DUMMYFUNCTION("""COMPUTED_VALUE"""),709.0)</f>
        <v>709</v>
      </c>
      <c r="E710" s="1" t="str">
        <f>IFERROR(__xludf.DUMMYFUNCTION("""COMPUTED_VALUE"""),"30-01-2022 12:00")</f>
        <v>30-01-2022 12:00</v>
      </c>
      <c r="F710" s="1">
        <f>IFERROR(__xludf.DUMMYFUNCTION("""COMPUTED_VALUE"""),2822.0)</f>
        <v>2822</v>
      </c>
      <c r="G710" s="1">
        <f>IFERROR(__xludf.DUMMYFUNCTION("""COMPUTED_VALUE"""),709.0)</f>
        <v>709</v>
      </c>
      <c r="H710" s="1">
        <f>IFERROR(__xludf.DUMMYFUNCTION("""COMPUTED_VALUE"""),33.12035016)</f>
        <v>33.12035016</v>
      </c>
    </row>
    <row r="711">
      <c r="A711" s="1">
        <f>IFERROR(__xludf.DUMMYFUNCTION("""COMPUTED_VALUE"""),710.0)</f>
        <v>710</v>
      </c>
      <c r="B711" s="1">
        <f>IFERROR(__xludf.DUMMYFUNCTION("""COMPUTED_VALUE"""),19.9715699068954)</f>
        <v>19.97156991</v>
      </c>
      <c r="C711" s="1">
        <f>IFERROR(__xludf.DUMMYFUNCTION("""COMPUTED_VALUE"""),1072.0)</f>
        <v>1072</v>
      </c>
      <c r="D711" s="1">
        <f>IFERROR(__xludf.DUMMYFUNCTION("""COMPUTED_VALUE"""),710.0)</f>
        <v>710</v>
      </c>
      <c r="E711" s="1" t="str">
        <f>IFERROR(__xludf.DUMMYFUNCTION("""COMPUTED_VALUE"""),"30-01-2022 13:00")</f>
        <v>30-01-2022 13:00</v>
      </c>
      <c r="F711" s="1">
        <f>IFERROR(__xludf.DUMMYFUNCTION("""COMPUTED_VALUE"""),2363.0)</f>
        <v>2363</v>
      </c>
      <c r="G711" s="1">
        <f>IFERROR(__xludf.DUMMYFUNCTION("""COMPUTED_VALUE"""),710.0)</f>
        <v>710</v>
      </c>
      <c r="H711" s="1">
        <f>IFERROR(__xludf.DUMMYFUNCTION("""COMPUTED_VALUE"""),46.44970144)</f>
        <v>46.44970144</v>
      </c>
    </row>
    <row r="712">
      <c r="A712" s="1">
        <f>IFERROR(__xludf.DUMMYFUNCTION("""COMPUTED_VALUE"""),711.0)</f>
        <v>711</v>
      </c>
      <c r="B712" s="1">
        <f>IFERROR(__xludf.DUMMYFUNCTION("""COMPUTED_VALUE"""),33.0007570338698)</f>
        <v>33.00075703</v>
      </c>
      <c r="C712" s="1">
        <f>IFERROR(__xludf.DUMMYFUNCTION("""COMPUTED_VALUE"""),1045.0)</f>
        <v>1045</v>
      </c>
      <c r="D712" s="1">
        <f>IFERROR(__xludf.DUMMYFUNCTION("""COMPUTED_VALUE"""),711.0)</f>
        <v>711</v>
      </c>
      <c r="E712" s="1" t="str">
        <f>IFERROR(__xludf.DUMMYFUNCTION("""COMPUTED_VALUE"""),"30-01-2022 14:00")</f>
        <v>30-01-2022 14:00</v>
      </c>
      <c r="F712" s="1">
        <f>IFERROR(__xludf.DUMMYFUNCTION("""COMPUTED_VALUE"""),2016.0)</f>
        <v>2016</v>
      </c>
      <c r="G712" s="1">
        <f>IFERROR(__xludf.DUMMYFUNCTION("""COMPUTED_VALUE"""),711.0)</f>
        <v>711</v>
      </c>
      <c r="H712" s="1">
        <f>IFERROR(__xludf.DUMMYFUNCTION("""COMPUTED_VALUE"""),42.58808483)</f>
        <v>42.58808483</v>
      </c>
    </row>
    <row r="713">
      <c r="A713" s="1">
        <f>IFERROR(__xludf.DUMMYFUNCTION("""COMPUTED_VALUE"""),712.0)</f>
        <v>712</v>
      </c>
      <c r="B713" s="1">
        <f>IFERROR(__xludf.DUMMYFUNCTION("""COMPUTED_VALUE"""),25.8936797582995)</f>
        <v>25.89367976</v>
      </c>
      <c r="C713" s="1">
        <f>IFERROR(__xludf.DUMMYFUNCTION("""COMPUTED_VALUE"""),1581.0)</f>
        <v>1581</v>
      </c>
      <c r="D713" s="1">
        <f>IFERROR(__xludf.DUMMYFUNCTION("""COMPUTED_VALUE"""),712.0)</f>
        <v>712</v>
      </c>
      <c r="E713" s="1" t="str">
        <f>IFERROR(__xludf.DUMMYFUNCTION("""COMPUTED_VALUE"""),"30-01-2022 15:00")</f>
        <v>30-01-2022 15:00</v>
      </c>
      <c r="F713" s="1">
        <f>IFERROR(__xludf.DUMMYFUNCTION("""COMPUTED_VALUE"""),2850.0)</f>
        <v>2850</v>
      </c>
      <c r="G713" s="1">
        <f>IFERROR(__xludf.DUMMYFUNCTION("""COMPUTED_VALUE"""),712.0)</f>
        <v>712</v>
      </c>
      <c r="H713" s="1">
        <f>IFERROR(__xludf.DUMMYFUNCTION("""COMPUTED_VALUE"""),95.31018187)</f>
        <v>95.31018187</v>
      </c>
    </row>
    <row r="714">
      <c r="A714" s="1">
        <f>IFERROR(__xludf.DUMMYFUNCTION("""COMPUTED_VALUE"""),713.0)</f>
        <v>713</v>
      </c>
      <c r="B714" s="1">
        <f>IFERROR(__xludf.DUMMYFUNCTION("""COMPUTED_VALUE"""),38.9602812998711)</f>
        <v>38.9602813</v>
      </c>
      <c r="C714" s="1">
        <f>IFERROR(__xludf.DUMMYFUNCTION("""COMPUTED_VALUE"""),1750.0)</f>
        <v>1750</v>
      </c>
      <c r="D714" s="1">
        <f>IFERROR(__xludf.DUMMYFUNCTION("""COMPUTED_VALUE"""),713.0)</f>
        <v>713</v>
      </c>
      <c r="E714" s="1" t="str">
        <f>IFERROR(__xludf.DUMMYFUNCTION("""COMPUTED_VALUE"""),"30-01-2022 16:00")</f>
        <v>30-01-2022 16:00</v>
      </c>
      <c r="F714" s="1">
        <f>IFERROR(__xludf.DUMMYFUNCTION("""COMPUTED_VALUE"""),2592.0)</f>
        <v>2592</v>
      </c>
      <c r="G714" s="1">
        <f>IFERROR(__xludf.DUMMYFUNCTION("""COMPUTED_VALUE"""),713.0)</f>
        <v>713</v>
      </c>
      <c r="H714" s="1">
        <f>IFERROR(__xludf.DUMMYFUNCTION("""COMPUTED_VALUE"""),92.23840355)</f>
        <v>92.23840355</v>
      </c>
    </row>
    <row r="715">
      <c r="A715" s="1">
        <f>IFERROR(__xludf.DUMMYFUNCTION("""COMPUTED_VALUE"""),714.0)</f>
        <v>714</v>
      </c>
      <c r="B715" s="1">
        <f>IFERROR(__xludf.DUMMYFUNCTION("""COMPUTED_VALUE"""),36.115164228075)</f>
        <v>36.11516423</v>
      </c>
      <c r="C715" s="1">
        <f>IFERROR(__xludf.DUMMYFUNCTION("""COMPUTED_VALUE"""),1989.0)</f>
        <v>1989</v>
      </c>
      <c r="D715" s="1">
        <f>IFERROR(__xludf.DUMMYFUNCTION("""COMPUTED_VALUE"""),714.0)</f>
        <v>714</v>
      </c>
      <c r="E715" s="1" t="str">
        <f>IFERROR(__xludf.DUMMYFUNCTION("""COMPUTED_VALUE"""),"30-01-2022 17:00")</f>
        <v>30-01-2022 17:00</v>
      </c>
      <c r="F715" s="1">
        <f>IFERROR(__xludf.DUMMYFUNCTION("""COMPUTED_VALUE"""),2281.0)</f>
        <v>2281</v>
      </c>
      <c r="G715" s="1">
        <f>IFERROR(__xludf.DUMMYFUNCTION("""COMPUTED_VALUE"""),714.0)</f>
        <v>714</v>
      </c>
      <c r="H715" s="1">
        <f>IFERROR(__xludf.DUMMYFUNCTION("""COMPUTED_VALUE"""),76.56333197)</f>
        <v>76.56333197</v>
      </c>
    </row>
    <row r="716">
      <c r="A716" s="1">
        <f>IFERROR(__xludf.DUMMYFUNCTION("""COMPUTED_VALUE"""),715.0)</f>
        <v>715</v>
      </c>
      <c r="B716" s="1">
        <f>IFERROR(__xludf.DUMMYFUNCTION("""COMPUTED_VALUE"""),72.4413498203082)</f>
        <v>72.44134982</v>
      </c>
      <c r="C716" s="1">
        <f>IFERROR(__xludf.DUMMYFUNCTION("""COMPUTED_VALUE"""),1033.0)</f>
        <v>1033</v>
      </c>
      <c r="D716" s="1">
        <f>IFERROR(__xludf.DUMMYFUNCTION("""COMPUTED_VALUE"""),715.0)</f>
        <v>715</v>
      </c>
      <c r="E716" s="1" t="str">
        <f>IFERROR(__xludf.DUMMYFUNCTION("""COMPUTED_VALUE"""),"30-01-2022 18:00")</f>
        <v>30-01-2022 18:00</v>
      </c>
      <c r="F716" s="1">
        <f>IFERROR(__xludf.DUMMYFUNCTION("""COMPUTED_VALUE"""),2379.0)</f>
        <v>2379</v>
      </c>
      <c r="G716" s="1">
        <f>IFERROR(__xludf.DUMMYFUNCTION("""COMPUTED_VALUE"""),715.0)</f>
        <v>715</v>
      </c>
      <c r="H716" s="1">
        <f>IFERROR(__xludf.DUMMYFUNCTION("""COMPUTED_VALUE"""),61.12091511)</f>
        <v>61.12091511</v>
      </c>
    </row>
    <row r="717">
      <c r="A717" s="1">
        <f>IFERROR(__xludf.DUMMYFUNCTION("""COMPUTED_VALUE"""),716.0)</f>
        <v>716</v>
      </c>
      <c r="B717" s="1">
        <f>IFERROR(__xludf.DUMMYFUNCTION("""COMPUTED_VALUE"""),81.243458802052)</f>
        <v>81.2434588</v>
      </c>
      <c r="C717" s="1">
        <f>IFERROR(__xludf.DUMMYFUNCTION("""COMPUTED_VALUE"""),1012.0)</f>
        <v>1012</v>
      </c>
      <c r="D717" s="1">
        <f>IFERROR(__xludf.DUMMYFUNCTION("""COMPUTED_VALUE"""),716.0)</f>
        <v>716</v>
      </c>
      <c r="E717" s="1" t="str">
        <f>IFERROR(__xludf.DUMMYFUNCTION("""COMPUTED_VALUE"""),"30-01-2022 19:00")</f>
        <v>30-01-2022 19:00</v>
      </c>
      <c r="F717" s="1">
        <f>IFERROR(__xludf.DUMMYFUNCTION("""COMPUTED_VALUE"""),2400.0)</f>
        <v>2400</v>
      </c>
      <c r="G717" s="1">
        <f>IFERROR(__xludf.DUMMYFUNCTION("""COMPUTED_VALUE"""),716.0)</f>
        <v>716</v>
      </c>
      <c r="H717" s="1">
        <f>IFERROR(__xludf.DUMMYFUNCTION("""COMPUTED_VALUE"""),38.33468351)</f>
        <v>38.33468351</v>
      </c>
    </row>
    <row r="718">
      <c r="A718" s="1">
        <f>IFERROR(__xludf.DUMMYFUNCTION("""COMPUTED_VALUE"""),717.0)</f>
        <v>717</v>
      </c>
      <c r="B718" s="1">
        <f>IFERROR(__xludf.DUMMYFUNCTION("""COMPUTED_VALUE"""),43.0955666584433)</f>
        <v>43.09556666</v>
      </c>
      <c r="C718" s="1">
        <f>IFERROR(__xludf.DUMMYFUNCTION("""COMPUTED_VALUE"""),1410.0)</f>
        <v>1410</v>
      </c>
      <c r="D718" s="1">
        <f>IFERROR(__xludf.DUMMYFUNCTION("""COMPUTED_VALUE"""),717.0)</f>
        <v>717</v>
      </c>
      <c r="E718" s="1" t="str">
        <f>IFERROR(__xludf.DUMMYFUNCTION("""COMPUTED_VALUE"""),"30-01-2022 20:00")</f>
        <v>30-01-2022 20:00</v>
      </c>
      <c r="F718" s="1">
        <f>IFERROR(__xludf.DUMMYFUNCTION("""COMPUTED_VALUE"""),2722.0)</f>
        <v>2722</v>
      </c>
      <c r="G718" s="1">
        <f>IFERROR(__xludf.DUMMYFUNCTION("""COMPUTED_VALUE"""),717.0)</f>
        <v>717</v>
      </c>
      <c r="H718" s="1">
        <f>IFERROR(__xludf.DUMMYFUNCTION("""COMPUTED_VALUE"""),96.51324622)</f>
        <v>96.51324622</v>
      </c>
    </row>
    <row r="719">
      <c r="A719" s="1">
        <f>IFERROR(__xludf.DUMMYFUNCTION("""COMPUTED_VALUE"""),718.0)</f>
        <v>718</v>
      </c>
      <c r="B719" s="1">
        <f>IFERROR(__xludf.DUMMYFUNCTION("""COMPUTED_VALUE"""),69.5380238701354)</f>
        <v>69.53802387</v>
      </c>
      <c r="C719" s="1">
        <f>IFERROR(__xludf.DUMMYFUNCTION("""COMPUTED_VALUE"""),1618.0)</f>
        <v>1618</v>
      </c>
      <c r="D719" s="1">
        <f>IFERROR(__xludf.DUMMYFUNCTION("""COMPUTED_VALUE"""),718.0)</f>
        <v>718</v>
      </c>
      <c r="E719" s="1" t="str">
        <f>IFERROR(__xludf.DUMMYFUNCTION("""COMPUTED_VALUE"""),"30-01-2022 21:00")</f>
        <v>30-01-2022 21:00</v>
      </c>
      <c r="F719" s="1">
        <f>IFERROR(__xludf.DUMMYFUNCTION("""COMPUTED_VALUE"""),2048.0)</f>
        <v>2048</v>
      </c>
      <c r="G719" s="1">
        <f>IFERROR(__xludf.DUMMYFUNCTION("""COMPUTED_VALUE"""),718.0)</f>
        <v>718</v>
      </c>
      <c r="H719" s="1">
        <f>IFERROR(__xludf.DUMMYFUNCTION("""COMPUTED_VALUE"""),76.90995524)</f>
        <v>76.90995524</v>
      </c>
    </row>
    <row r="720">
      <c r="A720" s="1">
        <f>IFERROR(__xludf.DUMMYFUNCTION("""COMPUTED_VALUE"""),719.0)</f>
        <v>719</v>
      </c>
      <c r="B720" s="1">
        <f>IFERROR(__xludf.DUMMYFUNCTION("""COMPUTED_VALUE"""),76.2508428612537)</f>
        <v>76.25084286</v>
      </c>
      <c r="C720" s="1">
        <f>IFERROR(__xludf.DUMMYFUNCTION("""COMPUTED_VALUE"""),1401.0)</f>
        <v>1401</v>
      </c>
      <c r="D720" s="1">
        <f>IFERROR(__xludf.DUMMYFUNCTION("""COMPUTED_VALUE"""),719.0)</f>
        <v>719</v>
      </c>
      <c r="E720" s="1" t="str">
        <f>IFERROR(__xludf.DUMMYFUNCTION("""COMPUTED_VALUE"""),"30-01-2022 22:00")</f>
        <v>30-01-2022 22:00</v>
      </c>
      <c r="F720" s="1">
        <f>IFERROR(__xludf.DUMMYFUNCTION("""COMPUTED_VALUE"""),2673.0)</f>
        <v>2673</v>
      </c>
      <c r="G720" s="1">
        <f>IFERROR(__xludf.DUMMYFUNCTION("""COMPUTED_VALUE"""),719.0)</f>
        <v>719</v>
      </c>
      <c r="H720" s="1">
        <f>IFERROR(__xludf.DUMMYFUNCTION("""COMPUTED_VALUE"""),30.43805733)</f>
        <v>30.43805733</v>
      </c>
    </row>
    <row r="721">
      <c r="A721" s="1">
        <f>IFERROR(__xludf.DUMMYFUNCTION("""COMPUTED_VALUE"""),720.0)</f>
        <v>720</v>
      </c>
      <c r="B721" s="1">
        <f>IFERROR(__xludf.DUMMYFUNCTION("""COMPUTED_VALUE"""),95.3939560440149)</f>
        <v>95.39395604</v>
      </c>
      <c r="C721" s="1">
        <f>IFERROR(__xludf.DUMMYFUNCTION("""COMPUTED_VALUE"""),1898.0)</f>
        <v>1898</v>
      </c>
      <c r="D721" s="1">
        <f>IFERROR(__xludf.DUMMYFUNCTION("""COMPUTED_VALUE"""),720.0)</f>
        <v>720</v>
      </c>
      <c r="E721" s="1" t="str">
        <f>IFERROR(__xludf.DUMMYFUNCTION("""COMPUTED_VALUE"""),"30-01-2022 23:00")</f>
        <v>30-01-2022 23:00</v>
      </c>
      <c r="F721" s="1">
        <f>IFERROR(__xludf.DUMMYFUNCTION("""COMPUTED_VALUE"""),2821.0)</f>
        <v>2821</v>
      </c>
      <c r="G721" s="1">
        <f>IFERROR(__xludf.DUMMYFUNCTION("""COMPUTED_VALUE"""),720.0)</f>
        <v>720</v>
      </c>
      <c r="H721" s="1">
        <f>IFERROR(__xludf.DUMMYFUNCTION("""COMPUTED_VALUE"""),12.16277125)</f>
        <v>12.16277125</v>
      </c>
    </row>
    <row r="722">
      <c r="A722" s="1">
        <f>IFERROR(__xludf.DUMMYFUNCTION("""COMPUTED_VALUE"""),721.0)</f>
        <v>721</v>
      </c>
      <c r="B722" s="1">
        <f>IFERROR(__xludf.DUMMYFUNCTION("""COMPUTED_VALUE"""),71.4431698774357)</f>
        <v>71.44316988</v>
      </c>
      <c r="C722" s="1">
        <f>IFERROR(__xludf.DUMMYFUNCTION("""COMPUTED_VALUE"""),1891.0)</f>
        <v>1891</v>
      </c>
      <c r="D722" s="1">
        <f>IFERROR(__xludf.DUMMYFUNCTION("""COMPUTED_VALUE"""),721.0)</f>
        <v>721</v>
      </c>
      <c r="E722" s="1" t="str">
        <f>IFERROR(__xludf.DUMMYFUNCTION("""COMPUTED_VALUE"""),"31-01-2022 00:00")</f>
        <v>31-01-2022 00:00</v>
      </c>
      <c r="F722" s="1">
        <f>IFERROR(__xludf.DUMMYFUNCTION("""COMPUTED_VALUE"""),2631.0)</f>
        <v>2631</v>
      </c>
      <c r="G722" s="1">
        <f>IFERROR(__xludf.DUMMYFUNCTION("""COMPUTED_VALUE"""),721.0)</f>
        <v>721</v>
      </c>
      <c r="H722" s="1">
        <f>IFERROR(__xludf.DUMMYFUNCTION("""COMPUTED_VALUE"""),57.99855782)</f>
        <v>57.99855782</v>
      </c>
    </row>
    <row r="723">
      <c r="A723" s="1">
        <f>IFERROR(__xludf.DUMMYFUNCTION("""COMPUTED_VALUE"""),722.0)</f>
        <v>722</v>
      </c>
      <c r="B723" s="1">
        <f>IFERROR(__xludf.DUMMYFUNCTION("""COMPUTED_VALUE"""),63.8707593516502)</f>
        <v>63.87075935</v>
      </c>
      <c r="C723" s="1">
        <f>IFERROR(__xludf.DUMMYFUNCTION("""COMPUTED_VALUE"""),1480.0)</f>
        <v>1480</v>
      </c>
      <c r="D723" s="1">
        <f>IFERROR(__xludf.DUMMYFUNCTION("""COMPUTED_VALUE"""),722.0)</f>
        <v>722</v>
      </c>
      <c r="E723" s="1" t="str">
        <f>IFERROR(__xludf.DUMMYFUNCTION("""COMPUTED_VALUE"""),"31-01-2022 01:00")</f>
        <v>31-01-2022 01:00</v>
      </c>
      <c r="F723" s="1">
        <f>IFERROR(__xludf.DUMMYFUNCTION("""COMPUTED_VALUE"""),2163.0)</f>
        <v>2163</v>
      </c>
      <c r="G723" s="1">
        <f>IFERROR(__xludf.DUMMYFUNCTION("""COMPUTED_VALUE"""),722.0)</f>
        <v>722</v>
      </c>
      <c r="H723" s="1">
        <f>IFERROR(__xludf.DUMMYFUNCTION("""COMPUTED_VALUE"""),76.15460888)</f>
        <v>76.15460888</v>
      </c>
    </row>
    <row r="724">
      <c r="A724" s="1">
        <f>IFERROR(__xludf.DUMMYFUNCTION("""COMPUTED_VALUE"""),723.0)</f>
        <v>723</v>
      </c>
      <c r="B724" s="1">
        <f>IFERROR(__xludf.DUMMYFUNCTION("""COMPUTED_VALUE"""),49.0820098324948)</f>
        <v>49.08200983</v>
      </c>
      <c r="C724" s="1">
        <f>IFERROR(__xludf.DUMMYFUNCTION("""COMPUTED_VALUE"""),1438.0)</f>
        <v>1438</v>
      </c>
      <c r="D724" s="1">
        <f>IFERROR(__xludf.DUMMYFUNCTION("""COMPUTED_VALUE"""),723.0)</f>
        <v>723</v>
      </c>
      <c r="E724" s="1" t="str">
        <f>IFERROR(__xludf.DUMMYFUNCTION("""COMPUTED_VALUE"""),"31-01-2022 02:00")</f>
        <v>31-01-2022 02:00</v>
      </c>
      <c r="F724" s="1">
        <f>IFERROR(__xludf.DUMMYFUNCTION("""COMPUTED_VALUE"""),2127.0)</f>
        <v>2127</v>
      </c>
      <c r="G724" s="1">
        <f>IFERROR(__xludf.DUMMYFUNCTION("""COMPUTED_VALUE"""),723.0)</f>
        <v>723</v>
      </c>
      <c r="H724" s="1">
        <f>IFERROR(__xludf.DUMMYFUNCTION("""COMPUTED_VALUE"""),11.1067394)</f>
        <v>11.1067394</v>
      </c>
    </row>
    <row r="725">
      <c r="A725" s="1">
        <f>IFERROR(__xludf.DUMMYFUNCTION("""COMPUTED_VALUE"""),724.0)</f>
        <v>724</v>
      </c>
      <c r="B725" s="1">
        <f>IFERROR(__xludf.DUMMYFUNCTION("""COMPUTED_VALUE"""),13.4710815584362)</f>
        <v>13.47108156</v>
      </c>
      <c r="C725" s="1">
        <f>IFERROR(__xludf.DUMMYFUNCTION("""COMPUTED_VALUE"""),1348.0)</f>
        <v>1348</v>
      </c>
      <c r="D725" s="1">
        <f>IFERROR(__xludf.DUMMYFUNCTION("""COMPUTED_VALUE"""),724.0)</f>
        <v>724</v>
      </c>
      <c r="E725" s="1" t="str">
        <f>IFERROR(__xludf.DUMMYFUNCTION("""COMPUTED_VALUE"""),"31-01-2022 03:00")</f>
        <v>31-01-2022 03:00</v>
      </c>
      <c r="F725" s="1">
        <f>IFERROR(__xludf.DUMMYFUNCTION("""COMPUTED_VALUE"""),2685.0)</f>
        <v>2685</v>
      </c>
      <c r="G725" s="1">
        <f>IFERROR(__xludf.DUMMYFUNCTION("""COMPUTED_VALUE"""),724.0)</f>
        <v>724</v>
      </c>
      <c r="H725" s="1">
        <f>IFERROR(__xludf.DUMMYFUNCTION("""COMPUTED_VALUE"""),12.40996273)</f>
        <v>12.40996273</v>
      </c>
    </row>
    <row r="726">
      <c r="A726" s="1">
        <f>IFERROR(__xludf.DUMMYFUNCTION("""COMPUTED_VALUE"""),725.0)</f>
        <v>725</v>
      </c>
      <c r="B726" s="1">
        <f>IFERROR(__xludf.DUMMYFUNCTION("""COMPUTED_VALUE"""),50.9573836970205)</f>
        <v>50.9573837</v>
      </c>
      <c r="C726" s="1">
        <f>IFERROR(__xludf.DUMMYFUNCTION("""COMPUTED_VALUE"""),1506.0)</f>
        <v>1506</v>
      </c>
      <c r="D726" s="1">
        <f>IFERROR(__xludf.DUMMYFUNCTION("""COMPUTED_VALUE"""),725.0)</f>
        <v>725</v>
      </c>
      <c r="E726" s="1" t="str">
        <f>IFERROR(__xludf.DUMMYFUNCTION("""COMPUTED_VALUE"""),"31-01-2022 04:00")</f>
        <v>31-01-2022 04:00</v>
      </c>
      <c r="F726" s="1">
        <f>IFERROR(__xludf.DUMMYFUNCTION("""COMPUTED_VALUE"""),2820.0)</f>
        <v>2820</v>
      </c>
      <c r="G726" s="1">
        <f>IFERROR(__xludf.DUMMYFUNCTION("""COMPUTED_VALUE"""),725.0)</f>
        <v>725</v>
      </c>
      <c r="H726" s="1">
        <f>IFERROR(__xludf.DUMMYFUNCTION("""COMPUTED_VALUE"""),27.67170304)</f>
        <v>27.67170304</v>
      </c>
    </row>
    <row r="727">
      <c r="A727" s="1">
        <f>IFERROR(__xludf.DUMMYFUNCTION("""COMPUTED_VALUE"""),726.0)</f>
        <v>726</v>
      </c>
      <c r="B727" s="1">
        <f>IFERROR(__xludf.DUMMYFUNCTION("""COMPUTED_VALUE"""),97.9655891931388)</f>
        <v>97.96558919</v>
      </c>
      <c r="C727" s="1">
        <f>IFERROR(__xludf.DUMMYFUNCTION("""COMPUTED_VALUE"""),1090.0)</f>
        <v>1090</v>
      </c>
      <c r="D727" s="1">
        <f>IFERROR(__xludf.DUMMYFUNCTION("""COMPUTED_VALUE"""),726.0)</f>
        <v>726</v>
      </c>
      <c r="E727" s="1" t="str">
        <f>IFERROR(__xludf.DUMMYFUNCTION("""COMPUTED_VALUE"""),"31-01-2022 05:00")</f>
        <v>31-01-2022 05:00</v>
      </c>
      <c r="F727" s="1">
        <f>IFERROR(__xludf.DUMMYFUNCTION("""COMPUTED_VALUE"""),2251.0)</f>
        <v>2251</v>
      </c>
      <c r="G727" s="1">
        <f>IFERROR(__xludf.DUMMYFUNCTION("""COMPUTED_VALUE"""),726.0)</f>
        <v>726</v>
      </c>
      <c r="H727" s="1">
        <f>IFERROR(__xludf.DUMMYFUNCTION("""COMPUTED_VALUE"""),69.57944247)</f>
        <v>69.57944247</v>
      </c>
    </row>
    <row r="728">
      <c r="A728" s="1">
        <f>IFERROR(__xludf.DUMMYFUNCTION("""COMPUTED_VALUE"""),727.0)</f>
        <v>727</v>
      </c>
      <c r="B728" s="1">
        <f>IFERROR(__xludf.DUMMYFUNCTION("""COMPUTED_VALUE"""),46.6140740847037)</f>
        <v>46.61407408</v>
      </c>
      <c r="C728" s="1">
        <f>IFERROR(__xludf.DUMMYFUNCTION("""COMPUTED_VALUE"""),1669.0)</f>
        <v>1669</v>
      </c>
      <c r="D728" s="1">
        <f>IFERROR(__xludf.DUMMYFUNCTION("""COMPUTED_VALUE"""),727.0)</f>
        <v>727</v>
      </c>
      <c r="E728" s="1" t="str">
        <f>IFERROR(__xludf.DUMMYFUNCTION("""COMPUTED_VALUE"""),"31-01-2022 06:00")</f>
        <v>31-01-2022 06:00</v>
      </c>
      <c r="F728" s="1">
        <f>IFERROR(__xludf.DUMMYFUNCTION("""COMPUTED_VALUE"""),2815.0)</f>
        <v>2815</v>
      </c>
      <c r="G728" s="1">
        <f>IFERROR(__xludf.DUMMYFUNCTION("""COMPUTED_VALUE"""),727.0)</f>
        <v>727</v>
      </c>
      <c r="H728" s="1">
        <f>IFERROR(__xludf.DUMMYFUNCTION("""COMPUTED_VALUE"""),65.0019568)</f>
        <v>65.0019568</v>
      </c>
    </row>
    <row r="729">
      <c r="A729" s="1">
        <f>IFERROR(__xludf.DUMMYFUNCTION("""COMPUTED_VALUE"""),728.0)</f>
        <v>728</v>
      </c>
      <c r="B729" s="1">
        <f>IFERROR(__xludf.DUMMYFUNCTION("""COMPUTED_VALUE"""),86.7612060380429)</f>
        <v>86.76120604</v>
      </c>
      <c r="C729" s="1">
        <f>IFERROR(__xludf.DUMMYFUNCTION("""COMPUTED_VALUE"""),1145.0)</f>
        <v>1145</v>
      </c>
      <c r="D729" s="1">
        <f>IFERROR(__xludf.DUMMYFUNCTION("""COMPUTED_VALUE"""),728.0)</f>
        <v>728</v>
      </c>
      <c r="E729" s="1" t="str">
        <f>IFERROR(__xludf.DUMMYFUNCTION("""COMPUTED_VALUE"""),"31-01-2022 07:00")</f>
        <v>31-01-2022 07:00</v>
      </c>
      <c r="F729" s="1">
        <f>IFERROR(__xludf.DUMMYFUNCTION("""COMPUTED_VALUE"""),2963.0)</f>
        <v>2963</v>
      </c>
      <c r="G729" s="1">
        <f>IFERROR(__xludf.DUMMYFUNCTION("""COMPUTED_VALUE"""),728.0)</f>
        <v>728</v>
      </c>
      <c r="H729" s="1">
        <f>IFERROR(__xludf.DUMMYFUNCTION("""COMPUTED_VALUE"""),94.06431291)</f>
        <v>94.06431291</v>
      </c>
    </row>
    <row r="730">
      <c r="A730" s="1">
        <f>IFERROR(__xludf.DUMMYFUNCTION("""COMPUTED_VALUE"""),729.0)</f>
        <v>729</v>
      </c>
      <c r="B730" s="1">
        <f>IFERROR(__xludf.DUMMYFUNCTION("""COMPUTED_VALUE"""),31.3677859629358)</f>
        <v>31.36778596</v>
      </c>
      <c r="C730" s="1">
        <f>IFERROR(__xludf.DUMMYFUNCTION("""COMPUTED_VALUE"""),1368.0)</f>
        <v>1368</v>
      </c>
      <c r="D730" s="1">
        <f>IFERROR(__xludf.DUMMYFUNCTION("""COMPUTED_VALUE"""),729.0)</f>
        <v>729</v>
      </c>
      <c r="E730" s="1" t="str">
        <f>IFERROR(__xludf.DUMMYFUNCTION("""COMPUTED_VALUE"""),"31-01-2022 08:00")</f>
        <v>31-01-2022 08:00</v>
      </c>
      <c r="F730" s="1">
        <f>IFERROR(__xludf.DUMMYFUNCTION("""COMPUTED_VALUE"""),2464.0)</f>
        <v>2464</v>
      </c>
      <c r="G730" s="1">
        <f>IFERROR(__xludf.DUMMYFUNCTION("""COMPUTED_VALUE"""),729.0)</f>
        <v>729</v>
      </c>
      <c r="H730" s="1">
        <f>IFERROR(__xludf.DUMMYFUNCTION("""COMPUTED_VALUE"""),36.44120405)</f>
        <v>36.44120405</v>
      </c>
    </row>
    <row r="731">
      <c r="A731" s="1">
        <f>IFERROR(__xludf.DUMMYFUNCTION("""COMPUTED_VALUE"""),730.0)</f>
        <v>730</v>
      </c>
      <c r="B731" s="1">
        <f>IFERROR(__xludf.DUMMYFUNCTION("""COMPUTED_VALUE"""),60.5596607950192)</f>
        <v>60.5596608</v>
      </c>
      <c r="C731" s="1">
        <f>IFERROR(__xludf.DUMMYFUNCTION("""COMPUTED_VALUE"""),1743.0)</f>
        <v>1743</v>
      </c>
      <c r="D731" s="1">
        <f>IFERROR(__xludf.DUMMYFUNCTION("""COMPUTED_VALUE"""),730.0)</f>
        <v>730</v>
      </c>
      <c r="E731" s="1" t="str">
        <f>IFERROR(__xludf.DUMMYFUNCTION("""COMPUTED_VALUE"""),"31-01-2022 09:00")</f>
        <v>31-01-2022 09:00</v>
      </c>
      <c r="F731" s="1">
        <f>IFERROR(__xludf.DUMMYFUNCTION("""COMPUTED_VALUE"""),2881.0)</f>
        <v>2881</v>
      </c>
      <c r="G731" s="1">
        <f>IFERROR(__xludf.DUMMYFUNCTION("""COMPUTED_VALUE"""),730.0)</f>
        <v>730</v>
      </c>
      <c r="H731" s="1">
        <f>IFERROR(__xludf.DUMMYFUNCTION("""COMPUTED_VALUE"""),97.62157625)</f>
        <v>97.62157625</v>
      </c>
    </row>
    <row r="732">
      <c r="A732" s="1">
        <f>IFERROR(__xludf.DUMMYFUNCTION("""COMPUTED_VALUE"""),731.0)</f>
        <v>731</v>
      </c>
      <c r="B732" s="1">
        <f>IFERROR(__xludf.DUMMYFUNCTION("""COMPUTED_VALUE"""),44.0038967327933)</f>
        <v>44.00389673</v>
      </c>
      <c r="C732" s="1">
        <f>IFERROR(__xludf.DUMMYFUNCTION("""COMPUTED_VALUE"""),1680.0)</f>
        <v>1680</v>
      </c>
      <c r="D732" s="1">
        <f>IFERROR(__xludf.DUMMYFUNCTION("""COMPUTED_VALUE"""),731.0)</f>
        <v>731</v>
      </c>
      <c r="E732" s="1" t="str">
        <f>IFERROR(__xludf.DUMMYFUNCTION("""COMPUTED_VALUE"""),"31-01-2022 10:00")</f>
        <v>31-01-2022 10:00</v>
      </c>
      <c r="F732" s="1">
        <f>IFERROR(__xludf.DUMMYFUNCTION("""COMPUTED_VALUE"""),2560.0)</f>
        <v>2560</v>
      </c>
      <c r="G732" s="1">
        <f>IFERROR(__xludf.DUMMYFUNCTION("""COMPUTED_VALUE"""),731.0)</f>
        <v>731</v>
      </c>
      <c r="H732" s="1">
        <f>IFERROR(__xludf.DUMMYFUNCTION("""COMPUTED_VALUE"""),77.84689921)</f>
        <v>77.84689921</v>
      </c>
    </row>
    <row r="733">
      <c r="A733" s="1">
        <f>IFERROR(__xludf.DUMMYFUNCTION("""COMPUTED_VALUE"""),732.0)</f>
        <v>732</v>
      </c>
      <c r="B733" s="1">
        <f>IFERROR(__xludf.DUMMYFUNCTION("""COMPUTED_VALUE"""),50.9099129628647)</f>
        <v>50.90991296</v>
      </c>
      <c r="C733" s="1">
        <f>IFERROR(__xludf.DUMMYFUNCTION("""COMPUTED_VALUE"""),1366.0)</f>
        <v>1366</v>
      </c>
      <c r="D733" s="1">
        <f>IFERROR(__xludf.DUMMYFUNCTION("""COMPUTED_VALUE"""),732.0)</f>
        <v>732</v>
      </c>
      <c r="E733" s="1" t="str">
        <f>IFERROR(__xludf.DUMMYFUNCTION("""COMPUTED_VALUE"""),"31-01-2022 11:00")</f>
        <v>31-01-2022 11:00</v>
      </c>
      <c r="F733" s="1">
        <f>IFERROR(__xludf.DUMMYFUNCTION("""COMPUTED_VALUE"""),2045.0)</f>
        <v>2045</v>
      </c>
      <c r="G733" s="1">
        <f>IFERROR(__xludf.DUMMYFUNCTION("""COMPUTED_VALUE"""),732.0)</f>
        <v>732</v>
      </c>
      <c r="H733" s="1">
        <f>IFERROR(__xludf.DUMMYFUNCTION("""COMPUTED_VALUE"""),20.57996238)</f>
        <v>20.57996238</v>
      </c>
    </row>
    <row r="734">
      <c r="A734" s="1">
        <f>IFERROR(__xludf.DUMMYFUNCTION("""COMPUTED_VALUE"""),733.0)</f>
        <v>733</v>
      </c>
      <c r="B734" s="1">
        <f>IFERROR(__xludf.DUMMYFUNCTION("""COMPUTED_VALUE"""),23.9290258956408)</f>
        <v>23.9290259</v>
      </c>
      <c r="C734" s="1">
        <f>IFERROR(__xludf.DUMMYFUNCTION("""COMPUTED_VALUE"""),1197.0)</f>
        <v>1197</v>
      </c>
      <c r="D734" s="1">
        <f>IFERROR(__xludf.DUMMYFUNCTION("""COMPUTED_VALUE"""),733.0)</f>
        <v>733</v>
      </c>
      <c r="E734" s="1" t="str">
        <f>IFERROR(__xludf.DUMMYFUNCTION("""COMPUTED_VALUE"""),"31-01-2022 12:00")</f>
        <v>31-01-2022 12:00</v>
      </c>
      <c r="F734" s="1">
        <f>IFERROR(__xludf.DUMMYFUNCTION("""COMPUTED_VALUE"""),2555.0)</f>
        <v>2555</v>
      </c>
      <c r="G734" s="1">
        <f>IFERROR(__xludf.DUMMYFUNCTION("""COMPUTED_VALUE"""),733.0)</f>
        <v>733</v>
      </c>
      <c r="H734" s="1">
        <f>IFERROR(__xludf.DUMMYFUNCTION("""COMPUTED_VALUE"""),15.17089927)</f>
        <v>15.17089927</v>
      </c>
    </row>
    <row r="735">
      <c r="A735" s="1">
        <f>IFERROR(__xludf.DUMMYFUNCTION("""COMPUTED_VALUE"""),734.0)</f>
        <v>734</v>
      </c>
      <c r="B735" s="1">
        <f>IFERROR(__xludf.DUMMYFUNCTION("""COMPUTED_VALUE"""),16.266611032011)</f>
        <v>16.26661103</v>
      </c>
      <c r="C735" s="1">
        <f>IFERROR(__xludf.DUMMYFUNCTION("""COMPUTED_VALUE"""),1976.0)</f>
        <v>1976</v>
      </c>
      <c r="D735" s="1">
        <f>IFERROR(__xludf.DUMMYFUNCTION("""COMPUTED_VALUE"""),734.0)</f>
        <v>734</v>
      </c>
      <c r="E735" s="1" t="str">
        <f>IFERROR(__xludf.DUMMYFUNCTION("""COMPUTED_VALUE"""),"31-01-2022 13:00")</f>
        <v>31-01-2022 13:00</v>
      </c>
      <c r="F735" s="1">
        <f>IFERROR(__xludf.DUMMYFUNCTION("""COMPUTED_VALUE"""),2879.0)</f>
        <v>2879</v>
      </c>
      <c r="G735" s="1">
        <f>IFERROR(__xludf.DUMMYFUNCTION("""COMPUTED_VALUE"""),734.0)</f>
        <v>734</v>
      </c>
      <c r="H735" s="1">
        <f>IFERROR(__xludf.DUMMYFUNCTION("""COMPUTED_VALUE"""),34.85659329)</f>
        <v>34.85659329</v>
      </c>
    </row>
    <row r="736">
      <c r="A736" s="1">
        <f>IFERROR(__xludf.DUMMYFUNCTION("""COMPUTED_VALUE"""),735.0)</f>
        <v>735</v>
      </c>
      <c r="B736" s="1">
        <f>IFERROR(__xludf.DUMMYFUNCTION("""COMPUTED_VALUE"""),68.6162359927972)</f>
        <v>68.61623599</v>
      </c>
      <c r="C736" s="1">
        <f>IFERROR(__xludf.DUMMYFUNCTION("""COMPUTED_VALUE"""),1610.0)</f>
        <v>1610</v>
      </c>
      <c r="D736" s="1">
        <f>IFERROR(__xludf.DUMMYFUNCTION("""COMPUTED_VALUE"""),735.0)</f>
        <v>735</v>
      </c>
      <c r="E736" s="1" t="str">
        <f>IFERROR(__xludf.DUMMYFUNCTION("""COMPUTED_VALUE"""),"31-01-2022 14:00")</f>
        <v>31-01-2022 14:00</v>
      </c>
      <c r="F736" s="1">
        <f>IFERROR(__xludf.DUMMYFUNCTION("""COMPUTED_VALUE"""),2086.0)</f>
        <v>2086</v>
      </c>
      <c r="G736" s="1">
        <f>IFERROR(__xludf.DUMMYFUNCTION("""COMPUTED_VALUE"""),735.0)</f>
        <v>735</v>
      </c>
      <c r="H736" s="1">
        <f>IFERROR(__xludf.DUMMYFUNCTION("""COMPUTED_VALUE"""),97.06319724)</f>
        <v>97.06319724</v>
      </c>
    </row>
    <row r="737">
      <c r="A737" s="1">
        <f>IFERROR(__xludf.DUMMYFUNCTION("""COMPUTED_VALUE"""),736.0)</f>
        <v>736</v>
      </c>
      <c r="B737" s="1">
        <f>IFERROR(__xludf.DUMMYFUNCTION("""COMPUTED_VALUE"""),64.2334029198191)</f>
        <v>64.23340292</v>
      </c>
      <c r="C737" s="1">
        <f>IFERROR(__xludf.DUMMYFUNCTION("""COMPUTED_VALUE"""),1501.0)</f>
        <v>1501</v>
      </c>
      <c r="D737" s="1">
        <f>IFERROR(__xludf.DUMMYFUNCTION("""COMPUTED_VALUE"""),736.0)</f>
        <v>736</v>
      </c>
      <c r="E737" s="1" t="str">
        <f>IFERROR(__xludf.DUMMYFUNCTION("""COMPUTED_VALUE"""),"31-01-2022 15:00")</f>
        <v>31-01-2022 15:00</v>
      </c>
      <c r="F737" s="1">
        <f>IFERROR(__xludf.DUMMYFUNCTION("""COMPUTED_VALUE"""),2624.0)</f>
        <v>2624</v>
      </c>
      <c r="G737" s="1">
        <f>IFERROR(__xludf.DUMMYFUNCTION("""COMPUTED_VALUE"""),736.0)</f>
        <v>736</v>
      </c>
      <c r="H737" s="1">
        <f>IFERROR(__xludf.DUMMYFUNCTION("""COMPUTED_VALUE"""),60.94435433)</f>
        <v>60.94435433</v>
      </c>
    </row>
    <row r="738">
      <c r="A738" s="1">
        <f>IFERROR(__xludf.DUMMYFUNCTION("""COMPUTED_VALUE"""),737.0)</f>
        <v>737</v>
      </c>
      <c r="B738" s="1">
        <f>IFERROR(__xludf.DUMMYFUNCTION("""COMPUTED_VALUE"""),95.1603488186786)</f>
        <v>95.16034882</v>
      </c>
      <c r="C738" s="1">
        <f>IFERROR(__xludf.DUMMYFUNCTION("""COMPUTED_VALUE"""),1473.0)</f>
        <v>1473</v>
      </c>
      <c r="D738" s="1">
        <f>IFERROR(__xludf.DUMMYFUNCTION("""COMPUTED_VALUE"""),737.0)</f>
        <v>737</v>
      </c>
      <c r="E738" s="1" t="str">
        <f>IFERROR(__xludf.DUMMYFUNCTION("""COMPUTED_VALUE"""),"31-01-2022 16:00")</f>
        <v>31-01-2022 16:00</v>
      </c>
      <c r="F738" s="1">
        <f>IFERROR(__xludf.DUMMYFUNCTION("""COMPUTED_VALUE"""),2503.0)</f>
        <v>2503</v>
      </c>
      <c r="G738" s="1">
        <f>IFERROR(__xludf.DUMMYFUNCTION("""COMPUTED_VALUE"""),737.0)</f>
        <v>737</v>
      </c>
      <c r="H738" s="1">
        <f>IFERROR(__xludf.DUMMYFUNCTION("""COMPUTED_VALUE"""),53.02585061)</f>
        <v>53.02585061</v>
      </c>
    </row>
    <row r="739">
      <c r="A739" s="1">
        <f>IFERROR(__xludf.DUMMYFUNCTION("""COMPUTED_VALUE"""),738.0)</f>
        <v>738</v>
      </c>
      <c r="B739" s="1">
        <f>IFERROR(__xludf.DUMMYFUNCTION("""COMPUTED_VALUE"""),11.1314395186191)</f>
        <v>11.13143952</v>
      </c>
      <c r="C739" s="1">
        <f>IFERROR(__xludf.DUMMYFUNCTION("""COMPUTED_VALUE"""),1399.0)</f>
        <v>1399</v>
      </c>
      <c r="D739" s="1">
        <f>IFERROR(__xludf.DUMMYFUNCTION("""COMPUTED_VALUE"""),738.0)</f>
        <v>738</v>
      </c>
      <c r="E739" s="1" t="str">
        <f>IFERROR(__xludf.DUMMYFUNCTION("""COMPUTED_VALUE"""),"31-01-2022 17:00")</f>
        <v>31-01-2022 17:00</v>
      </c>
      <c r="F739" s="1">
        <f>IFERROR(__xludf.DUMMYFUNCTION("""COMPUTED_VALUE"""),2390.0)</f>
        <v>2390</v>
      </c>
      <c r="G739" s="1">
        <f>IFERROR(__xludf.DUMMYFUNCTION("""COMPUTED_VALUE"""),738.0)</f>
        <v>738</v>
      </c>
      <c r="H739" s="1">
        <f>IFERROR(__xludf.DUMMYFUNCTION("""COMPUTED_VALUE"""),40.91343517)</f>
        <v>40.91343517</v>
      </c>
    </row>
    <row r="740">
      <c r="A740" s="1">
        <f>IFERROR(__xludf.DUMMYFUNCTION("""COMPUTED_VALUE"""),739.0)</f>
        <v>739</v>
      </c>
      <c r="B740" s="1">
        <f>IFERROR(__xludf.DUMMYFUNCTION("""COMPUTED_VALUE"""),15.6991352779031)</f>
        <v>15.69913528</v>
      </c>
      <c r="C740" s="1">
        <f>IFERROR(__xludf.DUMMYFUNCTION("""COMPUTED_VALUE"""),1630.0)</f>
        <v>1630</v>
      </c>
      <c r="D740" s="1">
        <f>IFERROR(__xludf.DUMMYFUNCTION("""COMPUTED_VALUE"""),739.0)</f>
        <v>739</v>
      </c>
      <c r="E740" s="1" t="str">
        <f>IFERROR(__xludf.DUMMYFUNCTION("""COMPUTED_VALUE"""),"31-01-2022 18:00")</f>
        <v>31-01-2022 18:00</v>
      </c>
      <c r="F740" s="1">
        <f>IFERROR(__xludf.DUMMYFUNCTION("""COMPUTED_VALUE"""),2802.0)</f>
        <v>2802</v>
      </c>
      <c r="G740" s="1">
        <f>IFERROR(__xludf.DUMMYFUNCTION("""COMPUTED_VALUE"""),739.0)</f>
        <v>739</v>
      </c>
      <c r="H740" s="1">
        <f>IFERROR(__xludf.DUMMYFUNCTION("""COMPUTED_VALUE"""),13.31281505)</f>
        <v>13.31281505</v>
      </c>
    </row>
    <row r="741">
      <c r="A741" s="1">
        <f>IFERROR(__xludf.DUMMYFUNCTION("""COMPUTED_VALUE"""),740.0)</f>
        <v>740</v>
      </c>
      <c r="B741" s="1">
        <f>IFERROR(__xludf.DUMMYFUNCTION("""COMPUTED_VALUE"""),82.2225099590849)</f>
        <v>82.22250996</v>
      </c>
      <c r="C741" s="1">
        <f>IFERROR(__xludf.DUMMYFUNCTION("""COMPUTED_VALUE"""),1413.0)</f>
        <v>1413</v>
      </c>
      <c r="D741" s="1">
        <f>IFERROR(__xludf.DUMMYFUNCTION("""COMPUTED_VALUE"""),740.0)</f>
        <v>740</v>
      </c>
      <c r="E741" s="1" t="str">
        <f>IFERROR(__xludf.DUMMYFUNCTION("""COMPUTED_VALUE"""),"31-01-2022 19:00")</f>
        <v>31-01-2022 19:00</v>
      </c>
      <c r="F741" s="1">
        <f>IFERROR(__xludf.DUMMYFUNCTION("""COMPUTED_VALUE"""),2086.0)</f>
        <v>2086</v>
      </c>
      <c r="G741" s="1">
        <f>IFERROR(__xludf.DUMMYFUNCTION("""COMPUTED_VALUE"""),740.0)</f>
        <v>740</v>
      </c>
      <c r="H741" s="1">
        <f>IFERROR(__xludf.DUMMYFUNCTION("""COMPUTED_VALUE"""),95.47173528)</f>
        <v>95.47173528</v>
      </c>
    </row>
    <row r="742">
      <c r="A742" s="1">
        <f>IFERROR(__xludf.DUMMYFUNCTION("""COMPUTED_VALUE"""),741.0)</f>
        <v>741</v>
      </c>
      <c r="B742" s="1">
        <f>IFERROR(__xludf.DUMMYFUNCTION("""COMPUTED_VALUE"""),70.3442734023803)</f>
        <v>70.3442734</v>
      </c>
      <c r="C742" s="1">
        <f>IFERROR(__xludf.DUMMYFUNCTION("""COMPUTED_VALUE"""),1148.0)</f>
        <v>1148</v>
      </c>
      <c r="D742" s="1">
        <f>IFERROR(__xludf.DUMMYFUNCTION("""COMPUTED_VALUE"""),741.0)</f>
        <v>741</v>
      </c>
      <c r="E742" s="1" t="str">
        <f>IFERROR(__xludf.DUMMYFUNCTION("""COMPUTED_VALUE"""),"31-01-2022 20:00")</f>
        <v>31-01-2022 20:00</v>
      </c>
      <c r="F742" s="1">
        <f>IFERROR(__xludf.DUMMYFUNCTION("""COMPUTED_VALUE"""),2066.0)</f>
        <v>2066</v>
      </c>
      <c r="G742" s="1">
        <f>IFERROR(__xludf.DUMMYFUNCTION("""COMPUTED_VALUE"""),741.0)</f>
        <v>741</v>
      </c>
      <c r="H742" s="1">
        <f>IFERROR(__xludf.DUMMYFUNCTION("""COMPUTED_VALUE"""),97.6323909)</f>
        <v>97.6323909</v>
      </c>
    </row>
    <row r="743">
      <c r="A743" s="1">
        <f>IFERROR(__xludf.DUMMYFUNCTION("""COMPUTED_VALUE"""),742.0)</f>
        <v>742</v>
      </c>
      <c r="B743" s="1">
        <f>IFERROR(__xludf.DUMMYFUNCTION("""COMPUTED_VALUE"""),99.8874097431273)</f>
        <v>99.88740974</v>
      </c>
      <c r="C743" s="1">
        <f>IFERROR(__xludf.DUMMYFUNCTION("""COMPUTED_VALUE"""),1282.0)</f>
        <v>1282</v>
      </c>
      <c r="D743" s="1">
        <f>IFERROR(__xludf.DUMMYFUNCTION("""COMPUTED_VALUE"""),742.0)</f>
        <v>742</v>
      </c>
      <c r="E743" s="1" t="str">
        <f>IFERROR(__xludf.DUMMYFUNCTION("""COMPUTED_VALUE"""),"31-01-2022 21:00")</f>
        <v>31-01-2022 21:00</v>
      </c>
      <c r="F743" s="1">
        <f>IFERROR(__xludf.DUMMYFUNCTION("""COMPUTED_VALUE"""),2971.0)</f>
        <v>2971</v>
      </c>
      <c r="G743" s="1">
        <f>IFERROR(__xludf.DUMMYFUNCTION("""COMPUTED_VALUE"""),742.0)</f>
        <v>742</v>
      </c>
      <c r="H743" s="1">
        <f>IFERROR(__xludf.DUMMYFUNCTION("""COMPUTED_VALUE"""),10.1900649)</f>
        <v>10.1900649</v>
      </c>
    </row>
    <row r="744">
      <c r="A744" s="1">
        <f>IFERROR(__xludf.DUMMYFUNCTION("""COMPUTED_VALUE"""),743.0)</f>
        <v>743</v>
      </c>
      <c r="B744" s="1">
        <f>IFERROR(__xludf.DUMMYFUNCTION("""COMPUTED_VALUE"""),77.6985925011271)</f>
        <v>77.6985925</v>
      </c>
      <c r="C744" s="1">
        <f>IFERROR(__xludf.DUMMYFUNCTION("""COMPUTED_VALUE"""),1521.0)</f>
        <v>1521</v>
      </c>
      <c r="D744" s="1">
        <f>IFERROR(__xludf.DUMMYFUNCTION("""COMPUTED_VALUE"""),743.0)</f>
        <v>743</v>
      </c>
      <c r="E744" s="1" t="str">
        <f>IFERROR(__xludf.DUMMYFUNCTION("""COMPUTED_VALUE"""),"31-01-2022 22:00")</f>
        <v>31-01-2022 22:00</v>
      </c>
      <c r="F744" s="1">
        <f>IFERROR(__xludf.DUMMYFUNCTION("""COMPUTED_VALUE"""),2803.0)</f>
        <v>2803</v>
      </c>
      <c r="G744" s="1">
        <f>IFERROR(__xludf.DUMMYFUNCTION("""COMPUTED_VALUE"""),743.0)</f>
        <v>743</v>
      </c>
      <c r="H744" s="1">
        <f>IFERROR(__xludf.DUMMYFUNCTION("""COMPUTED_VALUE"""),86.5160551)</f>
        <v>86.5160551</v>
      </c>
    </row>
    <row r="745">
      <c r="A745" s="1">
        <f>IFERROR(__xludf.DUMMYFUNCTION("""COMPUTED_VALUE"""),744.0)</f>
        <v>744</v>
      </c>
      <c r="B745" s="1">
        <f>IFERROR(__xludf.DUMMYFUNCTION("""COMPUTED_VALUE"""),85.9530010552247)</f>
        <v>85.95300106</v>
      </c>
      <c r="C745" s="1">
        <f>IFERROR(__xludf.DUMMYFUNCTION("""COMPUTED_VALUE"""),1126.0)</f>
        <v>1126</v>
      </c>
      <c r="D745" s="1">
        <f>IFERROR(__xludf.DUMMYFUNCTION("""COMPUTED_VALUE"""),744.0)</f>
        <v>744</v>
      </c>
      <c r="E745" s="1" t="str">
        <f>IFERROR(__xludf.DUMMYFUNCTION("""COMPUTED_VALUE"""),"31-01-2022 23:00")</f>
        <v>31-01-2022 23:00</v>
      </c>
      <c r="F745" s="1">
        <f>IFERROR(__xludf.DUMMYFUNCTION("""COMPUTED_VALUE"""),2421.0)</f>
        <v>2421</v>
      </c>
      <c r="G745" s="1">
        <f>IFERROR(__xludf.DUMMYFUNCTION("""COMPUTED_VALUE"""),744.0)</f>
        <v>744</v>
      </c>
      <c r="H745" s="1">
        <f>IFERROR(__xludf.DUMMYFUNCTION("""COMPUTED_VALUE"""),59.39017795)</f>
        <v>59.39017795</v>
      </c>
    </row>
    <row r="746">
      <c r="A746" s="1">
        <f>IFERROR(__xludf.DUMMYFUNCTION("""COMPUTED_VALUE"""),745.0)</f>
        <v>745</v>
      </c>
      <c r="B746" s="1">
        <f>IFERROR(__xludf.DUMMYFUNCTION("""COMPUTED_VALUE"""),90.1364970131661)</f>
        <v>90.13649701</v>
      </c>
      <c r="C746" s="1">
        <f>IFERROR(__xludf.DUMMYFUNCTION("""COMPUTED_VALUE"""),1125.0)</f>
        <v>1125</v>
      </c>
      <c r="D746" s="1">
        <f>IFERROR(__xludf.DUMMYFUNCTION("""COMPUTED_VALUE"""),745.0)</f>
        <v>745</v>
      </c>
      <c r="E746" s="2">
        <f>IFERROR(__xludf.DUMMYFUNCTION("""COMPUTED_VALUE"""),44563.0)</f>
        <v>44563</v>
      </c>
      <c r="F746" s="1">
        <f>IFERROR(__xludf.DUMMYFUNCTION("""COMPUTED_VALUE"""),2775.0)</f>
        <v>2775</v>
      </c>
      <c r="G746" s="1">
        <f>IFERROR(__xludf.DUMMYFUNCTION("""COMPUTED_VALUE"""),745.0)</f>
        <v>745</v>
      </c>
      <c r="H746" s="1">
        <f>IFERROR(__xludf.DUMMYFUNCTION("""COMPUTED_VALUE"""),40.10136119)</f>
        <v>40.10136119</v>
      </c>
    </row>
    <row r="747">
      <c r="A747" s="1">
        <f>IFERROR(__xludf.DUMMYFUNCTION("""COMPUTED_VALUE"""),746.0)</f>
        <v>746</v>
      </c>
      <c r="B747" s="1">
        <f>IFERROR(__xludf.DUMMYFUNCTION("""COMPUTED_VALUE"""),24.9624670285908)</f>
        <v>24.96246703</v>
      </c>
      <c r="C747" s="1">
        <f>IFERROR(__xludf.DUMMYFUNCTION("""COMPUTED_VALUE"""),1252.0)</f>
        <v>1252</v>
      </c>
      <c r="D747" s="1">
        <f>IFERROR(__xludf.DUMMYFUNCTION("""COMPUTED_VALUE"""),746.0)</f>
        <v>746</v>
      </c>
      <c r="E747" s="2">
        <f>IFERROR(__xludf.DUMMYFUNCTION("""COMPUTED_VALUE"""),44563.041666666664)</f>
        <v>44563.04167</v>
      </c>
      <c r="F747" s="1">
        <f>IFERROR(__xludf.DUMMYFUNCTION("""COMPUTED_VALUE"""),2843.0)</f>
        <v>2843</v>
      </c>
      <c r="G747" s="1">
        <f>IFERROR(__xludf.DUMMYFUNCTION("""COMPUTED_VALUE"""),746.0)</f>
        <v>746</v>
      </c>
      <c r="H747" s="1">
        <f>IFERROR(__xludf.DUMMYFUNCTION("""COMPUTED_VALUE"""),77.59599055)</f>
        <v>77.59599055</v>
      </c>
    </row>
    <row r="748">
      <c r="A748" s="1">
        <f>IFERROR(__xludf.DUMMYFUNCTION("""COMPUTED_VALUE"""),747.0)</f>
        <v>747</v>
      </c>
      <c r="B748" s="1">
        <f>IFERROR(__xludf.DUMMYFUNCTION("""COMPUTED_VALUE"""),66.2454350634327)</f>
        <v>66.24543506</v>
      </c>
      <c r="C748" s="1">
        <f>IFERROR(__xludf.DUMMYFUNCTION("""COMPUTED_VALUE"""),1581.0)</f>
        <v>1581</v>
      </c>
      <c r="D748" s="1">
        <f>IFERROR(__xludf.DUMMYFUNCTION("""COMPUTED_VALUE"""),747.0)</f>
        <v>747</v>
      </c>
      <c r="E748" s="2">
        <f>IFERROR(__xludf.DUMMYFUNCTION("""COMPUTED_VALUE"""),44563.083333333336)</f>
        <v>44563.08333</v>
      </c>
      <c r="F748" s="1">
        <f>IFERROR(__xludf.DUMMYFUNCTION("""COMPUTED_VALUE"""),2070.0)</f>
        <v>2070</v>
      </c>
      <c r="G748" s="1">
        <f>IFERROR(__xludf.DUMMYFUNCTION("""COMPUTED_VALUE"""),747.0)</f>
        <v>747</v>
      </c>
      <c r="H748" s="1">
        <f>IFERROR(__xludf.DUMMYFUNCTION("""COMPUTED_VALUE"""),96.2727881)</f>
        <v>96.2727881</v>
      </c>
    </row>
    <row r="749">
      <c r="A749" s="1">
        <f>IFERROR(__xludf.DUMMYFUNCTION("""COMPUTED_VALUE"""),748.0)</f>
        <v>748</v>
      </c>
      <c r="B749" s="1">
        <f>IFERROR(__xludf.DUMMYFUNCTION("""COMPUTED_VALUE"""),97.6923533646631)</f>
        <v>97.69235336</v>
      </c>
      <c r="C749" s="1">
        <f>IFERROR(__xludf.DUMMYFUNCTION("""COMPUTED_VALUE"""),1269.0)</f>
        <v>1269</v>
      </c>
      <c r="D749" s="1">
        <f>IFERROR(__xludf.DUMMYFUNCTION("""COMPUTED_VALUE"""),748.0)</f>
        <v>748</v>
      </c>
      <c r="E749" s="2">
        <f>IFERROR(__xludf.DUMMYFUNCTION("""COMPUTED_VALUE"""),44563.125)</f>
        <v>44563.125</v>
      </c>
      <c r="F749" s="1">
        <f>IFERROR(__xludf.DUMMYFUNCTION("""COMPUTED_VALUE"""),2285.0)</f>
        <v>2285</v>
      </c>
      <c r="G749" s="1">
        <f>IFERROR(__xludf.DUMMYFUNCTION("""COMPUTED_VALUE"""),748.0)</f>
        <v>748</v>
      </c>
      <c r="H749" s="1">
        <f>IFERROR(__xludf.DUMMYFUNCTION("""COMPUTED_VALUE"""),57.80991603)</f>
        <v>57.80991603</v>
      </c>
    </row>
    <row r="750">
      <c r="A750" s="1">
        <f>IFERROR(__xludf.DUMMYFUNCTION("""COMPUTED_VALUE"""),749.0)</f>
        <v>749</v>
      </c>
      <c r="B750" s="1">
        <f>IFERROR(__xludf.DUMMYFUNCTION("""COMPUTED_VALUE"""),62.1109944924575)</f>
        <v>62.11099449</v>
      </c>
      <c r="C750" s="1">
        <f>IFERROR(__xludf.DUMMYFUNCTION("""COMPUTED_VALUE"""),1422.0)</f>
        <v>1422</v>
      </c>
      <c r="D750" s="1">
        <f>IFERROR(__xludf.DUMMYFUNCTION("""COMPUTED_VALUE"""),749.0)</f>
        <v>749</v>
      </c>
      <c r="E750" s="2">
        <f>IFERROR(__xludf.DUMMYFUNCTION("""COMPUTED_VALUE"""),44563.166666666664)</f>
        <v>44563.16667</v>
      </c>
      <c r="F750" s="1">
        <f>IFERROR(__xludf.DUMMYFUNCTION("""COMPUTED_VALUE"""),2736.0)</f>
        <v>2736</v>
      </c>
      <c r="G750" s="1">
        <f>IFERROR(__xludf.DUMMYFUNCTION("""COMPUTED_VALUE"""),749.0)</f>
        <v>749</v>
      </c>
      <c r="H750" s="1">
        <f>IFERROR(__xludf.DUMMYFUNCTION("""COMPUTED_VALUE"""),54.84138539)</f>
        <v>54.84138539</v>
      </c>
    </row>
    <row r="751">
      <c r="A751" s="1">
        <f>IFERROR(__xludf.DUMMYFUNCTION("""COMPUTED_VALUE"""),750.0)</f>
        <v>750</v>
      </c>
      <c r="B751" s="1">
        <f>IFERROR(__xludf.DUMMYFUNCTION("""COMPUTED_VALUE"""),48.7554422998798)</f>
        <v>48.7554423</v>
      </c>
      <c r="C751" s="1">
        <f>IFERROR(__xludf.DUMMYFUNCTION("""COMPUTED_VALUE"""),1405.0)</f>
        <v>1405</v>
      </c>
      <c r="D751" s="1">
        <f>IFERROR(__xludf.DUMMYFUNCTION("""COMPUTED_VALUE"""),750.0)</f>
        <v>750</v>
      </c>
      <c r="E751" s="2">
        <f>IFERROR(__xludf.DUMMYFUNCTION("""COMPUTED_VALUE"""),44563.208333333336)</f>
        <v>44563.20833</v>
      </c>
      <c r="F751" s="1">
        <f>IFERROR(__xludf.DUMMYFUNCTION("""COMPUTED_VALUE"""),2463.0)</f>
        <v>2463</v>
      </c>
      <c r="G751" s="1">
        <f>IFERROR(__xludf.DUMMYFUNCTION("""COMPUTED_VALUE"""),750.0)</f>
        <v>750</v>
      </c>
      <c r="H751" s="1">
        <f>IFERROR(__xludf.DUMMYFUNCTION("""COMPUTED_VALUE"""),73.48819157)</f>
        <v>73.48819157</v>
      </c>
    </row>
    <row r="752">
      <c r="A752" s="1">
        <f>IFERROR(__xludf.DUMMYFUNCTION("""COMPUTED_VALUE"""),751.0)</f>
        <v>751</v>
      </c>
      <c r="B752" s="1">
        <f>IFERROR(__xludf.DUMMYFUNCTION("""COMPUTED_VALUE"""),26.5090284355741)</f>
        <v>26.50902844</v>
      </c>
      <c r="C752" s="1">
        <f>IFERROR(__xludf.DUMMYFUNCTION("""COMPUTED_VALUE"""),1655.0)</f>
        <v>1655</v>
      </c>
      <c r="D752" s="1">
        <f>IFERROR(__xludf.DUMMYFUNCTION("""COMPUTED_VALUE"""),751.0)</f>
        <v>751</v>
      </c>
      <c r="E752" s="2">
        <f>IFERROR(__xludf.DUMMYFUNCTION("""COMPUTED_VALUE"""),44563.25)</f>
        <v>44563.25</v>
      </c>
      <c r="F752" s="1">
        <f>IFERROR(__xludf.DUMMYFUNCTION("""COMPUTED_VALUE"""),2897.0)</f>
        <v>2897</v>
      </c>
      <c r="G752" s="1">
        <f>IFERROR(__xludf.DUMMYFUNCTION("""COMPUTED_VALUE"""),751.0)</f>
        <v>751</v>
      </c>
      <c r="H752" s="1">
        <f>IFERROR(__xludf.DUMMYFUNCTION("""COMPUTED_VALUE"""),88.53542072)</f>
        <v>88.53542072</v>
      </c>
    </row>
    <row r="753">
      <c r="A753" s="1">
        <f>IFERROR(__xludf.DUMMYFUNCTION("""COMPUTED_VALUE"""),752.0)</f>
        <v>752</v>
      </c>
      <c r="B753" s="1">
        <f>IFERROR(__xludf.DUMMYFUNCTION("""COMPUTED_VALUE"""),88.5437995301488)</f>
        <v>88.54379953</v>
      </c>
      <c r="C753" s="1">
        <f>IFERROR(__xludf.DUMMYFUNCTION("""COMPUTED_VALUE"""),1143.0)</f>
        <v>1143</v>
      </c>
      <c r="D753" s="1">
        <f>IFERROR(__xludf.DUMMYFUNCTION("""COMPUTED_VALUE"""),752.0)</f>
        <v>752</v>
      </c>
      <c r="E753" s="2">
        <f>IFERROR(__xludf.DUMMYFUNCTION("""COMPUTED_VALUE"""),44563.291666666664)</f>
        <v>44563.29167</v>
      </c>
      <c r="F753" s="1">
        <f>IFERROR(__xludf.DUMMYFUNCTION("""COMPUTED_VALUE"""),2753.0)</f>
        <v>2753</v>
      </c>
      <c r="G753" s="1">
        <f>IFERROR(__xludf.DUMMYFUNCTION("""COMPUTED_VALUE"""),752.0)</f>
        <v>752</v>
      </c>
      <c r="H753" s="1">
        <f>IFERROR(__xludf.DUMMYFUNCTION("""COMPUTED_VALUE"""),24.62509318)</f>
        <v>24.62509318</v>
      </c>
    </row>
    <row r="754">
      <c r="A754" s="1">
        <f>IFERROR(__xludf.DUMMYFUNCTION("""COMPUTED_VALUE"""),753.0)</f>
        <v>753</v>
      </c>
      <c r="B754" s="1">
        <f>IFERROR(__xludf.DUMMYFUNCTION("""COMPUTED_VALUE"""),72.9600041465722)</f>
        <v>72.96000415</v>
      </c>
      <c r="C754" s="1">
        <f>IFERROR(__xludf.DUMMYFUNCTION("""COMPUTED_VALUE"""),1094.0)</f>
        <v>1094</v>
      </c>
      <c r="D754" s="1">
        <f>IFERROR(__xludf.DUMMYFUNCTION("""COMPUTED_VALUE"""),753.0)</f>
        <v>753</v>
      </c>
      <c r="E754" s="2">
        <f>IFERROR(__xludf.DUMMYFUNCTION("""COMPUTED_VALUE"""),44563.333333333336)</f>
        <v>44563.33333</v>
      </c>
      <c r="F754" s="1">
        <f>IFERROR(__xludf.DUMMYFUNCTION("""COMPUTED_VALUE"""),2638.0)</f>
        <v>2638</v>
      </c>
      <c r="G754" s="1">
        <f>IFERROR(__xludf.DUMMYFUNCTION("""COMPUTED_VALUE"""),753.0)</f>
        <v>753</v>
      </c>
      <c r="H754" s="1">
        <f>IFERROR(__xludf.DUMMYFUNCTION("""COMPUTED_VALUE"""),71.51465911)</f>
        <v>71.51465911</v>
      </c>
    </row>
    <row r="755">
      <c r="A755" s="1">
        <f>IFERROR(__xludf.DUMMYFUNCTION("""COMPUTED_VALUE"""),754.0)</f>
        <v>754</v>
      </c>
      <c r="B755" s="1">
        <f>IFERROR(__xludf.DUMMYFUNCTION("""COMPUTED_VALUE"""),78.9661497641584)</f>
        <v>78.96614976</v>
      </c>
      <c r="C755" s="1">
        <f>IFERROR(__xludf.DUMMYFUNCTION("""COMPUTED_VALUE"""),1577.0)</f>
        <v>1577</v>
      </c>
      <c r="D755" s="1">
        <f>IFERROR(__xludf.DUMMYFUNCTION("""COMPUTED_VALUE"""),754.0)</f>
        <v>754</v>
      </c>
      <c r="E755" s="2">
        <f>IFERROR(__xludf.DUMMYFUNCTION("""COMPUTED_VALUE"""),44563.375)</f>
        <v>44563.375</v>
      </c>
      <c r="F755" s="1">
        <f>IFERROR(__xludf.DUMMYFUNCTION("""COMPUTED_VALUE"""),2889.0)</f>
        <v>2889</v>
      </c>
      <c r="G755" s="1">
        <f>IFERROR(__xludf.DUMMYFUNCTION("""COMPUTED_VALUE"""),754.0)</f>
        <v>754</v>
      </c>
      <c r="H755" s="1">
        <f>IFERROR(__xludf.DUMMYFUNCTION("""COMPUTED_VALUE"""),80.68576174)</f>
        <v>80.68576174</v>
      </c>
    </row>
    <row r="756">
      <c r="A756" s="1">
        <f>IFERROR(__xludf.DUMMYFUNCTION("""COMPUTED_VALUE"""),755.0)</f>
        <v>755</v>
      </c>
      <c r="B756" s="1">
        <f>IFERROR(__xludf.DUMMYFUNCTION("""COMPUTED_VALUE"""),50.5296395663184)</f>
        <v>50.52963957</v>
      </c>
      <c r="C756" s="1">
        <f>IFERROR(__xludf.DUMMYFUNCTION("""COMPUTED_VALUE"""),1520.0)</f>
        <v>1520</v>
      </c>
      <c r="D756" s="1">
        <f>IFERROR(__xludf.DUMMYFUNCTION("""COMPUTED_VALUE"""),755.0)</f>
        <v>755</v>
      </c>
      <c r="E756" s="2">
        <f>IFERROR(__xludf.DUMMYFUNCTION("""COMPUTED_VALUE"""),44563.416666666664)</f>
        <v>44563.41667</v>
      </c>
      <c r="F756" s="1">
        <f>IFERROR(__xludf.DUMMYFUNCTION("""COMPUTED_VALUE"""),2652.0)</f>
        <v>2652</v>
      </c>
      <c r="G756" s="1">
        <f>IFERROR(__xludf.DUMMYFUNCTION("""COMPUTED_VALUE"""),755.0)</f>
        <v>755</v>
      </c>
      <c r="H756" s="1">
        <f>IFERROR(__xludf.DUMMYFUNCTION("""COMPUTED_VALUE"""),75.94134511)</f>
        <v>75.94134511</v>
      </c>
    </row>
    <row r="757">
      <c r="A757" s="1">
        <f>IFERROR(__xludf.DUMMYFUNCTION("""COMPUTED_VALUE"""),756.0)</f>
        <v>756</v>
      </c>
      <c r="B757" s="1">
        <f>IFERROR(__xludf.DUMMYFUNCTION("""COMPUTED_VALUE"""),36.3756029794569)</f>
        <v>36.37560298</v>
      </c>
      <c r="C757" s="1">
        <f>IFERROR(__xludf.DUMMYFUNCTION("""COMPUTED_VALUE"""),1424.0)</f>
        <v>1424</v>
      </c>
      <c r="D757" s="1">
        <f>IFERROR(__xludf.DUMMYFUNCTION("""COMPUTED_VALUE"""),756.0)</f>
        <v>756</v>
      </c>
      <c r="E757" s="2">
        <f>IFERROR(__xludf.DUMMYFUNCTION("""COMPUTED_VALUE"""),44563.458333333336)</f>
        <v>44563.45833</v>
      </c>
      <c r="F757" s="1">
        <f>IFERROR(__xludf.DUMMYFUNCTION("""COMPUTED_VALUE"""),2012.0)</f>
        <v>2012</v>
      </c>
      <c r="G757" s="1">
        <f>IFERROR(__xludf.DUMMYFUNCTION("""COMPUTED_VALUE"""),756.0)</f>
        <v>756</v>
      </c>
      <c r="H757" s="1">
        <f>IFERROR(__xludf.DUMMYFUNCTION("""COMPUTED_VALUE"""),17.04814954)</f>
        <v>17.04814954</v>
      </c>
    </row>
    <row r="758">
      <c r="A758" s="1">
        <f>IFERROR(__xludf.DUMMYFUNCTION("""COMPUTED_VALUE"""),757.0)</f>
        <v>757</v>
      </c>
      <c r="B758" s="1">
        <f>IFERROR(__xludf.DUMMYFUNCTION("""COMPUTED_VALUE"""),89.1718948825711)</f>
        <v>89.17189488</v>
      </c>
      <c r="C758" s="1">
        <f>IFERROR(__xludf.DUMMYFUNCTION("""COMPUTED_VALUE"""),1160.0)</f>
        <v>1160</v>
      </c>
      <c r="D758" s="1">
        <f>IFERROR(__xludf.DUMMYFUNCTION("""COMPUTED_VALUE"""),757.0)</f>
        <v>757</v>
      </c>
      <c r="E758" s="2">
        <f>IFERROR(__xludf.DUMMYFUNCTION("""COMPUTED_VALUE"""),44563.5)</f>
        <v>44563.5</v>
      </c>
      <c r="F758" s="1">
        <f>IFERROR(__xludf.DUMMYFUNCTION("""COMPUTED_VALUE"""),2500.0)</f>
        <v>2500</v>
      </c>
      <c r="G758" s="1">
        <f>IFERROR(__xludf.DUMMYFUNCTION("""COMPUTED_VALUE"""),757.0)</f>
        <v>757</v>
      </c>
      <c r="H758" s="1">
        <f>IFERROR(__xludf.DUMMYFUNCTION("""COMPUTED_VALUE"""),66.03157019)</f>
        <v>66.03157019</v>
      </c>
    </row>
    <row r="759">
      <c r="A759" s="1">
        <f>IFERROR(__xludf.DUMMYFUNCTION("""COMPUTED_VALUE"""),758.0)</f>
        <v>758</v>
      </c>
      <c r="B759" s="1">
        <f>IFERROR(__xludf.DUMMYFUNCTION("""COMPUTED_VALUE"""),61.9195346698673)</f>
        <v>61.91953467</v>
      </c>
      <c r="C759" s="1">
        <f>IFERROR(__xludf.DUMMYFUNCTION("""COMPUTED_VALUE"""),1057.0)</f>
        <v>1057</v>
      </c>
      <c r="D759" s="1">
        <f>IFERROR(__xludf.DUMMYFUNCTION("""COMPUTED_VALUE"""),758.0)</f>
        <v>758</v>
      </c>
      <c r="E759" s="2">
        <f>IFERROR(__xludf.DUMMYFUNCTION("""COMPUTED_VALUE"""),44563.541666666664)</f>
        <v>44563.54167</v>
      </c>
      <c r="F759" s="1">
        <f>IFERROR(__xludf.DUMMYFUNCTION("""COMPUTED_VALUE"""),2621.0)</f>
        <v>2621</v>
      </c>
      <c r="G759" s="1">
        <f>IFERROR(__xludf.DUMMYFUNCTION("""COMPUTED_VALUE"""),758.0)</f>
        <v>758</v>
      </c>
      <c r="H759" s="1">
        <f>IFERROR(__xludf.DUMMYFUNCTION("""COMPUTED_VALUE"""),96.54466296)</f>
        <v>96.54466296</v>
      </c>
    </row>
    <row r="760">
      <c r="A760" s="1">
        <f>IFERROR(__xludf.DUMMYFUNCTION("""COMPUTED_VALUE"""),759.0)</f>
        <v>759</v>
      </c>
      <c r="B760" s="1">
        <f>IFERROR(__xludf.DUMMYFUNCTION("""COMPUTED_VALUE"""),60.5343919653647)</f>
        <v>60.53439197</v>
      </c>
      <c r="C760" s="1">
        <f>IFERROR(__xludf.DUMMYFUNCTION("""COMPUTED_VALUE"""),1399.0)</f>
        <v>1399</v>
      </c>
      <c r="D760" s="1">
        <f>IFERROR(__xludf.DUMMYFUNCTION("""COMPUTED_VALUE"""),759.0)</f>
        <v>759</v>
      </c>
      <c r="E760" s="2">
        <f>IFERROR(__xludf.DUMMYFUNCTION("""COMPUTED_VALUE"""),44563.583333333336)</f>
        <v>44563.58333</v>
      </c>
      <c r="F760" s="1">
        <f>IFERROR(__xludf.DUMMYFUNCTION("""COMPUTED_VALUE"""),2500.0)</f>
        <v>2500</v>
      </c>
      <c r="G760" s="1">
        <f>IFERROR(__xludf.DUMMYFUNCTION("""COMPUTED_VALUE"""),759.0)</f>
        <v>759</v>
      </c>
      <c r="H760" s="1">
        <f>IFERROR(__xludf.DUMMYFUNCTION("""COMPUTED_VALUE"""),46.71527786)</f>
        <v>46.71527786</v>
      </c>
    </row>
    <row r="761">
      <c r="A761" s="1">
        <f>IFERROR(__xludf.DUMMYFUNCTION("""COMPUTED_VALUE"""),760.0)</f>
        <v>760</v>
      </c>
      <c r="B761" s="1">
        <f>IFERROR(__xludf.DUMMYFUNCTION("""COMPUTED_VALUE"""),29.5343647301551)</f>
        <v>29.53436473</v>
      </c>
      <c r="C761" s="1">
        <f>IFERROR(__xludf.DUMMYFUNCTION("""COMPUTED_VALUE"""),1587.0)</f>
        <v>1587</v>
      </c>
      <c r="D761" s="1">
        <f>IFERROR(__xludf.DUMMYFUNCTION("""COMPUTED_VALUE"""),760.0)</f>
        <v>760</v>
      </c>
      <c r="E761" s="2">
        <f>IFERROR(__xludf.DUMMYFUNCTION("""COMPUTED_VALUE"""),44563.625)</f>
        <v>44563.625</v>
      </c>
      <c r="F761" s="1">
        <f>IFERROR(__xludf.DUMMYFUNCTION("""COMPUTED_VALUE"""),2968.0)</f>
        <v>2968</v>
      </c>
      <c r="G761" s="1">
        <f>IFERROR(__xludf.DUMMYFUNCTION("""COMPUTED_VALUE"""),760.0)</f>
        <v>760</v>
      </c>
      <c r="H761" s="1">
        <f>IFERROR(__xludf.DUMMYFUNCTION("""COMPUTED_VALUE"""),72.79316151)</f>
        <v>72.79316151</v>
      </c>
    </row>
    <row r="762">
      <c r="A762" s="1">
        <f>IFERROR(__xludf.DUMMYFUNCTION("""COMPUTED_VALUE"""),761.0)</f>
        <v>761</v>
      </c>
      <c r="B762" s="1">
        <f>IFERROR(__xludf.DUMMYFUNCTION("""COMPUTED_VALUE"""),14.1201977476921)</f>
        <v>14.12019775</v>
      </c>
      <c r="C762" s="1">
        <f>IFERROR(__xludf.DUMMYFUNCTION("""COMPUTED_VALUE"""),1168.0)</f>
        <v>1168</v>
      </c>
      <c r="D762" s="1">
        <f>IFERROR(__xludf.DUMMYFUNCTION("""COMPUTED_VALUE"""),761.0)</f>
        <v>761</v>
      </c>
      <c r="E762" s="2">
        <f>IFERROR(__xludf.DUMMYFUNCTION("""COMPUTED_VALUE"""),44563.666666666664)</f>
        <v>44563.66667</v>
      </c>
      <c r="F762" s="1">
        <f>IFERROR(__xludf.DUMMYFUNCTION("""COMPUTED_VALUE"""),2726.0)</f>
        <v>2726</v>
      </c>
      <c r="G762" s="1">
        <f>IFERROR(__xludf.DUMMYFUNCTION("""COMPUTED_VALUE"""),761.0)</f>
        <v>761</v>
      </c>
      <c r="H762" s="1">
        <f>IFERROR(__xludf.DUMMYFUNCTION("""COMPUTED_VALUE"""),71.99686279)</f>
        <v>71.99686279</v>
      </c>
    </row>
    <row r="763">
      <c r="A763" s="1">
        <f>IFERROR(__xludf.DUMMYFUNCTION("""COMPUTED_VALUE"""),762.0)</f>
        <v>762</v>
      </c>
      <c r="B763" s="1">
        <f>IFERROR(__xludf.DUMMYFUNCTION("""COMPUTED_VALUE"""),22.8770152100347)</f>
        <v>22.87701521</v>
      </c>
      <c r="C763" s="1">
        <f>IFERROR(__xludf.DUMMYFUNCTION("""COMPUTED_VALUE"""),1711.0)</f>
        <v>1711</v>
      </c>
      <c r="D763" s="1">
        <f>IFERROR(__xludf.DUMMYFUNCTION("""COMPUTED_VALUE"""),762.0)</f>
        <v>762</v>
      </c>
      <c r="E763" s="2">
        <f>IFERROR(__xludf.DUMMYFUNCTION("""COMPUTED_VALUE"""),44563.708333333336)</f>
        <v>44563.70833</v>
      </c>
      <c r="F763" s="1">
        <f>IFERROR(__xludf.DUMMYFUNCTION("""COMPUTED_VALUE"""),2130.0)</f>
        <v>2130</v>
      </c>
      <c r="G763" s="1">
        <f>IFERROR(__xludf.DUMMYFUNCTION("""COMPUTED_VALUE"""),762.0)</f>
        <v>762</v>
      </c>
      <c r="H763" s="1">
        <f>IFERROR(__xludf.DUMMYFUNCTION("""COMPUTED_VALUE"""),32.84956202)</f>
        <v>32.84956202</v>
      </c>
    </row>
    <row r="764">
      <c r="A764" s="1">
        <f>IFERROR(__xludf.DUMMYFUNCTION("""COMPUTED_VALUE"""),763.0)</f>
        <v>763</v>
      </c>
      <c r="B764" s="1">
        <f>IFERROR(__xludf.DUMMYFUNCTION("""COMPUTED_VALUE"""),79.7490139470943)</f>
        <v>79.74901395</v>
      </c>
      <c r="C764" s="1">
        <f>IFERROR(__xludf.DUMMYFUNCTION("""COMPUTED_VALUE"""),1671.0)</f>
        <v>1671</v>
      </c>
      <c r="D764" s="1">
        <f>IFERROR(__xludf.DUMMYFUNCTION("""COMPUTED_VALUE"""),763.0)</f>
        <v>763</v>
      </c>
      <c r="E764" s="2">
        <f>IFERROR(__xludf.DUMMYFUNCTION("""COMPUTED_VALUE"""),44563.75)</f>
        <v>44563.75</v>
      </c>
      <c r="F764" s="1">
        <f>IFERROR(__xludf.DUMMYFUNCTION("""COMPUTED_VALUE"""),2420.0)</f>
        <v>2420</v>
      </c>
      <c r="G764" s="1">
        <f>IFERROR(__xludf.DUMMYFUNCTION("""COMPUTED_VALUE"""),763.0)</f>
        <v>763</v>
      </c>
      <c r="H764" s="1">
        <f>IFERROR(__xludf.DUMMYFUNCTION("""COMPUTED_VALUE"""),39.01470065)</f>
        <v>39.01470065</v>
      </c>
    </row>
    <row r="765">
      <c r="A765" s="1">
        <f>IFERROR(__xludf.DUMMYFUNCTION("""COMPUTED_VALUE"""),764.0)</f>
        <v>764</v>
      </c>
      <c r="B765" s="1">
        <f>IFERROR(__xludf.DUMMYFUNCTION("""COMPUTED_VALUE"""),58.1622251163974)</f>
        <v>58.16222512</v>
      </c>
      <c r="C765" s="1">
        <f>IFERROR(__xludf.DUMMYFUNCTION("""COMPUTED_VALUE"""),1163.0)</f>
        <v>1163</v>
      </c>
      <c r="D765" s="1">
        <f>IFERROR(__xludf.DUMMYFUNCTION("""COMPUTED_VALUE"""),764.0)</f>
        <v>764</v>
      </c>
      <c r="E765" s="2">
        <f>IFERROR(__xludf.DUMMYFUNCTION("""COMPUTED_VALUE"""),44563.791666666664)</f>
        <v>44563.79167</v>
      </c>
      <c r="F765" s="1">
        <f>IFERROR(__xludf.DUMMYFUNCTION("""COMPUTED_VALUE"""),2440.0)</f>
        <v>2440</v>
      </c>
      <c r="G765" s="1">
        <f>IFERROR(__xludf.DUMMYFUNCTION("""COMPUTED_VALUE"""),764.0)</f>
        <v>764</v>
      </c>
      <c r="H765" s="1">
        <f>IFERROR(__xludf.DUMMYFUNCTION("""COMPUTED_VALUE"""),83.35225849)</f>
        <v>83.35225849</v>
      </c>
    </row>
    <row r="766">
      <c r="A766" s="1">
        <f>IFERROR(__xludf.DUMMYFUNCTION("""COMPUTED_VALUE"""),765.0)</f>
        <v>765</v>
      </c>
      <c r="B766" s="1">
        <f>IFERROR(__xludf.DUMMYFUNCTION("""COMPUTED_VALUE"""),83.8336583659624)</f>
        <v>83.83365837</v>
      </c>
      <c r="C766" s="1">
        <f>IFERROR(__xludf.DUMMYFUNCTION("""COMPUTED_VALUE"""),1381.0)</f>
        <v>1381</v>
      </c>
      <c r="D766" s="1">
        <f>IFERROR(__xludf.DUMMYFUNCTION("""COMPUTED_VALUE"""),765.0)</f>
        <v>765</v>
      </c>
      <c r="E766" s="2">
        <f>IFERROR(__xludf.DUMMYFUNCTION("""COMPUTED_VALUE"""),44563.833333333336)</f>
        <v>44563.83333</v>
      </c>
      <c r="F766" s="1">
        <f>IFERROR(__xludf.DUMMYFUNCTION("""COMPUTED_VALUE"""),2276.0)</f>
        <v>2276</v>
      </c>
      <c r="G766" s="1">
        <f>IFERROR(__xludf.DUMMYFUNCTION("""COMPUTED_VALUE"""),765.0)</f>
        <v>765</v>
      </c>
      <c r="H766" s="1">
        <f>IFERROR(__xludf.DUMMYFUNCTION("""COMPUTED_VALUE"""),41.28986857)</f>
        <v>41.28986857</v>
      </c>
    </row>
    <row r="767">
      <c r="A767" s="1">
        <f>IFERROR(__xludf.DUMMYFUNCTION("""COMPUTED_VALUE"""),766.0)</f>
        <v>766</v>
      </c>
      <c r="B767" s="1">
        <f>IFERROR(__xludf.DUMMYFUNCTION("""COMPUTED_VALUE"""),56.6247427754767)</f>
        <v>56.62474278</v>
      </c>
      <c r="C767" s="1">
        <f>IFERROR(__xludf.DUMMYFUNCTION("""COMPUTED_VALUE"""),1961.0)</f>
        <v>1961</v>
      </c>
      <c r="D767" s="1">
        <f>IFERROR(__xludf.DUMMYFUNCTION("""COMPUTED_VALUE"""),766.0)</f>
        <v>766</v>
      </c>
      <c r="E767" s="2">
        <f>IFERROR(__xludf.DUMMYFUNCTION("""COMPUTED_VALUE"""),44563.875)</f>
        <v>44563.875</v>
      </c>
      <c r="F767" s="1">
        <f>IFERROR(__xludf.DUMMYFUNCTION("""COMPUTED_VALUE"""),2270.0)</f>
        <v>2270</v>
      </c>
      <c r="G767" s="1">
        <f>IFERROR(__xludf.DUMMYFUNCTION("""COMPUTED_VALUE"""),766.0)</f>
        <v>766</v>
      </c>
      <c r="H767" s="1">
        <f>IFERROR(__xludf.DUMMYFUNCTION("""COMPUTED_VALUE"""),42.2367408)</f>
        <v>42.2367408</v>
      </c>
    </row>
    <row r="768">
      <c r="A768" s="1">
        <f>IFERROR(__xludf.DUMMYFUNCTION("""COMPUTED_VALUE"""),767.0)</f>
        <v>767</v>
      </c>
      <c r="B768" s="1">
        <f>IFERROR(__xludf.DUMMYFUNCTION("""COMPUTED_VALUE"""),35.7485006027445)</f>
        <v>35.7485006</v>
      </c>
      <c r="C768" s="1">
        <f>IFERROR(__xludf.DUMMYFUNCTION("""COMPUTED_VALUE"""),1722.0)</f>
        <v>1722</v>
      </c>
      <c r="D768" s="1">
        <f>IFERROR(__xludf.DUMMYFUNCTION("""COMPUTED_VALUE"""),767.0)</f>
        <v>767</v>
      </c>
      <c r="E768" s="2">
        <f>IFERROR(__xludf.DUMMYFUNCTION("""COMPUTED_VALUE"""),44563.916666666664)</f>
        <v>44563.91667</v>
      </c>
      <c r="F768" s="1">
        <f>IFERROR(__xludf.DUMMYFUNCTION("""COMPUTED_VALUE"""),2658.0)</f>
        <v>2658</v>
      </c>
      <c r="G768" s="1">
        <f>IFERROR(__xludf.DUMMYFUNCTION("""COMPUTED_VALUE"""),767.0)</f>
        <v>767</v>
      </c>
      <c r="H768" s="1">
        <f>IFERROR(__xludf.DUMMYFUNCTION("""COMPUTED_VALUE"""),23.27511907)</f>
        <v>23.27511907</v>
      </c>
    </row>
    <row r="769">
      <c r="A769" s="1">
        <f>IFERROR(__xludf.DUMMYFUNCTION("""COMPUTED_VALUE"""),768.0)</f>
        <v>768</v>
      </c>
      <c r="B769" s="1">
        <f>IFERROR(__xludf.DUMMYFUNCTION("""COMPUTED_VALUE"""),13.9322835208836)</f>
        <v>13.93228352</v>
      </c>
      <c r="C769" s="1">
        <f>IFERROR(__xludf.DUMMYFUNCTION("""COMPUTED_VALUE"""),1532.0)</f>
        <v>1532</v>
      </c>
      <c r="D769" s="1">
        <f>IFERROR(__xludf.DUMMYFUNCTION("""COMPUTED_VALUE"""),768.0)</f>
        <v>768</v>
      </c>
      <c r="E769" s="2">
        <f>IFERROR(__xludf.DUMMYFUNCTION("""COMPUTED_VALUE"""),44563.958333333336)</f>
        <v>44563.95833</v>
      </c>
      <c r="F769" s="1">
        <f>IFERROR(__xludf.DUMMYFUNCTION("""COMPUTED_VALUE"""),2239.0)</f>
        <v>2239</v>
      </c>
      <c r="G769" s="1">
        <f>IFERROR(__xludf.DUMMYFUNCTION("""COMPUTED_VALUE"""),768.0)</f>
        <v>768</v>
      </c>
      <c r="H769" s="1">
        <f>IFERROR(__xludf.DUMMYFUNCTION("""COMPUTED_VALUE"""),49.08791514)</f>
        <v>49.08791514</v>
      </c>
    </row>
    <row r="770">
      <c r="A770" s="1">
        <f>IFERROR(__xludf.DUMMYFUNCTION("""COMPUTED_VALUE"""),769.0)</f>
        <v>769</v>
      </c>
      <c r="B770" s="1">
        <f>IFERROR(__xludf.DUMMYFUNCTION("""COMPUTED_VALUE"""),39.1631096180424)</f>
        <v>39.16310962</v>
      </c>
      <c r="C770" s="1">
        <f>IFERROR(__xludf.DUMMYFUNCTION("""COMPUTED_VALUE"""),1623.0)</f>
        <v>1623</v>
      </c>
      <c r="D770" s="1">
        <f>IFERROR(__xludf.DUMMYFUNCTION("""COMPUTED_VALUE"""),769.0)</f>
        <v>769</v>
      </c>
      <c r="E770" s="2">
        <f>IFERROR(__xludf.DUMMYFUNCTION("""COMPUTED_VALUE"""),44594.0)</f>
        <v>44594</v>
      </c>
      <c r="F770" s="1">
        <f>IFERROR(__xludf.DUMMYFUNCTION("""COMPUTED_VALUE"""),2651.0)</f>
        <v>2651</v>
      </c>
      <c r="G770" s="1">
        <f>IFERROR(__xludf.DUMMYFUNCTION("""COMPUTED_VALUE"""),769.0)</f>
        <v>769</v>
      </c>
      <c r="H770" s="1">
        <f>IFERROR(__xludf.DUMMYFUNCTION("""COMPUTED_VALUE"""),89.52999305)</f>
        <v>89.52999305</v>
      </c>
    </row>
    <row r="771">
      <c r="A771" s="1">
        <f>IFERROR(__xludf.DUMMYFUNCTION("""COMPUTED_VALUE"""),770.0)</f>
        <v>770</v>
      </c>
      <c r="B771" s="1">
        <f>IFERROR(__xludf.DUMMYFUNCTION("""COMPUTED_VALUE"""),66.9648788192244)</f>
        <v>66.96487882</v>
      </c>
      <c r="C771" s="1">
        <f>IFERROR(__xludf.DUMMYFUNCTION("""COMPUTED_VALUE"""),1555.0)</f>
        <v>1555</v>
      </c>
      <c r="D771" s="1">
        <f>IFERROR(__xludf.DUMMYFUNCTION("""COMPUTED_VALUE"""),770.0)</f>
        <v>770</v>
      </c>
      <c r="E771" s="2">
        <f>IFERROR(__xludf.DUMMYFUNCTION("""COMPUTED_VALUE"""),44594.041666666664)</f>
        <v>44594.04167</v>
      </c>
      <c r="F771" s="1">
        <f>IFERROR(__xludf.DUMMYFUNCTION("""COMPUTED_VALUE"""),2834.0)</f>
        <v>2834</v>
      </c>
      <c r="G771" s="1">
        <f>IFERROR(__xludf.DUMMYFUNCTION("""COMPUTED_VALUE"""),770.0)</f>
        <v>770</v>
      </c>
      <c r="H771" s="1">
        <f>IFERROR(__xludf.DUMMYFUNCTION("""COMPUTED_VALUE"""),99.37033289)</f>
        <v>99.37033289</v>
      </c>
    </row>
    <row r="772">
      <c r="A772" s="1">
        <f>IFERROR(__xludf.DUMMYFUNCTION("""COMPUTED_VALUE"""),771.0)</f>
        <v>771</v>
      </c>
      <c r="B772" s="1">
        <f>IFERROR(__xludf.DUMMYFUNCTION("""COMPUTED_VALUE"""),72.1330040163314)</f>
        <v>72.13300402</v>
      </c>
      <c r="C772" s="1">
        <f>IFERROR(__xludf.DUMMYFUNCTION("""COMPUTED_VALUE"""),1464.0)</f>
        <v>1464</v>
      </c>
      <c r="D772" s="1">
        <f>IFERROR(__xludf.DUMMYFUNCTION("""COMPUTED_VALUE"""),771.0)</f>
        <v>771</v>
      </c>
      <c r="E772" s="2">
        <f>IFERROR(__xludf.DUMMYFUNCTION("""COMPUTED_VALUE"""),44594.083333333336)</f>
        <v>44594.08333</v>
      </c>
      <c r="F772" s="1">
        <f>IFERROR(__xludf.DUMMYFUNCTION("""COMPUTED_VALUE"""),2865.0)</f>
        <v>2865</v>
      </c>
      <c r="G772" s="1">
        <f>IFERROR(__xludf.DUMMYFUNCTION("""COMPUTED_VALUE"""),771.0)</f>
        <v>771</v>
      </c>
      <c r="H772" s="1">
        <f>IFERROR(__xludf.DUMMYFUNCTION("""COMPUTED_VALUE"""),16.87848945)</f>
        <v>16.87848945</v>
      </c>
    </row>
    <row r="773">
      <c r="A773" s="1">
        <f>IFERROR(__xludf.DUMMYFUNCTION("""COMPUTED_VALUE"""),772.0)</f>
        <v>772</v>
      </c>
      <c r="B773" s="1">
        <f>IFERROR(__xludf.DUMMYFUNCTION("""COMPUTED_VALUE"""),56.424873769736)</f>
        <v>56.42487377</v>
      </c>
      <c r="C773" s="1">
        <f>IFERROR(__xludf.DUMMYFUNCTION("""COMPUTED_VALUE"""),1091.0)</f>
        <v>1091</v>
      </c>
      <c r="D773" s="1">
        <f>IFERROR(__xludf.DUMMYFUNCTION("""COMPUTED_VALUE"""),772.0)</f>
        <v>772</v>
      </c>
      <c r="E773" s="2">
        <f>IFERROR(__xludf.DUMMYFUNCTION("""COMPUTED_VALUE"""),44594.125)</f>
        <v>44594.125</v>
      </c>
      <c r="F773" s="1">
        <f>IFERROR(__xludf.DUMMYFUNCTION("""COMPUTED_VALUE"""),2997.0)</f>
        <v>2997</v>
      </c>
      <c r="G773" s="1">
        <f>IFERROR(__xludf.DUMMYFUNCTION("""COMPUTED_VALUE"""),772.0)</f>
        <v>772</v>
      </c>
      <c r="H773" s="1">
        <f>IFERROR(__xludf.DUMMYFUNCTION("""COMPUTED_VALUE"""),94.50323286)</f>
        <v>94.50323286</v>
      </c>
    </row>
    <row r="774">
      <c r="A774" s="1">
        <f>IFERROR(__xludf.DUMMYFUNCTION("""COMPUTED_VALUE"""),773.0)</f>
        <v>773</v>
      </c>
      <c r="B774" s="1">
        <f>IFERROR(__xludf.DUMMYFUNCTION("""COMPUTED_VALUE"""),40.1484304289073)</f>
        <v>40.14843043</v>
      </c>
      <c r="C774" s="1">
        <f>IFERROR(__xludf.DUMMYFUNCTION("""COMPUTED_VALUE"""),1182.0)</f>
        <v>1182</v>
      </c>
      <c r="D774" s="1">
        <f>IFERROR(__xludf.DUMMYFUNCTION("""COMPUTED_VALUE"""),773.0)</f>
        <v>773</v>
      </c>
      <c r="E774" s="2">
        <f>IFERROR(__xludf.DUMMYFUNCTION("""COMPUTED_VALUE"""),44594.166666666664)</f>
        <v>44594.16667</v>
      </c>
      <c r="F774" s="1">
        <f>IFERROR(__xludf.DUMMYFUNCTION("""COMPUTED_VALUE"""),2636.0)</f>
        <v>2636</v>
      </c>
      <c r="G774" s="1">
        <f>IFERROR(__xludf.DUMMYFUNCTION("""COMPUTED_VALUE"""),773.0)</f>
        <v>773</v>
      </c>
      <c r="H774" s="1">
        <f>IFERROR(__xludf.DUMMYFUNCTION("""COMPUTED_VALUE"""),59.07500762)</f>
        <v>59.07500762</v>
      </c>
    </row>
    <row r="775">
      <c r="A775" s="1">
        <f>IFERROR(__xludf.DUMMYFUNCTION("""COMPUTED_VALUE"""),774.0)</f>
        <v>774</v>
      </c>
      <c r="B775" s="1">
        <f>IFERROR(__xludf.DUMMYFUNCTION("""COMPUTED_VALUE"""),11.0280184676356)</f>
        <v>11.02801847</v>
      </c>
      <c r="C775" s="1">
        <f>IFERROR(__xludf.DUMMYFUNCTION("""COMPUTED_VALUE"""),1771.0)</f>
        <v>1771</v>
      </c>
      <c r="D775" s="1">
        <f>IFERROR(__xludf.DUMMYFUNCTION("""COMPUTED_VALUE"""),774.0)</f>
        <v>774</v>
      </c>
      <c r="E775" s="2">
        <f>IFERROR(__xludf.DUMMYFUNCTION("""COMPUTED_VALUE"""),44594.208333333336)</f>
        <v>44594.20833</v>
      </c>
      <c r="F775" s="1">
        <f>IFERROR(__xludf.DUMMYFUNCTION("""COMPUTED_VALUE"""),2842.0)</f>
        <v>2842</v>
      </c>
      <c r="G775" s="1">
        <f>IFERROR(__xludf.DUMMYFUNCTION("""COMPUTED_VALUE"""),774.0)</f>
        <v>774</v>
      </c>
      <c r="H775" s="1">
        <f>IFERROR(__xludf.DUMMYFUNCTION("""COMPUTED_VALUE"""),12.91354821)</f>
        <v>12.91354821</v>
      </c>
    </row>
    <row r="776">
      <c r="A776" s="1">
        <f>IFERROR(__xludf.DUMMYFUNCTION("""COMPUTED_VALUE"""),775.0)</f>
        <v>775</v>
      </c>
      <c r="B776" s="1">
        <f>IFERROR(__xludf.DUMMYFUNCTION("""COMPUTED_VALUE"""),55.2930475552057)</f>
        <v>55.29304756</v>
      </c>
      <c r="C776" s="1">
        <f>IFERROR(__xludf.DUMMYFUNCTION("""COMPUTED_VALUE"""),1049.0)</f>
        <v>1049</v>
      </c>
      <c r="D776" s="1">
        <f>IFERROR(__xludf.DUMMYFUNCTION("""COMPUTED_VALUE"""),775.0)</f>
        <v>775</v>
      </c>
      <c r="E776" s="2">
        <f>IFERROR(__xludf.DUMMYFUNCTION("""COMPUTED_VALUE"""),44594.25)</f>
        <v>44594.25</v>
      </c>
      <c r="F776" s="1">
        <f>IFERROR(__xludf.DUMMYFUNCTION("""COMPUTED_VALUE"""),2914.0)</f>
        <v>2914</v>
      </c>
      <c r="G776" s="1">
        <f>IFERROR(__xludf.DUMMYFUNCTION("""COMPUTED_VALUE"""),775.0)</f>
        <v>775</v>
      </c>
      <c r="H776" s="1">
        <f>IFERROR(__xludf.DUMMYFUNCTION("""COMPUTED_VALUE"""),43.19259365)</f>
        <v>43.19259365</v>
      </c>
    </row>
    <row r="777">
      <c r="A777" s="1">
        <f>IFERROR(__xludf.DUMMYFUNCTION("""COMPUTED_VALUE"""),776.0)</f>
        <v>776</v>
      </c>
      <c r="B777" s="1">
        <f>IFERROR(__xludf.DUMMYFUNCTION("""COMPUTED_VALUE"""),37.1713206321961)</f>
        <v>37.17132063</v>
      </c>
      <c r="C777" s="1">
        <f>IFERROR(__xludf.DUMMYFUNCTION("""COMPUTED_VALUE"""),1799.0)</f>
        <v>1799</v>
      </c>
      <c r="D777" s="1">
        <f>IFERROR(__xludf.DUMMYFUNCTION("""COMPUTED_VALUE"""),776.0)</f>
        <v>776</v>
      </c>
      <c r="E777" s="2">
        <f>IFERROR(__xludf.DUMMYFUNCTION("""COMPUTED_VALUE"""),44594.291666666664)</f>
        <v>44594.29167</v>
      </c>
      <c r="F777" s="1">
        <f>IFERROR(__xludf.DUMMYFUNCTION("""COMPUTED_VALUE"""),2658.0)</f>
        <v>2658</v>
      </c>
      <c r="G777" s="1">
        <f>IFERROR(__xludf.DUMMYFUNCTION("""COMPUTED_VALUE"""),776.0)</f>
        <v>776</v>
      </c>
      <c r="H777" s="1">
        <f>IFERROR(__xludf.DUMMYFUNCTION("""COMPUTED_VALUE"""),79.07337824)</f>
        <v>79.07337824</v>
      </c>
    </row>
    <row r="778">
      <c r="A778" s="1">
        <f>IFERROR(__xludf.DUMMYFUNCTION("""COMPUTED_VALUE"""),777.0)</f>
        <v>777</v>
      </c>
      <c r="B778" s="1">
        <f>IFERROR(__xludf.DUMMYFUNCTION("""COMPUTED_VALUE"""),38.4598136030812)</f>
        <v>38.4598136</v>
      </c>
      <c r="C778" s="1">
        <f>IFERROR(__xludf.DUMMYFUNCTION("""COMPUTED_VALUE"""),1615.0)</f>
        <v>1615</v>
      </c>
      <c r="D778" s="1">
        <f>IFERROR(__xludf.DUMMYFUNCTION("""COMPUTED_VALUE"""),777.0)</f>
        <v>777</v>
      </c>
      <c r="E778" s="2">
        <f>IFERROR(__xludf.DUMMYFUNCTION("""COMPUTED_VALUE"""),44594.333333333336)</f>
        <v>44594.33333</v>
      </c>
      <c r="F778" s="1">
        <f>IFERROR(__xludf.DUMMYFUNCTION("""COMPUTED_VALUE"""),2959.0)</f>
        <v>2959</v>
      </c>
      <c r="G778" s="1">
        <f>IFERROR(__xludf.DUMMYFUNCTION("""COMPUTED_VALUE"""),777.0)</f>
        <v>777</v>
      </c>
      <c r="H778" s="1">
        <f>IFERROR(__xludf.DUMMYFUNCTION("""COMPUTED_VALUE"""),71.69931106)</f>
        <v>71.69931106</v>
      </c>
    </row>
    <row r="779">
      <c r="A779" s="1">
        <f>IFERROR(__xludf.DUMMYFUNCTION("""COMPUTED_VALUE"""),778.0)</f>
        <v>778</v>
      </c>
      <c r="B779" s="1">
        <f>IFERROR(__xludf.DUMMYFUNCTION("""COMPUTED_VALUE"""),53.6392244358042)</f>
        <v>53.63922444</v>
      </c>
      <c r="C779" s="1">
        <f>IFERROR(__xludf.DUMMYFUNCTION("""COMPUTED_VALUE"""),1802.0)</f>
        <v>1802</v>
      </c>
      <c r="D779" s="1">
        <f>IFERROR(__xludf.DUMMYFUNCTION("""COMPUTED_VALUE"""),778.0)</f>
        <v>778</v>
      </c>
      <c r="E779" s="2">
        <f>IFERROR(__xludf.DUMMYFUNCTION("""COMPUTED_VALUE"""),44594.375)</f>
        <v>44594.375</v>
      </c>
      <c r="F779" s="1">
        <f>IFERROR(__xludf.DUMMYFUNCTION("""COMPUTED_VALUE"""),2635.0)</f>
        <v>2635</v>
      </c>
      <c r="G779" s="1">
        <f>IFERROR(__xludf.DUMMYFUNCTION("""COMPUTED_VALUE"""),778.0)</f>
        <v>778</v>
      </c>
      <c r="H779" s="1">
        <f>IFERROR(__xludf.DUMMYFUNCTION("""COMPUTED_VALUE"""),19.03940301)</f>
        <v>19.03940301</v>
      </c>
    </row>
    <row r="780">
      <c r="A780" s="1">
        <f>IFERROR(__xludf.DUMMYFUNCTION("""COMPUTED_VALUE"""),779.0)</f>
        <v>779</v>
      </c>
      <c r="B780" s="1">
        <f>IFERROR(__xludf.DUMMYFUNCTION("""COMPUTED_VALUE"""),86.0490923943073)</f>
        <v>86.04909239</v>
      </c>
      <c r="C780" s="1">
        <f>IFERROR(__xludf.DUMMYFUNCTION("""COMPUTED_VALUE"""),2000.0)</f>
        <v>2000</v>
      </c>
      <c r="D780" s="1">
        <f>IFERROR(__xludf.DUMMYFUNCTION("""COMPUTED_VALUE"""),779.0)</f>
        <v>779</v>
      </c>
      <c r="E780" s="2">
        <f>IFERROR(__xludf.DUMMYFUNCTION("""COMPUTED_VALUE"""),44594.416666666664)</f>
        <v>44594.41667</v>
      </c>
      <c r="F780" s="1">
        <f>IFERROR(__xludf.DUMMYFUNCTION("""COMPUTED_VALUE"""),2780.0)</f>
        <v>2780</v>
      </c>
      <c r="G780" s="1">
        <f>IFERROR(__xludf.DUMMYFUNCTION("""COMPUTED_VALUE"""),779.0)</f>
        <v>779</v>
      </c>
      <c r="H780" s="1">
        <f>IFERROR(__xludf.DUMMYFUNCTION("""COMPUTED_VALUE"""),55.01117084)</f>
        <v>55.01117084</v>
      </c>
    </row>
    <row r="781">
      <c r="A781" s="1">
        <f>IFERROR(__xludf.DUMMYFUNCTION("""COMPUTED_VALUE"""),780.0)</f>
        <v>780</v>
      </c>
      <c r="B781" s="1">
        <f>IFERROR(__xludf.DUMMYFUNCTION("""COMPUTED_VALUE"""),37.2149018237048)</f>
        <v>37.21490182</v>
      </c>
      <c r="C781" s="1">
        <f>IFERROR(__xludf.DUMMYFUNCTION("""COMPUTED_VALUE"""),1058.0)</f>
        <v>1058</v>
      </c>
      <c r="D781" s="1">
        <f>IFERROR(__xludf.DUMMYFUNCTION("""COMPUTED_VALUE"""),780.0)</f>
        <v>780</v>
      </c>
      <c r="E781" s="2">
        <f>IFERROR(__xludf.DUMMYFUNCTION("""COMPUTED_VALUE"""),44594.458333333336)</f>
        <v>44594.45833</v>
      </c>
      <c r="F781" s="1">
        <f>IFERROR(__xludf.DUMMYFUNCTION("""COMPUTED_VALUE"""),2825.0)</f>
        <v>2825</v>
      </c>
      <c r="G781" s="1">
        <f>IFERROR(__xludf.DUMMYFUNCTION("""COMPUTED_VALUE"""),780.0)</f>
        <v>780</v>
      </c>
      <c r="H781" s="1">
        <f>IFERROR(__xludf.DUMMYFUNCTION("""COMPUTED_VALUE"""),89.49786591)</f>
        <v>89.49786591</v>
      </c>
    </row>
    <row r="782">
      <c r="A782" s="1">
        <f>IFERROR(__xludf.DUMMYFUNCTION("""COMPUTED_VALUE"""),781.0)</f>
        <v>781</v>
      </c>
      <c r="B782" s="1">
        <f>IFERROR(__xludf.DUMMYFUNCTION("""COMPUTED_VALUE"""),44.5079341726125)</f>
        <v>44.50793417</v>
      </c>
      <c r="C782" s="1">
        <f>IFERROR(__xludf.DUMMYFUNCTION("""COMPUTED_VALUE"""),1678.0)</f>
        <v>1678</v>
      </c>
      <c r="D782" s="1">
        <f>IFERROR(__xludf.DUMMYFUNCTION("""COMPUTED_VALUE"""),781.0)</f>
        <v>781</v>
      </c>
      <c r="E782" s="2">
        <f>IFERROR(__xludf.DUMMYFUNCTION("""COMPUTED_VALUE"""),44594.5)</f>
        <v>44594.5</v>
      </c>
      <c r="F782" s="1">
        <f>IFERROR(__xludf.DUMMYFUNCTION("""COMPUTED_VALUE"""),2155.0)</f>
        <v>2155</v>
      </c>
      <c r="G782" s="1">
        <f>IFERROR(__xludf.DUMMYFUNCTION("""COMPUTED_VALUE"""),781.0)</f>
        <v>781</v>
      </c>
      <c r="H782" s="1">
        <f>IFERROR(__xludf.DUMMYFUNCTION("""COMPUTED_VALUE"""),92.16109624)</f>
        <v>92.16109624</v>
      </c>
    </row>
    <row r="783">
      <c r="A783" s="1">
        <f>IFERROR(__xludf.DUMMYFUNCTION("""COMPUTED_VALUE"""),782.0)</f>
        <v>782</v>
      </c>
      <c r="B783" s="1">
        <f>IFERROR(__xludf.DUMMYFUNCTION("""COMPUTED_VALUE"""),33.6364667749232)</f>
        <v>33.63646677</v>
      </c>
      <c r="C783" s="1">
        <f>IFERROR(__xludf.DUMMYFUNCTION("""COMPUTED_VALUE"""),1473.0)</f>
        <v>1473</v>
      </c>
      <c r="D783" s="1">
        <f>IFERROR(__xludf.DUMMYFUNCTION("""COMPUTED_VALUE"""),782.0)</f>
        <v>782</v>
      </c>
      <c r="E783" s="2">
        <f>IFERROR(__xludf.DUMMYFUNCTION("""COMPUTED_VALUE"""),44594.541666666664)</f>
        <v>44594.54167</v>
      </c>
      <c r="F783" s="1">
        <f>IFERROR(__xludf.DUMMYFUNCTION("""COMPUTED_VALUE"""),2307.0)</f>
        <v>2307</v>
      </c>
      <c r="G783" s="1">
        <f>IFERROR(__xludf.DUMMYFUNCTION("""COMPUTED_VALUE"""),782.0)</f>
        <v>782</v>
      </c>
      <c r="H783" s="1">
        <f>IFERROR(__xludf.DUMMYFUNCTION("""COMPUTED_VALUE"""),34.29515278)</f>
        <v>34.29515278</v>
      </c>
    </row>
    <row r="784">
      <c r="A784" s="1">
        <f>IFERROR(__xludf.DUMMYFUNCTION("""COMPUTED_VALUE"""),783.0)</f>
        <v>783</v>
      </c>
      <c r="B784" s="1">
        <f>IFERROR(__xludf.DUMMYFUNCTION("""COMPUTED_VALUE"""),72.3836349025095)</f>
        <v>72.3836349</v>
      </c>
      <c r="C784" s="1">
        <f>IFERROR(__xludf.DUMMYFUNCTION("""COMPUTED_VALUE"""),1733.0)</f>
        <v>1733</v>
      </c>
      <c r="D784" s="1">
        <f>IFERROR(__xludf.DUMMYFUNCTION("""COMPUTED_VALUE"""),783.0)</f>
        <v>783</v>
      </c>
      <c r="E784" s="2">
        <f>IFERROR(__xludf.DUMMYFUNCTION("""COMPUTED_VALUE"""),44594.583333333336)</f>
        <v>44594.58333</v>
      </c>
      <c r="F784" s="1">
        <f>IFERROR(__xludf.DUMMYFUNCTION("""COMPUTED_VALUE"""),2112.0)</f>
        <v>2112</v>
      </c>
      <c r="G784" s="1">
        <f>IFERROR(__xludf.DUMMYFUNCTION("""COMPUTED_VALUE"""),783.0)</f>
        <v>783</v>
      </c>
      <c r="H784" s="1">
        <f>IFERROR(__xludf.DUMMYFUNCTION("""COMPUTED_VALUE"""),37.16365297)</f>
        <v>37.16365297</v>
      </c>
    </row>
    <row r="785">
      <c r="A785" s="1">
        <f>IFERROR(__xludf.DUMMYFUNCTION("""COMPUTED_VALUE"""),784.0)</f>
        <v>784</v>
      </c>
      <c r="B785" s="1">
        <f>IFERROR(__xludf.DUMMYFUNCTION("""COMPUTED_VALUE"""),24.9921721226332)</f>
        <v>24.99217212</v>
      </c>
      <c r="C785" s="1">
        <f>IFERROR(__xludf.DUMMYFUNCTION("""COMPUTED_VALUE"""),1649.0)</f>
        <v>1649</v>
      </c>
      <c r="D785" s="1">
        <f>IFERROR(__xludf.DUMMYFUNCTION("""COMPUTED_VALUE"""),784.0)</f>
        <v>784</v>
      </c>
      <c r="E785" s="2">
        <f>IFERROR(__xludf.DUMMYFUNCTION("""COMPUTED_VALUE"""),44594.625)</f>
        <v>44594.625</v>
      </c>
      <c r="F785" s="1">
        <f>IFERROR(__xludf.DUMMYFUNCTION("""COMPUTED_VALUE"""),2774.0)</f>
        <v>2774</v>
      </c>
      <c r="G785" s="1">
        <f>IFERROR(__xludf.DUMMYFUNCTION("""COMPUTED_VALUE"""),784.0)</f>
        <v>784</v>
      </c>
      <c r="H785" s="1">
        <f>IFERROR(__xludf.DUMMYFUNCTION("""COMPUTED_VALUE"""),27.19986016)</f>
        <v>27.19986016</v>
      </c>
    </row>
    <row r="786">
      <c r="A786" s="1">
        <f>IFERROR(__xludf.DUMMYFUNCTION("""COMPUTED_VALUE"""),785.0)</f>
        <v>785</v>
      </c>
      <c r="B786" s="1">
        <f>IFERROR(__xludf.DUMMYFUNCTION("""COMPUTED_VALUE"""),93.9747692173438)</f>
        <v>93.97476922</v>
      </c>
      <c r="C786" s="1">
        <f>IFERROR(__xludf.DUMMYFUNCTION("""COMPUTED_VALUE"""),1500.0)</f>
        <v>1500</v>
      </c>
      <c r="D786" s="1">
        <f>IFERROR(__xludf.DUMMYFUNCTION("""COMPUTED_VALUE"""),785.0)</f>
        <v>785</v>
      </c>
      <c r="E786" s="2">
        <f>IFERROR(__xludf.DUMMYFUNCTION("""COMPUTED_VALUE"""),44594.666666666664)</f>
        <v>44594.66667</v>
      </c>
      <c r="F786" s="1">
        <f>IFERROR(__xludf.DUMMYFUNCTION("""COMPUTED_VALUE"""),2289.0)</f>
        <v>2289</v>
      </c>
      <c r="G786" s="1">
        <f>IFERROR(__xludf.DUMMYFUNCTION("""COMPUTED_VALUE"""),785.0)</f>
        <v>785</v>
      </c>
      <c r="H786" s="1">
        <f>IFERROR(__xludf.DUMMYFUNCTION("""COMPUTED_VALUE"""),56.0139203)</f>
        <v>56.0139203</v>
      </c>
    </row>
    <row r="787">
      <c r="A787" s="1">
        <f>IFERROR(__xludf.DUMMYFUNCTION("""COMPUTED_VALUE"""),786.0)</f>
        <v>786</v>
      </c>
      <c r="B787" s="1">
        <f>IFERROR(__xludf.DUMMYFUNCTION("""COMPUTED_VALUE"""),27.4819558519669)</f>
        <v>27.48195585</v>
      </c>
      <c r="C787" s="1">
        <f>IFERROR(__xludf.DUMMYFUNCTION("""COMPUTED_VALUE"""),1366.0)</f>
        <v>1366</v>
      </c>
      <c r="D787" s="1">
        <f>IFERROR(__xludf.DUMMYFUNCTION("""COMPUTED_VALUE"""),786.0)</f>
        <v>786</v>
      </c>
      <c r="E787" s="2">
        <f>IFERROR(__xludf.DUMMYFUNCTION("""COMPUTED_VALUE"""),44594.708333333336)</f>
        <v>44594.70833</v>
      </c>
      <c r="F787" s="1">
        <f>IFERROR(__xludf.DUMMYFUNCTION("""COMPUTED_VALUE"""),2553.0)</f>
        <v>2553</v>
      </c>
      <c r="G787" s="1">
        <f>IFERROR(__xludf.DUMMYFUNCTION("""COMPUTED_VALUE"""),786.0)</f>
        <v>786</v>
      </c>
      <c r="H787" s="1">
        <f>IFERROR(__xludf.DUMMYFUNCTION("""COMPUTED_VALUE"""),93.71489243)</f>
        <v>93.71489243</v>
      </c>
    </row>
    <row r="788">
      <c r="A788" s="1">
        <f>IFERROR(__xludf.DUMMYFUNCTION("""COMPUTED_VALUE"""),787.0)</f>
        <v>787</v>
      </c>
      <c r="B788" s="1">
        <f>IFERROR(__xludf.DUMMYFUNCTION("""COMPUTED_VALUE"""),33.6706262139733)</f>
        <v>33.67062621</v>
      </c>
      <c r="C788" s="1">
        <f>IFERROR(__xludf.DUMMYFUNCTION("""COMPUTED_VALUE"""),1001.0)</f>
        <v>1001</v>
      </c>
      <c r="D788" s="1">
        <f>IFERROR(__xludf.DUMMYFUNCTION("""COMPUTED_VALUE"""),787.0)</f>
        <v>787</v>
      </c>
      <c r="E788" s="2">
        <f>IFERROR(__xludf.DUMMYFUNCTION("""COMPUTED_VALUE"""),44594.75)</f>
        <v>44594.75</v>
      </c>
      <c r="F788" s="1">
        <f>IFERROR(__xludf.DUMMYFUNCTION("""COMPUTED_VALUE"""),2627.0)</f>
        <v>2627</v>
      </c>
      <c r="G788" s="1">
        <f>IFERROR(__xludf.DUMMYFUNCTION("""COMPUTED_VALUE"""),787.0)</f>
        <v>787</v>
      </c>
      <c r="H788" s="1">
        <f>IFERROR(__xludf.DUMMYFUNCTION("""COMPUTED_VALUE"""),87.37544393)</f>
        <v>87.37544393</v>
      </c>
    </row>
    <row r="789">
      <c r="A789" s="1">
        <f>IFERROR(__xludf.DUMMYFUNCTION("""COMPUTED_VALUE"""),788.0)</f>
        <v>788</v>
      </c>
      <c r="B789" s="1">
        <f>IFERROR(__xludf.DUMMYFUNCTION("""COMPUTED_VALUE"""),75.5241511301401)</f>
        <v>75.52415113</v>
      </c>
      <c r="C789" s="1">
        <f>IFERROR(__xludf.DUMMYFUNCTION("""COMPUTED_VALUE"""),1986.0)</f>
        <v>1986</v>
      </c>
      <c r="D789" s="1">
        <f>IFERROR(__xludf.DUMMYFUNCTION("""COMPUTED_VALUE"""),788.0)</f>
        <v>788</v>
      </c>
      <c r="E789" s="2">
        <f>IFERROR(__xludf.DUMMYFUNCTION("""COMPUTED_VALUE"""),44594.791666666664)</f>
        <v>44594.79167</v>
      </c>
      <c r="F789" s="1">
        <f>IFERROR(__xludf.DUMMYFUNCTION("""COMPUTED_VALUE"""),2235.0)</f>
        <v>2235</v>
      </c>
      <c r="G789" s="1">
        <f>IFERROR(__xludf.DUMMYFUNCTION("""COMPUTED_VALUE"""),788.0)</f>
        <v>788</v>
      </c>
      <c r="H789" s="1">
        <f>IFERROR(__xludf.DUMMYFUNCTION("""COMPUTED_VALUE"""),29.47028571)</f>
        <v>29.47028571</v>
      </c>
    </row>
    <row r="790">
      <c r="A790" s="1">
        <f>IFERROR(__xludf.DUMMYFUNCTION("""COMPUTED_VALUE"""),789.0)</f>
        <v>789</v>
      </c>
      <c r="B790" s="1">
        <f>IFERROR(__xludf.DUMMYFUNCTION("""COMPUTED_VALUE"""),69.4527909181677)</f>
        <v>69.45279092</v>
      </c>
      <c r="C790" s="1">
        <f>IFERROR(__xludf.DUMMYFUNCTION("""COMPUTED_VALUE"""),1921.0)</f>
        <v>1921</v>
      </c>
      <c r="D790" s="1">
        <f>IFERROR(__xludf.DUMMYFUNCTION("""COMPUTED_VALUE"""),789.0)</f>
        <v>789</v>
      </c>
      <c r="E790" s="2">
        <f>IFERROR(__xludf.DUMMYFUNCTION("""COMPUTED_VALUE"""),44594.833333333336)</f>
        <v>44594.83333</v>
      </c>
      <c r="F790" s="1">
        <f>IFERROR(__xludf.DUMMYFUNCTION("""COMPUTED_VALUE"""),2154.0)</f>
        <v>2154</v>
      </c>
      <c r="G790" s="1">
        <f>IFERROR(__xludf.DUMMYFUNCTION("""COMPUTED_VALUE"""),789.0)</f>
        <v>789</v>
      </c>
      <c r="H790" s="1">
        <f>IFERROR(__xludf.DUMMYFUNCTION("""COMPUTED_VALUE"""),56.82490015)</f>
        <v>56.82490015</v>
      </c>
    </row>
    <row r="791">
      <c r="A791" s="1">
        <f>IFERROR(__xludf.DUMMYFUNCTION("""COMPUTED_VALUE"""),790.0)</f>
        <v>790</v>
      </c>
      <c r="B791" s="1">
        <f>IFERROR(__xludf.DUMMYFUNCTION("""COMPUTED_VALUE"""),57.9998210694569)</f>
        <v>57.99982107</v>
      </c>
      <c r="C791" s="1">
        <f>IFERROR(__xludf.DUMMYFUNCTION("""COMPUTED_VALUE"""),1808.0)</f>
        <v>1808</v>
      </c>
      <c r="D791" s="1">
        <f>IFERROR(__xludf.DUMMYFUNCTION("""COMPUTED_VALUE"""),790.0)</f>
        <v>790</v>
      </c>
      <c r="E791" s="2">
        <f>IFERROR(__xludf.DUMMYFUNCTION("""COMPUTED_VALUE"""),44594.875)</f>
        <v>44594.875</v>
      </c>
      <c r="F791" s="1">
        <f>IFERROR(__xludf.DUMMYFUNCTION("""COMPUTED_VALUE"""),2081.0)</f>
        <v>2081</v>
      </c>
      <c r="G791" s="1">
        <f>IFERROR(__xludf.DUMMYFUNCTION("""COMPUTED_VALUE"""),790.0)</f>
        <v>790</v>
      </c>
      <c r="H791" s="1">
        <f>IFERROR(__xludf.DUMMYFUNCTION("""COMPUTED_VALUE"""),39.55877452)</f>
        <v>39.55877452</v>
      </c>
    </row>
    <row r="792">
      <c r="A792" s="1">
        <f>IFERROR(__xludf.DUMMYFUNCTION("""COMPUTED_VALUE"""),791.0)</f>
        <v>791</v>
      </c>
      <c r="B792" s="1">
        <f>IFERROR(__xludf.DUMMYFUNCTION("""COMPUTED_VALUE"""),27.0366765054518)</f>
        <v>27.03667651</v>
      </c>
      <c r="C792" s="1">
        <f>IFERROR(__xludf.DUMMYFUNCTION("""COMPUTED_VALUE"""),1503.0)</f>
        <v>1503</v>
      </c>
      <c r="D792" s="1">
        <f>IFERROR(__xludf.DUMMYFUNCTION("""COMPUTED_VALUE"""),791.0)</f>
        <v>791</v>
      </c>
      <c r="E792" s="2">
        <f>IFERROR(__xludf.DUMMYFUNCTION("""COMPUTED_VALUE"""),44594.916666666664)</f>
        <v>44594.91667</v>
      </c>
      <c r="F792" s="1">
        <f>IFERROR(__xludf.DUMMYFUNCTION("""COMPUTED_VALUE"""),2309.0)</f>
        <v>2309</v>
      </c>
      <c r="G792" s="1">
        <f>IFERROR(__xludf.DUMMYFUNCTION("""COMPUTED_VALUE"""),791.0)</f>
        <v>791</v>
      </c>
      <c r="H792" s="1">
        <f>IFERROR(__xludf.DUMMYFUNCTION("""COMPUTED_VALUE"""),18.5191781)</f>
        <v>18.5191781</v>
      </c>
    </row>
    <row r="793">
      <c r="A793" s="1">
        <f>IFERROR(__xludf.DUMMYFUNCTION("""COMPUTED_VALUE"""),792.0)</f>
        <v>792</v>
      </c>
      <c r="B793" s="1">
        <f>IFERROR(__xludf.DUMMYFUNCTION("""COMPUTED_VALUE"""),72.010224360796)</f>
        <v>72.01022436</v>
      </c>
      <c r="C793" s="1">
        <f>IFERROR(__xludf.DUMMYFUNCTION("""COMPUTED_VALUE"""),1017.0)</f>
        <v>1017</v>
      </c>
      <c r="D793" s="1">
        <f>IFERROR(__xludf.DUMMYFUNCTION("""COMPUTED_VALUE"""),792.0)</f>
        <v>792</v>
      </c>
      <c r="E793" s="2">
        <f>IFERROR(__xludf.DUMMYFUNCTION("""COMPUTED_VALUE"""),44594.958333333336)</f>
        <v>44594.95833</v>
      </c>
      <c r="F793" s="1">
        <f>IFERROR(__xludf.DUMMYFUNCTION("""COMPUTED_VALUE"""),2173.0)</f>
        <v>2173</v>
      </c>
      <c r="G793" s="1">
        <f>IFERROR(__xludf.DUMMYFUNCTION("""COMPUTED_VALUE"""),792.0)</f>
        <v>792</v>
      </c>
      <c r="H793" s="1">
        <f>IFERROR(__xludf.DUMMYFUNCTION("""COMPUTED_VALUE"""),26.45740234)</f>
        <v>26.45740234</v>
      </c>
    </row>
    <row r="794">
      <c r="A794" s="1">
        <f>IFERROR(__xludf.DUMMYFUNCTION("""COMPUTED_VALUE"""),793.0)</f>
        <v>793</v>
      </c>
      <c r="B794" s="1">
        <f>IFERROR(__xludf.DUMMYFUNCTION("""COMPUTED_VALUE"""),53.9678523381813)</f>
        <v>53.96785234</v>
      </c>
      <c r="C794" s="1">
        <f>IFERROR(__xludf.DUMMYFUNCTION("""COMPUTED_VALUE"""),1195.0)</f>
        <v>1195</v>
      </c>
      <c r="D794" s="1">
        <f>IFERROR(__xludf.DUMMYFUNCTION("""COMPUTED_VALUE"""),793.0)</f>
        <v>793</v>
      </c>
      <c r="E794" s="2">
        <f>IFERROR(__xludf.DUMMYFUNCTION("""COMPUTED_VALUE"""),44622.0)</f>
        <v>44622</v>
      </c>
      <c r="F794" s="1">
        <f>IFERROR(__xludf.DUMMYFUNCTION("""COMPUTED_VALUE"""),2152.0)</f>
        <v>2152</v>
      </c>
      <c r="G794" s="1">
        <f>IFERROR(__xludf.DUMMYFUNCTION("""COMPUTED_VALUE"""),793.0)</f>
        <v>793</v>
      </c>
      <c r="H794" s="1">
        <f>IFERROR(__xludf.DUMMYFUNCTION("""COMPUTED_VALUE"""),28.60155804)</f>
        <v>28.60155804</v>
      </c>
    </row>
    <row r="795">
      <c r="A795" s="1">
        <f>IFERROR(__xludf.DUMMYFUNCTION("""COMPUTED_VALUE"""),794.0)</f>
        <v>794</v>
      </c>
      <c r="B795" s="1">
        <f>IFERROR(__xludf.DUMMYFUNCTION("""COMPUTED_VALUE"""),50.2358498879414)</f>
        <v>50.23584989</v>
      </c>
      <c r="C795" s="1">
        <f>IFERROR(__xludf.DUMMYFUNCTION("""COMPUTED_VALUE"""),1950.0)</f>
        <v>1950</v>
      </c>
      <c r="D795" s="1">
        <f>IFERROR(__xludf.DUMMYFUNCTION("""COMPUTED_VALUE"""),794.0)</f>
        <v>794</v>
      </c>
      <c r="E795" s="2">
        <f>IFERROR(__xludf.DUMMYFUNCTION("""COMPUTED_VALUE"""),44622.041666666664)</f>
        <v>44622.04167</v>
      </c>
      <c r="F795" s="1">
        <f>IFERROR(__xludf.DUMMYFUNCTION("""COMPUTED_VALUE"""),2057.0)</f>
        <v>2057</v>
      </c>
      <c r="G795" s="1">
        <f>IFERROR(__xludf.DUMMYFUNCTION("""COMPUTED_VALUE"""),794.0)</f>
        <v>794</v>
      </c>
      <c r="H795" s="1">
        <f>IFERROR(__xludf.DUMMYFUNCTION("""COMPUTED_VALUE"""),11.82961471)</f>
        <v>11.82961471</v>
      </c>
    </row>
    <row r="796">
      <c r="A796" s="1">
        <f>IFERROR(__xludf.DUMMYFUNCTION("""COMPUTED_VALUE"""),795.0)</f>
        <v>795</v>
      </c>
      <c r="B796" s="1">
        <f>IFERROR(__xludf.DUMMYFUNCTION("""COMPUTED_VALUE"""),91.2293600351788)</f>
        <v>91.22936004</v>
      </c>
      <c r="C796" s="1">
        <f>IFERROR(__xludf.DUMMYFUNCTION("""COMPUTED_VALUE"""),1673.0)</f>
        <v>1673</v>
      </c>
      <c r="D796" s="1">
        <f>IFERROR(__xludf.DUMMYFUNCTION("""COMPUTED_VALUE"""),795.0)</f>
        <v>795</v>
      </c>
      <c r="E796" s="2">
        <f>IFERROR(__xludf.DUMMYFUNCTION("""COMPUTED_VALUE"""),44622.083333333336)</f>
        <v>44622.08333</v>
      </c>
      <c r="F796" s="1">
        <f>IFERROR(__xludf.DUMMYFUNCTION("""COMPUTED_VALUE"""),2347.0)</f>
        <v>2347</v>
      </c>
      <c r="G796" s="1">
        <f>IFERROR(__xludf.DUMMYFUNCTION("""COMPUTED_VALUE"""),795.0)</f>
        <v>795</v>
      </c>
      <c r="H796" s="1">
        <f>IFERROR(__xludf.DUMMYFUNCTION("""COMPUTED_VALUE"""),97.84664626)</f>
        <v>97.84664626</v>
      </c>
    </row>
    <row r="797">
      <c r="A797" s="1">
        <f>IFERROR(__xludf.DUMMYFUNCTION("""COMPUTED_VALUE"""),796.0)</f>
        <v>796</v>
      </c>
      <c r="B797" s="1">
        <f>IFERROR(__xludf.DUMMYFUNCTION("""COMPUTED_VALUE"""),25.9700092070248)</f>
        <v>25.97000921</v>
      </c>
      <c r="C797" s="1">
        <f>IFERROR(__xludf.DUMMYFUNCTION("""COMPUTED_VALUE"""),1528.0)</f>
        <v>1528</v>
      </c>
      <c r="D797" s="1">
        <f>IFERROR(__xludf.DUMMYFUNCTION("""COMPUTED_VALUE"""),796.0)</f>
        <v>796</v>
      </c>
      <c r="E797" s="2">
        <f>IFERROR(__xludf.DUMMYFUNCTION("""COMPUTED_VALUE"""),44622.125)</f>
        <v>44622.125</v>
      </c>
      <c r="F797" s="1">
        <f>IFERROR(__xludf.DUMMYFUNCTION("""COMPUTED_VALUE"""),2256.0)</f>
        <v>2256</v>
      </c>
      <c r="G797" s="1">
        <f>IFERROR(__xludf.DUMMYFUNCTION("""COMPUTED_VALUE"""),796.0)</f>
        <v>796</v>
      </c>
      <c r="H797" s="1">
        <f>IFERROR(__xludf.DUMMYFUNCTION("""COMPUTED_VALUE"""),45.3035651)</f>
        <v>45.3035651</v>
      </c>
    </row>
    <row r="798">
      <c r="A798" s="1">
        <f>IFERROR(__xludf.DUMMYFUNCTION("""COMPUTED_VALUE"""),797.0)</f>
        <v>797</v>
      </c>
      <c r="B798" s="1">
        <f>IFERROR(__xludf.DUMMYFUNCTION("""COMPUTED_VALUE"""),58.4682310432588)</f>
        <v>58.46823104</v>
      </c>
      <c r="C798" s="1">
        <f>IFERROR(__xludf.DUMMYFUNCTION("""COMPUTED_VALUE"""),1480.0)</f>
        <v>1480</v>
      </c>
      <c r="D798" s="1">
        <f>IFERROR(__xludf.DUMMYFUNCTION("""COMPUTED_VALUE"""),797.0)</f>
        <v>797</v>
      </c>
      <c r="E798" s="2">
        <f>IFERROR(__xludf.DUMMYFUNCTION("""COMPUTED_VALUE"""),44622.166666666664)</f>
        <v>44622.16667</v>
      </c>
      <c r="F798" s="1">
        <f>IFERROR(__xludf.DUMMYFUNCTION("""COMPUTED_VALUE"""),2761.0)</f>
        <v>2761</v>
      </c>
      <c r="G798" s="1">
        <f>IFERROR(__xludf.DUMMYFUNCTION("""COMPUTED_VALUE"""),797.0)</f>
        <v>797</v>
      </c>
      <c r="H798" s="1">
        <f>IFERROR(__xludf.DUMMYFUNCTION("""COMPUTED_VALUE"""),60.42601384)</f>
        <v>60.42601384</v>
      </c>
    </row>
    <row r="799">
      <c r="A799" s="1">
        <f>IFERROR(__xludf.DUMMYFUNCTION("""COMPUTED_VALUE"""),798.0)</f>
        <v>798</v>
      </c>
      <c r="B799" s="1">
        <f>IFERROR(__xludf.DUMMYFUNCTION("""COMPUTED_VALUE"""),71.4004798617483)</f>
        <v>71.40047986</v>
      </c>
      <c r="C799" s="1">
        <f>IFERROR(__xludf.DUMMYFUNCTION("""COMPUTED_VALUE"""),1771.0)</f>
        <v>1771</v>
      </c>
      <c r="D799" s="1">
        <f>IFERROR(__xludf.DUMMYFUNCTION("""COMPUTED_VALUE"""),798.0)</f>
        <v>798</v>
      </c>
      <c r="E799" s="2">
        <f>IFERROR(__xludf.DUMMYFUNCTION("""COMPUTED_VALUE"""),44622.208333333336)</f>
        <v>44622.20833</v>
      </c>
      <c r="F799" s="1">
        <f>IFERROR(__xludf.DUMMYFUNCTION("""COMPUTED_VALUE"""),2932.0)</f>
        <v>2932</v>
      </c>
      <c r="G799" s="1">
        <f>IFERROR(__xludf.DUMMYFUNCTION("""COMPUTED_VALUE"""),798.0)</f>
        <v>798</v>
      </c>
      <c r="H799" s="1">
        <f>IFERROR(__xludf.DUMMYFUNCTION("""COMPUTED_VALUE"""),95.86064271)</f>
        <v>95.86064271</v>
      </c>
    </row>
    <row r="800">
      <c r="A800" s="1">
        <f>IFERROR(__xludf.DUMMYFUNCTION("""COMPUTED_VALUE"""),799.0)</f>
        <v>799</v>
      </c>
      <c r="B800" s="1">
        <f>IFERROR(__xludf.DUMMYFUNCTION("""COMPUTED_VALUE"""),23.0950753918594)</f>
        <v>23.09507539</v>
      </c>
      <c r="C800" s="1">
        <f>IFERROR(__xludf.DUMMYFUNCTION("""COMPUTED_VALUE"""),1667.0)</f>
        <v>1667</v>
      </c>
      <c r="D800" s="1">
        <f>IFERROR(__xludf.DUMMYFUNCTION("""COMPUTED_VALUE"""),799.0)</f>
        <v>799</v>
      </c>
      <c r="E800" s="2">
        <f>IFERROR(__xludf.DUMMYFUNCTION("""COMPUTED_VALUE"""),44622.25)</f>
        <v>44622.25</v>
      </c>
      <c r="F800" s="1">
        <f>IFERROR(__xludf.DUMMYFUNCTION("""COMPUTED_VALUE"""),2440.0)</f>
        <v>2440</v>
      </c>
      <c r="G800" s="1">
        <f>IFERROR(__xludf.DUMMYFUNCTION("""COMPUTED_VALUE"""),799.0)</f>
        <v>799</v>
      </c>
      <c r="H800" s="1">
        <f>IFERROR(__xludf.DUMMYFUNCTION("""COMPUTED_VALUE"""),63.7243163)</f>
        <v>63.7243163</v>
      </c>
    </row>
    <row r="801">
      <c r="A801" s="1">
        <f>IFERROR(__xludf.DUMMYFUNCTION("""COMPUTED_VALUE"""),800.0)</f>
        <v>800</v>
      </c>
      <c r="B801" s="1">
        <f>IFERROR(__xludf.DUMMYFUNCTION("""COMPUTED_VALUE"""),74.2479445014433)</f>
        <v>74.2479445</v>
      </c>
      <c r="C801" s="1">
        <f>IFERROR(__xludf.DUMMYFUNCTION("""COMPUTED_VALUE"""),1429.0)</f>
        <v>1429</v>
      </c>
      <c r="D801" s="1">
        <f>IFERROR(__xludf.DUMMYFUNCTION("""COMPUTED_VALUE"""),800.0)</f>
        <v>800</v>
      </c>
      <c r="E801" s="2">
        <f>IFERROR(__xludf.DUMMYFUNCTION("""COMPUTED_VALUE"""),44622.291666666664)</f>
        <v>44622.29167</v>
      </c>
      <c r="F801" s="1">
        <f>IFERROR(__xludf.DUMMYFUNCTION("""COMPUTED_VALUE"""),2530.0)</f>
        <v>2530</v>
      </c>
      <c r="G801" s="1">
        <f>IFERROR(__xludf.DUMMYFUNCTION("""COMPUTED_VALUE"""),800.0)</f>
        <v>800</v>
      </c>
      <c r="H801" s="1">
        <f>IFERROR(__xludf.DUMMYFUNCTION("""COMPUTED_VALUE"""),69.1624057)</f>
        <v>69.1624057</v>
      </c>
    </row>
    <row r="802">
      <c r="A802" s="1">
        <f>IFERROR(__xludf.DUMMYFUNCTION("""COMPUTED_VALUE"""),801.0)</f>
        <v>801</v>
      </c>
      <c r="B802" s="1">
        <f>IFERROR(__xludf.DUMMYFUNCTION("""COMPUTED_VALUE"""),56.11778886499)</f>
        <v>56.11778886</v>
      </c>
      <c r="C802" s="1">
        <f>IFERROR(__xludf.DUMMYFUNCTION("""COMPUTED_VALUE"""),1152.0)</f>
        <v>1152</v>
      </c>
      <c r="D802" s="1">
        <f>IFERROR(__xludf.DUMMYFUNCTION("""COMPUTED_VALUE"""),801.0)</f>
        <v>801</v>
      </c>
      <c r="E802" s="2">
        <f>IFERROR(__xludf.DUMMYFUNCTION("""COMPUTED_VALUE"""),44622.333333333336)</f>
        <v>44622.33333</v>
      </c>
      <c r="F802" s="1">
        <f>IFERROR(__xludf.DUMMYFUNCTION("""COMPUTED_VALUE"""),2446.0)</f>
        <v>2446</v>
      </c>
      <c r="G802" s="1">
        <f>IFERROR(__xludf.DUMMYFUNCTION("""COMPUTED_VALUE"""),801.0)</f>
        <v>801</v>
      </c>
      <c r="H802" s="1">
        <f>IFERROR(__xludf.DUMMYFUNCTION("""COMPUTED_VALUE"""),33.89671189)</f>
        <v>33.89671189</v>
      </c>
    </row>
    <row r="803">
      <c r="A803" s="1">
        <f>IFERROR(__xludf.DUMMYFUNCTION("""COMPUTED_VALUE"""),802.0)</f>
        <v>802</v>
      </c>
      <c r="B803" s="1">
        <f>IFERROR(__xludf.DUMMYFUNCTION("""COMPUTED_VALUE"""),37.1010991093573)</f>
        <v>37.10109911</v>
      </c>
      <c r="C803" s="1">
        <f>IFERROR(__xludf.DUMMYFUNCTION("""COMPUTED_VALUE"""),1733.0)</f>
        <v>1733</v>
      </c>
      <c r="D803" s="1">
        <f>IFERROR(__xludf.DUMMYFUNCTION("""COMPUTED_VALUE"""),802.0)</f>
        <v>802</v>
      </c>
      <c r="E803" s="2">
        <f>IFERROR(__xludf.DUMMYFUNCTION("""COMPUTED_VALUE"""),44622.375)</f>
        <v>44622.375</v>
      </c>
      <c r="F803" s="1">
        <f>IFERROR(__xludf.DUMMYFUNCTION("""COMPUTED_VALUE"""),2752.0)</f>
        <v>2752</v>
      </c>
      <c r="G803" s="1">
        <f>IFERROR(__xludf.DUMMYFUNCTION("""COMPUTED_VALUE"""),802.0)</f>
        <v>802</v>
      </c>
      <c r="H803" s="1">
        <f>IFERROR(__xludf.DUMMYFUNCTION("""COMPUTED_VALUE"""),97.20580784)</f>
        <v>97.20580784</v>
      </c>
    </row>
    <row r="804">
      <c r="A804" s="1">
        <f>IFERROR(__xludf.DUMMYFUNCTION("""COMPUTED_VALUE"""),803.0)</f>
        <v>803</v>
      </c>
      <c r="B804" s="1">
        <f>IFERROR(__xludf.DUMMYFUNCTION("""COMPUTED_VALUE"""),53.2582946048009)</f>
        <v>53.2582946</v>
      </c>
      <c r="C804" s="1">
        <f>IFERROR(__xludf.DUMMYFUNCTION("""COMPUTED_VALUE"""),1273.0)</f>
        <v>1273</v>
      </c>
      <c r="D804" s="1">
        <f>IFERROR(__xludf.DUMMYFUNCTION("""COMPUTED_VALUE"""),803.0)</f>
        <v>803</v>
      </c>
      <c r="E804" s="2">
        <f>IFERROR(__xludf.DUMMYFUNCTION("""COMPUTED_VALUE"""),44622.416666666664)</f>
        <v>44622.41667</v>
      </c>
      <c r="F804" s="1">
        <f>IFERROR(__xludf.DUMMYFUNCTION("""COMPUTED_VALUE"""),2648.0)</f>
        <v>2648</v>
      </c>
      <c r="G804" s="1">
        <f>IFERROR(__xludf.DUMMYFUNCTION("""COMPUTED_VALUE"""),803.0)</f>
        <v>803</v>
      </c>
      <c r="H804" s="1">
        <f>IFERROR(__xludf.DUMMYFUNCTION("""COMPUTED_VALUE"""),66.58636377)</f>
        <v>66.58636377</v>
      </c>
    </row>
    <row r="805">
      <c r="A805" s="1">
        <f>IFERROR(__xludf.DUMMYFUNCTION("""COMPUTED_VALUE"""),804.0)</f>
        <v>804</v>
      </c>
      <c r="B805" s="1">
        <f>IFERROR(__xludf.DUMMYFUNCTION("""COMPUTED_VALUE"""),86.5774867809238)</f>
        <v>86.57748678</v>
      </c>
      <c r="C805" s="1">
        <f>IFERROR(__xludf.DUMMYFUNCTION("""COMPUTED_VALUE"""),1515.0)</f>
        <v>1515</v>
      </c>
      <c r="D805" s="1">
        <f>IFERROR(__xludf.DUMMYFUNCTION("""COMPUTED_VALUE"""),804.0)</f>
        <v>804</v>
      </c>
      <c r="E805" s="2">
        <f>IFERROR(__xludf.DUMMYFUNCTION("""COMPUTED_VALUE"""),44622.458333333336)</f>
        <v>44622.45833</v>
      </c>
      <c r="F805" s="1">
        <f>IFERROR(__xludf.DUMMYFUNCTION("""COMPUTED_VALUE"""),2643.0)</f>
        <v>2643</v>
      </c>
      <c r="G805" s="1">
        <f>IFERROR(__xludf.DUMMYFUNCTION("""COMPUTED_VALUE"""),804.0)</f>
        <v>804</v>
      </c>
      <c r="H805" s="1">
        <f>IFERROR(__xludf.DUMMYFUNCTION("""COMPUTED_VALUE"""),60.67641343)</f>
        <v>60.67641343</v>
      </c>
    </row>
    <row r="806">
      <c r="A806" s="1">
        <f>IFERROR(__xludf.DUMMYFUNCTION("""COMPUTED_VALUE"""),805.0)</f>
        <v>805</v>
      </c>
      <c r="B806" s="1">
        <f>IFERROR(__xludf.DUMMYFUNCTION("""COMPUTED_VALUE"""),34.7800677813427)</f>
        <v>34.78006778</v>
      </c>
      <c r="C806" s="1">
        <f>IFERROR(__xludf.DUMMYFUNCTION("""COMPUTED_VALUE"""),1999.0)</f>
        <v>1999</v>
      </c>
      <c r="D806" s="1">
        <f>IFERROR(__xludf.DUMMYFUNCTION("""COMPUTED_VALUE"""),805.0)</f>
        <v>805</v>
      </c>
      <c r="E806" s="2">
        <f>IFERROR(__xludf.DUMMYFUNCTION("""COMPUTED_VALUE"""),44622.5)</f>
        <v>44622.5</v>
      </c>
      <c r="F806" s="1">
        <f>IFERROR(__xludf.DUMMYFUNCTION("""COMPUTED_VALUE"""),2843.0)</f>
        <v>2843</v>
      </c>
      <c r="G806" s="1">
        <f>IFERROR(__xludf.DUMMYFUNCTION("""COMPUTED_VALUE"""),805.0)</f>
        <v>805</v>
      </c>
      <c r="H806" s="1">
        <f>IFERROR(__xludf.DUMMYFUNCTION("""COMPUTED_VALUE"""),56.25388642)</f>
        <v>56.25388642</v>
      </c>
    </row>
    <row r="807">
      <c r="A807" s="1">
        <f>IFERROR(__xludf.DUMMYFUNCTION("""COMPUTED_VALUE"""),806.0)</f>
        <v>806</v>
      </c>
      <c r="B807" s="1">
        <f>IFERROR(__xludf.DUMMYFUNCTION("""COMPUTED_VALUE"""),10.006932562275)</f>
        <v>10.00693256</v>
      </c>
      <c r="C807" s="1">
        <f>IFERROR(__xludf.DUMMYFUNCTION("""COMPUTED_VALUE"""),1084.0)</f>
        <v>1084</v>
      </c>
      <c r="D807" s="1">
        <f>IFERROR(__xludf.DUMMYFUNCTION("""COMPUTED_VALUE"""),806.0)</f>
        <v>806</v>
      </c>
      <c r="E807" s="2">
        <f>IFERROR(__xludf.DUMMYFUNCTION("""COMPUTED_VALUE"""),44622.541666666664)</f>
        <v>44622.54167</v>
      </c>
      <c r="F807" s="1">
        <f>IFERROR(__xludf.DUMMYFUNCTION("""COMPUTED_VALUE"""),2037.0)</f>
        <v>2037</v>
      </c>
      <c r="G807" s="1">
        <f>IFERROR(__xludf.DUMMYFUNCTION("""COMPUTED_VALUE"""),806.0)</f>
        <v>806</v>
      </c>
      <c r="H807" s="1">
        <f>IFERROR(__xludf.DUMMYFUNCTION("""COMPUTED_VALUE"""),18.32519609)</f>
        <v>18.32519609</v>
      </c>
    </row>
    <row r="808">
      <c r="A808" s="1">
        <f>IFERROR(__xludf.DUMMYFUNCTION("""COMPUTED_VALUE"""),807.0)</f>
        <v>807</v>
      </c>
      <c r="B808" s="1">
        <f>IFERROR(__xludf.DUMMYFUNCTION("""COMPUTED_VALUE"""),51.9335398162328)</f>
        <v>51.93353982</v>
      </c>
      <c r="C808" s="1">
        <f>IFERROR(__xludf.DUMMYFUNCTION("""COMPUTED_VALUE"""),1244.0)</f>
        <v>1244</v>
      </c>
      <c r="D808" s="1">
        <f>IFERROR(__xludf.DUMMYFUNCTION("""COMPUTED_VALUE"""),807.0)</f>
        <v>807</v>
      </c>
      <c r="E808" s="2">
        <f>IFERROR(__xludf.DUMMYFUNCTION("""COMPUTED_VALUE"""),44622.583333333336)</f>
        <v>44622.58333</v>
      </c>
      <c r="F808" s="1">
        <f>IFERROR(__xludf.DUMMYFUNCTION("""COMPUTED_VALUE"""),2929.0)</f>
        <v>2929</v>
      </c>
      <c r="G808" s="1">
        <f>IFERROR(__xludf.DUMMYFUNCTION("""COMPUTED_VALUE"""),807.0)</f>
        <v>807</v>
      </c>
      <c r="H808" s="1">
        <f>IFERROR(__xludf.DUMMYFUNCTION("""COMPUTED_VALUE"""),23.79471541)</f>
        <v>23.79471541</v>
      </c>
    </row>
    <row r="809">
      <c r="A809" s="1">
        <f>IFERROR(__xludf.DUMMYFUNCTION("""COMPUTED_VALUE"""),808.0)</f>
        <v>808</v>
      </c>
      <c r="B809" s="1">
        <f>IFERROR(__xludf.DUMMYFUNCTION("""COMPUTED_VALUE"""),49.0448049552399)</f>
        <v>49.04480496</v>
      </c>
      <c r="C809" s="1">
        <f>IFERROR(__xludf.DUMMYFUNCTION("""COMPUTED_VALUE"""),1622.0)</f>
        <v>1622</v>
      </c>
      <c r="D809" s="1">
        <f>IFERROR(__xludf.DUMMYFUNCTION("""COMPUTED_VALUE"""),808.0)</f>
        <v>808</v>
      </c>
      <c r="E809" s="2">
        <f>IFERROR(__xludf.DUMMYFUNCTION("""COMPUTED_VALUE"""),44622.625)</f>
        <v>44622.625</v>
      </c>
      <c r="F809" s="1">
        <f>IFERROR(__xludf.DUMMYFUNCTION("""COMPUTED_VALUE"""),2767.0)</f>
        <v>2767</v>
      </c>
      <c r="G809" s="1">
        <f>IFERROR(__xludf.DUMMYFUNCTION("""COMPUTED_VALUE"""),808.0)</f>
        <v>808</v>
      </c>
      <c r="H809" s="1">
        <f>IFERROR(__xludf.DUMMYFUNCTION("""COMPUTED_VALUE"""),79.62596149)</f>
        <v>79.62596149</v>
      </c>
    </row>
    <row r="810">
      <c r="A810" s="1">
        <f>IFERROR(__xludf.DUMMYFUNCTION("""COMPUTED_VALUE"""),809.0)</f>
        <v>809</v>
      </c>
      <c r="B810" s="1">
        <f>IFERROR(__xludf.DUMMYFUNCTION("""COMPUTED_VALUE"""),98.1830349945922)</f>
        <v>98.18303499</v>
      </c>
      <c r="C810" s="1">
        <f>IFERROR(__xludf.DUMMYFUNCTION("""COMPUTED_VALUE"""),1177.0)</f>
        <v>1177</v>
      </c>
      <c r="D810" s="1">
        <f>IFERROR(__xludf.DUMMYFUNCTION("""COMPUTED_VALUE"""),809.0)</f>
        <v>809</v>
      </c>
      <c r="E810" s="2">
        <f>IFERROR(__xludf.DUMMYFUNCTION("""COMPUTED_VALUE"""),44622.666666666664)</f>
        <v>44622.66667</v>
      </c>
      <c r="F810" s="1">
        <f>IFERROR(__xludf.DUMMYFUNCTION("""COMPUTED_VALUE"""),2466.0)</f>
        <v>2466</v>
      </c>
      <c r="G810" s="1">
        <f>IFERROR(__xludf.DUMMYFUNCTION("""COMPUTED_VALUE"""),809.0)</f>
        <v>809</v>
      </c>
      <c r="H810" s="1">
        <f>IFERROR(__xludf.DUMMYFUNCTION("""COMPUTED_VALUE"""),38.12321324)</f>
        <v>38.12321324</v>
      </c>
    </row>
    <row r="811">
      <c r="A811" s="1">
        <f>IFERROR(__xludf.DUMMYFUNCTION("""COMPUTED_VALUE"""),810.0)</f>
        <v>810</v>
      </c>
      <c r="B811" s="1">
        <f>IFERROR(__xludf.DUMMYFUNCTION("""COMPUTED_VALUE"""),31.8515714338687)</f>
        <v>31.85157143</v>
      </c>
      <c r="C811" s="1">
        <f>IFERROR(__xludf.DUMMYFUNCTION("""COMPUTED_VALUE"""),1263.0)</f>
        <v>1263</v>
      </c>
      <c r="D811" s="1">
        <f>IFERROR(__xludf.DUMMYFUNCTION("""COMPUTED_VALUE"""),810.0)</f>
        <v>810</v>
      </c>
      <c r="E811" s="2">
        <f>IFERROR(__xludf.DUMMYFUNCTION("""COMPUTED_VALUE"""),44622.708333333336)</f>
        <v>44622.70833</v>
      </c>
      <c r="F811" s="1">
        <f>IFERROR(__xludf.DUMMYFUNCTION("""COMPUTED_VALUE"""),2227.0)</f>
        <v>2227</v>
      </c>
      <c r="G811" s="1">
        <f>IFERROR(__xludf.DUMMYFUNCTION("""COMPUTED_VALUE"""),810.0)</f>
        <v>810</v>
      </c>
      <c r="H811" s="1">
        <f>IFERROR(__xludf.DUMMYFUNCTION("""COMPUTED_VALUE"""),36.35341931)</f>
        <v>36.35341931</v>
      </c>
    </row>
    <row r="812">
      <c r="A812" s="1">
        <f>IFERROR(__xludf.DUMMYFUNCTION("""COMPUTED_VALUE"""),811.0)</f>
        <v>811</v>
      </c>
      <c r="B812" s="1">
        <f>IFERROR(__xludf.DUMMYFUNCTION("""COMPUTED_VALUE"""),76.7453767054118)</f>
        <v>76.74537671</v>
      </c>
      <c r="C812" s="1">
        <f>IFERROR(__xludf.DUMMYFUNCTION("""COMPUTED_VALUE"""),1944.0)</f>
        <v>1944</v>
      </c>
      <c r="D812" s="1">
        <f>IFERROR(__xludf.DUMMYFUNCTION("""COMPUTED_VALUE"""),811.0)</f>
        <v>811</v>
      </c>
      <c r="E812" s="2">
        <f>IFERROR(__xludf.DUMMYFUNCTION("""COMPUTED_VALUE"""),44622.75)</f>
        <v>44622.75</v>
      </c>
      <c r="F812" s="1">
        <f>IFERROR(__xludf.DUMMYFUNCTION("""COMPUTED_VALUE"""),2624.0)</f>
        <v>2624</v>
      </c>
      <c r="G812" s="1">
        <f>IFERROR(__xludf.DUMMYFUNCTION("""COMPUTED_VALUE"""),811.0)</f>
        <v>811</v>
      </c>
      <c r="H812" s="1">
        <f>IFERROR(__xludf.DUMMYFUNCTION("""COMPUTED_VALUE"""),28.04343569)</f>
        <v>28.04343569</v>
      </c>
    </row>
    <row r="813">
      <c r="A813" s="1">
        <f>IFERROR(__xludf.DUMMYFUNCTION("""COMPUTED_VALUE"""),812.0)</f>
        <v>812</v>
      </c>
      <c r="B813" s="1">
        <f>IFERROR(__xludf.DUMMYFUNCTION("""COMPUTED_VALUE"""),28.0324610869605)</f>
        <v>28.03246109</v>
      </c>
      <c r="C813" s="1">
        <f>IFERROR(__xludf.DUMMYFUNCTION("""COMPUTED_VALUE"""),1419.0)</f>
        <v>1419</v>
      </c>
      <c r="D813" s="1">
        <f>IFERROR(__xludf.DUMMYFUNCTION("""COMPUTED_VALUE"""),812.0)</f>
        <v>812</v>
      </c>
      <c r="E813" s="2">
        <f>IFERROR(__xludf.DUMMYFUNCTION("""COMPUTED_VALUE"""),44622.791666666664)</f>
        <v>44622.79167</v>
      </c>
      <c r="F813" s="1">
        <f>IFERROR(__xludf.DUMMYFUNCTION("""COMPUTED_VALUE"""),2844.0)</f>
        <v>2844</v>
      </c>
      <c r="G813" s="1">
        <f>IFERROR(__xludf.DUMMYFUNCTION("""COMPUTED_VALUE"""),812.0)</f>
        <v>812</v>
      </c>
      <c r="H813" s="1">
        <f>IFERROR(__xludf.DUMMYFUNCTION("""COMPUTED_VALUE"""),70.13933849)</f>
        <v>70.13933849</v>
      </c>
    </row>
    <row r="814">
      <c r="A814" s="1">
        <f>IFERROR(__xludf.DUMMYFUNCTION("""COMPUTED_VALUE"""),813.0)</f>
        <v>813</v>
      </c>
      <c r="B814" s="1">
        <f>IFERROR(__xludf.DUMMYFUNCTION("""COMPUTED_VALUE"""),68.6504046370007)</f>
        <v>68.65040464</v>
      </c>
      <c r="C814" s="1">
        <f>IFERROR(__xludf.DUMMYFUNCTION("""COMPUTED_VALUE"""),1418.0)</f>
        <v>1418</v>
      </c>
      <c r="D814" s="1">
        <f>IFERROR(__xludf.DUMMYFUNCTION("""COMPUTED_VALUE"""),813.0)</f>
        <v>813</v>
      </c>
      <c r="E814" s="2">
        <f>IFERROR(__xludf.DUMMYFUNCTION("""COMPUTED_VALUE"""),44622.833333333336)</f>
        <v>44622.83333</v>
      </c>
      <c r="F814" s="1">
        <f>IFERROR(__xludf.DUMMYFUNCTION("""COMPUTED_VALUE"""),2831.0)</f>
        <v>2831</v>
      </c>
      <c r="G814" s="1">
        <f>IFERROR(__xludf.DUMMYFUNCTION("""COMPUTED_VALUE"""),813.0)</f>
        <v>813</v>
      </c>
      <c r="H814" s="1">
        <f>IFERROR(__xludf.DUMMYFUNCTION("""COMPUTED_VALUE"""),68.27707792)</f>
        <v>68.27707792</v>
      </c>
    </row>
    <row r="815">
      <c r="A815" s="1">
        <f>IFERROR(__xludf.DUMMYFUNCTION("""COMPUTED_VALUE"""),814.0)</f>
        <v>814</v>
      </c>
      <c r="B815" s="1">
        <f>IFERROR(__xludf.DUMMYFUNCTION("""COMPUTED_VALUE"""),38.0808693582067)</f>
        <v>38.08086936</v>
      </c>
      <c r="C815" s="1">
        <f>IFERROR(__xludf.DUMMYFUNCTION("""COMPUTED_VALUE"""),1769.0)</f>
        <v>1769</v>
      </c>
      <c r="D815" s="1">
        <f>IFERROR(__xludf.DUMMYFUNCTION("""COMPUTED_VALUE"""),814.0)</f>
        <v>814</v>
      </c>
      <c r="E815" s="2">
        <f>IFERROR(__xludf.DUMMYFUNCTION("""COMPUTED_VALUE"""),44622.875)</f>
        <v>44622.875</v>
      </c>
      <c r="F815" s="1">
        <f>IFERROR(__xludf.DUMMYFUNCTION("""COMPUTED_VALUE"""),2490.0)</f>
        <v>2490</v>
      </c>
      <c r="G815" s="1">
        <f>IFERROR(__xludf.DUMMYFUNCTION("""COMPUTED_VALUE"""),814.0)</f>
        <v>814</v>
      </c>
      <c r="H815" s="1">
        <f>IFERROR(__xludf.DUMMYFUNCTION("""COMPUTED_VALUE"""),91.02483757)</f>
        <v>91.02483757</v>
      </c>
    </row>
    <row r="816">
      <c r="A816" s="1">
        <f>IFERROR(__xludf.DUMMYFUNCTION("""COMPUTED_VALUE"""),815.0)</f>
        <v>815</v>
      </c>
      <c r="B816" s="1">
        <f>IFERROR(__xludf.DUMMYFUNCTION("""COMPUTED_VALUE"""),94.6341645322354)</f>
        <v>94.63416453</v>
      </c>
      <c r="C816" s="1">
        <f>IFERROR(__xludf.DUMMYFUNCTION("""COMPUTED_VALUE"""),1056.0)</f>
        <v>1056</v>
      </c>
      <c r="D816" s="1">
        <f>IFERROR(__xludf.DUMMYFUNCTION("""COMPUTED_VALUE"""),815.0)</f>
        <v>815</v>
      </c>
      <c r="E816" s="2">
        <f>IFERROR(__xludf.DUMMYFUNCTION("""COMPUTED_VALUE"""),44622.916666666664)</f>
        <v>44622.91667</v>
      </c>
      <c r="F816" s="1">
        <f>IFERROR(__xludf.DUMMYFUNCTION("""COMPUTED_VALUE"""),2202.0)</f>
        <v>2202</v>
      </c>
      <c r="G816" s="1">
        <f>IFERROR(__xludf.DUMMYFUNCTION("""COMPUTED_VALUE"""),815.0)</f>
        <v>815</v>
      </c>
      <c r="H816" s="1">
        <f>IFERROR(__xludf.DUMMYFUNCTION("""COMPUTED_VALUE"""),82.09475889)</f>
        <v>82.09475889</v>
      </c>
    </row>
    <row r="817">
      <c r="A817" s="1">
        <f>IFERROR(__xludf.DUMMYFUNCTION("""COMPUTED_VALUE"""),816.0)</f>
        <v>816</v>
      </c>
      <c r="B817" s="1">
        <f>IFERROR(__xludf.DUMMYFUNCTION("""COMPUTED_VALUE"""),26.5211453896281)</f>
        <v>26.52114539</v>
      </c>
      <c r="C817" s="1">
        <f>IFERROR(__xludf.DUMMYFUNCTION("""COMPUTED_VALUE"""),1924.0)</f>
        <v>1924</v>
      </c>
      <c r="D817" s="1">
        <f>IFERROR(__xludf.DUMMYFUNCTION("""COMPUTED_VALUE"""),816.0)</f>
        <v>816</v>
      </c>
      <c r="E817" s="2">
        <f>IFERROR(__xludf.DUMMYFUNCTION("""COMPUTED_VALUE"""),44622.958333333336)</f>
        <v>44622.95833</v>
      </c>
      <c r="F817" s="1">
        <f>IFERROR(__xludf.DUMMYFUNCTION("""COMPUTED_VALUE"""),2001.0)</f>
        <v>2001</v>
      </c>
      <c r="G817" s="1">
        <f>IFERROR(__xludf.DUMMYFUNCTION("""COMPUTED_VALUE"""),816.0)</f>
        <v>816</v>
      </c>
      <c r="H817" s="1">
        <f>IFERROR(__xludf.DUMMYFUNCTION("""COMPUTED_VALUE"""),54.40216527)</f>
        <v>54.40216527</v>
      </c>
    </row>
    <row r="818">
      <c r="A818" s="1">
        <f>IFERROR(__xludf.DUMMYFUNCTION("""COMPUTED_VALUE"""),817.0)</f>
        <v>817</v>
      </c>
      <c r="B818" s="1">
        <f>IFERROR(__xludf.DUMMYFUNCTION("""COMPUTED_VALUE"""),80.6669844408901)</f>
        <v>80.66698444</v>
      </c>
      <c r="C818" s="1">
        <f>IFERROR(__xludf.DUMMYFUNCTION("""COMPUTED_VALUE"""),2000.0)</f>
        <v>2000</v>
      </c>
      <c r="D818" s="1">
        <f>IFERROR(__xludf.DUMMYFUNCTION("""COMPUTED_VALUE"""),817.0)</f>
        <v>817</v>
      </c>
      <c r="E818" s="2">
        <f>IFERROR(__xludf.DUMMYFUNCTION("""COMPUTED_VALUE"""),44653.0)</f>
        <v>44653</v>
      </c>
      <c r="F818" s="1">
        <f>IFERROR(__xludf.DUMMYFUNCTION("""COMPUTED_VALUE"""),2570.0)</f>
        <v>2570</v>
      </c>
      <c r="G818" s="1">
        <f>IFERROR(__xludf.DUMMYFUNCTION("""COMPUTED_VALUE"""),817.0)</f>
        <v>817</v>
      </c>
      <c r="H818" s="1">
        <f>IFERROR(__xludf.DUMMYFUNCTION("""COMPUTED_VALUE"""),69.66634403)</f>
        <v>69.66634403</v>
      </c>
    </row>
    <row r="819">
      <c r="A819" s="1">
        <f>IFERROR(__xludf.DUMMYFUNCTION("""COMPUTED_VALUE"""),818.0)</f>
        <v>818</v>
      </c>
      <c r="B819" s="1">
        <f>IFERROR(__xludf.DUMMYFUNCTION("""COMPUTED_VALUE"""),69.4931465150976)</f>
        <v>69.49314652</v>
      </c>
      <c r="C819" s="1">
        <f>IFERROR(__xludf.DUMMYFUNCTION("""COMPUTED_VALUE"""),1843.0)</f>
        <v>1843</v>
      </c>
      <c r="D819" s="1">
        <f>IFERROR(__xludf.DUMMYFUNCTION("""COMPUTED_VALUE"""),818.0)</f>
        <v>818</v>
      </c>
      <c r="E819" s="2">
        <f>IFERROR(__xludf.DUMMYFUNCTION("""COMPUTED_VALUE"""),44653.041666666664)</f>
        <v>44653.04167</v>
      </c>
      <c r="F819" s="1">
        <f>IFERROR(__xludf.DUMMYFUNCTION("""COMPUTED_VALUE"""),2194.0)</f>
        <v>2194</v>
      </c>
      <c r="G819" s="1">
        <f>IFERROR(__xludf.DUMMYFUNCTION("""COMPUTED_VALUE"""),818.0)</f>
        <v>818</v>
      </c>
      <c r="H819" s="1">
        <f>IFERROR(__xludf.DUMMYFUNCTION("""COMPUTED_VALUE"""),63.54074747)</f>
        <v>63.54074747</v>
      </c>
    </row>
    <row r="820">
      <c r="A820" s="1">
        <f>IFERROR(__xludf.DUMMYFUNCTION("""COMPUTED_VALUE"""),819.0)</f>
        <v>819</v>
      </c>
      <c r="B820" s="1">
        <f>IFERROR(__xludf.DUMMYFUNCTION("""COMPUTED_VALUE"""),80.558420312637)</f>
        <v>80.55842031</v>
      </c>
      <c r="C820" s="1">
        <f>IFERROR(__xludf.DUMMYFUNCTION("""COMPUTED_VALUE"""),1328.0)</f>
        <v>1328</v>
      </c>
      <c r="D820" s="1">
        <f>IFERROR(__xludf.DUMMYFUNCTION("""COMPUTED_VALUE"""),819.0)</f>
        <v>819</v>
      </c>
      <c r="E820" s="2">
        <f>IFERROR(__xludf.DUMMYFUNCTION("""COMPUTED_VALUE"""),44653.083333333336)</f>
        <v>44653.08333</v>
      </c>
      <c r="F820" s="1">
        <f>IFERROR(__xludf.DUMMYFUNCTION("""COMPUTED_VALUE"""),2235.0)</f>
        <v>2235</v>
      </c>
      <c r="G820" s="1">
        <f>IFERROR(__xludf.DUMMYFUNCTION("""COMPUTED_VALUE"""),819.0)</f>
        <v>819</v>
      </c>
      <c r="H820" s="1">
        <f>IFERROR(__xludf.DUMMYFUNCTION("""COMPUTED_VALUE"""),14.93205607)</f>
        <v>14.93205607</v>
      </c>
    </row>
    <row r="821">
      <c r="A821" s="1">
        <f>IFERROR(__xludf.DUMMYFUNCTION("""COMPUTED_VALUE"""),820.0)</f>
        <v>820</v>
      </c>
      <c r="B821" s="1">
        <f>IFERROR(__xludf.DUMMYFUNCTION("""COMPUTED_VALUE"""),67.2160184774141)</f>
        <v>67.21601848</v>
      </c>
      <c r="C821" s="1">
        <f>IFERROR(__xludf.DUMMYFUNCTION("""COMPUTED_VALUE"""),1469.0)</f>
        <v>1469</v>
      </c>
      <c r="D821" s="1">
        <f>IFERROR(__xludf.DUMMYFUNCTION("""COMPUTED_VALUE"""),820.0)</f>
        <v>820</v>
      </c>
      <c r="E821" s="2">
        <f>IFERROR(__xludf.DUMMYFUNCTION("""COMPUTED_VALUE"""),44653.125)</f>
        <v>44653.125</v>
      </c>
      <c r="F821" s="1">
        <f>IFERROR(__xludf.DUMMYFUNCTION("""COMPUTED_VALUE"""),2128.0)</f>
        <v>2128</v>
      </c>
      <c r="G821" s="1">
        <f>IFERROR(__xludf.DUMMYFUNCTION("""COMPUTED_VALUE"""),820.0)</f>
        <v>820</v>
      </c>
      <c r="H821" s="1">
        <f>IFERROR(__xludf.DUMMYFUNCTION("""COMPUTED_VALUE"""),69.39128877)</f>
        <v>69.39128877</v>
      </c>
    </row>
    <row r="822">
      <c r="A822" s="1">
        <f>IFERROR(__xludf.DUMMYFUNCTION("""COMPUTED_VALUE"""),821.0)</f>
        <v>821</v>
      </c>
      <c r="B822" s="1">
        <f>IFERROR(__xludf.DUMMYFUNCTION("""COMPUTED_VALUE"""),89.8137472171574)</f>
        <v>89.81374722</v>
      </c>
      <c r="C822" s="1">
        <f>IFERROR(__xludf.DUMMYFUNCTION("""COMPUTED_VALUE"""),1625.0)</f>
        <v>1625</v>
      </c>
      <c r="D822" s="1">
        <f>IFERROR(__xludf.DUMMYFUNCTION("""COMPUTED_VALUE"""),821.0)</f>
        <v>821</v>
      </c>
      <c r="E822" s="2">
        <f>IFERROR(__xludf.DUMMYFUNCTION("""COMPUTED_VALUE"""),44653.166666666664)</f>
        <v>44653.16667</v>
      </c>
      <c r="F822" s="1">
        <f>IFERROR(__xludf.DUMMYFUNCTION("""COMPUTED_VALUE"""),2827.0)</f>
        <v>2827</v>
      </c>
      <c r="G822" s="1">
        <f>IFERROR(__xludf.DUMMYFUNCTION("""COMPUTED_VALUE"""),821.0)</f>
        <v>821</v>
      </c>
      <c r="H822" s="1">
        <f>IFERROR(__xludf.DUMMYFUNCTION("""COMPUTED_VALUE"""),43.32508086)</f>
        <v>43.32508086</v>
      </c>
    </row>
    <row r="823">
      <c r="A823" s="1">
        <f>IFERROR(__xludf.DUMMYFUNCTION("""COMPUTED_VALUE"""),822.0)</f>
        <v>822</v>
      </c>
      <c r="B823" s="1">
        <f>IFERROR(__xludf.DUMMYFUNCTION("""COMPUTED_VALUE"""),41.3448346177597)</f>
        <v>41.34483462</v>
      </c>
      <c r="C823" s="1">
        <f>IFERROR(__xludf.DUMMYFUNCTION("""COMPUTED_VALUE"""),1899.0)</f>
        <v>1899</v>
      </c>
      <c r="D823" s="1">
        <f>IFERROR(__xludf.DUMMYFUNCTION("""COMPUTED_VALUE"""),822.0)</f>
        <v>822</v>
      </c>
      <c r="E823" s="2">
        <f>IFERROR(__xludf.DUMMYFUNCTION("""COMPUTED_VALUE"""),44653.208333333336)</f>
        <v>44653.20833</v>
      </c>
      <c r="F823" s="1">
        <f>IFERROR(__xludf.DUMMYFUNCTION("""COMPUTED_VALUE"""),2277.0)</f>
        <v>2277</v>
      </c>
      <c r="G823" s="1">
        <f>IFERROR(__xludf.DUMMYFUNCTION("""COMPUTED_VALUE"""),822.0)</f>
        <v>822</v>
      </c>
      <c r="H823" s="1">
        <f>IFERROR(__xludf.DUMMYFUNCTION("""COMPUTED_VALUE"""),57.13472112)</f>
        <v>57.13472112</v>
      </c>
    </row>
    <row r="824">
      <c r="A824" s="1">
        <f>IFERROR(__xludf.DUMMYFUNCTION("""COMPUTED_VALUE"""),823.0)</f>
        <v>823</v>
      </c>
      <c r="B824" s="1">
        <f>IFERROR(__xludf.DUMMYFUNCTION("""COMPUTED_VALUE"""),61.0355080250137)</f>
        <v>61.03550803</v>
      </c>
      <c r="C824" s="1">
        <f>IFERROR(__xludf.DUMMYFUNCTION("""COMPUTED_VALUE"""),1854.0)</f>
        <v>1854</v>
      </c>
      <c r="D824" s="1">
        <f>IFERROR(__xludf.DUMMYFUNCTION("""COMPUTED_VALUE"""),823.0)</f>
        <v>823</v>
      </c>
      <c r="E824" s="2">
        <f>IFERROR(__xludf.DUMMYFUNCTION("""COMPUTED_VALUE"""),44653.25)</f>
        <v>44653.25</v>
      </c>
      <c r="F824" s="1">
        <f>IFERROR(__xludf.DUMMYFUNCTION("""COMPUTED_VALUE"""),2013.0)</f>
        <v>2013</v>
      </c>
      <c r="G824" s="1">
        <f>IFERROR(__xludf.DUMMYFUNCTION("""COMPUTED_VALUE"""),823.0)</f>
        <v>823</v>
      </c>
      <c r="H824" s="1">
        <f>IFERROR(__xludf.DUMMYFUNCTION("""COMPUTED_VALUE"""),47.24146112)</f>
        <v>47.24146112</v>
      </c>
    </row>
    <row r="825">
      <c r="A825" s="1">
        <f>IFERROR(__xludf.DUMMYFUNCTION("""COMPUTED_VALUE"""),824.0)</f>
        <v>824</v>
      </c>
      <c r="B825" s="1">
        <f>IFERROR(__xludf.DUMMYFUNCTION("""COMPUTED_VALUE"""),39.7955388140021)</f>
        <v>39.79553881</v>
      </c>
      <c r="C825" s="1">
        <f>IFERROR(__xludf.DUMMYFUNCTION("""COMPUTED_VALUE"""),1687.0)</f>
        <v>1687</v>
      </c>
      <c r="D825" s="1">
        <f>IFERROR(__xludf.DUMMYFUNCTION("""COMPUTED_VALUE"""),824.0)</f>
        <v>824</v>
      </c>
      <c r="E825" s="2">
        <f>IFERROR(__xludf.DUMMYFUNCTION("""COMPUTED_VALUE"""),44653.291666666664)</f>
        <v>44653.29167</v>
      </c>
      <c r="F825" s="1">
        <f>IFERROR(__xludf.DUMMYFUNCTION("""COMPUTED_VALUE"""),2687.0)</f>
        <v>2687</v>
      </c>
      <c r="G825" s="1">
        <f>IFERROR(__xludf.DUMMYFUNCTION("""COMPUTED_VALUE"""),824.0)</f>
        <v>824</v>
      </c>
      <c r="H825" s="1">
        <f>IFERROR(__xludf.DUMMYFUNCTION("""COMPUTED_VALUE"""),16.88891565)</f>
        <v>16.88891565</v>
      </c>
    </row>
    <row r="826">
      <c r="A826" s="1">
        <f>IFERROR(__xludf.DUMMYFUNCTION("""COMPUTED_VALUE"""),825.0)</f>
        <v>825</v>
      </c>
      <c r="B826" s="1">
        <f>IFERROR(__xludf.DUMMYFUNCTION("""COMPUTED_VALUE"""),68.4273964928082)</f>
        <v>68.42739649</v>
      </c>
      <c r="C826" s="1">
        <f>IFERROR(__xludf.DUMMYFUNCTION("""COMPUTED_VALUE"""),1549.0)</f>
        <v>1549</v>
      </c>
      <c r="D826" s="1">
        <f>IFERROR(__xludf.DUMMYFUNCTION("""COMPUTED_VALUE"""),825.0)</f>
        <v>825</v>
      </c>
      <c r="E826" s="2">
        <f>IFERROR(__xludf.DUMMYFUNCTION("""COMPUTED_VALUE"""),44653.333333333336)</f>
        <v>44653.33333</v>
      </c>
      <c r="F826" s="1">
        <f>IFERROR(__xludf.DUMMYFUNCTION("""COMPUTED_VALUE"""),2590.0)</f>
        <v>2590</v>
      </c>
      <c r="G826" s="1">
        <f>IFERROR(__xludf.DUMMYFUNCTION("""COMPUTED_VALUE"""),825.0)</f>
        <v>825</v>
      </c>
      <c r="H826" s="1">
        <f>IFERROR(__xludf.DUMMYFUNCTION("""COMPUTED_VALUE"""),94.09371962)</f>
        <v>94.09371962</v>
      </c>
    </row>
    <row r="827">
      <c r="A827" s="1">
        <f>IFERROR(__xludf.DUMMYFUNCTION("""COMPUTED_VALUE"""),826.0)</f>
        <v>826</v>
      </c>
      <c r="B827" s="1">
        <f>IFERROR(__xludf.DUMMYFUNCTION("""COMPUTED_VALUE"""),15.8327504000604)</f>
        <v>15.8327504</v>
      </c>
      <c r="C827" s="1">
        <f>IFERROR(__xludf.DUMMYFUNCTION("""COMPUTED_VALUE"""),1981.0)</f>
        <v>1981</v>
      </c>
      <c r="D827" s="1">
        <f>IFERROR(__xludf.DUMMYFUNCTION("""COMPUTED_VALUE"""),826.0)</f>
        <v>826</v>
      </c>
      <c r="E827" s="2">
        <f>IFERROR(__xludf.DUMMYFUNCTION("""COMPUTED_VALUE"""),44653.375)</f>
        <v>44653.375</v>
      </c>
      <c r="F827" s="1">
        <f>IFERROR(__xludf.DUMMYFUNCTION("""COMPUTED_VALUE"""),2227.0)</f>
        <v>2227</v>
      </c>
      <c r="G827" s="1">
        <f>IFERROR(__xludf.DUMMYFUNCTION("""COMPUTED_VALUE"""),826.0)</f>
        <v>826</v>
      </c>
      <c r="H827" s="1">
        <f>IFERROR(__xludf.DUMMYFUNCTION("""COMPUTED_VALUE"""),37.05749101)</f>
        <v>37.05749101</v>
      </c>
    </row>
    <row r="828">
      <c r="A828" s="1">
        <f>IFERROR(__xludf.DUMMYFUNCTION("""COMPUTED_VALUE"""),827.0)</f>
        <v>827</v>
      </c>
      <c r="B828" s="1">
        <f>IFERROR(__xludf.DUMMYFUNCTION("""COMPUTED_VALUE"""),51.6642811180868)</f>
        <v>51.66428112</v>
      </c>
      <c r="C828" s="1">
        <f>IFERROR(__xludf.DUMMYFUNCTION("""COMPUTED_VALUE"""),1991.0)</f>
        <v>1991</v>
      </c>
      <c r="D828" s="1">
        <f>IFERROR(__xludf.DUMMYFUNCTION("""COMPUTED_VALUE"""),827.0)</f>
        <v>827</v>
      </c>
      <c r="E828" s="2">
        <f>IFERROR(__xludf.DUMMYFUNCTION("""COMPUTED_VALUE"""),44653.416666666664)</f>
        <v>44653.41667</v>
      </c>
      <c r="F828" s="1">
        <f>IFERROR(__xludf.DUMMYFUNCTION("""COMPUTED_VALUE"""),2955.0)</f>
        <v>2955</v>
      </c>
      <c r="G828" s="1">
        <f>IFERROR(__xludf.DUMMYFUNCTION("""COMPUTED_VALUE"""),827.0)</f>
        <v>827</v>
      </c>
      <c r="H828" s="1">
        <f>IFERROR(__xludf.DUMMYFUNCTION("""COMPUTED_VALUE"""),25.15453347)</f>
        <v>25.15453347</v>
      </c>
    </row>
    <row r="829">
      <c r="A829" s="1">
        <f>IFERROR(__xludf.DUMMYFUNCTION("""COMPUTED_VALUE"""),828.0)</f>
        <v>828</v>
      </c>
      <c r="B829" s="1">
        <f>IFERROR(__xludf.DUMMYFUNCTION("""COMPUTED_VALUE"""),32.9655578716677)</f>
        <v>32.96555787</v>
      </c>
      <c r="C829" s="1">
        <f>IFERROR(__xludf.DUMMYFUNCTION("""COMPUTED_VALUE"""),1776.0)</f>
        <v>1776</v>
      </c>
      <c r="D829" s="1">
        <f>IFERROR(__xludf.DUMMYFUNCTION("""COMPUTED_VALUE"""),828.0)</f>
        <v>828</v>
      </c>
      <c r="E829" s="2">
        <f>IFERROR(__xludf.DUMMYFUNCTION("""COMPUTED_VALUE"""),44653.458333333336)</f>
        <v>44653.45833</v>
      </c>
      <c r="F829" s="1">
        <f>IFERROR(__xludf.DUMMYFUNCTION("""COMPUTED_VALUE"""),2075.0)</f>
        <v>2075</v>
      </c>
      <c r="G829" s="1">
        <f>IFERROR(__xludf.DUMMYFUNCTION("""COMPUTED_VALUE"""),828.0)</f>
        <v>828</v>
      </c>
      <c r="H829" s="1">
        <f>IFERROR(__xludf.DUMMYFUNCTION("""COMPUTED_VALUE"""),20.44550277)</f>
        <v>20.44550277</v>
      </c>
    </row>
    <row r="830">
      <c r="A830" s="1">
        <f>IFERROR(__xludf.DUMMYFUNCTION("""COMPUTED_VALUE"""),829.0)</f>
        <v>829</v>
      </c>
      <c r="B830" s="1">
        <f>IFERROR(__xludf.DUMMYFUNCTION("""COMPUTED_VALUE"""),98.14338652516)</f>
        <v>98.14338653</v>
      </c>
      <c r="C830" s="1">
        <f>IFERROR(__xludf.DUMMYFUNCTION("""COMPUTED_VALUE"""),1565.0)</f>
        <v>1565</v>
      </c>
      <c r="D830" s="1">
        <f>IFERROR(__xludf.DUMMYFUNCTION("""COMPUTED_VALUE"""),829.0)</f>
        <v>829</v>
      </c>
      <c r="E830" s="2">
        <f>IFERROR(__xludf.DUMMYFUNCTION("""COMPUTED_VALUE"""),44653.5)</f>
        <v>44653.5</v>
      </c>
      <c r="F830" s="1">
        <f>IFERROR(__xludf.DUMMYFUNCTION("""COMPUTED_VALUE"""),2524.0)</f>
        <v>2524</v>
      </c>
      <c r="G830" s="1">
        <f>IFERROR(__xludf.DUMMYFUNCTION("""COMPUTED_VALUE"""),829.0)</f>
        <v>829</v>
      </c>
      <c r="H830" s="1">
        <f>IFERROR(__xludf.DUMMYFUNCTION("""COMPUTED_VALUE"""),50.96274369)</f>
        <v>50.96274369</v>
      </c>
    </row>
    <row r="831">
      <c r="A831" s="1">
        <f>IFERROR(__xludf.DUMMYFUNCTION("""COMPUTED_VALUE"""),830.0)</f>
        <v>830</v>
      </c>
      <c r="B831" s="1">
        <f>IFERROR(__xludf.DUMMYFUNCTION("""COMPUTED_VALUE"""),88.8892674804005)</f>
        <v>88.88926748</v>
      </c>
      <c r="C831" s="1">
        <f>IFERROR(__xludf.DUMMYFUNCTION("""COMPUTED_VALUE"""),1986.0)</f>
        <v>1986</v>
      </c>
      <c r="D831" s="1">
        <f>IFERROR(__xludf.DUMMYFUNCTION("""COMPUTED_VALUE"""),830.0)</f>
        <v>830</v>
      </c>
      <c r="E831" s="2">
        <f>IFERROR(__xludf.DUMMYFUNCTION("""COMPUTED_VALUE"""),44653.541666666664)</f>
        <v>44653.54167</v>
      </c>
      <c r="F831" s="1">
        <f>IFERROR(__xludf.DUMMYFUNCTION("""COMPUTED_VALUE"""),2992.0)</f>
        <v>2992</v>
      </c>
      <c r="G831" s="1">
        <f>IFERROR(__xludf.DUMMYFUNCTION("""COMPUTED_VALUE"""),830.0)</f>
        <v>830</v>
      </c>
      <c r="H831" s="1">
        <f>IFERROR(__xludf.DUMMYFUNCTION("""COMPUTED_VALUE"""),90.86617663)</f>
        <v>90.86617663</v>
      </c>
    </row>
    <row r="832">
      <c r="A832" s="1">
        <f>IFERROR(__xludf.DUMMYFUNCTION("""COMPUTED_VALUE"""),831.0)</f>
        <v>831</v>
      </c>
      <c r="B832" s="1">
        <f>IFERROR(__xludf.DUMMYFUNCTION("""COMPUTED_VALUE"""),29.6273935103306)</f>
        <v>29.62739351</v>
      </c>
      <c r="C832" s="1">
        <f>IFERROR(__xludf.DUMMYFUNCTION("""COMPUTED_VALUE"""),1205.0)</f>
        <v>1205</v>
      </c>
      <c r="D832" s="1">
        <f>IFERROR(__xludf.DUMMYFUNCTION("""COMPUTED_VALUE"""),831.0)</f>
        <v>831</v>
      </c>
      <c r="E832" s="2">
        <f>IFERROR(__xludf.DUMMYFUNCTION("""COMPUTED_VALUE"""),44653.583333333336)</f>
        <v>44653.58333</v>
      </c>
      <c r="F832" s="1">
        <f>IFERROR(__xludf.DUMMYFUNCTION("""COMPUTED_VALUE"""),2629.0)</f>
        <v>2629</v>
      </c>
      <c r="G832" s="1">
        <f>IFERROR(__xludf.DUMMYFUNCTION("""COMPUTED_VALUE"""),831.0)</f>
        <v>831</v>
      </c>
      <c r="H832" s="1">
        <f>IFERROR(__xludf.DUMMYFUNCTION("""COMPUTED_VALUE"""),62.39898005)</f>
        <v>62.39898005</v>
      </c>
    </row>
    <row r="833">
      <c r="A833" s="1">
        <f>IFERROR(__xludf.DUMMYFUNCTION("""COMPUTED_VALUE"""),832.0)</f>
        <v>832</v>
      </c>
      <c r="B833" s="1">
        <f>IFERROR(__xludf.DUMMYFUNCTION("""COMPUTED_VALUE"""),85.2980140919831)</f>
        <v>85.29801409</v>
      </c>
      <c r="C833" s="1">
        <f>IFERROR(__xludf.DUMMYFUNCTION("""COMPUTED_VALUE"""),1155.0)</f>
        <v>1155</v>
      </c>
      <c r="D833" s="1">
        <f>IFERROR(__xludf.DUMMYFUNCTION("""COMPUTED_VALUE"""),832.0)</f>
        <v>832</v>
      </c>
      <c r="E833" s="2">
        <f>IFERROR(__xludf.DUMMYFUNCTION("""COMPUTED_VALUE"""),44653.625)</f>
        <v>44653.625</v>
      </c>
      <c r="F833" s="1">
        <f>IFERROR(__xludf.DUMMYFUNCTION("""COMPUTED_VALUE"""),2819.0)</f>
        <v>2819</v>
      </c>
      <c r="G833" s="1">
        <f>IFERROR(__xludf.DUMMYFUNCTION("""COMPUTED_VALUE"""),832.0)</f>
        <v>832</v>
      </c>
      <c r="H833" s="1">
        <f>IFERROR(__xludf.DUMMYFUNCTION("""COMPUTED_VALUE"""),72.66126561)</f>
        <v>72.66126561</v>
      </c>
    </row>
    <row r="834">
      <c r="A834" s="1">
        <f>IFERROR(__xludf.DUMMYFUNCTION("""COMPUTED_VALUE"""),833.0)</f>
        <v>833</v>
      </c>
      <c r="B834" s="1">
        <f>IFERROR(__xludf.DUMMYFUNCTION("""COMPUTED_VALUE"""),73.29570994113)</f>
        <v>73.29570994</v>
      </c>
      <c r="C834" s="1">
        <f>IFERROR(__xludf.DUMMYFUNCTION("""COMPUTED_VALUE"""),1277.0)</f>
        <v>1277</v>
      </c>
      <c r="D834" s="1">
        <f>IFERROR(__xludf.DUMMYFUNCTION("""COMPUTED_VALUE"""),833.0)</f>
        <v>833</v>
      </c>
      <c r="E834" s="2">
        <f>IFERROR(__xludf.DUMMYFUNCTION("""COMPUTED_VALUE"""),44653.666666666664)</f>
        <v>44653.66667</v>
      </c>
      <c r="F834" s="1">
        <f>IFERROR(__xludf.DUMMYFUNCTION("""COMPUTED_VALUE"""),2269.0)</f>
        <v>2269</v>
      </c>
      <c r="G834" s="1">
        <f>IFERROR(__xludf.DUMMYFUNCTION("""COMPUTED_VALUE"""),833.0)</f>
        <v>833</v>
      </c>
      <c r="H834" s="1">
        <f>IFERROR(__xludf.DUMMYFUNCTION("""COMPUTED_VALUE"""),71.52131229)</f>
        <v>71.52131229</v>
      </c>
    </row>
    <row r="835">
      <c r="A835" s="1">
        <f>IFERROR(__xludf.DUMMYFUNCTION("""COMPUTED_VALUE"""),834.0)</f>
        <v>834</v>
      </c>
      <c r="B835" s="1">
        <f>IFERROR(__xludf.DUMMYFUNCTION("""COMPUTED_VALUE"""),38.9815536662692)</f>
        <v>38.98155367</v>
      </c>
      <c r="C835" s="1">
        <f>IFERROR(__xludf.DUMMYFUNCTION("""COMPUTED_VALUE"""),1311.0)</f>
        <v>1311</v>
      </c>
      <c r="D835" s="1">
        <f>IFERROR(__xludf.DUMMYFUNCTION("""COMPUTED_VALUE"""),834.0)</f>
        <v>834</v>
      </c>
      <c r="E835" s="2">
        <f>IFERROR(__xludf.DUMMYFUNCTION("""COMPUTED_VALUE"""),44653.708333333336)</f>
        <v>44653.70833</v>
      </c>
      <c r="F835" s="1">
        <f>IFERROR(__xludf.DUMMYFUNCTION("""COMPUTED_VALUE"""),2154.0)</f>
        <v>2154</v>
      </c>
      <c r="G835" s="1">
        <f>IFERROR(__xludf.DUMMYFUNCTION("""COMPUTED_VALUE"""),834.0)</f>
        <v>834</v>
      </c>
      <c r="H835" s="1">
        <f>IFERROR(__xludf.DUMMYFUNCTION("""COMPUTED_VALUE"""),97.85743756)</f>
        <v>97.85743756</v>
      </c>
    </row>
    <row r="836">
      <c r="A836" s="1">
        <f>IFERROR(__xludf.DUMMYFUNCTION("""COMPUTED_VALUE"""),835.0)</f>
        <v>835</v>
      </c>
      <c r="B836" s="1">
        <f>IFERROR(__xludf.DUMMYFUNCTION("""COMPUTED_VALUE"""),43.9568975411472)</f>
        <v>43.95689754</v>
      </c>
      <c r="C836" s="1">
        <f>IFERROR(__xludf.DUMMYFUNCTION("""COMPUTED_VALUE"""),1503.0)</f>
        <v>1503</v>
      </c>
      <c r="D836" s="1">
        <f>IFERROR(__xludf.DUMMYFUNCTION("""COMPUTED_VALUE"""),835.0)</f>
        <v>835</v>
      </c>
      <c r="E836" s="2">
        <f>IFERROR(__xludf.DUMMYFUNCTION("""COMPUTED_VALUE"""),44653.75)</f>
        <v>44653.75</v>
      </c>
      <c r="F836" s="1">
        <f>IFERROR(__xludf.DUMMYFUNCTION("""COMPUTED_VALUE"""),2993.0)</f>
        <v>2993</v>
      </c>
      <c r="G836" s="1">
        <f>IFERROR(__xludf.DUMMYFUNCTION("""COMPUTED_VALUE"""),835.0)</f>
        <v>835</v>
      </c>
      <c r="H836" s="1">
        <f>IFERROR(__xludf.DUMMYFUNCTION("""COMPUTED_VALUE"""),42.20147721)</f>
        <v>42.20147721</v>
      </c>
    </row>
    <row r="837">
      <c r="A837" s="1">
        <f>IFERROR(__xludf.DUMMYFUNCTION("""COMPUTED_VALUE"""),836.0)</f>
        <v>836</v>
      </c>
      <c r="B837" s="1">
        <f>IFERROR(__xludf.DUMMYFUNCTION("""COMPUTED_VALUE"""),63.406054443488)</f>
        <v>63.40605444</v>
      </c>
      <c r="C837" s="1">
        <f>IFERROR(__xludf.DUMMYFUNCTION("""COMPUTED_VALUE"""),1051.0)</f>
        <v>1051</v>
      </c>
      <c r="D837" s="1">
        <f>IFERROR(__xludf.DUMMYFUNCTION("""COMPUTED_VALUE"""),836.0)</f>
        <v>836</v>
      </c>
      <c r="E837" s="2">
        <f>IFERROR(__xludf.DUMMYFUNCTION("""COMPUTED_VALUE"""),44653.791666666664)</f>
        <v>44653.79167</v>
      </c>
      <c r="F837" s="1">
        <f>IFERROR(__xludf.DUMMYFUNCTION("""COMPUTED_VALUE"""),2869.0)</f>
        <v>2869</v>
      </c>
      <c r="G837" s="1">
        <f>IFERROR(__xludf.DUMMYFUNCTION("""COMPUTED_VALUE"""),836.0)</f>
        <v>836</v>
      </c>
      <c r="H837" s="1">
        <f>IFERROR(__xludf.DUMMYFUNCTION("""COMPUTED_VALUE"""),29.35945096)</f>
        <v>29.35945096</v>
      </c>
    </row>
    <row r="838">
      <c r="A838" s="1">
        <f>IFERROR(__xludf.DUMMYFUNCTION("""COMPUTED_VALUE"""),837.0)</f>
        <v>837</v>
      </c>
      <c r="B838" s="1">
        <f>IFERROR(__xludf.DUMMYFUNCTION("""COMPUTED_VALUE"""),80.5623025029322)</f>
        <v>80.5623025</v>
      </c>
      <c r="C838" s="1">
        <f>IFERROR(__xludf.DUMMYFUNCTION("""COMPUTED_VALUE"""),1132.0)</f>
        <v>1132</v>
      </c>
      <c r="D838" s="1">
        <f>IFERROR(__xludf.DUMMYFUNCTION("""COMPUTED_VALUE"""),837.0)</f>
        <v>837</v>
      </c>
      <c r="E838" s="2">
        <f>IFERROR(__xludf.DUMMYFUNCTION("""COMPUTED_VALUE"""),44653.833333333336)</f>
        <v>44653.83333</v>
      </c>
      <c r="F838" s="1">
        <f>IFERROR(__xludf.DUMMYFUNCTION("""COMPUTED_VALUE"""),2974.0)</f>
        <v>2974</v>
      </c>
      <c r="G838" s="1">
        <f>IFERROR(__xludf.DUMMYFUNCTION("""COMPUTED_VALUE"""),837.0)</f>
        <v>837</v>
      </c>
      <c r="H838" s="1">
        <f>IFERROR(__xludf.DUMMYFUNCTION("""COMPUTED_VALUE"""),99.6010349)</f>
        <v>99.6010349</v>
      </c>
    </row>
    <row r="839">
      <c r="A839" s="1">
        <f>IFERROR(__xludf.DUMMYFUNCTION("""COMPUTED_VALUE"""),838.0)</f>
        <v>838</v>
      </c>
      <c r="B839" s="1">
        <f>IFERROR(__xludf.DUMMYFUNCTION("""COMPUTED_VALUE"""),49.1872513757528)</f>
        <v>49.18725138</v>
      </c>
      <c r="C839" s="1">
        <f>IFERROR(__xludf.DUMMYFUNCTION("""COMPUTED_VALUE"""),1651.0)</f>
        <v>1651</v>
      </c>
      <c r="D839" s="1">
        <f>IFERROR(__xludf.DUMMYFUNCTION("""COMPUTED_VALUE"""),838.0)</f>
        <v>838</v>
      </c>
      <c r="E839" s="2">
        <f>IFERROR(__xludf.DUMMYFUNCTION("""COMPUTED_VALUE"""),44653.875)</f>
        <v>44653.875</v>
      </c>
      <c r="F839" s="1">
        <f>IFERROR(__xludf.DUMMYFUNCTION("""COMPUTED_VALUE"""),2982.0)</f>
        <v>2982</v>
      </c>
      <c r="G839" s="1">
        <f>IFERROR(__xludf.DUMMYFUNCTION("""COMPUTED_VALUE"""),838.0)</f>
        <v>838</v>
      </c>
      <c r="H839" s="1">
        <f>IFERROR(__xludf.DUMMYFUNCTION("""COMPUTED_VALUE"""),54.44925323)</f>
        <v>54.44925323</v>
      </c>
    </row>
    <row r="840">
      <c r="A840" s="1">
        <f>IFERROR(__xludf.DUMMYFUNCTION("""COMPUTED_VALUE"""),839.0)</f>
        <v>839</v>
      </c>
      <c r="B840" s="1">
        <f>IFERROR(__xludf.DUMMYFUNCTION("""COMPUTED_VALUE"""),36.4856746912277)</f>
        <v>36.48567469</v>
      </c>
      <c r="C840" s="1">
        <f>IFERROR(__xludf.DUMMYFUNCTION("""COMPUTED_VALUE"""),1744.0)</f>
        <v>1744</v>
      </c>
      <c r="D840" s="1">
        <f>IFERROR(__xludf.DUMMYFUNCTION("""COMPUTED_VALUE"""),839.0)</f>
        <v>839</v>
      </c>
      <c r="E840" s="2">
        <f>IFERROR(__xludf.DUMMYFUNCTION("""COMPUTED_VALUE"""),44653.916666666664)</f>
        <v>44653.91667</v>
      </c>
      <c r="F840" s="1">
        <f>IFERROR(__xludf.DUMMYFUNCTION("""COMPUTED_VALUE"""),2889.0)</f>
        <v>2889</v>
      </c>
      <c r="G840" s="1">
        <f>IFERROR(__xludf.DUMMYFUNCTION("""COMPUTED_VALUE"""),839.0)</f>
        <v>839</v>
      </c>
      <c r="H840" s="1">
        <f>IFERROR(__xludf.DUMMYFUNCTION("""COMPUTED_VALUE"""),61.48927776)</f>
        <v>61.48927776</v>
      </c>
    </row>
    <row r="841">
      <c r="A841" s="1">
        <f>IFERROR(__xludf.DUMMYFUNCTION("""COMPUTED_VALUE"""),840.0)</f>
        <v>840</v>
      </c>
      <c r="B841" s="1">
        <f>IFERROR(__xludf.DUMMYFUNCTION("""COMPUTED_VALUE"""),42.7278779297103)</f>
        <v>42.72787793</v>
      </c>
      <c r="C841" s="1">
        <f>IFERROR(__xludf.DUMMYFUNCTION("""COMPUTED_VALUE"""),1579.0)</f>
        <v>1579</v>
      </c>
      <c r="D841" s="1">
        <f>IFERROR(__xludf.DUMMYFUNCTION("""COMPUTED_VALUE"""),840.0)</f>
        <v>840</v>
      </c>
      <c r="E841" s="2">
        <f>IFERROR(__xludf.DUMMYFUNCTION("""COMPUTED_VALUE"""),44653.958333333336)</f>
        <v>44653.95833</v>
      </c>
      <c r="F841" s="1">
        <f>IFERROR(__xludf.DUMMYFUNCTION("""COMPUTED_VALUE"""),2057.0)</f>
        <v>2057</v>
      </c>
      <c r="G841" s="1">
        <f>IFERROR(__xludf.DUMMYFUNCTION("""COMPUTED_VALUE"""),840.0)</f>
        <v>840</v>
      </c>
      <c r="H841" s="1">
        <f>IFERROR(__xludf.DUMMYFUNCTION("""COMPUTED_VALUE"""),30.30344306)</f>
        <v>30.30344306</v>
      </c>
    </row>
    <row r="842">
      <c r="A842" s="1">
        <f>IFERROR(__xludf.DUMMYFUNCTION("""COMPUTED_VALUE"""),841.0)</f>
        <v>841</v>
      </c>
      <c r="B842" s="1">
        <f>IFERROR(__xludf.DUMMYFUNCTION("""COMPUTED_VALUE"""),99.5776606802505)</f>
        <v>99.57766068</v>
      </c>
      <c r="C842" s="1">
        <f>IFERROR(__xludf.DUMMYFUNCTION("""COMPUTED_VALUE"""),1386.0)</f>
        <v>1386</v>
      </c>
      <c r="D842" s="1">
        <f>IFERROR(__xludf.DUMMYFUNCTION("""COMPUTED_VALUE"""),841.0)</f>
        <v>841</v>
      </c>
      <c r="E842" s="2">
        <f>IFERROR(__xludf.DUMMYFUNCTION("""COMPUTED_VALUE"""),44683.0)</f>
        <v>44683</v>
      </c>
      <c r="F842" s="1">
        <f>IFERROR(__xludf.DUMMYFUNCTION("""COMPUTED_VALUE"""),2539.0)</f>
        <v>2539</v>
      </c>
      <c r="G842" s="1">
        <f>IFERROR(__xludf.DUMMYFUNCTION("""COMPUTED_VALUE"""),841.0)</f>
        <v>841</v>
      </c>
      <c r="H842" s="1">
        <f>IFERROR(__xludf.DUMMYFUNCTION("""COMPUTED_VALUE"""),73.37717496)</f>
        <v>73.37717496</v>
      </c>
    </row>
    <row r="843">
      <c r="A843" s="1">
        <f>IFERROR(__xludf.DUMMYFUNCTION("""COMPUTED_VALUE"""),842.0)</f>
        <v>842</v>
      </c>
      <c r="B843" s="1">
        <f>IFERROR(__xludf.DUMMYFUNCTION("""COMPUTED_VALUE"""),41.8227353715044)</f>
        <v>41.82273537</v>
      </c>
      <c r="C843" s="1">
        <f>IFERROR(__xludf.DUMMYFUNCTION("""COMPUTED_VALUE"""),1296.0)</f>
        <v>1296</v>
      </c>
      <c r="D843" s="1">
        <f>IFERROR(__xludf.DUMMYFUNCTION("""COMPUTED_VALUE"""),842.0)</f>
        <v>842</v>
      </c>
      <c r="E843" s="2">
        <f>IFERROR(__xludf.DUMMYFUNCTION("""COMPUTED_VALUE"""),44683.041666666664)</f>
        <v>44683.04167</v>
      </c>
      <c r="F843" s="1">
        <f>IFERROR(__xludf.DUMMYFUNCTION("""COMPUTED_VALUE"""),2935.0)</f>
        <v>2935</v>
      </c>
      <c r="G843" s="1">
        <f>IFERROR(__xludf.DUMMYFUNCTION("""COMPUTED_VALUE"""),842.0)</f>
        <v>842</v>
      </c>
      <c r="H843" s="1">
        <f>IFERROR(__xludf.DUMMYFUNCTION("""COMPUTED_VALUE"""),97.90502271)</f>
        <v>97.90502271</v>
      </c>
    </row>
    <row r="844">
      <c r="A844" s="1">
        <f>IFERROR(__xludf.DUMMYFUNCTION("""COMPUTED_VALUE"""),843.0)</f>
        <v>843</v>
      </c>
      <c r="B844" s="1">
        <f>IFERROR(__xludf.DUMMYFUNCTION("""COMPUTED_VALUE"""),24.1357778220783)</f>
        <v>24.13577782</v>
      </c>
      <c r="C844" s="1">
        <f>IFERROR(__xludf.DUMMYFUNCTION("""COMPUTED_VALUE"""),1492.0)</f>
        <v>1492</v>
      </c>
      <c r="D844" s="1">
        <f>IFERROR(__xludf.DUMMYFUNCTION("""COMPUTED_VALUE"""),843.0)</f>
        <v>843</v>
      </c>
      <c r="E844" s="2">
        <f>IFERROR(__xludf.DUMMYFUNCTION("""COMPUTED_VALUE"""),44683.083333333336)</f>
        <v>44683.08333</v>
      </c>
      <c r="F844" s="1">
        <f>IFERROR(__xludf.DUMMYFUNCTION("""COMPUTED_VALUE"""),2851.0)</f>
        <v>2851</v>
      </c>
      <c r="G844" s="1">
        <f>IFERROR(__xludf.DUMMYFUNCTION("""COMPUTED_VALUE"""),843.0)</f>
        <v>843</v>
      </c>
      <c r="H844" s="1">
        <f>IFERROR(__xludf.DUMMYFUNCTION("""COMPUTED_VALUE"""),83.72095786)</f>
        <v>83.72095786</v>
      </c>
    </row>
    <row r="845">
      <c r="A845" s="1">
        <f>IFERROR(__xludf.DUMMYFUNCTION("""COMPUTED_VALUE"""),844.0)</f>
        <v>844</v>
      </c>
      <c r="B845" s="1">
        <f>IFERROR(__xludf.DUMMYFUNCTION("""COMPUTED_VALUE"""),75.2695246733175)</f>
        <v>75.26952467</v>
      </c>
      <c r="C845" s="1">
        <f>IFERROR(__xludf.DUMMYFUNCTION("""COMPUTED_VALUE"""),1490.0)</f>
        <v>1490</v>
      </c>
      <c r="D845" s="1">
        <f>IFERROR(__xludf.DUMMYFUNCTION("""COMPUTED_VALUE"""),844.0)</f>
        <v>844</v>
      </c>
      <c r="E845" s="2">
        <f>IFERROR(__xludf.DUMMYFUNCTION("""COMPUTED_VALUE"""),44683.125)</f>
        <v>44683.125</v>
      </c>
      <c r="F845" s="1">
        <f>IFERROR(__xludf.DUMMYFUNCTION("""COMPUTED_VALUE"""),2810.0)</f>
        <v>2810</v>
      </c>
      <c r="G845" s="1">
        <f>IFERROR(__xludf.DUMMYFUNCTION("""COMPUTED_VALUE"""),844.0)</f>
        <v>844</v>
      </c>
      <c r="H845" s="1">
        <f>IFERROR(__xludf.DUMMYFUNCTION("""COMPUTED_VALUE"""),24.66940529)</f>
        <v>24.66940529</v>
      </c>
    </row>
    <row r="846">
      <c r="A846" s="1">
        <f>IFERROR(__xludf.DUMMYFUNCTION("""COMPUTED_VALUE"""),845.0)</f>
        <v>845</v>
      </c>
      <c r="B846" s="1">
        <f>IFERROR(__xludf.DUMMYFUNCTION("""COMPUTED_VALUE"""),30.6571606546183)</f>
        <v>30.65716065</v>
      </c>
      <c r="C846" s="1">
        <f>IFERROR(__xludf.DUMMYFUNCTION("""COMPUTED_VALUE"""),1921.0)</f>
        <v>1921</v>
      </c>
      <c r="D846" s="1">
        <f>IFERROR(__xludf.DUMMYFUNCTION("""COMPUTED_VALUE"""),845.0)</f>
        <v>845</v>
      </c>
      <c r="E846" s="2">
        <f>IFERROR(__xludf.DUMMYFUNCTION("""COMPUTED_VALUE"""),44683.166666666664)</f>
        <v>44683.16667</v>
      </c>
      <c r="F846" s="1">
        <f>IFERROR(__xludf.DUMMYFUNCTION("""COMPUTED_VALUE"""),2826.0)</f>
        <v>2826</v>
      </c>
      <c r="G846" s="1">
        <f>IFERROR(__xludf.DUMMYFUNCTION("""COMPUTED_VALUE"""),845.0)</f>
        <v>845</v>
      </c>
      <c r="H846" s="1">
        <f>IFERROR(__xludf.DUMMYFUNCTION("""COMPUTED_VALUE"""),20.48436998)</f>
        <v>20.48436998</v>
      </c>
    </row>
    <row r="847">
      <c r="A847" s="1">
        <f>IFERROR(__xludf.DUMMYFUNCTION("""COMPUTED_VALUE"""),846.0)</f>
        <v>846</v>
      </c>
      <c r="B847" s="1">
        <f>IFERROR(__xludf.DUMMYFUNCTION("""COMPUTED_VALUE"""),72.4494504827923)</f>
        <v>72.44945048</v>
      </c>
      <c r="C847" s="1">
        <f>IFERROR(__xludf.DUMMYFUNCTION("""COMPUTED_VALUE"""),1647.0)</f>
        <v>1647</v>
      </c>
      <c r="D847" s="1">
        <f>IFERROR(__xludf.DUMMYFUNCTION("""COMPUTED_VALUE"""),846.0)</f>
        <v>846</v>
      </c>
      <c r="E847" s="2">
        <f>IFERROR(__xludf.DUMMYFUNCTION("""COMPUTED_VALUE"""),44683.208333333336)</f>
        <v>44683.20833</v>
      </c>
      <c r="F847" s="1">
        <f>IFERROR(__xludf.DUMMYFUNCTION("""COMPUTED_VALUE"""),2112.0)</f>
        <v>2112</v>
      </c>
      <c r="G847" s="1">
        <f>IFERROR(__xludf.DUMMYFUNCTION("""COMPUTED_VALUE"""),846.0)</f>
        <v>846</v>
      </c>
      <c r="H847" s="1">
        <f>IFERROR(__xludf.DUMMYFUNCTION("""COMPUTED_VALUE"""),34.09638141)</f>
        <v>34.09638141</v>
      </c>
    </row>
    <row r="848">
      <c r="A848" s="1">
        <f>IFERROR(__xludf.DUMMYFUNCTION("""COMPUTED_VALUE"""),847.0)</f>
        <v>847</v>
      </c>
      <c r="B848" s="1">
        <f>IFERROR(__xludf.DUMMYFUNCTION("""COMPUTED_VALUE"""),80.2326619144613)</f>
        <v>80.23266191</v>
      </c>
      <c r="C848" s="1">
        <f>IFERROR(__xludf.DUMMYFUNCTION("""COMPUTED_VALUE"""),1188.0)</f>
        <v>1188</v>
      </c>
      <c r="D848" s="1">
        <f>IFERROR(__xludf.DUMMYFUNCTION("""COMPUTED_VALUE"""),847.0)</f>
        <v>847</v>
      </c>
      <c r="E848" s="2">
        <f>IFERROR(__xludf.DUMMYFUNCTION("""COMPUTED_VALUE"""),44683.25)</f>
        <v>44683.25</v>
      </c>
      <c r="F848" s="1">
        <f>IFERROR(__xludf.DUMMYFUNCTION("""COMPUTED_VALUE"""),2597.0)</f>
        <v>2597</v>
      </c>
      <c r="G848" s="1">
        <f>IFERROR(__xludf.DUMMYFUNCTION("""COMPUTED_VALUE"""),847.0)</f>
        <v>847</v>
      </c>
      <c r="H848" s="1">
        <f>IFERROR(__xludf.DUMMYFUNCTION("""COMPUTED_VALUE"""),81.29798912)</f>
        <v>81.29798912</v>
      </c>
    </row>
    <row r="849">
      <c r="A849" s="1">
        <f>IFERROR(__xludf.DUMMYFUNCTION("""COMPUTED_VALUE"""),848.0)</f>
        <v>848</v>
      </c>
      <c r="B849" s="1">
        <f>IFERROR(__xludf.DUMMYFUNCTION("""COMPUTED_VALUE"""),91.4755597416253)</f>
        <v>91.47555974</v>
      </c>
      <c r="C849" s="1">
        <f>IFERROR(__xludf.DUMMYFUNCTION("""COMPUTED_VALUE"""),1053.0)</f>
        <v>1053</v>
      </c>
      <c r="D849" s="1">
        <f>IFERROR(__xludf.DUMMYFUNCTION("""COMPUTED_VALUE"""),848.0)</f>
        <v>848</v>
      </c>
      <c r="E849" s="2">
        <f>IFERROR(__xludf.DUMMYFUNCTION("""COMPUTED_VALUE"""),44683.291666666664)</f>
        <v>44683.29167</v>
      </c>
      <c r="F849" s="1">
        <f>IFERROR(__xludf.DUMMYFUNCTION("""COMPUTED_VALUE"""),2288.0)</f>
        <v>2288</v>
      </c>
      <c r="G849" s="1">
        <f>IFERROR(__xludf.DUMMYFUNCTION("""COMPUTED_VALUE"""),848.0)</f>
        <v>848</v>
      </c>
      <c r="H849" s="1">
        <f>IFERROR(__xludf.DUMMYFUNCTION("""COMPUTED_VALUE"""),85.33863254)</f>
        <v>85.33863254</v>
      </c>
    </row>
    <row r="850">
      <c r="A850" s="1">
        <f>IFERROR(__xludf.DUMMYFUNCTION("""COMPUTED_VALUE"""),849.0)</f>
        <v>849</v>
      </c>
      <c r="B850" s="1">
        <f>IFERROR(__xludf.DUMMYFUNCTION("""COMPUTED_VALUE"""),81.1672592082484)</f>
        <v>81.16725921</v>
      </c>
      <c r="C850" s="1">
        <f>IFERROR(__xludf.DUMMYFUNCTION("""COMPUTED_VALUE"""),1454.0)</f>
        <v>1454</v>
      </c>
      <c r="D850" s="1">
        <f>IFERROR(__xludf.DUMMYFUNCTION("""COMPUTED_VALUE"""),849.0)</f>
        <v>849</v>
      </c>
      <c r="E850" s="2">
        <f>IFERROR(__xludf.DUMMYFUNCTION("""COMPUTED_VALUE"""),44683.333333333336)</f>
        <v>44683.33333</v>
      </c>
      <c r="F850" s="1">
        <f>IFERROR(__xludf.DUMMYFUNCTION("""COMPUTED_VALUE"""),2370.0)</f>
        <v>2370</v>
      </c>
      <c r="G850" s="1">
        <f>IFERROR(__xludf.DUMMYFUNCTION("""COMPUTED_VALUE"""),849.0)</f>
        <v>849</v>
      </c>
      <c r="H850" s="1">
        <f>IFERROR(__xludf.DUMMYFUNCTION("""COMPUTED_VALUE"""),94.54138031)</f>
        <v>94.54138031</v>
      </c>
    </row>
    <row r="851">
      <c r="A851" s="1">
        <f>IFERROR(__xludf.DUMMYFUNCTION("""COMPUTED_VALUE"""),850.0)</f>
        <v>850</v>
      </c>
      <c r="B851" s="1">
        <f>IFERROR(__xludf.DUMMYFUNCTION("""COMPUTED_VALUE"""),63.460157868103)</f>
        <v>63.46015787</v>
      </c>
      <c r="C851" s="1">
        <f>IFERROR(__xludf.DUMMYFUNCTION("""COMPUTED_VALUE"""),1597.0)</f>
        <v>1597</v>
      </c>
      <c r="D851" s="1">
        <f>IFERROR(__xludf.DUMMYFUNCTION("""COMPUTED_VALUE"""),850.0)</f>
        <v>850</v>
      </c>
      <c r="E851" s="2">
        <f>IFERROR(__xludf.DUMMYFUNCTION("""COMPUTED_VALUE"""),44683.375)</f>
        <v>44683.375</v>
      </c>
      <c r="F851" s="1">
        <f>IFERROR(__xludf.DUMMYFUNCTION("""COMPUTED_VALUE"""),2850.0)</f>
        <v>2850</v>
      </c>
      <c r="G851" s="1">
        <f>IFERROR(__xludf.DUMMYFUNCTION("""COMPUTED_VALUE"""),850.0)</f>
        <v>850</v>
      </c>
      <c r="H851" s="1">
        <f>IFERROR(__xludf.DUMMYFUNCTION("""COMPUTED_VALUE"""),47.56468631)</f>
        <v>47.56468631</v>
      </c>
    </row>
    <row r="852">
      <c r="A852" s="1">
        <f>IFERROR(__xludf.DUMMYFUNCTION("""COMPUTED_VALUE"""),851.0)</f>
        <v>851</v>
      </c>
      <c r="B852" s="1">
        <f>IFERROR(__xludf.DUMMYFUNCTION("""COMPUTED_VALUE"""),29.905949214574)</f>
        <v>29.90594921</v>
      </c>
      <c r="C852" s="1">
        <f>IFERROR(__xludf.DUMMYFUNCTION("""COMPUTED_VALUE"""),1759.0)</f>
        <v>1759</v>
      </c>
      <c r="D852" s="1">
        <f>IFERROR(__xludf.DUMMYFUNCTION("""COMPUTED_VALUE"""),851.0)</f>
        <v>851</v>
      </c>
      <c r="E852" s="2">
        <f>IFERROR(__xludf.DUMMYFUNCTION("""COMPUTED_VALUE"""),44683.416666666664)</f>
        <v>44683.41667</v>
      </c>
      <c r="F852" s="1">
        <f>IFERROR(__xludf.DUMMYFUNCTION("""COMPUTED_VALUE"""),2395.0)</f>
        <v>2395</v>
      </c>
      <c r="G852" s="1">
        <f>IFERROR(__xludf.DUMMYFUNCTION("""COMPUTED_VALUE"""),851.0)</f>
        <v>851</v>
      </c>
      <c r="H852" s="1">
        <f>IFERROR(__xludf.DUMMYFUNCTION("""COMPUTED_VALUE"""),67.10448586)</f>
        <v>67.10448586</v>
      </c>
    </row>
    <row r="853">
      <c r="A853" s="1">
        <f>IFERROR(__xludf.DUMMYFUNCTION("""COMPUTED_VALUE"""),852.0)</f>
        <v>852</v>
      </c>
      <c r="B853" s="1">
        <f>IFERROR(__xludf.DUMMYFUNCTION("""COMPUTED_VALUE"""),64.402946083977)</f>
        <v>64.40294608</v>
      </c>
      <c r="C853" s="1">
        <f>IFERROR(__xludf.DUMMYFUNCTION("""COMPUTED_VALUE"""),1356.0)</f>
        <v>1356</v>
      </c>
      <c r="D853" s="1">
        <f>IFERROR(__xludf.DUMMYFUNCTION("""COMPUTED_VALUE"""),852.0)</f>
        <v>852</v>
      </c>
      <c r="E853" s="2">
        <f>IFERROR(__xludf.DUMMYFUNCTION("""COMPUTED_VALUE"""),44683.458333333336)</f>
        <v>44683.45833</v>
      </c>
      <c r="F853" s="1">
        <f>IFERROR(__xludf.DUMMYFUNCTION("""COMPUTED_VALUE"""),2406.0)</f>
        <v>2406</v>
      </c>
      <c r="G853" s="1">
        <f>IFERROR(__xludf.DUMMYFUNCTION("""COMPUTED_VALUE"""),852.0)</f>
        <v>852</v>
      </c>
      <c r="H853" s="1">
        <f>IFERROR(__xludf.DUMMYFUNCTION("""COMPUTED_VALUE"""),26.99668375)</f>
        <v>26.99668375</v>
      </c>
    </row>
    <row r="854">
      <c r="A854" s="1">
        <f>IFERROR(__xludf.DUMMYFUNCTION("""COMPUTED_VALUE"""),853.0)</f>
        <v>853</v>
      </c>
      <c r="B854" s="1">
        <f>IFERROR(__xludf.DUMMYFUNCTION("""COMPUTED_VALUE"""),59.660225150811)</f>
        <v>59.66022515</v>
      </c>
      <c r="C854" s="1">
        <f>IFERROR(__xludf.DUMMYFUNCTION("""COMPUTED_VALUE"""),1924.0)</f>
        <v>1924</v>
      </c>
      <c r="D854" s="1">
        <f>IFERROR(__xludf.DUMMYFUNCTION("""COMPUTED_VALUE"""),853.0)</f>
        <v>853</v>
      </c>
      <c r="E854" s="2">
        <f>IFERROR(__xludf.DUMMYFUNCTION("""COMPUTED_VALUE"""),44683.5)</f>
        <v>44683.5</v>
      </c>
      <c r="F854" s="1">
        <f>IFERROR(__xludf.DUMMYFUNCTION("""COMPUTED_VALUE"""),2295.0)</f>
        <v>2295</v>
      </c>
      <c r="G854" s="1">
        <f>IFERROR(__xludf.DUMMYFUNCTION("""COMPUTED_VALUE"""),853.0)</f>
        <v>853</v>
      </c>
      <c r="H854" s="1">
        <f>IFERROR(__xludf.DUMMYFUNCTION("""COMPUTED_VALUE"""),29.50458088)</f>
        <v>29.50458088</v>
      </c>
    </row>
    <row r="855">
      <c r="A855" s="1">
        <f>IFERROR(__xludf.DUMMYFUNCTION("""COMPUTED_VALUE"""),854.0)</f>
        <v>854</v>
      </c>
      <c r="B855" s="1">
        <f>IFERROR(__xludf.DUMMYFUNCTION("""COMPUTED_VALUE"""),66.5247402849639)</f>
        <v>66.52474028</v>
      </c>
      <c r="C855" s="1">
        <f>IFERROR(__xludf.DUMMYFUNCTION("""COMPUTED_VALUE"""),1834.0)</f>
        <v>1834</v>
      </c>
      <c r="D855" s="1">
        <f>IFERROR(__xludf.DUMMYFUNCTION("""COMPUTED_VALUE"""),854.0)</f>
        <v>854</v>
      </c>
      <c r="E855" s="2">
        <f>IFERROR(__xludf.DUMMYFUNCTION("""COMPUTED_VALUE"""),44683.541666666664)</f>
        <v>44683.54167</v>
      </c>
      <c r="F855" s="1">
        <f>IFERROR(__xludf.DUMMYFUNCTION("""COMPUTED_VALUE"""),2484.0)</f>
        <v>2484</v>
      </c>
      <c r="G855" s="1">
        <f>IFERROR(__xludf.DUMMYFUNCTION("""COMPUTED_VALUE"""),854.0)</f>
        <v>854</v>
      </c>
      <c r="H855" s="1">
        <f>IFERROR(__xludf.DUMMYFUNCTION("""COMPUTED_VALUE"""),32.49797872)</f>
        <v>32.49797872</v>
      </c>
    </row>
    <row r="856">
      <c r="A856" s="1">
        <f>IFERROR(__xludf.DUMMYFUNCTION("""COMPUTED_VALUE"""),855.0)</f>
        <v>855</v>
      </c>
      <c r="B856" s="1">
        <f>IFERROR(__xludf.DUMMYFUNCTION("""COMPUTED_VALUE"""),59.5676660085458)</f>
        <v>59.56766601</v>
      </c>
      <c r="C856" s="1">
        <f>IFERROR(__xludf.DUMMYFUNCTION("""COMPUTED_VALUE"""),1176.0)</f>
        <v>1176</v>
      </c>
      <c r="D856" s="1">
        <f>IFERROR(__xludf.DUMMYFUNCTION("""COMPUTED_VALUE"""),855.0)</f>
        <v>855</v>
      </c>
      <c r="E856" s="2">
        <f>IFERROR(__xludf.DUMMYFUNCTION("""COMPUTED_VALUE"""),44683.583333333336)</f>
        <v>44683.58333</v>
      </c>
      <c r="F856" s="1">
        <f>IFERROR(__xludf.DUMMYFUNCTION("""COMPUTED_VALUE"""),2892.0)</f>
        <v>2892</v>
      </c>
      <c r="G856" s="1">
        <f>IFERROR(__xludf.DUMMYFUNCTION("""COMPUTED_VALUE"""),855.0)</f>
        <v>855</v>
      </c>
      <c r="H856" s="1">
        <f>IFERROR(__xludf.DUMMYFUNCTION("""COMPUTED_VALUE"""),71.47864756)</f>
        <v>71.47864756</v>
      </c>
    </row>
    <row r="857">
      <c r="A857" s="1">
        <f>IFERROR(__xludf.DUMMYFUNCTION("""COMPUTED_VALUE"""),856.0)</f>
        <v>856</v>
      </c>
      <c r="B857" s="1">
        <f>IFERROR(__xludf.DUMMYFUNCTION("""COMPUTED_VALUE"""),77.9299132971545)</f>
        <v>77.9299133</v>
      </c>
      <c r="C857" s="1">
        <f>IFERROR(__xludf.DUMMYFUNCTION("""COMPUTED_VALUE"""),1551.0)</f>
        <v>1551</v>
      </c>
      <c r="D857" s="1">
        <f>IFERROR(__xludf.DUMMYFUNCTION("""COMPUTED_VALUE"""),856.0)</f>
        <v>856</v>
      </c>
      <c r="E857" s="2">
        <f>IFERROR(__xludf.DUMMYFUNCTION("""COMPUTED_VALUE"""),44683.625)</f>
        <v>44683.625</v>
      </c>
      <c r="F857" s="1">
        <f>IFERROR(__xludf.DUMMYFUNCTION("""COMPUTED_VALUE"""),2811.0)</f>
        <v>2811</v>
      </c>
      <c r="G857" s="1">
        <f>IFERROR(__xludf.DUMMYFUNCTION("""COMPUTED_VALUE"""),856.0)</f>
        <v>856</v>
      </c>
      <c r="H857" s="1">
        <f>IFERROR(__xludf.DUMMYFUNCTION("""COMPUTED_VALUE"""),41.56673287)</f>
        <v>41.56673287</v>
      </c>
    </row>
    <row r="858">
      <c r="A858" s="1">
        <f>IFERROR(__xludf.DUMMYFUNCTION("""COMPUTED_VALUE"""),857.0)</f>
        <v>857</v>
      </c>
      <c r="B858" s="1">
        <f>IFERROR(__xludf.DUMMYFUNCTION("""COMPUTED_VALUE"""),61.6888165228726)</f>
        <v>61.68881652</v>
      </c>
      <c r="C858" s="1">
        <f>IFERROR(__xludf.DUMMYFUNCTION("""COMPUTED_VALUE"""),1934.0)</f>
        <v>1934</v>
      </c>
      <c r="D858" s="1">
        <f>IFERROR(__xludf.DUMMYFUNCTION("""COMPUTED_VALUE"""),857.0)</f>
        <v>857</v>
      </c>
      <c r="E858" s="2">
        <f>IFERROR(__xludf.DUMMYFUNCTION("""COMPUTED_VALUE"""),44683.666666666664)</f>
        <v>44683.66667</v>
      </c>
      <c r="F858" s="1">
        <f>IFERROR(__xludf.DUMMYFUNCTION("""COMPUTED_VALUE"""),2294.0)</f>
        <v>2294</v>
      </c>
      <c r="G858" s="1">
        <f>IFERROR(__xludf.DUMMYFUNCTION("""COMPUTED_VALUE"""),857.0)</f>
        <v>857</v>
      </c>
      <c r="H858" s="1">
        <f>IFERROR(__xludf.DUMMYFUNCTION("""COMPUTED_VALUE"""),17.16863838)</f>
        <v>17.16863838</v>
      </c>
    </row>
    <row r="859">
      <c r="A859" s="1">
        <f>IFERROR(__xludf.DUMMYFUNCTION("""COMPUTED_VALUE"""),858.0)</f>
        <v>858</v>
      </c>
      <c r="B859" s="1">
        <f>IFERROR(__xludf.DUMMYFUNCTION("""COMPUTED_VALUE"""),64.0870450144333)</f>
        <v>64.08704501</v>
      </c>
      <c r="C859" s="1">
        <f>IFERROR(__xludf.DUMMYFUNCTION("""COMPUTED_VALUE"""),1190.0)</f>
        <v>1190</v>
      </c>
      <c r="D859" s="1">
        <f>IFERROR(__xludf.DUMMYFUNCTION("""COMPUTED_VALUE"""),858.0)</f>
        <v>858</v>
      </c>
      <c r="E859" s="2">
        <f>IFERROR(__xludf.DUMMYFUNCTION("""COMPUTED_VALUE"""),44683.708333333336)</f>
        <v>44683.70833</v>
      </c>
      <c r="F859" s="1">
        <f>IFERROR(__xludf.DUMMYFUNCTION("""COMPUTED_VALUE"""),2558.0)</f>
        <v>2558</v>
      </c>
      <c r="G859" s="1">
        <f>IFERROR(__xludf.DUMMYFUNCTION("""COMPUTED_VALUE"""),858.0)</f>
        <v>858</v>
      </c>
      <c r="H859" s="1">
        <f>IFERROR(__xludf.DUMMYFUNCTION("""COMPUTED_VALUE"""),93.55867375)</f>
        <v>93.55867375</v>
      </c>
    </row>
    <row r="860">
      <c r="A860" s="1">
        <f>IFERROR(__xludf.DUMMYFUNCTION("""COMPUTED_VALUE"""),859.0)</f>
        <v>859</v>
      </c>
      <c r="B860" s="1">
        <f>IFERROR(__xludf.DUMMYFUNCTION("""COMPUTED_VALUE"""),42.1618514241684)</f>
        <v>42.16185142</v>
      </c>
      <c r="C860" s="1">
        <f>IFERROR(__xludf.DUMMYFUNCTION("""COMPUTED_VALUE"""),1980.0)</f>
        <v>1980</v>
      </c>
      <c r="D860" s="1">
        <f>IFERROR(__xludf.DUMMYFUNCTION("""COMPUTED_VALUE"""),859.0)</f>
        <v>859</v>
      </c>
      <c r="E860" s="2">
        <f>IFERROR(__xludf.DUMMYFUNCTION("""COMPUTED_VALUE"""),44683.75)</f>
        <v>44683.75</v>
      </c>
      <c r="F860" s="1">
        <f>IFERROR(__xludf.DUMMYFUNCTION("""COMPUTED_VALUE"""),2407.0)</f>
        <v>2407</v>
      </c>
      <c r="G860" s="1">
        <f>IFERROR(__xludf.DUMMYFUNCTION("""COMPUTED_VALUE"""),859.0)</f>
        <v>859</v>
      </c>
      <c r="H860" s="1">
        <f>IFERROR(__xludf.DUMMYFUNCTION("""COMPUTED_VALUE"""),47.28329323)</f>
        <v>47.28329323</v>
      </c>
    </row>
    <row r="861">
      <c r="A861" s="1">
        <f>IFERROR(__xludf.DUMMYFUNCTION("""COMPUTED_VALUE"""),860.0)</f>
        <v>860</v>
      </c>
      <c r="B861" s="1">
        <f>IFERROR(__xludf.DUMMYFUNCTION("""COMPUTED_VALUE"""),14.3775011830705)</f>
        <v>14.37750118</v>
      </c>
      <c r="C861" s="1">
        <f>IFERROR(__xludf.DUMMYFUNCTION("""COMPUTED_VALUE"""),1322.0)</f>
        <v>1322</v>
      </c>
      <c r="D861" s="1">
        <f>IFERROR(__xludf.DUMMYFUNCTION("""COMPUTED_VALUE"""),860.0)</f>
        <v>860</v>
      </c>
      <c r="E861" s="2">
        <f>IFERROR(__xludf.DUMMYFUNCTION("""COMPUTED_VALUE"""),44683.791666666664)</f>
        <v>44683.79167</v>
      </c>
      <c r="F861" s="1">
        <f>IFERROR(__xludf.DUMMYFUNCTION("""COMPUTED_VALUE"""),2408.0)</f>
        <v>2408</v>
      </c>
      <c r="G861" s="1">
        <f>IFERROR(__xludf.DUMMYFUNCTION("""COMPUTED_VALUE"""),860.0)</f>
        <v>860</v>
      </c>
      <c r="H861" s="1">
        <f>IFERROR(__xludf.DUMMYFUNCTION("""COMPUTED_VALUE"""),78.78711195)</f>
        <v>78.78711195</v>
      </c>
    </row>
    <row r="862">
      <c r="A862" s="1">
        <f>IFERROR(__xludf.DUMMYFUNCTION("""COMPUTED_VALUE"""),861.0)</f>
        <v>861</v>
      </c>
      <c r="B862" s="1">
        <f>IFERROR(__xludf.DUMMYFUNCTION("""COMPUTED_VALUE"""),80.206153862561)</f>
        <v>80.20615386</v>
      </c>
      <c r="C862" s="1">
        <f>IFERROR(__xludf.DUMMYFUNCTION("""COMPUTED_VALUE"""),1765.0)</f>
        <v>1765</v>
      </c>
      <c r="D862" s="1">
        <f>IFERROR(__xludf.DUMMYFUNCTION("""COMPUTED_VALUE"""),861.0)</f>
        <v>861</v>
      </c>
      <c r="E862" s="2">
        <f>IFERROR(__xludf.DUMMYFUNCTION("""COMPUTED_VALUE"""),44683.833333333336)</f>
        <v>44683.83333</v>
      </c>
      <c r="F862" s="1">
        <f>IFERROR(__xludf.DUMMYFUNCTION("""COMPUTED_VALUE"""),2015.0)</f>
        <v>2015</v>
      </c>
      <c r="G862" s="1">
        <f>IFERROR(__xludf.DUMMYFUNCTION("""COMPUTED_VALUE"""),861.0)</f>
        <v>861</v>
      </c>
      <c r="H862" s="1">
        <f>IFERROR(__xludf.DUMMYFUNCTION("""COMPUTED_VALUE"""),13.51324149)</f>
        <v>13.51324149</v>
      </c>
    </row>
    <row r="863">
      <c r="A863" s="1">
        <f>IFERROR(__xludf.DUMMYFUNCTION("""COMPUTED_VALUE"""),862.0)</f>
        <v>862</v>
      </c>
      <c r="B863" s="1">
        <f>IFERROR(__xludf.DUMMYFUNCTION("""COMPUTED_VALUE"""),80.4157416411386)</f>
        <v>80.41574164</v>
      </c>
      <c r="C863" s="1">
        <f>IFERROR(__xludf.DUMMYFUNCTION("""COMPUTED_VALUE"""),1553.0)</f>
        <v>1553</v>
      </c>
      <c r="D863" s="1">
        <f>IFERROR(__xludf.DUMMYFUNCTION("""COMPUTED_VALUE"""),862.0)</f>
        <v>862</v>
      </c>
      <c r="E863" s="2">
        <f>IFERROR(__xludf.DUMMYFUNCTION("""COMPUTED_VALUE"""),44683.875)</f>
        <v>44683.875</v>
      </c>
      <c r="F863" s="1">
        <f>IFERROR(__xludf.DUMMYFUNCTION("""COMPUTED_VALUE"""),2077.0)</f>
        <v>2077</v>
      </c>
      <c r="G863" s="1">
        <f>IFERROR(__xludf.DUMMYFUNCTION("""COMPUTED_VALUE"""),862.0)</f>
        <v>862</v>
      </c>
      <c r="H863" s="1">
        <f>IFERROR(__xludf.DUMMYFUNCTION("""COMPUTED_VALUE"""),78.35691365)</f>
        <v>78.35691365</v>
      </c>
    </row>
    <row r="864">
      <c r="A864" s="1">
        <f>IFERROR(__xludf.DUMMYFUNCTION("""COMPUTED_VALUE"""),863.0)</f>
        <v>863</v>
      </c>
      <c r="B864" s="1">
        <f>IFERROR(__xludf.DUMMYFUNCTION("""COMPUTED_VALUE"""),36.9087392976182)</f>
        <v>36.9087393</v>
      </c>
      <c r="C864" s="1">
        <f>IFERROR(__xludf.DUMMYFUNCTION("""COMPUTED_VALUE"""),1143.0)</f>
        <v>1143</v>
      </c>
      <c r="D864" s="1">
        <f>IFERROR(__xludf.DUMMYFUNCTION("""COMPUTED_VALUE"""),863.0)</f>
        <v>863</v>
      </c>
      <c r="E864" s="2">
        <f>IFERROR(__xludf.DUMMYFUNCTION("""COMPUTED_VALUE"""),44683.916666666664)</f>
        <v>44683.91667</v>
      </c>
      <c r="F864" s="1">
        <f>IFERROR(__xludf.DUMMYFUNCTION("""COMPUTED_VALUE"""),2124.0)</f>
        <v>2124</v>
      </c>
      <c r="G864" s="1">
        <f>IFERROR(__xludf.DUMMYFUNCTION("""COMPUTED_VALUE"""),863.0)</f>
        <v>863</v>
      </c>
      <c r="H864" s="1">
        <f>IFERROR(__xludf.DUMMYFUNCTION("""COMPUTED_VALUE"""),61.20774773)</f>
        <v>61.20774773</v>
      </c>
    </row>
    <row r="865">
      <c r="A865" s="1">
        <f>IFERROR(__xludf.DUMMYFUNCTION("""COMPUTED_VALUE"""),864.0)</f>
        <v>864</v>
      </c>
      <c r="B865" s="1">
        <f>IFERROR(__xludf.DUMMYFUNCTION("""COMPUTED_VALUE"""),29.0808949380552)</f>
        <v>29.08089494</v>
      </c>
      <c r="C865" s="1">
        <f>IFERROR(__xludf.DUMMYFUNCTION("""COMPUTED_VALUE"""),1709.0)</f>
        <v>1709</v>
      </c>
      <c r="D865" s="1">
        <f>IFERROR(__xludf.DUMMYFUNCTION("""COMPUTED_VALUE"""),864.0)</f>
        <v>864</v>
      </c>
      <c r="E865" s="2">
        <f>IFERROR(__xludf.DUMMYFUNCTION("""COMPUTED_VALUE"""),44683.958333333336)</f>
        <v>44683.95833</v>
      </c>
      <c r="F865" s="1">
        <f>IFERROR(__xludf.DUMMYFUNCTION("""COMPUTED_VALUE"""),2137.0)</f>
        <v>2137</v>
      </c>
      <c r="G865" s="1">
        <f>IFERROR(__xludf.DUMMYFUNCTION("""COMPUTED_VALUE"""),864.0)</f>
        <v>864</v>
      </c>
      <c r="H865" s="1">
        <f>IFERROR(__xludf.DUMMYFUNCTION("""COMPUTED_VALUE"""),16.13528329)</f>
        <v>16.13528329</v>
      </c>
    </row>
    <row r="866">
      <c r="A866" s="1">
        <f>IFERROR(__xludf.DUMMYFUNCTION("""COMPUTED_VALUE"""),865.0)</f>
        <v>865</v>
      </c>
      <c r="B866" s="1">
        <f>IFERROR(__xludf.DUMMYFUNCTION("""COMPUTED_VALUE"""),19.3515780817065)</f>
        <v>19.35157808</v>
      </c>
      <c r="C866" s="1">
        <f>IFERROR(__xludf.DUMMYFUNCTION("""COMPUTED_VALUE"""),1839.0)</f>
        <v>1839</v>
      </c>
      <c r="D866" s="1">
        <f>IFERROR(__xludf.DUMMYFUNCTION("""COMPUTED_VALUE"""),865.0)</f>
        <v>865</v>
      </c>
      <c r="E866" s="2">
        <f>IFERROR(__xludf.DUMMYFUNCTION("""COMPUTED_VALUE"""),44714.0)</f>
        <v>44714</v>
      </c>
      <c r="F866" s="1">
        <f>IFERROR(__xludf.DUMMYFUNCTION("""COMPUTED_VALUE"""),2163.0)</f>
        <v>2163</v>
      </c>
      <c r="G866" s="1">
        <f>IFERROR(__xludf.DUMMYFUNCTION("""COMPUTED_VALUE"""),865.0)</f>
        <v>865</v>
      </c>
      <c r="H866" s="1">
        <f>IFERROR(__xludf.DUMMYFUNCTION("""COMPUTED_VALUE"""),66.87343909)</f>
        <v>66.87343909</v>
      </c>
    </row>
    <row r="867">
      <c r="A867" s="1">
        <f>IFERROR(__xludf.DUMMYFUNCTION("""COMPUTED_VALUE"""),866.0)</f>
        <v>866</v>
      </c>
      <c r="B867" s="1">
        <f>IFERROR(__xludf.DUMMYFUNCTION("""COMPUTED_VALUE"""),34.4466800715817)</f>
        <v>34.44668007</v>
      </c>
      <c r="C867" s="1">
        <f>IFERROR(__xludf.DUMMYFUNCTION("""COMPUTED_VALUE"""),1249.0)</f>
        <v>1249</v>
      </c>
      <c r="D867" s="1">
        <f>IFERROR(__xludf.DUMMYFUNCTION("""COMPUTED_VALUE"""),866.0)</f>
        <v>866</v>
      </c>
      <c r="E867" s="2">
        <f>IFERROR(__xludf.DUMMYFUNCTION("""COMPUTED_VALUE"""),44714.041666666664)</f>
        <v>44714.04167</v>
      </c>
      <c r="F867" s="1">
        <f>IFERROR(__xludf.DUMMYFUNCTION("""COMPUTED_VALUE"""),2395.0)</f>
        <v>2395</v>
      </c>
      <c r="G867" s="1">
        <f>IFERROR(__xludf.DUMMYFUNCTION("""COMPUTED_VALUE"""),866.0)</f>
        <v>866</v>
      </c>
      <c r="H867" s="1">
        <f>IFERROR(__xludf.DUMMYFUNCTION("""COMPUTED_VALUE"""),42.57270708)</f>
        <v>42.57270708</v>
      </c>
    </row>
    <row r="868">
      <c r="A868" s="1">
        <f>IFERROR(__xludf.DUMMYFUNCTION("""COMPUTED_VALUE"""),867.0)</f>
        <v>867</v>
      </c>
      <c r="B868" s="1">
        <f>IFERROR(__xludf.DUMMYFUNCTION("""COMPUTED_VALUE"""),81.4151528494399)</f>
        <v>81.41515285</v>
      </c>
      <c r="C868" s="1">
        <f>IFERROR(__xludf.DUMMYFUNCTION("""COMPUTED_VALUE"""),1128.0)</f>
        <v>1128</v>
      </c>
      <c r="D868" s="1">
        <f>IFERROR(__xludf.DUMMYFUNCTION("""COMPUTED_VALUE"""),867.0)</f>
        <v>867</v>
      </c>
      <c r="E868" s="2">
        <f>IFERROR(__xludf.DUMMYFUNCTION("""COMPUTED_VALUE"""),44714.083333333336)</f>
        <v>44714.08333</v>
      </c>
      <c r="F868" s="1">
        <f>IFERROR(__xludf.DUMMYFUNCTION("""COMPUTED_VALUE"""),2160.0)</f>
        <v>2160</v>
      </c>
      <c r="G868" s="1">
        <f>IFERROR(__xludf.DUMMYFUNCTION("""COMPUTED_VALUE"""),867.0)</f>
        <v>867</v>
      </c>
      <c r="H868" s="1">
        <f>IFERROR(__xludf.DUMMYFUNCTION("""COMPUTED_VALUE"""),96.79573985)</f>
        <v>96.79573985</v>
      </c>
    </row>
    <row r="869">
      <c r="A869" s="1">
        <f>IFERROR(__xludf.DUMMYFUNCTION("""COMPUTED_VALUE"""),868.0)</f>
        <v>868</v>
      </c>
      <c r="B869" s="1">
        <f>IFERROR(__xludf.DUMMYFUNCTION("""COMPUTED_VALUE"""),27.4506197581801)</f>
        <v>27.45061976</v>
      </c>
      <c r="C869" s="1">
        <f>IFERROR(__xludf.DUMMYFUNCTION("""COMPUTED_VALUE"""),1111.0)</f>
        <v>1111</v>
      </c>
      <c r="D869" s="1">
        <f>IFERROR(__xludf.DUMMYFUNCTION("""COMPUTED_VALUE"""),868.0)</f>
        <v>868</v>
      </c>
      <c r="E869" s="2">
        <f>IFERROR(__xludf.DUMMYFUNCTION("""COMPUTED_VALUE"""),44714.125)</f>
        <v>44714.125</v>
      </c>
      <c r="F869" s="1">
        <f>IFERROR(__xludf.DUMMYFUNCTION("""COMPUTED_VALUE"""),2712.0)</f>
        <v>2712</v>
      </c>
      <c r="G869" s="1">
        <f>IFERROR(__xludf.DUMMYFUNCTION("""COMPUTED_VALUE"""),868.0)</f>
        <v>868</v>
      </c>
      <c r="H869" s="1">
        <f>IFERROR(__xludf.DUMMYFUNCTION("""COMPUTED_VALUE"""),49.86699032)</f>
        <v>49.86699032</v>
      </c>
    </row>
    <row r="870">
      <c r="A870" s="1">
        <f>IFERROR(__xludf.DUMMYFUNCTION("""COMPUTED_VALUE"""),869.0)</f>
        <v>869</v>
      </c>
      <c r="B870" s="1">
        <f>IFERROR(__xludf.DUMMYFUNCTION("""COMPUTED_VALUE"""),65.7022581262574)</f>
        <v>65.70225813</v>
      </c>
      <c r="C870" s="1">
        <f>IFERROR(__xludf.DUMMYFUNCTION("""COMPUTED_VALUE"""),1656.0)</f>
        <v>1656</v>
      </c>
      <c r="D870" s="1">
        <f>IFERROR(__xludf.DUMMYFUNCTION("""COMPUTED_VALUE"""),869.0)</f>
        <v>869</v>
      </c>
      <c r="E870" s="2">
        <f>IFERROR(__xludf.DUMMYFUNCTION("""COMPUTED_VALUE"""),44714.166666666664)</f>
        <v>44714.16667</v>
      </c>
      <c r="F870" s="1">
        <f>IFERROR(__xludf.DUMMYFUNCTION("""COMPUTED_VALUE"""),2252.0)</f>
        <v>2252</v>
      </c>
      <c r="G870" s="1">
        <f>IFERROR(__xludf.DUMMYFUNCTION("""COMPUTED_VALUE"""),869.0)</f>
        <v>869</v>
      </c>
      <c r="H870" s="1">
        <f>IFERROR(__xludf.DUMMYFUNCTION("""COMPUTED_VALUE"""),60.7098051)</f>
        <v>60.7098051</v>
      </c>
    </row>
    <row r="871">
      <c r="A871" s="1">
        <f>IFERROR(__xludf.DUMMYFUNCTION("""COMPUTED_VALUE"""),870.0)</f>
        <v>870</v>
      </c>
      <c r="B871" s="1">
        <f>IFERROR(__xludf.DUMMYFUNCTION("""COMPUTED_VALUE"""),50.7009774177452)</f>
        <v>50.70097742</v>
      </c>
      <c r="C871" s="1">
        <f>IFERROR(__xludf.DUMMYFUNCTION("""COMPUTED_VALUE"""),1814.0)</f>
        <v>1814</v>
      </c>
      <c r="D871" s="1">
        <f>IFERROR(__xludf.DUMMYFUNCTION("""COMPUTED_VALUE"""),870.0)</f>
        <v>870</v>
      </c>
      <c r="E871" s="2">
        <f>IFERROR(__xludf.DUMMYFUNCTION("""COMPUTED_VALUE"""),44714.208333333336)</f>
        <v>44714.20833</v>
      </c>
      <c r="F871" s="1">
        <f>IFERROR(__xludf.DUMMYFUNCTION("""COMPUTED_VALUE"""),2302.0)</f>
        <v>2302</v>
      </c>
      <c r="G871" s="1">
        <f>IFERROR(__xludf.DUMMYFUNCTION("""COMPUTED_VALUE"""),870.0)</f>
        <v>870</v>
      </c>
      <c r="H871" s="1">
        <f>IFERROR(__xludf.DUMMYFUNCTION("""COMPUTED_VALUE"""),42.58561383)</f>
        <v>42.58561383</v>
      </c>
    </row>
    <row r="872">
      <c r="A872" s="1">
        <f>IFERROR(__xludf.DUMMYFUNCTION("""COMPUTED_VALUE"""),871.0)</f>
        <v>871</v>
      </c>
      <c r="B872" s="1">
        <f>IFERROR(__xludf.DUMMYFUNCTION("""COMPUTED_VALUE"""),50.2432545770598)</f>
        <v>50.24325458</v>
      </c>
      <c r="C872" s="1">
        <f>IFERROR(__xludf.DUMMYFUNCTION("""COMPUTED_VALUE"""),1393.0)</f>
        <v>1393</v>
      </c>
      <c r="D872" s="1">
        <f>IFERROR(__xludf.DUMMYFUNCTION("""COMPUTED_VALUE"""),871.0)</f>
        <v>871</v>
      </c>
      <c r="E872" s="2">
        <f>IFERROR(__xludf.DUMMYFUNCTION("""COMPUTED_VALUE"""),44714.25)</f>
        <v>44714.25</v>
      </c>
      <c r="F872" s="1">
        <f>IFERROR(__xludf.DUMMYFUNCTION("""COMPUTED_VALUE"""),2875.0)</f>
        <v>2875</v>
      </c>
      <c r="G872" s="1">
        <f>IFERROR(__xludf.DUMMYFUNCTION("""COMPUTED_VALUE"""),871.0)</f>
        <v>871</v>
      </c>
      <c r="H872" s="1">
        <f>IFERROR(__xludf.DUMMYFUNCTION("""COMPUTED_VALUE"""),71.62189341)</f>
        <v>71.62189341</v>
      </c>
    </row>
    <row r="873">
      <c r="A873" s="1">
        <f>IFERROR(__xludf.DUMMYFUNCTION("""COMPUTED_VALUE"""),872.0)</f>
        <v>872</v>
      </c>
      <c r="B873" s="1">
        <f>IFERROR(__xludf.DUMMYFUNCTION("""COMPUTED_VALUE"""),21.1458547206259)</f>
        <v>21.14585472</v>
      </c>
      <c r="C873" s="1">
        <f>IFERROR(__xludf.DUMMYFUNCTION("""COMPUTED_VALUE"""),1920.0)</f>
        <v>1920</v>
      </c>
      <c r="D873" s="1">
        <f>IFERROR(__xludf.DUMMYFUNCTION("""COMPUTED_VALUE"""),872.0)</f>
        <v>872</v>
      </c>
      <c r="E873" s="2">
        <f>IFERROR(__xludf.DUMMYFUNCTION("""COMPUTED_VALUE"""),44714.291666666664)</f>
        <v>44714.29167</v>
      </c>
      <c r="F873" s="1">
        <f>IFERROR(__xludf.DUMMYFUNCTION("""COMPUTED_VALUE"""),2451.0)</f>
        <v>2451</v>
      </c>
      <c r="G873" s="1">
        <f>IFERROR(__xludf.DUMMYFUNCTION("""COMPUTED_VALUE"""),872.0)</f>
        <v>872</v>
      </c>
      <c r="H873" s="1">
        <f>IFERROR(__xludf.DUMMYFUNCTION("""COMPUTED_VALUE"""),16.19530004)</f>
        <v>16.19530004</v>
      </c>
    </row>
    <row r="874">
      <c r="A874" s="1">
        <f>IFERROR(__xludf.DUMMYFUNCTION("""COMPUTED_VALUE"""),873.0)</f>
        <v>873</v>
      </c>
      <c r="B874" s="1">
        <f>IFERROR(__xludf.DUMMYFUNCTION("""COMPUTED_VALUE"""),16.4383208394083)</f>
        <v>16.43832084</v>
      </c>
      <c r="C874" s="1">
        <f>IFERROR(__xludf.DUMMYFUNCTION("""COMPUTED_VALUE"""),1085.0)</f>
        <v>1085</v>
      </c>
      <c r="D874" s="1">
        <f>IFERROR(__xludf.DUMMYFUNCTION("""COMPUTED_VALUE"""),873.0)</f>
        <v>873</v>
      </c>
      <c r="E874" s="2">
        <f>IFERROR(__xludf.DUMMYFUNCTION("""COMPUTED_VALUE"""),44714.333333333336)</f>
        <v>44714.33333</v>
      </c>
      <c r="F874" s="1">
        <f>IFERROR(__xludf.DUMMYFUNCTION("""COMPUTED_VALUE"""),2859.0)</f>
        <v>2859</v>
      </c>
      <c r="G874" s="1">
        <f>IFERROR(__xludf.DUMMYFUNCTION("""COMPUTED_VALUE"""),873.0)</f>
        <v>873</v>
      </c>
      <c r="H874" s="1">
        <f>IFERROR(__xludf.DUMMYFUNCTION("""COMPUTED_VALUE"""),52.16739127)</f>
        <v>52.16739127</v>
      </c>
    </row>
    <row r="875">
      <c r="A875" s="1">
        <f>IFERROR(__xludf.DUMMYFUNCTION("""COMPUTED_VALUE"""),874.0)</f>
        <v>874</v>
      </c>
      <c r="B875" s="1">
        <f>IFERROR(__xludf.DUMMYFUNCTION("""COMPUTED_VALUE"""),70.3012673106878)</f>
        <v>70.30126731</v>
      </c>
      <c r="C875" s="1">
        <f>IFERROR(__xludf.DUMMYFUNCTION("""COMPUTED_VALUE"""),1212.0)</f>
        <v>1212</v>
      </c>
      <c r="D875" s="1">
        <f>IFERROR(__xludf.DUMMYFUNCTION("""COMPUTED_VALUE"""),874.0)</f>
        <v>874</v>
      </c>
      <c r="E875" s="2">
        <f>IFERROR(__xludf.DUMMYFUNCTION("""COMPUTED_VALUE"""),44714.375)</f>
        <v>44714.375</v>
      </c>
      <c r="F875" s="1">
        <f>IFERROR(__xludf.DUMMYFUNCTION("""COMPUTED_VALUE"""),2116.0)</f>
        <v>2116</v>
      </c>
      <c r="G875" s="1">
        <f>IFERROR(__xludf.DUMMYFUNCTION("""COMPUTED_VALUE"""),874.0)</f>
        <v>874</v>
      </c>
      <c r="H875" s="1">
        <f>IFERROR(__xludf.DUMMYFUNCTION("""COMPUTED_VALUE"""),58.75965)</f>
        <v>58.75965</v>
      </c>
    </row>
    <row r="876">
      <c r="A876" s="1">
        <f>IFERROR(__xludf.DUMMYFUNCTION("""COMPUTED_VALUE"""),875.0)</f>
        <v>875</v>
      </c>
      <c r="B876" s="1">
        <f>IFERROR(__xludf.DUMMYFUNCTION("""COMPUTED_VALUE"""),94.2465118353618)</f>
        <v>94.24651184</v>
      </c>
      <c r="C876" s="1">
        <f>IFERROR(__xludf.DUMMYFUNCTION("""COMPUTED_VALUE"""),1708.0)</f>
        <v>1708</v>
      </c>
      <c r="D876" s="1">
        <f>IFERROR(__xludf.DUMMYFUNCTION("""COMPUTED_VALUE"""),875.0)</f>
        <v>875</v>
      </c>
      <c r="E876" s="2">
        <f>IFERROR(__xludf.DUMMYFUNCTION("""COMPUTED_VALUE"""),44714.416666666664)</f>
        <v>44714.41667</v>
      </c>
      <c r="F876" s="1">
        <f>IFERROR(__xludf.DUMMYFUNCTION("""COMPUTED_VALUE"""),2919.0)</f>
        <v>2919</v>
      </c>
      <c r="G876" s="1">
        <f>IFERROR(__xludf.DUMMYFUNCTION("""COMPUTED_VALUE"""),875.0)</f>
        <v>875</v>
      </c>
      <c r="H876" s="1">
        <f>IFERROR(__xludf.DUMMYFUNCTION("""COMPUTED_VALUE"""),32.51857697)</f>
        <v>32.51857697</v>
      </c>
    </row>
    <row r="877">
      <c r="A877" s="1">
        <f>IFERROR(__xludf.DUMMYFUNCTION("""COMPUTED_VALUE"""),876.0)</f>
        <v>876</v>
      </c>
      <c r="B877" s="1">
        <f>IFERROR(__xludf.DUMMYFUNCTION("""COMPUTED_VALUE"""),64.0887996151792)</f>
        <v>64.08879962</v>
      </c>
      <c r="C877" s="1">
        <f>IFERROR(__xludf.DUMMYFUNCTION("""COMPUTED_VALUE"""),1917.0)</f>
        <v>1917</v>
      </c>
      <c r="D877" s="1">
        <f>IFERROR(__xludf.DUMMYFUNCTION("""COMPUTED_VALUE"""),876.0)</f>
        <v>876</v>
      </c>
      <c r="E877" s="2">
        <f>IFERROR(__xludf.DUMMYFUNCTION("""COMPUTED_VALUE"""),44714.458333333336)</f>
        <v>44714.45833</v>
      </c>
      <c r="F877" s="1">
        <f>IFERROR(__xludf.DUMMYFUNCTION("""COMPUTED_VALUE"""),2172.0)</f>
        <v>2172</v>
      </c>
      <c r="G877" s="1">
        <f>IFERROR(__xludf.DUMMYFUNCTION("""COMPUTED_VALUE"""),876.0)</f>
        <v>876</v>
      </c>
      <c r="H877" s="1">
        <f>IFERROR(__xludf.DUMMYFUNCTION("""COMPUTED_VALUE"""),41.01302588)</f>
        <v>41.01302588</v>
      </c>
    </row>
    <row r="878">
      <c r="A878" s="1">
        <f>IFERROR(__xludf.DUMMYFUNCTION("""COMPUTED_VALUE"""),877.0)</f>
        <v>877</v>
      </c>
      <c r="B878" s="1">
        <f>IFERROR(__xludf.DUMMYFUNCTION("""COMPUTED_VALUE"""),77.2638448888862)</f>
        <v>77.26384489</v>
      </c>
      <c r="C878" s="1">
        <f>IFERROR(__xludf.DUMMYFUNCTION("""COMPUTED_VALUE"""),1376.0)</f>
        <v>1376</v>
      </c>
      <c r="D878" s="1">
        <f>IFERROR(__xludf.DUMMYFUNCTION("""COMPUTED_VALUE"""),877.0)</f>
        <v>877</v>
      </c>
      <c r="E878" s="2">
        <f>IFERROR(__xludf.DUMMYFUNCTION("""COMPUTED_VALUE"""),44714.5)</f>
        <v>44714.5</v>
      </c>
      <c r="F878" s="1">
        <f>IFERROR(__xludf.DUMMYFUNCTION("""COMPUTED_VALUE"""),2497.0)</f>
        <v>2497</v>
      </c>
      <c r="G878" s="1">
        <f>IFERROR(__xludf.DUMMYFUNCTION("""COMPUTED_VALUE"""),877.0)</f>
        <v>877</v>
      </c>
      <c r="H878" s="1">
        <f>IFERROR(__xludf.DUMMYFUNCTION("""COMPUTED_VALUE"""),62.53923952)</f>
        <v>62.53923952</v>
      </c>
    </row>
    <row r="879">
      <c r="A879" s="1">
        <f>IFERROR(__xludf.DUMMYFUNCTION("""COMPUTED_VALUE"""),878.0)</f>
        <v>878</v>
      </c>
      <c r="B879" s="1">
        <f>IFERROR(__xludf.DUMMYFUNCTION("""COMPUTED_VALUE"""),40.3121422903587)</f>
        <v>40.31214229</v>
      </c>
      <c r="C879" s="1">
        <f>IFERROR(__xludf.DUMMYFUNCTION("""COMPUTED_VALUE"""),1495.0)</f>
        <v>1495</v>
      </c>
      <c r="D879" s="1">
        <f>IFERROR(__xludf.DUMMYFUNCTION("""COMPUTED_VALUE"""),878.0)</f>
        <v>878</v>
      </c>
      <c r="E879" s="2">
        <f>IFERROR(__xludf.DUMMYFUNCTION("""COMPUTED_VALUE"""),44714.541666666664)</f>
        <v>44714.54167</v>
      </c>
      <c r="F879" s="1">
        <f>IFERROR(__xludf.DUMMYFUNCTION("""COMPUTED_VALUE"""),2024.0)</f>
        <v>2024</v>
      </c>
      <c r="G879" s="1">
        <f>IFERROR(__xludf.DUMMYFUNCTION("""COMPUTED_VALUE"""),878.0)</f>
        <v>878</v>
      </c>
      <c r="H879" s="1">
        <f>IFERROR(__xludf.DUMMYFUNCTION("""COMPUTED_VALUE"""),50.91665733)</f>
        <v>50.91665733</v>
      </c>
    </row>
    <row r="880">
      <c r="A880" s="1">
        <f>IFERROR(__xludf.DUMMYFUNCTION("""COMPUTED_VALUE"""),879.0)</f>
        <v>879</v>
      </c>
      <c r="B880" s="1">
        <f>IFERROR(__xludf.DUMMYFUNCTION("""COMPUTED_VALUE"""),84.5525919353393)</f>
        <v>84.55259194</v>
      </c>
      <c r="C880" s="1">
        <f>IFERROR(__xludf.DUMMYFUNCTION("""COMPUTED_VALUE"""),1623.0)</f>
        <v>1623</v>
      </c>
      <c r="D880" s="1">
        <f>IFERROR(__xludf.DUMMYFUNCTION("""COMPUTED_VALUE"""),879.0)</f>
        <v>879</v>
      </c>
      <c r="E880" s="2">
        <f>IFERROR(__xludf.DUMMYFUNCTION("""COMPUTED_VALUE"""),44714.583333333336)</f>
        <v>44714.58333</v>
      </c>
      <c r="F880" s="1">
        <f>IFERROR(__xludf.DUMMYFUNCTION("""COMPUTED_VALUE"""),2034.0)</f>
        <v>2034</v>
      </c>
      <c r="G880" s="1">
        <f>IFERROR(__xludf.DUMMYFUNCTION("""COMPUTED_VALUE"""),879.0)</f>
        <v>879</v>
      </c>
      <c r="H880" s="1">
        <f>IFERROR(__xludf.DUMMYFUNCTION("""COMPUTED_VALUE"""),44.37912364)</f>
        <v>44.37912364</v>
      </c>
    </row>
    <row r="881">
      <c r="A881" s="1">
        <f>IFERROR(__xludf.DUMMYFUNCTION("""COMPUTED_VALUE"""),880.0)</f>
        <v>880</v>
      </c>
      <c r="B881" s="1">
        <f>IFERROR(__xludf.DUMMYFUNCTION("""COMPUTED_VALUE"""),95.2301527805285)</f>
        <v>95.23015278</v>
      </c>
      <c r="C881" s="1">
        <f>IFERROR(__xludf.DUMMYFUNCTION("""COMPUTED_VALUE"""),1423.0)</f>
        <v>1423</v>
      </c>
      <c r="D881" s="1">
        <f>IFERROR(__xludf.DUMMYFUNCTION("""COMPUTED_VALUE"""),880.0)</f>
        <v>880</v>
      </c>
      <c r="E881" s="2">
        <f>IFERROR(__xludf.DUMMYFUNCTION("""COMPUTED_VALUE"""),44714.625)</f>
        <v>44714.625</v>
      </c>
      <c r="F881" s="1">
        <f>IFERROR(__xludf.DUMMYFUNCTION("""COMPUTED_VALUE"""),2116.0)</f>
        <v>2116</v>
      </c>
      <c r="G881" s="1">
        <f>IFERROR(__xludf.DUMMYFUNCTION("""COMPUTED_VALUE"""),880.0)</f>
        <v>880</v>
      </c>
      <c r="H881" s="1">
        <f>IFERROR(__xludf.DUMMYFUNCTION("""COMPUTED_VALUE"""),11.9200768)</f>
        <v>11.9200768</v>
      </c>
    </row>
    <row r="882">
      <c r="A882" s="1">
        <f>IFERROR(__xludf.DUMMYFUNCTION("""COMPUTED_VALUE"""),881.0)</f>
        <v>881</v>
      </c>
      <c r="B882" s="1">
        <f>IFERROR(__xludf.DUMMYFUNCTION("""COMPUTED_VALUE"""),50.8349665223064)</f>
        <v>50.83496652</v>
      </c>
      <c r="C882" s="1">
        <f>IFERROR(__xludf.DUMMYFUNCTION("""COMPUTED_VALUE"""),1504.0)</f>
        <v>1504</v>
      </c>
      <c r="D882" s="1">
        <f>IFERROR(__xludf.DUMMYFUNCTION("""COMPUTED_VALUE"""),881.0)</f>
        <v>881</v>
      </c>
      <c r="E882" s="2">
        <f>IFERROR(__xludf.DUMMYFUNCTION("""COMPUTED_VALUE"""),44714.666666666664)</f>
        <v>44714.66667</v>
      </c>
      <c r="F882" s="1">
        <f>IFERROR(__xludf.DUMMYFUNCTION("""COMPUTED_VALUE"""),2241.0)</f>
        <v>2241</v>
      </c>
      <c r="G882" s="1">
        <f>IFERROR(__xludf.DUMMYFUNCTION("""COMPUTED_VALUE"""),881.0)</f>
        <v>881</v>
      </c>
      <c r="H882" s="1">
        <f>IFERROR(__xludf.DUMMYFUNCTION("""COMPUTED_VALUE"""),23.55967783)</f>
        <v>23.55967783</v>
      </c>
    </row>
    <row r="883">
      <c r="A883" s="1">
        <f>IFERROR(__xludf.DUMMYFUNCTION("""COMPUTED_VALUE"""),882.0)</f>
        <v>882</v>
      </c>
      <c r="B883" s="1">
        <f>IFERROR(__xludf.DUMMYFUNCTION("""COMPUTED_VALUE"""),84.6006034283928)</f>
        <v>84.60060343</v>
      </c>
      <c r="C883" s="1">
        <f>IFERROR(__xludf.DUMMYFUNCTION("""COMPUTED_VALUE"""),1571.0)</f>
        <v>1571</v>
      </c>
      <c r="D883" s="1">
        <f>IFERROR(__xludf.DUMMYFUNCTION("""COMPUTED_VALUE"""),882.0)</f>
        <v>882</v>
      </c>
      <c r="E883" s="2">
        <f>IFERROR(__xludf.DUMMYFUNCTION("""COMPUTED_VALUE"""),44714.708333333336)</f>
        <v>44714.70833</v>
      </c>
      <c r="F883" s="1">
        <f>IFERROR(__xludf.DUMMYFUNCTION("""COMPUTED_VALUE"""),2379.0)</f>
        <v>2379</v>
      </c>
      <c r="G883" s="1">
        <f>IFERROR(__xludf.DUMMYFUNCTION("""COMPUTED_VALUE"""),882.0)</f>
        <v>882</v>
      </c>
      <c r="H883" s="1">
        <f>IFERROR(__xludf.DUMMYFUNCTION("""COMPUTED_VALUE"""),41.93851847)</f>
        <v>41.93851847</v>
      </c>
    </row>
    <row r="884">
      <c r="A884" s="1">
        <f>IFERROR(__xludf.DUMMYFUNCTION("""COMPUTED_VALUE"""),883.0)</f>
        <v>883</v>
      </c>
      <c r="B884" s="1">
        <f>IFERROR(__xludf.DUMMYFUNCTION("""COMPUTED_VALUE"""),63.5318610583648)</f>
        <v>63.53186106</v>
      </c>
      <c r="C884" s="1">
        <f>IFERROR(__xludf.DUMMYFUNCTION("""COMPUTED_VALUE"""),1406.0)</f>
        <v>1406</v>
      </c>
      <c r="D884" s="1">
        <f>IFERROR(__xludf.DUMMYFUNCTION("""COMPUTED_VALUE"""),883.0)</f>
        <v>883</v>
      </c>
      <c r="E884" s="2">
        <f>IFERROR(__xludf.DUMMYFUNCTION("""COMPUTED_VALUE"""),44714.75)</f>
        <v>44714.75</v>
      </c>
      <c r="F884" s="1">
        <f>IFERROR(__xludf.DUMMYFUNCTION("""COMPUTED_VALUE"""),2050.0)</f>
        <v>2050</v>
      </c>
      <c r="G884" s="1">
        <f>IFERROR(__xludf.DUMMYFUNCTION("""COMPUTED_VALUE"""),883.0)</f>
        <v>883</v>
      </c>
      <c r="H884" s="1">
        <f>IFERROR(__xludf.DUMMYFUNCTION("""COMPUTED_VALUE"""),12.84518823)</f>
        <v>12.84518823</v>
      </c>
    </row>
    <row r="885">
      <c r="A885" s="1">
        <f>IFERROR(__xludf.DUMMYFUNCTION("""COMPUTED_VALUE"""),884.0)</f>
        <v>884</v>
      </c>
      <c r="B885" s="1">
        <f>IFERROR(__xludf.DUMMYFUNCTION("""COMPUTED_VALUE"""),66.266264906933)</f>
        <v>66.26626491</v>
      </c>
      <c r="C885" s="1">
        <f>IFERROR(__xludf.DUMMYFUNCTION("""COMPUTED_VALUE"""),1704.0)</f>
        <v>1704</v>
      </c>
      <c r="D885" s="1">
        <f>IFERROR(__xludf.DUMMYFUNCTION("""COMPUTED_VALUE"""),884.0)</f>
        <v>884</v>
      </c>
      <c r="E885" s="2">
        <f>IFERROR(__xludf.DUMMYFUNCTION("""COMPUTED_VALUE"""),44714.791666666664)</f>
        <v>44714.79167</v>
      </c>
      <c r="F885" s="1">
        <f>IFERROR(__xludf.DUMMYFUNCTION("""COMPUTED_VALUE"""),2738.0)</f>
        <v>2738</v>
      </c>
      <c r="G885" s="1">
        <f>IFERROR(__xludf.DUMMYFUNCTION("""COMPUTED_VALUE"""),884.0)</f>
        <v>884</v>
      </c>
      <c r="H885" s="1">
        <f>IFERROR(__xludf.DUMMYFUNCTION("""COMPUTED_VALUE"""),82.00296268)</f>
        <v>82.00296268</v>
      </c>
    </row>
    <row r="886">
      <c r="A886" s="1">
        <f>IFERROR(__xludf.DUMMYFUNCTION("""COMPUTED_VALUE"""),885.0)</f>
        <v>885</v>
      </c>
      <c r="B886" s="1">
        <f>IFERROR(__xludf.DUMMYFUNCTION("""COMPUTED_VALUE"""),23.449818159606)</f>
        <v>23.44981816</v>
      </c>
      <c r="C886" s="1">
        <f>IFERROR(__xludf.DUMMYFUNCTION("""COMPUTED_VALUE"""),1210.0)</f>
        <v>1210</v>
      </c>
      <c r="D886" s="1">
        <f>IFERROR(__xludf.DUMMYFUNCTION("""COMPUTED_VALUE"""),885.0)</f>
        <v>885</v>
      </c>
      <c r="E886" s="2">
        <f>IFERROR(__xludf.DUMMYFUNCTION("""COMPUTED_VALUE"""),44714.833333333336)</f>
        <v>44714.83333</v>
      </c>
      <c r="F886" s="1">
        <f>IFERROR(__xludf.DUMMYFUNCTION("""COMPUTED_VALUE"""),2200.0)</f>
        <v>2200</v>
      </c>
      <c r="G886" s="1">
        <f>IFERROR(__xludf.DUMMYFUNCTION("""COMPUTED_VALUE"""),885.0)</f>
        <v>885</v>
      </c>
      <c r="H886" s="1">
        <f>IFERROR(__xludf.DUMMYFUNCTION("""COMPUTED_VALUE"""),11.02197977)</f>
        <v>11.02197977</v>
      </c>
    </row>
    <row r="887">
      <c r="A887" s="1">
        <f>IFERROR(__xludf.DUMMYFUNCTION("""COMPUTED_VALUE"""),886.0)</f>
        <v>886</v>
      </c>
      <c r="B887" s="1">
        <f>IFERROR(__xludf.DUMMYFUNCTION("""COMPUTED_VALUE"""),90.0611533634986)</f>
        <v>90.06115336</v>
      </c>
      <c r="C887" s="1">
        <f>IFERROR(__xludf.DUMMYFUNCTION("""COMPUTED_VALUE"""),1821.0)</f>
        <v>1821</v>
      </c>
      <c r="D887" s="1">
        <f>IFERROR(__xludf.DUMMYFUNCTION("""COMPUTED_VALUE"""),886.0)</f>
        <v>886</v>
      </c>
      <c r="E887" s="2">
        <f>IFERROR(__xludf.DUMMYFUNCTION("""COMPUTED_VALUE"""),44714.875)</f>
        <v>44714.875</v>
      </c>
      <c r="F887" s="1">
        <f>IFERROR(__xludf.DUMMYFUNCTION("""COMPUTED_VALUE"""),2831.0)</f>
        <v>2831</v>
      </c>
      <c r="G887" s="1">
        <f>IFERROR(__xludf.DUMMYFUNCTION("""COMPUTED_VALUE"""),886.0)</f>
        <v>886</v>
      </c>
      <c r="H887" s="1">
        <f>IFERROR(__xludf.DUMMYFUNCTION("""COMPUTED_VALUE"""),71.62684127)</f>
        <v>71.62684127</v>
      </c>
    </row>
    <row r="888">
      <c r="A888" s="1">
        <f>IFERROR(__xludf.DUMMYFUNCTION("""COMPUTED_VALUE"""),887.0)</f>
        <v>887</v>
      </c>
      <c r="B888" s="1">
        <f>IFERROR(__xludf.DUMMYFUNCTION("""COMPUTED_VALUE"""),25.5279901975511)</f>
        <v>25.5279902</v>
      </c>
      <c r="C888" s="1">
        <f>IFERROR(__xludf.DUMMYFUNCTION("""COMPUTED_VALUE"""),1180.0)</f>
        <v>1180</v>
      </c>
      <c r="D888" s="1">
        <f>IFERROR(__xludf.DUMMYFUNCTION("""COMPUTED_VALUE"""),887.0)</f>
        <v>887</v>
      </c>
      <c r="E888" s="2">
        <f>IFERROR(__xludf.DUMMYFUNCTION("""COMPUTED_VALUE"""),44714.916666666664)</f>
        <v>44714.91667</v>
      </c>
      <c r="F888" s="1">
        <f>IFERROR(__xludf.DUMMYFUNCTION("""COMPUTED_VALUE"""),2813.0)</f>
        <v>2813</v>
      </c>
      <c r="G888" s="1">
        <f>IFERROR(__xludf.DUMMYFUNCTION("""COMPUTED_VALUE"""),887.0)</f>
        <v>887</v>
      </c>
      <c r="H888" s="1">
        <f>IFERROR(__xludf.DUMMYFUNCTION("""COMPUTED_VALUE"""),30.63373779)</f>
        <v>30.63373779</v>
      </c>
    </row>
    <row r="889">
      <c r="A889" s="1">
        <f>IFERROR(__xludf.DUMMYFUNCTION("""COMPUTED_VALUE"""),888.0)</f>
        <v>888</v>
      </c>
      <c r="B889" s="1">
        <f>IFERROR(__xludf.DUMMYFUNCTION("""COMPUTED_VALUE"""),74.0690624597523)</f>
        <v>74.06906246</v>
      </c>
      <c r="C889" s="1">
        <f>IFERROR(__xludf.DUMMYFUNCTION("""COMPUTED_VALUE"""),1433.0)</f>
        <v>1433</v>
      </c>
      <c r="D889" s="1">
        <f>IFERROR(__xludf.DUMMYFUNCTION("""COMPUTED_VALUE"""),888.0)</f>
        <v>888</v>
      </c>
      <c r="E889" s="2">
        <f>IFERROR(__xludf.DUMMYFUNCTION("""COMPUTED_VALUE"""),44714.958333333336)</f>
        <v>44714.95833</v>
      </c>
      <c r="F889" s="1">
        <f>IFERROR(__xludf.DUMMYFUNCTION("""COMPUTED_VALUE"""),2938.0)</f>
        <v>2938</v>
      </c>
      <c r="G889" s="1">
        <f>IFERROR(__xludf.DUMMYFUNCTION("""COMPUTED_VALUE"""),888.0)</f>
        <v>888</v>
      </c>
      <c r="H889" s="1">
        <f>IFERROR(__xludf.DUMMYFUNCTION("""COMPUTED_VALUE"""),10.24979371)</f>
        <v>10.24979371</v>
      </c>
    </row>
    <row r="890">
      <c r="A890" s="1">
        <f>IFERROR(__xludf.DUMMYFUNCTION("""COMPUTED_VALUE"""),889.0)</f>
        <v>889</v>
      </c>
      <c r="B890" s="1">
        <f>IFERROR(__xludf.DUMMYFUNCTION("""COMPUTED_VALUE"""),26.6849317226983)</f>
        <v>26.68493172</v>
      </c>
      <c r="C890" s="1">
        <f>IFERROR(__xludf.DUMMYFUNCTION("""COMPUTED_VALUE"""),1928.0)</f>
        <v>1928</v>
      </c>
      <c r="D890" s="1">
        <f>IFERROR(__xludf.DUMMYFUNCTION("""COMPUTED_VALUE"""),889.0)</f>
        <v>889</v>
      </c>
      <c r="E890" s="2">
        <f>IFERROR(__xludf.DUMMYFUNCTION("""COMPUTED_VALUE"""),44744.0)</f>
        <v>44744</v>
      </c>
      <c r="F890" s="1">
        <f>IFERROR(__xludf.DUMMYFUNCTION("""COMPUTED_VALUE"""),2631.0)</f>
        <v>2631</v>
      </c>
      <c r="G890" s="1">
        <f>IFERROR(__xludf.DUMMYFUNCTION("""COMPUTED_VALUE"""),889.0)</f>
        <v>889</v>
      </c>
      <c r="H890" s="1">
        <f>IFERROR(__xludf.DUMMYFUNCTION("""COMPUTED_VALUE"""),31.96482516)</f>
        <v>31.96482516</v>
      </c>
    </row>
    <row r="891">
      <c r="A891" s="1">
        <f>IFERROR(__xludf.DUMMYFUNCTION("""COMPUTED_VALUE"""),890.0)</f>
        <v>890</v>
      </c>
      <c r="B891" s="1">
        <f>IFERROR(__xludf.DUMMYFUNCTION("""COMPUTED_VALUE"""),87.176068041779)</f>
        <v>87.17606804</v>
      </c>
      <c r="C891" s="1">
        <f>IFERROR(__xludf.DUMMYFUNCTION("""COMPUTED_VALUE"""),1906.0)</f>
        <v>1906</v>
      </c>
      <c r="D891" s="1">
        <f>IFERROR(__xludf.DUMMYFUNCTION("""COMPUTED_VALUE"""),890.0)</f>
        <v>890</v>
      </c>
      <c r="E891" s="2">
        <f>IFERROR(__xludf.DUMMYFUNCTION("""COMPUTED_VALUE"""),44744.041666666664)</f>
        <v>44744.04167</v>
      </c>
      <c r="F891" s="1">
        <f>IFERROR(__xludf.DUMMYFUNCTION("""COMPUTED_VALUE"""),2660.0)</f>
        <v>2660</v>
      </c>
      <c r="G891" s="1">
        <f>IFERROR(__xludf.DUMMYFUNCTION("""COMPUTED_VALUE"""),890.0)</f>
        <v>890</v>
      </c>
      <c r="H891" s="1">
        <f>IFERROR(__xludf.DUMMYFUNCTION("""COMPUTED_VALUE"""),30.10470386)</f>
        <v>30.10470386</v>
      </c>
    </row>
    <row r="892">
      <c r="A892" s="1">
        <f>IFERROR(__xludf.DUMMYFUNCTION("""COMPUTED_VALUE"""),891.0)</f>
        <v>891</v>
      </c>
      <c r="B892" s="1">
        <f>IFERROR(__xludf.DUMMYFUNCTION("""COMPUTED_VALUE"""),88.0734545381192)</f>
        <v>88.07345454</v>
      </c>
      <c r="C892" s="1">
        <f>IFERROR(__xludf.DUMMYFUNCTION("""COMPUTED_VALUE"""),1533.0)</f>
        <v>1533</v>
      </c>
      <c r="D892" s="1">
        <f>IFERROR(__xludf.DUMMYFUNCTION("""COMPUTED_VALUE"""),891.0)</f>
        <v>891</v>
      </c>
      <c r="E892" s="2">
        <f>IFERROR(__xludf.DUMMYFUNCTION("""COMPUTED_VALUE"""),44744.083333333336)</f>
        <v>44744.08333</v>
      </c>
      <c r="F892" s="1">
        <f>IFERROR(__xludf.DUMMYFUNCTION("""COMPUTED_VALUE"""),2586.0)</f>
        <v>2586</v>
      </c>
      <c r="G892" s="1">
        <f>IFERROR(__xludf.DUMMYFUNCTION("""COMPUTED_VALUE"""),891.0)</f>
        <v>891</v>
      </c>
      <c r="H892" s="1">
        <f>IFERROR(__xludf.DUMMYFUNCTION("""COMPUTED_VALUE"""),11.70444175)</f>
        <v>11.70444175</v>
      </c>
    </row>
    <row r="893">
      <c r="A893" s="1">
        <f>IFERROR(__xludf.DUMMYFUNCTION("""COMPUTED_VALUE"""),892.0)</f>
        <v>892</v>
      </c>
      <c r="B893" s="1">
        <f>IFERROR(__xludf.DUMMYFUNCTION("""COMPUTED_VALUE"""),98.2927232923352)</f>
        <v>98.29272329</v>
      </c>
      <c r="C893" s="1">
        <f>IFERROR(__xludf.DUMMYFUNCTION("""COMPUTED_VALUE"""),1691.0)</f>
        <v>1691</v>
      </c>
      <c r="D893" s="1">
        <f>IFERROR(__xludf.DUMMYFUNCTION("""COMPUTED_VALUE"""),892.0)</f>
        <v>892</v>
      </c>
      <c r="E893" s="2">
        <f>IFERROR(__xludf.DUMMYFUNCTION("""COMPUTED_VALUE"""),44744.125)</f>
        <v>44744.125</v>
      </c>
      <c r="F893" s="1">
        <f>IFERROR(__xludf.DUMMYFUNCTION("""COMPUTED_VALUE"""),2845.0)</f>
        <v>2845</v>
      </c>
      <c r="G893" s="1">
        <f>IFERROR(__xludf.DUMMYFUNCTION("""COMPUTED_VALUE"""),892.0)</f>
        <v>892</v>
      </c>
      <c r="H893" s="1">
        <f>IFERROR(__xludf.DUMMYFUNCTION("""COMPUTED_VALUE"""),13.11547361)</f>
        <v>13.11547361</v>
      </c>
    </row>
    <row r="894">
      <c r="A894" s="1">
        <f>IFERROR(__xludf.DUMMYFUNCTION("""COMPUTED_VALUE"""),893.0)</f>
        <v>893</v>
      </c>
      <c r="B894" s="1">
        <f>IFERROR(__xludf.DUMMYFUNCTION("""COMPUTED_VALUE"""),31.2182745396294)</f>
        <v>31.21827454</v>
      </c>
      <c r="C894" s="1">
        <f>IFERROR(__xludf.DUMMYFUNCTION("""COMPUTED_VALUE"""),1319.0)</f>
        <v>1319</v>
      </c>
      <c r="D894" s="1">
        <f>IFERROR(__xludf.DUMMYFUNCTION("""COMPUTED_VALUE"""),893.0)</f>
        <v>893</v>
      </c>
      <c r="E894" s="2">
        <f>IFERROR(__xludf.DUMMYFUNCTION("""COMPUTED_VALUE"""),44744.166666666664)</f>
        <v>44744.16667</v>
      </c>
      <c r="F894" s="1">
        <f>IFERROR(__xludf.DUMMYFUNCTION("""COMPUTED_VALUE"""),2655.0)</f>
        <v>2655</v>
      </c>
      <c r="G894" s="1">
        <f>IFERROR(__xludf.DUMMYFUNCTION("""COMPUTED_VALUE"""),893.0)</f>
        <v>893</v>
      </c>
      <c r="H894" s="1">
        <f>IFERROR(__xludf.DUMMYFUNCTION("""COMPUTED_VALUE"""),87.60239268)</f>
        <v>87.60239268</v>
      </c>
    </row>
    <row r="895">
      <c r="A895" s="1">
        <f>IFERROR(__xludf.DUMMYFUNCTION("""COMPUTED_VALUE"""),894.0)</f>
        <v>894</v>
      </c>
      <c r="B895" s="1">
        <f>IFERROR(__xludf.DUMMYFUNCTION("""COMPUTED_VALUE"""),84.7186513291239)</f>
        <v>84.71865133</v>
      </c>
      <c r="C895" s="1">
        <f>IFERROR(__xludf.DUMMYFUNCTION("""COMPUTED_VALUE"""),1544.0)</f>
        <v>1544</v>
      </c>
      <c r="D895" s="1">
        <f>IFERROR(__xludf.DUMMYFUNCTION("""COMPUTED_VALUE"""),894.0)</f>
        <v>894</v>
      </c>
      <c r="E895" s="2">
        <f>IFERROR(__xludf.DUMMYFUNCTION("""COMPUTED_VALUE"""),44744.208333333336)</f>
        <v>44744.20833</v>
      </c>
      <c r="F895" s="1">
        <f>IFERROR(__xludf.DUMMYFUNCTION("""COMPUTED_VALUE"""),2633.0)</f>
        <v>2633</v>
      </c>
      <c r="G895" s="1">
        <f>IFERROR(__xludf.DUMMYFUNCTION("""COMPUTED_VALUE"""),894.0)</f>
        <v>894</v>
      </c>
      <c r="H895" s="1">
        <f>IFERROR(__xludf.DUMMYFUNCTION("""COMPUTED_VALUE"""),74.26828331)</f>
        <v>74.26828331</v>
      </c>
    </row>
    <row r="896">
      <c r="A896" s="1">
        <f>IFERROR(__xludf.DUMMYFUNCTION("""COMPUTED_VALUE"""),895.0)</f>
        <v>895</v>
      </c>
      <c r="B896" s="1">
        <f>IFERROR(__xludf.DUMMYFUNCTION("""COMPUTED_VALUE"""),53.683898085084)</f>
        <v>53.68389809</v>
      </c>
      <c r="C896" s="1">
        <f>IFERROR(__xludf.DUMMYFUNCTION("""COMPUTED_VALUE"""),1952.0)</f>
        <v>1952</v>
      </c>
      <c r="D896" s="1">
        <f>IFERROR(__xludf.DUMMYFUNCTION("""COMPUTED_VALUE"""),895.0)</f>
        <v>895</v>
      </c>
      <c r="E896" s="2">
        <f>IFERROR(__xludf.DUMMYFUNCTION("""COMPUTED_VALUE"""),44744.25)</f>
        <v>44744.25</v>
      </c>
      <c r="F896" s="1">
        <f>IFERROR(__xludf.DUMMYFUNCTION("""COMPUTED_VALUE"""),2149.0)</f>
        <v>2149</v>
      </c>
      <c r="G896" s="1">
        <f>IFERROR(__xludf.DUMMYFUNCTION("""COMPUTED_VALUE"""),895.0)</f>
        <v>895</v>
      </c>
      <c r="H896" s="1">
        <f>IFERROR(__xludf.DUMMYFUNCTION("""COMPUTED_VALUE"""),90.42202597)</f>
        <v>90.42202597</v>
      </c>
    </row>
    <row r="897">
      <c r="A897" s="1">
        <f>IFERROR(__xludf.DUMMYFUNCTION("""COMPUTED_VALUE"""),896.0)</f>
        <v>896</v>
      </c>
      <c r="B897" s="1">
        <f>IFERROR(__xludf.DUMMYFUNCTION("""COMPUTED_VALUE"""),23.030133714144)</f>
        <v>23.03013371</v>
      </c>
      <c r="C897" s="1">
        <f>IFERROR(__xludf.DUMMYFUNCTION("""COMPUTED_VALUE"""),1389.0)</f>
        <v>1389</v>
      </c>
      <c r="D897" s="1">
        <f>IFERROR(__xludf.DUMMYFUNCTION("""COMPUTED_VALUE"""),896.0)</f>
        <v>896</v>
      </c>
      <c r="E897" s="2">
        <f>IFERROR(__xludf.DUMMYFUNCTION("""COMPUTED_VALUE"""),44744.291666666664)</f>
        <v>44744.29167</v>
      </c>
      <c r="F897" s="1">
        <f>IFERROR(__xludf.DUMMYFUNCTION("""COMPUTED_VALUE"""),2304.0)</f>
        <v>2304</v>
      </c>
      <c r="G897" s="1">
        <f>IFERROR(__xludf.DUMMYFUNCTION("""COMPUTED_VALUE"""),896.0)</f>
        <v>896</v>
      </c>
      <c r="H897" s="1">
        <f>IFERROR(__xludf.DUMMYFUNCTION("""COMPUTED_VALUE"""),36.79368848)</f>
        <v>36.79368848</v>
      </c>
    </row>
    <row r="898">
      <c r="A898" s="1">
        <f>IFERROR(__xludf.DUMMYFUNCTION("""COMPUTED_VALUE"""),897.0)</f>
        <v>897</v>
      </c>
      <c r="B898" s="1">
        <f>IFERROR(__xludf.DUMMYFUNCTION("""COMPUTED_VALUE"""),63.4981407001434)</f>
        <v>63.4981407</v>
      </c>
      <c r="C898" s="1">
        <f>IFERROR(__xludf.DUMMYFUNCTION("""COMPUTED_VALUE"""),1049.0)</f>
        <v>1049</v>
      </c>
      <c r="D898" s="1">
        <f>IFERROR(__xludf.DUMMYFUNCTION("""COMPUTED_VALUE"""),897.0)</f>
        <v>897</v>
      </c>
      <c r="E898" s="2">
        <f>IFERROR(__xludf.DUMMYFUNCTION("""COMPUTED_VALUE"""),44744.333333333336)</f>
        <v>44744.33333</v>
      </c>
      <c r="F898" s="1">
        <f>IFERROR(__xludf.DUMMYFUNCTION("""COMPUTED_VALUE"""),2844.0)</f>
        <v>2844</v>
      </c>
      <c r="G898" s="1">
        <f>IFERROR(__xludf.DUMMYFUNCTION("""COMPUTED_VALUE"""),897.0)</f>
        <v>897</v>
      </c>
      <c r="H898" s="1">
        <f>IFERROR(__xludf.DUMMYFUNCTION("""COMPUTED_VALUE"""),58.27148019)</f>
        <v>58.27148019</v>
      </c>
    </row>
    <row r="899">
      <c r="A899" s="1">
        <f>IFERROR(__xludf.DUMMYFUNCTION("""COMPUTED_VALUE"""),898.0)</f>
        <v>898</v>
      </c>
      <c r="B899" s="1">
        <f>IFERROR(__xludf.DUMMYFUNCTION("""COMPUTED_VALUE"""),87.3449510642954)</f>
        <v>87.34495106</v>
      </c>
      <c r="C899" s="1">
        <f>IFERROR(__xludf.DUMMYFUNCTION("""COMPUTED_VALUE"""),1755.0)</f>
        <v>1755</v>
      </c>
      <c r="D899" s="1">
        <f>IFERROR(__xludf.DUMMYFUNCTION("""COMPUTED_VALUE"""),898.0)</f>
        <v>898</v>
      </c>
      <c r="E899" s="2">
        <f>IFERROR(__xludf.DUMMYFUNCTION("""COMPUTED_VALUE"""),44744.375)</f>
        <v>44744.375</v>
      </c>
      <c r="F899" s="1">
        <f>IFERROR(__xludf.DUMMYFUNCTION("""COMPUTED_VALUE"""),2104.0)</f>
        <v>2104</v>
      </c>
      <c r="G899" s="1">
        <f>IFERROR(__xludf.DUMMYFUNCTION("""COMPUTED_VALUE"""),898.0)</f>
        <v>898</v>
      </c>
      <c r="H899" s="1">
        <f>IFERROR(__xludf.DUMMYFUNCTION("""COMPUTED_VALUE"""),47.63784703)</f>
        <v>47.63784703</v>
      </c>
    </row>
    <row r="900">
      <c r="A900" s="1">
        <f>IFERROR(__xludf.DUMMYFUNCTION("""COMPUTED_VALUE"""),899.0)</f>
        <v>899</v>
      </c>
      <c r="B900" s="1">
        <f>IFERROR(__xludf.DUMMYFUNCTION("""COMPUTED_VALUE"""),15.9001518986961)</f>
        <v>15.9001519</v>
      </c>
      <c r="C900" s="1">
        <f>IFERROR(__xludf.DUMMYFUNCTION("""COMPUTED_VALUE"""),1538.0)</f>
        <v>1538</v>
      </c>
      <c r="D900" s="1">
        <f>IFERROR(__xludf.DUMMYFUNCTION("""COMPUTED_VALUE"""),899.0)</f>
        <v>899</v>
      </c>
      <c r="E900" s="2">
        <f>IFERROR(__xludf.DUMMYFUNCTION("""COMPUTED_VALUE"""),44744.416666666664)</f>
        <v>44744.41667</v>
      </c>
      <c r="F900" s="1">
        <f>IFERROR(__xludf.DUMMYFUNCTION("""COMPUTED_VALUE"""),2296.0)</f>
        <v>2296</v>
      </c>
      <c r="G900" s="1">
        <f>IFERROR(__xludf.DUMMYFUNCTION("""COMPUTED_VALUE"""),899.0)</f>
        <v>899</v>
      </c>
      <c r="H900" s="1">
        <f>IFERROR(__xludf.DUMMYFUNCTION("""COMPUTED_VALUE"""),54.72042685)</f>
        <v>54.72042685</v>
      </c>
    </row>
    <row r="901">
      <c r="A901" s="1">
        <f>IFERROR(__xludf.DUMMYFUNCTION("""COMPUTED_VALUE"""),900.0)</f>
        <v>900</v>
      </c>
      <c r="B901" s="1">
        <f>IFERROR(__xludf.DUMMYFUNCTION("""COMPUTED_VALUE"""),36.8792753101089)</f>
        <v>36.87927531</v>
      </c>
      <c r="C901" s="1">
        <f>IFERROR(__xludf.DUMMYFUNCTION("""COMPUTED_VALUE"""),1424.0)</f>
        <v>1424</v>
      </c>
      <c r="D901" s="1">
        <f>IFERROR(__xludf.DUMMYFUNCTION("""COMPUTED_VALUE"""),900.0)</f>
        <v>900</v>
      </c>
      <c r="E901" s="2">
        <f>IFERROR(__xludf.DUMMYFUNCTION("""COMPUTED_VALUE"""),44744.458333333336)</f>
        <v>44744.45833</v>
      </c>
      <c r="F901" s="1">
        <f>IFERROR(__xludf.DUMMYFUNCTION("""COMPUTED_VALUE"""),2094.0)</f>
        <v>2094</v>
      </c>
      <c r="G901" s="1">
        <f>IFERROR(__xludf.DUMMYFUNCTION("""COMPUTED_VALUE"""),900.0)</f>
        <v>900</v>
      </c>
      <c r="H901" s="1">
        <f>IFERROR(__xludf.DUMMYFUNCTION("""COMPUTED_VALUE"""),56.47276107)</f>
        <v>56.47276107</v>
      </c>
    </row>
    <row r="902">
      <c r="A902" s="1">
        <f>IFERROR(__xludf.DUMMYFUNCTION("""COMPUTED_VALUE"""),901.0)</f>
        <v>901</v>
      </c>
      <c r="B902" s="1">
        <f>IFERROR(__xludf.DUMMYFUNCTION("""COMPUTED_VALUE"""),13.8468195335815)</f>
        <v>13.84681953</v>
      </c>
      <c r="C902" s="1">
        <f>IFERROR(__xludf.DUMMYFUNCTION("""COMPUTED_VALUE"""),1825.0)</f>
        <v>1825</v>
      </c>
      <c r="D902" s="1">
        <f>IFERROR(__xludf.DUMMYFUNCTION("""COMPUTED_VALUE"""),901.0)</f>
        <v>901</v>
      </c>
      <c r="E902" s="2">
        <f>IFERROR(__xludf.DUMMYFUNCTION("""COMPUTED_VALUE"""),44744.5)</f>
        <v>44744.5</v>
      </c>
      <c r="F902" s="1">
        <f>IFERROR(__xludf.DUMMYFUNCTION("""COMPUTED_VALUE"""),2639.0)</f>
        <v>2639</v>
      </c>
      <c r="G902" s="1">
        <f>IFERROR(__xludf.DUMMYFUNCTION("""COMPUTED_VALUE"""),901.0)</f>
        <v>901</v>
      </c>
      <c r="H902" s="1">
        <f>IFERROR(__xludf.DUMMYFUNCTION("""COMPUTED_VALUE"""),41.8341613)</f>
        <v>41.8341613</v>
      </c>
    </row>
    <row r="903">
      <c r="A903" s="1">
        <f>IFERROR(__xludf.DUMMYFUNCTION("""COMPUTED_VALUE"""),902.0)</f>
        <v>902</v>
      </c>
      <c r="B903" s="1">
        <f>IFERROR(__xludf.DUMMYFUNCTION("""COMPUTED_VALUE"""),11.6578288883944)</f>
        <v>11.65782889</v>
      </c>
      <c r="C903" s="1">
        <f>IFERROR(__xludf.DUMMYFUNCTION("""COMPUTED_VALUE"""),1996.0)</f>
        <v>1996</v>
      </c>
      <c r="D903" s="1">
        <f>IFERROR(__xludf.DUMMYFUNCTION("""COMPUTED_VALUE"""),902.0)</f>
        <v>902</v>
      </c>
      <c r="E903" s="2">
        <f>IFERROR(__xludf.DUMMYFUNCTION("""COMPUTED_VALUE"""),44744.541666666664)</f>
        <v>44744.54167</v>
      </c>
      <c r="F903" s="1">
        <f>IFERROR(__xludf.DUMMYFUNCTION("""COMPUTED_VALUE"""),2240.0)</f>
        <v>2240</v>
      </c>
      <c r="G903" s="1">
        <f>IFERROR(__xludf.DUMMYFUNCTION("""COMPUTED_VALUE"""),902.0)</f>
        <v>902</v>
      </c>
      <c r="H903" s="1">
        <f>IFERROR(__xludf.DUMMYFUNCTION("""COMPUTED_VALUE"""),30.28902686)</f>
        <v>30.28902686</v>
      </c>
    </row>
    <row r="904">
      <c r="A904" s="1">
        <f>IFERROR(__xludf.DUMMYFUNCTION("""COMPUTED_VALUE"""),903.0)</f>
        <v>903</v>
      </c>
      <c r="B904" s="1">
        <f>IFERROR(__xludf.DUMMYFUNCTION("""COMPUTED_VALUE"""),21.2103664161617)</f>
        <v>21.21036642</v>
      </c>
      <c r="C904" s="1">
        <f>IFERROR(__xludf.DUMMYFUNCTION("""COMPUTED_VALUE"""),1991.0)</f>
        <v>1991</v>
      </c>
      <c r="D904" s="1">
        <f>IFERROR(__xludf.DUMMYFUNCTION("""COMPUTED_VALUE"""),903.0)</f>
        <v>903</v>
      </c>
      <c r="E904" s="2">
        <f>IFERROR(__xludf.DUMMYFUNCTION("""COMPUTED_VALUE"""),44744.583333333336)</f>
        <v>44744.58333</v>
      </c>
      <c r="F904" s="1">
        <f>IFERROR(__xludf.DUMMYFUNCTION("""COMPUTED_VALUE"""),2902.0)</f>
        <v>2902</v>
      </c>
      <c r="G904" s="1">
        <f>IFERROR(__xludf.DUMMYFUNCTION("""COMPUTED_VALUE"""),903.0)</f>
        <v>903</v>
      </c>
      <c r="H904" s="1">
        <f>IFERROR(__xludf.DUMMYFUNCTION("""COMPUTED_VALUE"""),89.95161364)</f>
        <v>89.95161364</v>
      </c>
    </row>
    <row r="905">
      <c r="A905" s="1">
        <f>IFERROR(__xludf.DUMMYFUNCTION("""COMPUTED_VALUE"""),904.0)</f>
        <v>904</v>
      </c>
      <c r="B905" s="1">
        <f>IFERROR(__xludf.DUMMYFUNCTION("""COMPUTED_VALUE"""),45.7694100033488)</f>
        <v>45.76941</v>
      </c>
      <c r="C905" s="1">
        <f>IFERROR(__xludf.DUMMYFUNCTION("""COMPUTED_VALUE"""),1225.0)</f>
        <v>1225</v>
      </c>
      <c r="D905" s="1">
        <f>IFERROR(__xludf.DUMMYFUNCTION("""COMPUTED_VALUE"""),904.0)</f>
        <v>904</v>
      </c>
      <c r="E905" s="2">
        <f>IFERROR(__xludf.DUMMYFUNCTION("""COMPUTED_VALUE"""),44744.625)</f>
        <v>44744.625</v>
      </c>
      <c r="F905" s="1">
        <f>IFERROR(__xludf.DUMMYFUNCTION("""COMPUTED_VALUE"""),2983.0)</f>
        <v>2983</v>
      </c>
      <c r="G905" s="1">
        <f>IFERROR(__xludf.DUMMYFUNCTION("""COMPUTED_VALUE"""),904.0)</f>
        <v>904</v>
      </c>
      <c r="H905" s="1">
        <f>IFERROR(__xludf.DUMMYFUNCTION("""COMPUTED_VALUE"""),12.91079673)</f>
        <v>12.91079673</v>
      </c>
    </row>
    <row r="906">
      <c r="A906" s="1">
        <f>IFERROR(__xludf.DUMMYFUNCTION("""COMPUTED_VALUE"""),905.0)</f>
        <v>905</v>
      </c>
      <c r="B906" s="1">
        <f>IFERROR(__xludf.DUMMYFUNCTION("""COMPUTED_VALUE"""),64.0958946118115)</f>
        <v>64.09589461</v>
      </c>
      <c r="C906" s="1">
        <f>IFERROR(__xludf.DUMMYFUNCTION("""COMPUTED_VALUE"""),1322.0)</f>
        <v>1322</v>
      </c>
      <c r="D906" s="1">
        <f>IFERROR(__xludf.DUMMYFUNCTION("""COMPUTED_VALUE"""),905.0)</f>
        <v>905</v>
      </c>
      <c r="E906" s="2">
        <f>IFERROR(__xludf.DUMMYFUNCTION("""COMPUTED_VALUE"""),44744.666666666664)</f>
        <v>44744.66667</v>
      </c>
      <c r="F906" s="1">
        <f>IFERROR(__xludf.DUMMYFUNCTION("""COMPUTED_VALUE"""),2239.0)</f>
        <v>2239</v>
      </c>
      <c r="G906" s="1">
        <f>IFERROR(__xludf.DUMMYFUNCTION("""COMPUTED_VALUE"""),905.0)</f>
        <v>905</v>
      </c>
      <c r="H906" s="1">
        <f>IFERROR(__xludf.DUMMYFUNCTION("""COMPUTED_VALUE"""),98.2408376)</f>
        <v>98.2408376</v>
      </c>
    </row>
    <row r="907">
      <c r="A907" s="1">
        <f>IFERROR(__xludf.DUMMYFUNCTION("""COMPUTED_VALUE"""),906.0)</f>
        <v>906</v>
      </c>
      <c r="B907" s="1">
        <f>IFERROR(__xludf.DUMMYFUNCTION("""COMPUTED_VALUE"""),90.387890735712)</f>
        <v>90.38789074</v>
      </c>
      <c r="C907" s="1">
        <f>IFERROR(__xludf.DUMMYFUNCTION("""COMPUTED_VALUE"""),1280.0)</f>
        <v>1280</v>
      </c>
      <c r="D907" s="1">
        <f>IFERROR(__xludf.DUMMYFUNCTION("""COMPUTED_VALUE"""),906.0)</f>
        <v>906</v>
      </c>
      <c r="E907" s="2">
        <f>IFERROR(__xludf.DUMMYFUNCTION("""COMPUTED_VALUE"""),44744.708333333336)</f>
        <v>44744.70833</v>
      </c>
      <c r="F907" s="1">
        <f>IFERROR(__xludf.DUMMYFUNCTION("""COMPUTED_VALUE"""),2081.0)</f>
        <v>2081</v>
      </c>
      <c r="G907" s="1">
        <f>IFERROR(__xludf.DUMMYFUNCTION("""COMPUTED_VALUE"""),906.0)</f>
        <v>906</v>
      </c>
      <c r="H907" s="1">
        <f>IFERROR(__xludf.DUMMYFUNCTION("""COMPUTED_VALUE"""),34.79164661)</f>
        <v>34.79164661</v>
      </c>
    </row>
    <row r="908">
      <c r="A908" s="1">
        <f>IFERROR(__xludf.DUMMYFUNCTION("""COMPUTED_VALUE"""),907.0)</f>
        <v>907</v>
      </c>
      <c r="B908" s="1">
        <f>IFERROR(__xludf.DUMMYFUNCTION("""COMPUTED_VALUE"""),61.9468343699687)</f>
        <v>61.94683437</v>
      </c>
      <c r="C908" s="1">
        <f>IFERROR(__xludf.DUMMYFUNCTION("""COMPUTED_VALUE"""),1932.0)</f>
        <v>1932</v>
      </c>
      <c r="D908" s="1">
        <f>IFERROR(__xludf.DUMMYFUNCTION("""COMPUTED_VALUE"""),907.0)</f>
        <v>907</v>
      </c>
      <c r="E908" s="2">
        <f>IFERROR(__xludf.DUMMYFUNCTION("""COMPUTED_VALUE"""),44744.75)</f>
        <v>44744.75</v>
      </c>
      <c r="F908" s="1">
        <f>IFERROR(__xludf.DUMMYFUNCTION("""COMPUTED_VALUE"""),2631.0)</f>
        <v>2631</v>
      </c>
      <c r="G908" s="1">
        <f>IFERROR(__xludf.DUMMYFUNCTION("""COMPUTED_VALUE"""),907.0)</f>
        <v>907</v>
      </c>
      <c r="H908" s="1">
        <f>IFERROR(__xludf.DUMMYFUNCTION("""COMPUTED_VALUE"""),64.32983326)</f>
        <v>64.32983326</v>
      </c>
    </row>
    <row r="909">
      <c r="A909" s="1">
        <f>IFERROR(__xludf.DUMMYFUNCTION("""COMPUTED_VALUE"""),908.0)</f>
        <v>908</v>
      </c>
      <c r="B909" s="1">
        <f>IFERROR(__xludf.DUMMYFUNCTION("""COMPUTED_VALUE"""),21.0074016493607)</f>
        <v>21.00740165</v>
      </c>
      <c r="C909" s="1">
        <f>IFERROR(__xludf.DUMMYFUNCTION("""COMPUTED_VALUE"""),1992.0)</f>
        <v>1992</v>
      </c>
      <c r="D909" s="1">
        <f>IFERROR(__xludf.DUMMYFUNCTION("""COMPUTED_VALUE"""),908.0)</f>
        <v>908</v>
      </c>
      <c r="E909" s="2">
        <f>IFERROR(__xludf.DUMMYFUNCTION("""COMPUTED_VALUE"""),44744.791666666664)</f>
        <v>44744.79167</v>
      </c>
      <c r="F909" s="1">
        <f>IFERROR(__xludf.DUMMYFUNCTION("""COMPUTED_VALUE"""),2850.0)</f>
        <v>2850</v>
      </c>
      <c r="G909" s="1">
        <f>IFERROR(__xludf.DUMMYFUNCTION("""COMPUTED_VALUE"""),908.0)</f>
        <v>908</v>
      </c>
      <c r="H909" s="1">
        <f>IFERROR(__xludf.DUMMYFUNCTION("""COMPUTED_VALUE"""),21.47375304)</f>
        <v>21.47375304</v>
      </c>
    </row>
    <row r="910">
      <c r="A910" s="1">
        <f>IFERROR(__xludf.DUMMYFUNCTION("""COMPUTED_VALUE"""),909.0)</f>
        <v>909</v>
      </c>
      <c r="B910" s="1">
        <f>IFERROR(__xludf.DUMMYFUNCTION("""COMPUTED_VALUE"""),73.5560666220199)</f>
        <v>73.55606662</v>
      </c>
      <c r="C910" s="1">
        <f>IFERROR(__xludf.DUMMYFUNCTION("""COMPUTED_VALUE"""),1595.0)</f>
        <v>1595</v>
      </c>
      <c r="D910" s="1">
        <f>IFERROR(__xludf.DUMMYFUNCTION("""COMPUTED_VALUE"""),909.0)</f>
        <v>909</v>
      </c>
      <c r="E910" s="2">
        <f>IFERROR(__xludf.DUMMYFUNCTION("""COMPUTED_VALUE"""),44744.833333333336)</f>
        <v>44744.83333</v>
      </c>
      <c r="F910" s="1">
        <f>IFERROR(__xludf.DUMMYFUNCTION("""COMPUTED_VALUE"""),2694.0)</f>
        <v>2694</v>
      </c>
      <c r="G910" s="1">
        <f>IFERROR(__xludf.DUMMYFUNCTION("""COMPUTED_VALUE"""),909.0)</f>
        <v>909</v>
      </c>
      <c r="H910" s="1">
        <f>IFERROR(__xludf.DUMMYFUNCTION("""COMPUTED_VALUE"""),38.69211116)</f>
        <v>38.69211116</v>
      </c>
    </row>
    <row r="911">
      <c r="A911" s="1">
        <f>IFERROR(__xludf.DUMMYFUNCTION("""COMPUTED_VALUE"""),910.0)</f>
        <v>910</v>
      </c>
      <c r="B911" s="1">
        <f>IFERROR(__xludf.DUMMYFUNCTION("""COMPUTED_VALUE"""),32.2318769063642)</f>
        <v>32.23187691</v>
      </c>
      <c r="C911" s="1">
        <f>IFERROR(__xludf.DUMMYFUNCTION("""COMPUTED_VALUE"""),1228.0)</f>
        <v>1228</v>
      </c>
      <c r="D911" s="1">
        <f>IFERROR(__xludf.DUMMYFUNCTION("""COMPUTED_VALUE"""),910.0)</f>
        <v>910</v>
      </c>
      <c r="E911" s="2">
        <f>IFERROR(__xludf.DUMMYFUNCTION("""COMPUTED_VALUE"""),44744.875)</f>
        <v>44744.875</v>
      </c>
      <c r="F911" s="1">
        <f>IFERROR(__xludf.DUMMYFUNCTION("""COMPUTED_VALUE"""),2007.0)</f>
        <v>2007</v>
      </c>
      <c r="G911" s="1">
        <f>IFERROR(__xludf.DUMMYFUNCTION("""COMPUTED_VALUE"""),910.0)</f>
        <v>910</v>
      </c>
      <c r="H911" s="1">
        <f>IFERROR(__xludf.DUMMYFUNCTION("""COMPUTED_VALUE"""),93.89654711)</f>
        <v>93.89654711</v>
      </c>
    </row>
    <row r="912">
      <c r="A912" s="1">
        <f>IFERROR(__xludf.DUMMYFUNCTION("""COMPUTED_VALUE"""),911.0)</f>
        <v>911</v>
      </c>
      <c r="B912" s="1">
        <f>IFERROR(__xludf.DUMMYFUNCTION("""COMPUTED_VALUE"""),44.8871344911401)</f>
        <v>44.88713449</v>
      </c>
      <c r="C912" s="1">
        <f>IFERROR(__xludf.DUMMYFUNCTION("""COMPUTED_VALUE"""),1304.0)</f>
        <v>1304</v>
      </c>
      <c r="D912" s="1">
        <f>IFERROR(__xludf.DUMMYFUNCTION("""COMPUTED_VALUE"""),911.0)</f>
        <v>911</v>
      </c>
      <c r="E912" s="2">
        <f>IFERROR(__xludf.DUMMYFUNCTION("""COMPUTED_VALUE"""),44744.916666666664)</f>
        <v>44744.91667</v>
      </c>
      <c r="F912" s="1">
        <f>IFERROR(__xludf.DUMMYFUNCTION("""COMPUTED_VALUE"""),2801.0)</f>
        <v>2801</v>
      </c>
      <c r="G912" s="1">
        <f>IFERROR(__xludf.DUMMYFUNCTION("""COMPUTED_VALUE"""),911.0)</f>
        <v>911</v>
      </c>
      <c r="H912" s="1">
        <f>IFERROR(__xludf.DUMMYFUNCTION("""COMPUTED_VALUE"""),83.78950269)</f>
        <v>83.78950269</v>
      </c>
    </row>
    <row r="913">
      <c r="A913" s="1">
        <f>IFERROR(__xludf.DUMMYFUNCTION("""COMPUTED_VALUE"""),912.0)</f>
        <v>912</v>
      </c>
      <c r="B913" s="1">
        <f>IFERROR(__xludf.DUMMYFUNCTION("""COMPUTED_VALUE"""),38.3922546233251)</f>
        <v>38.39225462</v>
      </c>
      <c r="C913" s="1">
        <f>IFERROR(__xludf.DUMMYFUNCTION("""COMPUTED_VALUE"""),1747.0)</f>
        <v>1747</v>
      </c>
      <c r="D913" s="1">
        <f>IFERROR(__xludf.DUMMYFUNCTION("""COMPUTED_VALUE"""),912.0)</f>
        <v>912</v>
      </c>
      <c r="E913" s="2">
        <f>IFERROR(__xludf.DUMMYFUNCTION("""COMPUTED_VALUE"""),44744.958333333336)</f>
        <v>44744.95833</v>
      </c>
      <c r="F913" s="1">
        <f>IFERROR(__xludf.DUMMYFUNCTION("""COMPUTED_VALUE"""),2044.0)</f>
        <v>2044</v>
      </c>
      <c r="G913" s="1">
        <f>IFERROR(__xludf.DUMMYFUNCTION("""COMPUTED_VALUE"""),912.0)</f>
        <v>912</v>
      </c>
      <c r="H913" s="1">
        <f>IFERROR(__xludf.DUMMYFUNCTION("""COMPUTED_VALUE"""),17.61699798)</f>
        <v>17.61699798</v>
      </c>
    </row>
    <row r="914">
      <c r="A914" s="1">
        <f>IFERROR(__xludf.DUMMYFUNCTION("""COMPUTED_VALUE"""),913.0)</f>
        <v>913</v>
      </c>
      <c r="B914" s="1">
        <f>IFERROR(__xludf.DUMMYFUNCTION("""COMPUTED_VALUE"""),94.5872061148643)</f>
        <v>94.58720611</v>
      </c>
      <c r="C914" s="1">
        <f>IFERROR(__xludf.DUMMYFUNCTION("""COMPUTED_VALUE"""),1199.0)</f>
        <v>1199</v>
      </c>
      <c r="D914" s="1">
        <f>IFERROR(__xludf.DUMMYFUNCTION("""COMPUTED_VALUE"""),913.0)</f>
        <v>913</v>
      </c>
      <c r="E914" s="2">
        <f>IFERROR(__xludf.DUMMYFUNCTION("""COMPUTED_VALUE"""),44775.0)</f>
        <v>44775</v>
      </c>
      <c r="F914" s="1">
        <f>IFERROR(__xludf.DUMMYFUNCTION("""COMPUTED_VALUE"""),2895.0)</f>
        <v>2895</v>
      </c>
      <c r="G914" s="1">
        <f>IFERROR(__xludf.DUMMYFUNCTION("""COMPUTED_VALUE"""),913.0)</f>
        <v>913</v>
      </c>
      <c r="H914" s="1">
        <f>IFERROR(__xludf.DUMMYFUNCTION("""COMPUTED_VALUE"""),20.1137343)</f>
        <v>20.1137343</v>
      </c>
    </row>
    <row r="915">
      <c r="A915" s="1">
        <f>IFERROR(__xludf.DUMMYFUNCTION("""COMPUTED_VALUE"""),914.0)</f>
        <v>914</v>
      </c>
      <c r="B915" s="1">
        <f>IFERROR(__xludf.DUMMYFUNCTION("""COMPUTED_VALUE"""),96.5231424888421)</f>
        <v>96.52314249</v>
      </c>
      <c r="C915" s="1">
        <f>IFERROR(__xludf.DUMMYFUNCTION("""COMPUTED_VALUE"""),1009.0)</f>
        <v>1009</v>
      </c>
      <c r="D915" s="1">
        <f>IFERROR(__xludf.DUMMYFUNCTION("""COMPUTED_VALUE"""),914.0)</f>
        <v>914</v>
      </c>
      <c r="E915" s="2">
        <f>IFERROR(__xludf.DUMMYFUNCTION("""COMPUTED_VALUE"""),44775.041666666664)</f>
        <v>44775.04167</v>
      </c>
      <c r="F915" s="1">
        <f>IFERROR(__xludf.DUMMYFUNCTION("""COMPUTED_VALUE"""),2701.0)</f>
        <v>2701</v>
      </c>
      <c r="G915" s="1">
        <f>IFERROR(__xludf.DUMMYFUNCTION("""COMPUTED_VALUE"""),914.0)</f>
        <v>914</v>
      </c>
      <c r="H915" s="1">
        <f>IFERROR(__xludf.DUMMYFUNCTION("""COMPUTED_VALUE"""),94.93170387)</f>
        <v>94.93170387</v>
      </c>
    </row>
    <row r="916">
      <c r="A916" s="1">
        <f>IFERROR(__xludf.DUMMYFUNCTION("""COMPUTED_VALUE"""),915.0)</f>
        <v>915</v>
      </c>
      <c r="B916" s="1">
        <f>IFERROR(__xludf.DUMMYFUNCTION("""COMPUTED_VALUE"""),81.6973890273424)</f>
        <v>81.69738903</v>
      </c>
      <c r="C916" s="1">
        <f>IFERROR(__xludf.DUMMYFUNCTION("""COMPUTED_VALUE"""),1227.0)</f>
        <v>1227</v>
      </c>
      <c r="D916" s="1">
        <f>IFERROR(__xludf.DUMMYFUNCTION("""COMPUTED_VALUE"""),915.0)</f>
        <v>915</v>
      </c>
      <c r="E916" s="2">
        <f>IFERROR(__xludf.DUMMYFUNCTION("""COMPUTED_VALUE"""),44775.083333333336)</f>
        <v>44775.08333</v>
      </c>
      <c r="F916" s="1">
        <f>IFERROR(__xludf.DUMMYFUNCTION("""COMPUTED_VALUE"""),2957.0)</f>
        <v>2957</v>
      </c>
      <c r="G916" s="1">
        <f>IFERROR(__xludf.DUMMYFUNCTION("""COMPUTED_VALUE"""),915.0)</f>
        <v>915</v>
      </c>
      <c r="H916" s="1">
        <f>IFERROR(__xludf.DUMMYFUNCTION("""COMPUTED_VALUE"""),27.58657448)</f>
        <v>27.58657448</v>
      </c>
    </row>
    <row r="917">
      <c r="A917" s="1">
        <f>IFERROR(__xludf.DUMMYFUNCTION("""COMPUTED_VALUE"""),916.0)</f>
        <v>916</v>
      </c>
      <c r="B917" s="1">
        <f>IFERROR(__xludf.DUMMYFUNCTION("""COMPUTED_VALUE"""),56.3765471519773)</f>
        <v>56.37654715</v>
      </c>
      <c r="C917" s="1">
        <f>IFERROR(__xludf.DUMMYFUNCTION("""COMPUTED_VALUE"""),1334.0)</f>
        <v>1334</v>
      </c>
      <c r="D917" s="1">
        <f>IFERROR(__xludf.DUMMYFUNCTION("""COMPUTED_VALUE"""),916.0)</f>
        <v>916</v>
      </c>
      <c r="E917" s="2">
        <f>IFERROR(__xludf.DUMMYFUNCTION("""COMPUTED_VALUE"""),44775.125)</f>
        <v>44775.125</v>
      </c>
      <c r="F917" s="1">
        <f>IFERROR(__xludf.DUMMYFUNCTION("""COMPUTED_VALUE"""),2521.0)</f>
        <v>2521</v>
      </c>
      <c r="G917" s="1">
        <f>IFERROR(__xludf.DUMMYFUNCTION("""COMPUTED_VALUE"""),916.0)</f>
        <v>916</v>
      </c>
      <c r="H917" s="1">
        <f>IFERROR(__xludf.DUMMYFUNCTION("""COMPUTED_VALUE"""),48.3229718)</f>
        <v>48.3229718</v>
      </c>
    </row>
    <row r="918">
      <c r="A918" s="1">
        <f>IFERROR(__xludf.DUMMYFUNCTION("""COMPUTED_VALUE"""),917.0)</f>
        <v>917</v>
      </c>
      <c r="B918" s="1">
        <f>IFERROR(__xludf.DUMMYFUNCTION("""COMPUTED_VALUE"""),80.9096327980512)</f>
        <v>80.9096328</v>
      </c>
      <c r="C918" s="1">
        <f>IFERROR(__xludf.DUMMYFUNCTION("""COMPUTED_VALUE"""),1655.0)</f>
        <v>1655</v>
      </c>
      <c r="D918" s="1">
        <f>IFERROR(__xludf.DUMMYFUNCTION("""COMPUTED_VALUE"""),917.0)</f>
        <v>917</v>
      </c>
      <c r="E918" s="2">
        <f>IFERROR(__xludf.DUMMYFUNCTION("""COMPUTED_VALUE"""),44775.166666666664)</f>
        <v>44775.16667</v>
      </c>
      <c r="F918" s="1">
        <f>IFERROR(__xludf.DUMMYFUNCTION("""COMPUTED_VALUE"""),2687.0)</f>
        <v>2687</v>
      </c>
      <c r="G918" s="1">
        <f>IFERROR(__xludf.DUMMYFUNCTION("""COMPUTED_VALUE"""),917.0)</f>
        <v>917</v>
      </c>
      <c r="H918" s="1">
        <f>IFERROR(__xludf.DUMMYFUNCTION("""COMPUTED_VALUE"""),97.59327634)</f>
        <v>97.59327634</v>
      </c>
    </row>
    <row r="919">
      <c r="A919" s="1">
        <f>IFERROR(__xludf.DUMMYFUNCTION("""COMPUTED_VALUE"""),918.0)</f>
        <v>918</v>
      </c>
      <c r="B919" s="1">
        <f>IFERROR(__xludf.DUMMYFUNCTION("""COMPUTED_VALUE"""),23.1236351052615)</f>
        <v>23.12363511</v>
      </c>
      <c r="C919" s="1">
        <f>IFERROR(__xludf.DUMMYFUNCTION("""COMPUTED_VALUE"""),1242.0)</f>
        <v>1242</v>
      </c>
      <c r="D919" s="1">
        <f>IFERROR(__xludf.DUMMYFUNCTION("""COMPUTED_VALUE"""),918.0)</f>
        <v>918</v>
      </c>
      <c r="E919" s="2">
        <f>IFERROR(__xludf.DUMMYFUNCTION("""COMPUTED_VALUE"""),44775.208333333336)</f>
        <v>44775.20833</v>
      </c>
      <c r="F919" s="1">
        <f>IFERROR(__xludf.DUMMYFUNCTION("""COMPUTED_VALUE"""),2423.0)</f>
        <v>2423</v>
      </c>
      <c r="G919" s="1">
        <f>IFERROR(__xludf.DUMMYFUNCTION("""COMPUTED_VALUE"""),918.0)</f>
        <v>918</v>
      </c>
      <c r="H919" s="1">
        <f>IFERROR(__xludf.DUMMYFUNCTION("""COMPUTED_VALUE"""),71.52949764)</f>
        <v>71.52949764</v>
      </c>
    </row>
    <row r="920">
      <c r="A920" s="1">
        <f>IFERROR(__xludf.DUMMYFUNCTION("""COMPUTED_VALUE"""),919.0)</f>
        <v>919</v>
      </c>
      <c r="B920" s="1">
        <f>IFERROR(__xludf.DUMMYFUNCTION("""COMPUTED_VALUE"""),76.7037658134944)</f>
        <v>76.70376581</v>
      </c>
      <c r="C920" s="1">
        <f>IFERROR(__xludf.DUMMYFUNCTION("""COMPUTED_VALUE"""),1136.0)</f>
        <v>1136</v>
      </c>
      <c r="D920" s="1">
        <f>IFERROR(__xludf.DUMMYFUNCTION("""COMPUTED_VALUE"""),919.0)</f>
        <v>919</v>
      </c>
      <c r="E920" s="2">
        <f>IFERROR(__xludf.DUMMYFUNCTION("""COMPUTED_VALUE"""),44775.25)</f>
        <v>44775.25</v>
      </c>
      <c r="F920" s="1">
        <f>IFERROR(__xludf.DUMMYFUNCTION("""COMPUTED_VALUE"""),2301.0)</f>
        <v>2301</v>
      </c>
      <c r="G920" s="1">
        <f>IFERROR(__xludf.DUMMYFUNCTION("""COMPUTED_VALUE"""),919.0)</f>
        <v>919</v>
      </c>
      <c r="H920" s="1">
        <f>IFERROR(__xludf.DUMMYFUNCTION("""COMPUTED_VALUE"""),48.4669976)</f>
        <v>48.4669976</v>
      </c>
    </row>
    <row r="921">
      <c r="A921" s="1">
        <f>IFERROR(__xludf.DUMMYFUNCTION("""COMPUTED_VALUE"""),920.0)</f>
        <v>920</v>
      </c>
      <c r="B921" s="1">
        <f>IFERROR(__xludf.DUMMYFUNCTION("""COMPUTED_VALUE"""),67.9735914217495)</f>
        <v>67.97359142</v>
      </c>
      <c r="C921" s="1">
        <f>IFERROR(__xludf.DUMMYFUNCTION("""COMPUTED_VALUE"""),1142.0)</f>
        <v>1142</v>
      </c>
      <c r="D921" s="1">
        <f>IFERROR(__xludf.DUMMYFUNCTION("""COMPUTED_VALUE"""),920.0)</f>
        <v>920</v>
      </c>
      <c r="E921" s="2">
        <f>IFERROR(__xludf.DUMMYFUNCTION("""COMPUTED_VALUE"""),44775.291666666664)</f>
        <v>44775.29167</v>
      </c>
      <c r="F921" s="1">
        <f>IFERROR(__xludf.DUMMYFUNCTION("""COMPUTED_VALUE"""),2772.0)</f>
        <v>2772</v>
      </c>
      <c r="G921" s="1">
        <f>IFERROR(__xludf.DUMMYFUNCTION("""COMPUTED_VALUE"""),920.0)</f>
        <v>920</v>
      </c>
      <c r="H921" s="1">
        <f>IFERROR(__xludf.DUMMYFUNCTION("""COMPUTED_VALUE"""),36.18524095)</f>
        <v>36.18524095</v>
      </c>
    </row>
    <row r="922">
      <c r="A922" s="1">
        <f>IFERROR(__xludf.DUMMYFUNCTION("""COMPUTED_VALUE"""),921.0)</f>
        <v>921</v>
      </c>
      <c r="B922" s="1">
        <f>IFERROR(__xludf.DUMMYFUNCTION("""COMPUTED_VALUE"""),45.8497842086153)</f>
        <v>45.84978421</v>
      </c>
      <c r="C922" s="1">
        <f>IFERROR(__xludf.DUMMYFUNCTION("""COMPUTED_VALUE"""),1004.0)</f>
        <v>1004</v>
      </c>
      <c r="D922" s="1">
        <f>IFERROR(__xludf.DUMMYFUNCTION("""COMPUTED_VALUE"""),921.0)</f>
        <v>921</v>
      </c>
      <c r="E922" s="2">
        <f>IFERROR(__xludf.DUMMYFUNCTION("""COMPUTED_VALUE"""),44775.333333333336)</f>
        <v>44775.33333</v>
      </c>
      <c r="F922" s="1">
        <f>IFERROR(__xludf.DUMMYFUNCTION("""COMPUTED_VALUE"""),2111.0)</f>
        <v>2111</v>
      </c>
      <c r="G922" s="1">
        <f>IFERROR(__xludf.DUMMYFUNCTION("""COMPUTED_VALUE"""),921.0)</f>
        <v>921</v>
      </c>
      <c r="H922" s="1">
        <f>IFERROR(__xludf.DUMMYFUNCTION("""COMPUTED_VALUE"""),36.53471969)</f>
        <v>36.53471969</v>
      </c>
    </row>
    <row r="923">
      <c r="A923" s="1">
        <f>IFERROR(__xludf.DUMMYFUNCTION("""COMPUTED_VALUE"""),922.0)</f>
        <v>922</v>
      </c>
      <c r="B923" s="1">
        <f>IFERROR(__xludf.DUMMYFUNCTION("""COMPUTED_VALUE"""),53.5204233757632)</f>
        <v>53.52042338</v>
      </c>
      <c r="C923" s="1">
        <f>IFERROR(__xludf.DUMMYFUNCTION("""COMPUTED_VALUE"""),1606.0)</f>
        <v>1606</v>
      </c>
      <c r="D923" s="1">
        <f>IFERROR(__xludf.DUMMYFUNCTION("""COMPUTED_VALUE"""),922.0)</f>
        <v>922</v>
      </c>
      <c r="E923" s="2">
        <f>IFERROR(__xludf.DUMMYFUNCTION("""COMPUTED_VALUE"""),44775.375)</f>
        <v>44775.375</v>
      </c>
      <c r="F923" s="1">
        <f>IFERROR(__xludf.DUMMYFUNCTION("""COMPUTED_VALUE"""),2714.0)</f>
        <v>2714</v>
      </c>
      <c r="G923" s="1">
        <f>IFERROR(__xludf.DUMMYFUNCTION("""COMPUTED_VALUE"""),922.0)</f>
        <v>922</v>
      </c>
      <c r="H923" s="1">
        <f>IFERROR(__xludf.DUMMYFUNCTION("""COMPUTED_VALUE"""),54.03186092)</f>
        <v>54.03186092</v>
      </c>
    </row>
    <row r="924">
      <c r="A924" s="1">
        <f>IFERROR(__xludf.DUMMYFUNCTION("""COMPUTED_VALUE"""),923.0)</f>
        <v>923</v>
      </c>
      <c r="B924" s="1">
        <f>IFERROR(__xludf.DUMMYFUNCTION("""COMPUTED_VALUE"""),52.1605345434894)</f>
        <v>52.16053454</v>
      </c>
      <c r="C924" s="1">
        <f>IFERROR(__xludf.DUMMYFUNCTION("""COMPUTED_VALUE"""),1024.0)</f>
        <v>1024</v>
      </c>
      <c r="D924" s="1">
        <f>IFERROR(__xludf.DUMMYFUNCTION("""COMPUTED_VALUE"""),923.0)</f>
        <v>923</v>
      </c>
      <c r="E924" s="2">
        <f>IFERROR(__xludf.DUMMYFUNCTION("""COMPUTED_VALUE"""),44775.416666666664)</f>
        <v>44775.41667</v>
      </c>
      <c r="F924" s="1">
        <f>IFERROR(__xludf.DUMMYFUNCTION("""COMPUTED_VALUE"""),2734.0)</f>
        <v>2734</v>
      </c>
      <c r="G924" s="1">
        <f>IFERROR(__xludf.DUMMYFUNCTION("""COMPUTED_VALUE"""),923.0)</f>
        <v>923</v>
      </c>
      <c r="H924" s="1">
        <f>IFERROR(__xludf.DUMMYFUNCTION("""COMPUTED_VALUE"""),21.36611515)</f>
        <v>21.36611515</v>
      </c>
    </row>
    <row r="925">
      <c r="A925" s="1">
        <f>IFERROR(__xludf.DUMMYFUNCTION("""COMPUTED_VALUE"""),924.0)</f>
        <v>924</v>
      </c>
      <c r="B925" s="1">
        <f>IFERROR(__xludf.DUMMYFUNCTION("""COMPUTED_VALUE"""),12.9573715134551)</f>
        <v>12.95737151</v>
      </c>
      <c r="C925" s="1">
        <f>IFERROR(__xludf.DUMMYFUNCTION("""COMPUTED_VALUE"""),1800.0)</f>
        <v>1800</v>
      </c>
      <c r="D925" s="1">
        <f>IFERROR(__xludf.DUMMYFUNCTION("""COMPUTED_VALUE"""),924.0)</f>
        <v>924</v>
      </c>
      <c r="E925" s="2">
        <f>IFERROR(__xludf.DUMMYFUNCTION("""COMPUTED_VALUE"""),44775.458333333336)</f>
        <v>44775.45833</v>
      </c>
      <c r="F925" s="1">
        <f>IFERROR(__xludf.DUMMYFUNCTION("""COMPUTED_VALUE"""),2522.0)</f>
        <v>2522</v>
      </c>
      <c r="G925" s="1">
        <f>IFERROR(__xludf.DUMMYFUNCTION("""COMPUTED_VALUE"""),924.0)</f>
        <v>924</v>
      </c>
      <c r="H925" s="1">
        <f>IFERROR(__xludf.DUMMYFUNCTION("""COMPUTED_VALUE"""),52.90673465)</f>
        <v>52.90673465</v>
      </c>
    </row>
    <row r="926">
      <c r="A926" s="1">
        <f>IFERROR(__xludf.DUMMYFUNCTION("""COMPUTED_VALUE"""),925.0)</f>
        <v>925</v>
      </c>
      <c r="B926" s="1">
        <f>IFERROR(__xludf.DUMMYFUNCTION("""COMPUTED_VALUE"""),77.5892520491586)</f>
        <v>77.58925205</v>
      </c>
      <c r="C926" s="1">
        <f>IFERROR(__xludf.DUMMYFUNCTION("""COMPUTED_VALUE"""),1060.0)</f>
        <v>1060</v>
      </c>
      <c r="D926" s="1">
        <f>IFERROR(__xludf.DUMMYFUNCTION("""COMPUTED_VALUE"""),925.0)</f>
        <v>925</v>
      </c>
      <c r="E926" s="2">
        <f>IFERROR(__xludf.DUMMYFUNCTION("""COMPUTED_VALUE"""),44775.5)</f>
        <v>44775.5</v>
      </c>
      <c r="F926" s="1">
        <f>IFERROR(__xludf.DUMMYFUNCTION("""COMPUTED_VALUE"""),2841.0)</f>
        <v>2841</v>
      </c>
      <c r="G926" s="1">
        <f>IFERROR(__xludf.DUMMYFUNCTION("""COMPUTED_VALUE"""),925.0)</f>
        <v>925</v>
      </c>
      <c r="H926" s="1">
        <f>IFERROR(__xludf.DUMMYFUNCTION("""COMPUTED_VALUE"""),11.44312747)</f>
        <v>11.44312747</v>
      </c>
    </row>
    <row r="927">
      <c r="A927" s="1">
        <f>IFERROR(__xludf.DUMMYFUNCTION("""COMPUTED_VALUE"""),926.0)</f>
        <v>926</v>
      </c>
      <c r="B927" s="1">
        <f>IFERROR(__xludf.DUMMYFUNCTION("""COMPUTED_VALUE"""),97.5841046288916)</f>
        <v>97.58410463</v>
      </c>
      <c r="C927" s="1">
        <f>IFERROR(__xludf.DUMMYFUNCTION("""COMPUTED_VALUE"""),1666.0)</f>
        <v>1666</v>
      </c>
      <c r="D927" s="1">
        <f>IFERROR(__xludf.DUMMYFUNCTION("""COMPUTED_VALUE"""),926.0)</f>
        <v>926</v>
      </c>
      <c r="E927" s="2">
        <f>IFERROR(__xludf.DUMMYFUNCTION("""COMPUTED_VALUE"""),44775.541666666664)</f>
        <v>44775.54167</v>
      </c>
      <c r="F927" s="1">
        <f>IFERROR(__xludf.DUMMYFUNCTION("""COMPUTED_VALUE"""),2353.0)</f>
        <v>2353</v>
      </c>
      <c r="G927" s="1">
        <f>IFERROR(__xludf.DUMMYFUNCTION("""COMPUTED_VALUE"""),926.0)</f>
        <v>926</v>
      </c>
      <c r="H927" s="1">
        <f>IFERROR(__xludf.DUMMYFUNCTION("""COMPUTED_VALUE"""),28.85792788)</f>
        <v>28.85792788</v>
      </c>
    </row>
    <row r="928">
      <c r="A928" s="1">
        <f>IFERROR(__xludf.DUMMYFUNCTION("""COMPUTED_VALUE"""),927.0)</f>
        <v>927</v>
      </c>
      <c r="B928" s="1">
        <f>IFERROR(__xludf.DUMMYFUNCTION("""COMPUTED_VALUE"""),93.186765046662)</f>
        <v>93.18676505</v>
      </c>
      <c r="C928" s="1">
        <f>IFERROR(__xludf.DUMMYFUNCTION("""COMPUTED_VALUE"""),1165.0)</f>
        <v>1165</v>
      </c>
      <c r="D928" s="1">
        <f>IFERROR(__xludf.DUMMYFUNCTION("""COMPUTED_VALUE"""),927.0)</f>
        <v>927</v>
      </c>
      <c r="E928" s="2">
        <f>IFERROR(__xludf.DUMMYFUNCTION("""COMPUTED_VALUE"""),44775.583333333336)</f>
        <v>44775.58333</v>
      </c>
      <c r="F928" s="1">
        <f>IFERROR(__xludf.DUMMYFUNCTION("""COMPUTED_VALUE"""),2544.0)</f>
        <v>2544</v>
      </c>
      <c r="G928" s="1">
        <f>IFERROR(__xludf.DUMMYFUNCTION("""COMPUTED_VALUE"""),927.0)</f>
        <v>927</v>
      </c>
      <c r="H928" s="1">
        <f>IFERROR(__xludf.DUMMYFUNCTION("""COMPUTED_VALUE"""),49.87894111)</f>
        <v>49.87894111</v>
      </c>
    </row>
    <row r="929">
      <c r="A929" s="1">
        <f>IFERROR(__xludf.DUMMYFUNCTION("""COMPUTED_VALUE"""),928.0)</f>
        <v>928</v>
      </c>
      <c r="B929" s="1">
        <f>IFERROR(__xludf.DUMMYFUNCTION("""COMPUTED_VALUE"""),75.0544106528657)</f>
        <v>75.05441065</v>
      </c>
      <c r="C929" s="1">
        <f>IFERROR(__xludf.DUMMYFUNCTION("""COMPUTED_VALUE"""),1132.0)</f>
        <v>1132</v>
      </c>
      <c r="D929" s="1">
        <f>IFERROR(__xludf.DUMMYFUNCTION("""COMPUTED_VALUE"""),928.0)</f>
        <v>928</v>
      </c>
      <c r="E929" s="2">
        <f>IFERROR(__xludf.DUMMYFUNCTION("""COMPUTED_VALUE"""),44775.625)</f>
        <v>44775.625</v>
      </c>
      <c r="F929" s="1">
        <f>IFERROR(__xludf.DUMMYFUNCTION("""COMPUTED_VALUE"""),2517.0)</f>
        <v>2517</v>
      </c>
      <c r="G929" s="1">
        <f>IFERROR(__xludf.DUMMYFUNCTION("""COMPUTED_VALUE"""),928.0)</f>
        <v>928</v>
      </c>
      <c r="H929" s="1">
        <f>IFERROR(__xludf.DUMMYFUNCTION("""COMPUTED_VALUE"""),19.23633855)</f>
        <v>19.23633855</v>
      </c>
    </row>
    <row r="930">
      <c r="A930" s="1">
        <f>IFERROR(__xludf.DUMMYFUNCTION("""COMPUTED_VALUE"""),929.0)</f>
        <v>929</v>
      </c>
      <c r="B930" s="1">
        <f>IFERROR(__xludf.DUMMYFUNCTION("""COMPUTED_VALUE"""),26.6063528402474)</f>
        <v>26.60635284</v>
      </c>
      <c r="C930" s="1">
        <f>IFERROR(__xludf.DUMMYFUNCTION("""COMPUTED_VALUE"""),1751.0)</f>
        <v>1751</v>
      </c>
      <c r="D930" s="1">
        <f>IFERROR(__xludf.DUMMYFUNCTION("""COMPUTED_VALUE"""),929.0)</f>
        <v>929</v>
      </c>
      <c r="E930" s="2">
        <f>IFERROR(__xludf.DUMMYFUNCTION("""COMPUTED_VALUE"""),44775.666666666664)</f>
        <v>44775.66667</v>
      </c>
      <c r="F930" s="1">
        <f>IFERROR(__xludf.DUMMYFUNCTION("""COMPUTED_VALUE"""),2960.0)</f>
        <v>2960</v>
      </c>
      <c r="G930" s="1">
        <f>IFERROR(__xludf.DUMMYFUNCTION("""COMPUTED_VALUE"""),929.0)</f>
        <v>929</v>
      </c>
      <c r="H930" s="1">
        <f>IFERROR(__xludf.DUMMYFUNCTION("""COMPUTED_VALUE"""),17.06049089)</f>
        <v>17.06049089</v>
      </c>
    </row>
    <row r="931">
      <c r="A931" s="1">
        <f>IFERROR(__xludf.DUMMYFUNCTION("""COMPUTED_VALUE"""),930.0)</f>
        <v>930</v>
      </c>
      <c r="B931" s="1">
        <f>IFERROR(__xludf.DUMMYFUNCTION("""COMPUTED_VALUE"""),19.5346098797953)</f>
        <v>19.53460988</v>
      </c>
      <c r="C931" s="1">
        <f>IFERROR(__xludf.DUMMYFUNCTION("""COMPUTED_VALUE"""),1514.0)</f>
        <v>1514</v>
      </c>
      <c r="D931" s="1">
        <f>IFERROR(__xludf.DUMMYFUNCTION("""COMPUTED_VALUE"""),930.0)</f>
        <v>930</v>
      </c>
      <c r="E931" s="2">
        <f>IFERROR(__xludf.DUMMYFUNCTION("""COMPUTED_VALUE"""),44775.708333333336)</f>
        <v>44775.70833</v>
      </c>
      <c r="F931" s="1">
        <f>IFERROR(__xludf.DUMMYFUNCTION("""COMPUTED_VALUE"""),2441.0)</f>
        <v>2441</v>
      </c>
      <c r="G931" s="1">
        <f>IFERROR(__xludf.DUMMYFUNCTION("""COMPUTED_VALUE"""),930.0)</f>
        <v>930</v>
      </c>
      <c r="H931" s="1">
        <f>IFERROR(__xludf.DUMMYFUNCTION("""COMPUTED_VALUE"""),49.67702835)</f>
        <v>49.67702835</v>
      </c>
    </row>
    <row r="932">
      <c r="A932" s="1">
        <f>IFERROR(__xludf.DUMMYFUNCTION("""COMPUTED_VALUE"""),931.0)</f>
        <v>931</v>
      </c>
      <c r="B932" s="1">
        <f>IFERROR(__xludf.DUMMYFUNCTION("""COMPUTED_VALUE"""),63.7434856565563)</f>
        <v>63.74348566</v>
      </c>
      <c r="C932" s="1">
        <f>IFERROR(__xludf.DUMMYFUNCTION("""COMPUTED_VALUE"""),1785.0)</f>
        <v>1785</v>
      </c>
      <c r="D932" s="1">
        <f>IFERROR(__xludf.DUMMYFUNCTION("""COMPUTED_VALUE"""),931.0)</f>
        <v>931</v>
      </c>
      <c r="E932" s="2">
        <f>IFERROR(__xludf.DUMMYFUNCTION("""COMPUTED_VALUE"""),44775.75)</f>
        <v>44775.75</v>
      </c>
      <c r="F932" s="1">
        <f>IFERROR(__xludf.DUMMYFUNCTION("""COMPUTED_VALUE"""),2772.0)</f>
        <v>2772</v>
      </c>
      <c r="G932" s="1">
        <f>IFERROR(__xludf.DUMMYFUNCTION("""COMPUTED_VALUE"""),931.0)</f>
        <v>931</v>
      </c>
      <c r="H932" s="1">
        <f>IFERROR(__xludf.DUMMYFUNCTION("""COMPUTED_VALUE"""),77.30669854)</f>
        <v>77.30669854</v>
      </c>
    </row>
    <row r="933">
      <c r="A933" s="1">
        <f>IFERROR(__xludf.DUMMYFUNCTION("""COMPUTED_VALUE"""),932.0)</f>
        <v>932</v>
      </c>
      <c r="B933" s="1">
        <f>IFERROR(__xludf.DUMMYFUNCTION("""COMPUTED_VALUE"""),84.9949458539148)</f>
        <v>84.99494585</v>
      </c>
      <c r="C933" s="1">
        <f>IFERROR(__xludf.DUMMYFUNCTION("""COMPUTED_VALUE"""),1801.0)</f>
        <v>1801</v>
      </c>
      <c r="D933" s="1">
        <f>IFERROR(__xludf.DUMMYFUNCTION("""COMPUTED_VALUE"""),932.0)</f>
        <v>932</v>
      </c>
      <c r="E933" s="2">
        <f>IFERROR(__xludf.DUMMYFUNCTION("""COMPUTED_VALUE"""),44775.791666666664)</f>
        <v>44775.79167</v>
      </c>
      <c r="F933" s="1">
        <f>IFERROR(__xludf.DUMMYFUNCTION("""COMPUTED_VALUE"""),2504.0)</f>
        <v>2504</v>
      </c>
      <c r="G933" s="1">
        <f>IFERROR(__xludf.DUMMYFUNCTION("""COMPUTED_VALUE"""),932.0)</f>
        <v>932</v>
      </c>
      <c r="H933" s="1">
        <f>IFERROR(__xludf.DUMMYFUNCTION("""COMPUTED_VALUE"""),24.65936999)</f>
        <v>24.65936999</v>
      </c>
    </row>
    <row r="934">
      <c r="A934" s="1">
        <f>IFERROR(__xludf.DUMMYFUNCTION("""COMPUTED_VALUE"""),933.0)</f>
        <v>933</v>
      </c>
      <c r="B934" s="1">
        <f>IFERROR(__xludf.DUMMYFUNCTION("""COMPUTED_VALUE"""),43.3140899498427)</f>
        <v>43.31408995</v>
      </c>
      <c r="C934" s="1">
        <f>IFERROR(__xludf.DUMMYFUNCTION("""COMPUTED_VALUE"""),1330.0)</f>
        <v>1330</v>
      </c>
      <c r="D934" s="1">
        <f>IFERROR(__xludf.DUMMYFUNCTION("""COMPUTED_VALUE"""),933.0)</f>
        <v>933</v>
      </c>
      <c r="E934" s="2">
        <f>IFERROR(__xludf.DUMMYFUNCTION("""COMPUTED_VALUE"""),44775.833333333336)</f>
        <v>44775.83333</v>
      </c>
      <c r="F934" s="1">
        <f>IFERROR(__xludf.DUMMYFUNCTION("""COMPUTED_VALUE"""),2414.0)</f>
        <v>2414</v>
      </c>
      <c r="G934" s="1">
        <f>IFERROR(__xludf.DUMMYFUNCTION("""COMPUTED_VALUE"""),933.0)</f>
        <v>933</v>
      </c>
      <c r="H934" s="1">
        <f>IFERROR(__xludf.DUMMYFUNCTION("""COMPUTED_VALUE"""),29.39854295)</f>
        <v>29.39854295</v>
      </c>
    </row>
    <row r="935">
      <c r="A935" s="1">
        <f>IFERROR(__xludf.DUMMYFUNCTION("""COMPUTED_VALUE"""),934.0)</f>
        <v>934</v>
      </c>
      <c r="B935" s="1">
        <f>IFERROR(__xludf.DUMMYFUNCTION("""COMPUTED_VALUE"""),59.646797544827)</f>
        <v>59.64679754</v>
      </c>
      <c r="C935" s="1">
        <f>IFERROR(__xludf.DUMMYFUNCTION("""COMPUTED_VALUE"""),1088.0)</f>
        <v>1088</v>
      </c>
      <c r="D935" s="1">
        <f>IFERROR(__xludf.DUMMYFUNCTION("""COMPUTED_VALUE"""),934.0)</f>
        <v>934</v>
      </c>
      <c r="E935" s="2">
        <f>IFERROR(__xludf.DUMMYFUNCTION("""COMPUTED_VALUE"""),44775.875)</f>
        <v>44775.875</v>
      </c>
      <c r="F935" s="1">
        <f>IFERROR(__xludf.DUMMYFUNCTION("""COMPUTED_VALUE"""),2315.0)</f>
        <v>2315</v>
      </c>
      <c r="G935" s="1">
        <f>IFERROR(__xludf.DUMMYFUNCTION("""COMPUTED_VALUE"""),934.0)</f>
        <v>934</v>
      </c>
      <c r="H935" s="1">
        <f>IFERROR(__xludf.DUMMYFUNCTION("""COMPUTED_VALUE"""),37.06997241)</f>
        <v>37.06997241</v>
      </c>
    </row>
    <row r="936">
      <c r="A936" s="1">
        <f>IFERROR(__xludf.DUMMYFUNCTION("""COMPUTED_VALUE"""),935.0)</f>
        <v>935</v>
      </c>
      <c r="B936" s="1">
        <f>IFERROR(__xludf.DUMMYFUNCTION("""COMPUTED_VALUE"""),67.6345414499013)</f>
        <v>67.63454145</v>
      </c>
      <c r="C936" s="1">
        <f>IFERROR(__xludf.DUMMYFUNCTION("""COMPUTED_VALUE"""),1705.0)</f>
        <v>1705</v>
      </c>
      <c r="D936" s="1">
        <f>IFERROR(__xludf.DUMMYFUNCTION("""COMPUTED_VALUE"""),935.0)</f>
        <v>935</v>
      </c>
      <c r="E936" s="2">
        <f>IFERROR(__xludf.DUMMYFUNCTION("""COMPUTED_VALUE"""),44775.916666666664)</f>
        <v>44775.91667</v>
      </c>
      <c r="F936" s="1">
        <f>IFERROR(__xludf.DUMMYFUNCTION("""COMPUTED_VALUE"""),2499.0)</f>
        <v>2499</v>
      </c>
      <c r="G936" s="1">
        <f>IFERROR(__xludf.DUMMYFUNCTION("""COMPUTED_VALUE"""),935.0)</f>
        <v>935</v>
      </c>
      <c r="H936" s="1">
        <f>IFERROR(__xludf.DUMMYFUNCTION("""COMPUTED_VALUE"""),44.21692274)</f>
        <v>44.21692274</v>
      </c>
    </row>
    <row r="937">
      <c r="A937" s="1">
        <f>IFERROR(__xludf.DUMMYFUNCTION("""COMPUTED_VALUE"""),936.0)</f>
        <v>936</v>
      </c>
      <c r="B937" s="1">
        <f>IFERROR(__xludf.DUMMYFUNCTION("""COMPUTED_VALUE"""),43.1829770594208)</f>
        <v>43.18297706</v>
      </c>
      <c r="C937" s="1">
        <f>IFERROR(__xludf.DUMMYFUNCTION("""COMPUTED_VALUE"""),1658.0)</f>
        <v>1658</v>
      </c>
      <c r="D937" s="1">
        <f>IFERROR(__xludf.DUMMYFUNCTION("""COMPUTED_VALUE"""),936.0)</f>
        <v>936</v>
      </c>
      <c r="E937" s="2">
        <f>IFERROR(__xludf.DUMMYFUNCTION("""COMPUTED_VALUE"""),44775.958333333336)</f>
        <v>44775.95833</v>
      </c>
      <c r="F937" s="1">
        <f>IFERROR(__xludf.DUMMYFUNCTION("""COMPUTED_VALUE"""),2383.0)</f>
        <v>2383</v>
      </c>
      <c r="G937" s="1">
        <f>IFERROR(__xludf.DUMMYFUNCTION("""COMPUTED_VALUE"""),936.0)</f>
        <v>936</v>
      </c>
      <c r="H937" s="1">
        <f>IFERROR(__xludf.DUMMYFUNCTION("""COMPUTED_VALUE"""),59.62542234)</f>
        <v>59.62542234</v>
      </c>
    </row>
    <row r="938">
      <c r="A938" s="1">
        <f>IFERROR(__xludf.DUMMYFUNCTION("""COMPUTED_VALUE"""),937.0)</f>
        <v>937</v>
      </c>
      <c r="B938" s="1">
        <f>IFERROR(__xludf.DUMMYFUNCTION("""COMPUTED_VALUE"""),88.2086958768905)</f>
        <v>88.20869588</v>
      </c>
      <c r="C938" s="1">
        <f>IFERROR(__xludf.DUMMYFUNCTION("""COMPUTED_VALUE"""),1518.0)</f>
        <v>1518</v>
      </c>
      <c r="D938" s="1">
        <f>IFERROR(__xludf.DUMMYFUNCTION("""COMPUTED_VALUE"""),937.0)</f>
        <v>937</v>
      </c>
      <c r="E938" s="2">
        <f>IFERROR(__xludf.DUMMYFUNCTION("""COMPUTED_VALUE"""),44806.0)</f>
        <v>44806</v>
      </c>
      <c r="F938" s="1">
        <f>IFERROR(__xludf.DUMMYFUNCTION("""COMPUTED_VALUE"""),2340.0)</f>
        <v>2340</v>
      </c>
      <c r="G938" s="1">
        <f>IFERROR(__xludf.DUMMYFUNCTION("""COMPUTED_VALUE"""),937.0)</f>
        <v>937</v>
      </c>
      <c r="H938" s="1">
        <f>IFERROR(__xludf.DUMMYFUNCTION("""COMPUTED_VALUE"""),63.05006361)</f>
        <v>63.05006361</v>
      </c>
    </row>
    <row r="939">
      <c r="A939" s="1">
        <f>IFERROR(__xludf.DUMMYFUNCTION("""COMPUTED_VALUE"""),938.0)</f>
        <v>938</v>
      </c>
      <c r="B939" s="1">
        <f>IFERROR(__xludf.DUMMYFUNCTION("""COMPUTED_VALUE"""),50.361710098907)</f>
        <v>50.3617101</v>
      </c>
      <c r="C939" s="1">
        <f>IFERROR(__xludf.DUMMYFUNCTION("""COMPUTED_VALUE"""),1131.0)</f>
        <v>1131</v>
      </c>
      <c r="D939" s="1">
        <f>IFERROR(__xludf.DUMMYFUNCTION("""COMPUTED_VALUE"""),938.0)</f>
        <v>938</v>
      </c>
      <c r="E939" s="2">
        <f>IFERROR(__xludf.DUMMYFUNCTION("""COMPUTED_VALUE"""),44806.041666666664)</f>
        <v>44806.04167</v>
      </c>
      <c r="F939" s="1">
        <f>IFERROR(__xludf.DUMMYFUNCTION("""COMPUTED_VALUE"""),2486.0)</f>
        <v>2486</v>
      </c>
      <c r="G939" s="1">
        <f>IFERROR(__xludf.DUMMYFUNCTION("""COMPUTED_VALUE"""),938.0)</f>
        <v>938</v>
      </c>
      <c r="H939" s="1">
        <f>IFERROR(__xludf.DUMMYFUNCTION("""COMPUTED_VALUE"""),56.52607726)</f>
        <v>56.52607726</v>
      </c>
    </row>
    <row r="940">
      <c r="A940" s="1">
        <f>IFERROR(__xludf.DUMMYFUNCTION("""COMPUTED_VALUE"""),939.0)</f>
        <v>939</v>
      </c>
      <c r="B940" s="1">
        <f>IFERROR(__xludf.DUMMYFUNCTION("""COMPUTED_VALUE"""),88.9927005080609)</f>
        <v>88.99270051</v>
      </c>
      <c r="C940" s="1">
        <f>IFERROR(__xludf.DUMMYFUNCTION("""COMPUTED_VALUE"""),1482.0)</f>
        <v>1482</v>
      </c>
      <c r="D940" s="1">
        <f>IFERROR(__xludf.DUMMYFUNCTION("""COMPUTED_VALUE"""),939.0)</f>
        <v>939</v>
      </c>
      <c r="E940" s="2">
        <f>IFERROR(__xludf.DUMMYFUNCTION("""COMPUTED_VALUE"""),44806.083333333336)</f>
        <v>44806.08333</v>
      </c>
      <c r="F940" s="1">
        <f>IFERROR(__xludf.DUMMYFUNCTION("""COMPUTED_VALUE"""),2871.0)</f>
        <v>2871</v>
      </c>
      <c r="G940" s="1">
        <f>IFERROR(__xludf.DUMMYFUNCTION("""COMPUTED_VALUE"""),939.0)</f>
        <v>939</v>
      </c>
      <c r="H940" s="1">
        <f>IFERROR(__xludf.DUMMYFUNCTION("""COMPUTED_VALUE"""),81.48455823)</f>
        <v>81.48455823</v>
      </c>
    </row>
    <row r="941">
      <c r="A941" s="1">
        <f>IFERROR(__xludf.DUMMYFUNCTION("""COMPUTED_VALUE"""),940.0)</f>
        <v>940</v>
      </c>
      <c r="B941" s="1">
        <f>IFERROR(__xludf.DUMMYFUNCTION("""COMPUTED_VALUE"""),74.0970689078747)</f>
        <v>74.09706891</v>
      </c>
      <c r="C941" s="1">
        <f>IFERROR(__xludf.DUMMYFUNCTION("""COMPUTED_VALUE"""),1516.0)</f>
        <v>1516</v>
      </c>
      <c r="D941" s="1">
        <f>IFERROR(__xludf.DUMMYFUNCTION("""COMPUTED_VALUE"""),940.0)</f>
        <v>940</v>
      </c>
      <c r="E941" s="2">
        <f>IFERROR(__xludf.DUMMYFUNCTION("""COMPUTED_VALUE"""),44806.125)</f>
        <v>44806.125</v>
      </c>
      <c r="F941" s="1">
        <f>IFERROR(__xludf.DUMMYFUNCTION("""COMPUTED_VALUE"""),2273.0)</f>
        <v>2273</v>
      </c>
      <c r="G941" s="1">
        <f>IFERROR(__xludf.DUMMYFUNCTION("""COMPUTED_VALUE"""),940.0)</f>
        <v>940</v>
      </c>
      <c r="H941" s="1">
        <f>IFERROR(__xludf.DUMMYFUNCTION("""COMPUTED_VALUE"""),97.63612942)</f>
        <v>97.63612942</v>
      </c>
    </row>
    <row r="942">
      <c r="A942" s="1">
        <f>IFERROR(__xludf.DUMMYFUNCTION("""COMPUTED_VALUE"""),941.0)</f>
        <v>941</v>
      </c>
      <c r="B942" s="1">
        <f>IFERROR(__xludf.DUMMYFUNCTION("""COMPUTED_VALUE"""),13.8448571178415)</f>
        <v>13.84485712</v>
      </c>
      <c r="C942" s="1">
        <f>IFERROR(__xludf.DUMMYFUNCTION("""COMPUTED_VALUE"""),1058.0)</f>
        <v>1058</v>
      </c>
      <c r="D942" s="1">
        <f>IFERROR(__xludf.DUMMYFUNCTION("""COMPUTED_VALUE"""),941.0)</f>
        <v>941</v>
      </c>
      <c r="E942" s="2">
        <f>IFERROR(__xludf.DUMMYFUNCTION("""COMPUTED_VALUE"""),44806.166666666664)</f>
        <v>44806.16667</v>
      </c>
      <c r="F942" s="1">
        <f>IFERROR(__xludf.DUMMYFUNCTION("""COMPUTED_VALUE"""),2385.0)</f>
        <v>2385</v>
      </c>
      <c r="G942" s="1">
        <f>IFERROR(__xludf.DUMMYFUNCTION("""COMPUTED_VALUE"""),941.0)</f>
        <v>941</v>
      </c>
      <c r="H942" s="1">
        <f>IFERROR(__xludf.DUMMYFUNCTION("""COMPUTED_VALUE"""),93.38303349)</f>
        <v>93.38303349</v>
      </c>
    </row>
    <row r="943">
      <c r="A943" s="1">
        <f>IFERROR(__xludf.DUMMYFUNCTION("""COMPUTED_VALUE"""),942.0)</f>
        <v>942</v>
      </c>
      <c r="B943" s="1">
        <f>IFERROR(__xludf.DUMMYFUNCTION("""COMPUTED_VALUE"""),12.6114789269769)</f>
        <v>12.61147893</v>
      </c>
      <c r="C943" s="1">
        <f>IFERROR(__xludf.DUMMYFUNCTION("""COMPUTED_VALUE"""),1350.0)</f>
        <v>1350</v>
      </c>
      <c r="D943" s="1">
        <f>IFERROR(__xludf.DUMMYFUNCTION("""COMPUTED_VALUE"""),942.0)</f>
        <v>942</v>
      </c>
      <c r="E943" s="2">
        <f>IFERROR(__xludf.DUMMYFUNCTION("""COMPUTED_VALUE"""),44806.208333333336)</f>
        <v>44806.20833</v>
      </c>
      <c r="F943" s="1">
        <f>IFERROR(__xludf.DUMMYFUNCTION("""COMPUTED_VALUE"""),2436.0)</f>
        <v>2436</v>
      </c>
      <c r="G943" s="1">
        <f>IFERROR(__xludf.DUMMYFUNCTION("""COMPUTED_VALUE"""),942.0)</f>
        <v>942</v>
      </c>
      <c r="H943" s="1">
        <f>IFERROR(__xludf.DUMMYFUNCTION("""COMPUTED_VALUE"""),54.0249333)</f>
        <v>54.0249333</v>
      </c>
    </row>
    <row r="944">
      <c r="A944" s="1">
        <f>IFERROR(__xludf.DUMMYFUNCTION("""COMPUTED_VALUE"""),943.0)</f>
        <v>943</v>
      </c>
      <c r="B944" s="1">
        <f>IFERROR(__xludf.DUMMYFUNCTION("""COMPUTED_VALUE"""),34.0631610920635)</f>
        <v>34.06316109</v>
      </c>
      <c r="C944" s="1">
        <f>IFERROR(__xludf.DUMMYFUNCTION("""COMPUTED_VALUE"""),1232.0)</f>
        <v>1232</v>
      </c>
      <c r="D944" s="1">
        <f>IFERROR(__xludf.DUMMYFUNCTION("""COMPUTED_VALUE"""),943.0)</f>
        <v>943</v>
      </c>
      <c r="E944" s="2">
        <f>IFERROR(__xludf.DUMMYFUNCTION("""COMPUTED_VALUE"""),44806.25)</f>
        <v>44806.25</v>
      </c>
      <c r="F944" s="1">
        <f>IFERROR(__xludf.DUMMYFUNCTION("""COMPUTED_VALUE"""),2530.0)</f>
        <v>2530</v>
      </c>
      <c r="G944" s="1">
        <f>IFERROR(__xludf.DUMMYFUNCTION("""COMPUTED_VALUE"""),943.0)</f>
        <v>943</v>
      </c>
      <c r="H944" s="1">
        <f>IFERROR(__xludf.DUMMYFUNCTION("""COMPUTED_VALUE"""),53.34806403)</f>
        <v>53.34806403</v>
      </c>
    </row>
    <row r="945">
      <c r="A945" s="1">
        <f>IFERROR(__xludf.DUMMYFUNCTION("""COMPUTED_VALUE"""),944.0)</f>
        <v>944</v>
      </c>
      <c r="B945" s="1">
        <f>IFERROR(__xludf.DUMMYFUNCTION("""COMPUTED_VALUE"""),35.8594974305437)</f>
        <v>35.85949743</v>
      </c>
      <c r="C945" s="1">
        <f>IFERROR(__xludf.DUMMYFUNCTION("""COMPUTED_VALUE"""),1154.0)</f>
        <v>1154</v>
      </c>
      <c r="D945" s="1">
        <f>IFERROR(__xludf.DUMMYFUNCTION("""COMPUTED_VALUE"""),944.0)</f>
        <v>944</v>
      </c>
      <c r="E945" s="2">
        <f>IFERROR(__xludf.DUMMYFUNCTION("""COMPUTED_VALUE"""),44806.291666666664)</f>
        <v>44806.29167</v>
      </c>
      <c r="F945" s="1">
        <f>IFERROR(__xludf.DUMMYFUNCTION("""COMPUTED_VALUE"""),2736.0)</f>
        <v>2736</v>
      </c>
      <c r="G945" s="1">
        <f>IFERROR(__xludf.DUMMYFUNCTION("""COMPUTED_VALUE"""),944.0)</f>
        <v>944</v>
      </c>
      <c r="H945" s="1">
        <f>IFERROR(__xludf.DUMMYFUNCTION("""COMPUTED_VALUE"""),39.33289839)</f>
        <v>39.33289839</v>
      </c>
    </row>
    <row r="946">
      <c r="A946" s="1">
        <f>IFERROR(__xludf.DUMMYFUNCTION("""COMPUTED_VALUE"""),945.0)</f>
        <v>945</v>
      </c>
      <c r="B946" s="1">
        <f>IFERROR(__xludf.DUMMYFUNCTION("""COMPUTED_VALUE"""),42.6053529478407)</f>
        <v>42.60535295</v>
      </c>
      <c r="C946" s="1">
        <f>IFERROR(__xludf.DUMMYFUNCTION("""COMPUTED_VALUE"""),1014.0)</f>
        <v>1014</v>
      </c>
      <c r="D946" s="1">
        <f>IFERROR(__xludf.DUMMYFUNCTION("""COMPUTED_VALUE"""),945.0)</f>
        <v>945</v>
      </c>
      <c r="E946" s="2">
        <f>IFERROR(__xludf.DUMMYFUNCTION("""COMPUTED_VALUE"""),44806.333333333336)</f>
        <v>44806.33333</v>
      </c>
      <c r="F946" s="1">
        <f>IFERROR(__xludf.DUMMYFUNCTION("""COMPUTED_VALUE"""),2568.0)</f>
        <v>2568</v>
      </c>
      <c r="G946" s="1">
        <f>IFERROR(__xludf.DUMMYFUNCTION("""COMPUTED_VALUE"""),945.0)</f>
        <v>945</v>
      </c>
      <c r="H946" s="1">
        <f>IFERROR(__xludf.DUMMYFUNCTION("""COMPUTED_VALUE"""),58.05162091)</f>
        <v>58.05162091</v>
      </c>
    </row>
    <row r="947">
      <c r="A947" s="1">
        <f>IFERROR(__xludf.DUMMYFUNCTION("""COMPUTED_VALUE"""),946.0)</f>
        <v>946</v>
      </c>
      <c r="B947" s="1">
        <f>IFERROR(__xludf.DUMMYFUNCTION("""COMPUTED_VALUE"""),48.2268648362713)</f>
        <v>48.22686484</v>
      </c>
      <c r="C947" s="1">
        <f>IFERROR(__xludf.DUMMYFUNCTION("""COMPUTED_VALUE"""),1473.0)</f>
        <v>1473</v>
      </c>
      <c r="D947" s="1">
        <f>IFERROR(__xludf.DUMMYFUNCTION("""COMPUTED_VALUE"""),946.0)</f>
        <v>946</v>
      </c>
      <c r="E947" s="2">
        <f>IFERROR(__xludf.DUMMYFUNCTION("""COMPUTED_VALUE"""),44806.375)</f>
        <v>44806.375</v>
      </c>
      <c r="F947" s="1">
        <f>IFERROR(__xludf.DUMMYFUNCTION("""COMPUTED_VALUE"""),2414.0)</f>
        <v>2414</v>
      </c>
      <c r="G947" s="1">
        <f>IFERROR(__xludf.DUMMYFUNCTION("""COMPUTED_VALUE"""),946.0)</f>
        <v>946</v>
      </c>
      <c r="H947" s="1">
        <f>IFERROR(__xludf.DUMMYFUNCTION("""COMPUTED_VALUE"""),82.6912355)</f>
        <v>82.6912355</v>
      </c>
    </row>
    <row r="948">
      <c r="A948" s="1">
        <f>IFERROR(__xludf.DUMMYFUNCTION("""COMPUTED_VALUE"""),947.0)</f>
        <v>947</v>
      </c>
      <c r="B948" s="1">
        <f>IFERROR(__xludf.DUMMYFUNCTION("""COMPUTED_VALUE"""),15.0613039698821)</f>
        <v>15.06130397</v>
      </c>
      <c r="C948" s="1">
        <f>IFERROR(__xludf.DUMMYFUNCTION("""COMPUTED_VALUE"""),1085.0)</f>
        <v>1085</v>
      </c>
      <c r="D948" s="1">
        <f>IFERROR(__xludf.DUMMYFUNCTION("""COMPUTED_VALUE"""),947.0)</f>
        <v>947</v>
      </c>
      <c r="E948" s="2">
        <f>IFERROR(__xludf.DUMMYFUNCTION("""COMPUTED_VALUE"""),44806.416666666664)</f>
        <v>44806.41667</v>
      </c>
      <c r="F948" s="1">
        <f>IFERROR(__xludf.DUMMYFUNCTION("""COMPUTED_VALUE"""),2741.0)</f>
        <v>2741</v>
      </c>
      <c r="G948" s="1">
        <f>IFERROR(__xludf.DUMMYFUNCTION("""COMPUTED_VALUE"""),947.0)</f>
        <v>947</v>
      </c>
      <c r="H948" s="1">
        <f>IFERROR(__xludf.DUMMYFUNCTION("""COMPUTED_VALUE"""),59.25107738)</f>
        <v>59.25107738</v>
      </c>
    </row>
    <row r="949">
      <c r="A949" s="1">
        <f>IFERROR(__xludf.DUMMYFUNCTION("""COMPUTED_VALUE"""),948.0)</f>
        <v>948</v>
      </c>
      <c r="B949" s="1">
        <f>IFERROR(__xludf.DUMMYFUNCTION("""COMPUTED_VALUE"""),60.222509912044)</f>
        <v>60.22250991</v>
      </c>
      <c r="C949" s="1">
        <f>IFERROR(__xludf.DUMMYFUNCTION("""COMPUTED_VALUE"""),1779.0)</f>
        <v>1779</v>
      </c>
      <c r="D949" s="1">
        <f>IFERROR(__xludf.DUMMYFUNCTION("""COMPUTED_VALUE"""),948.0)</f>
        <v>948</v>
      </c>
      <c r="E949" s="2">
        <f>IFERROR(__xludf.DUMMYFUNCTION("""COMPUTED_VALUE"""),44806.458333333336)</f>
        <v>44806.45833</v>
      </c>
      <c r="F949" s="1">
        <f>IFERROR(__xludf.DUMMYFUNCTION("""COMPUTED_VALUE"""),2826.0)</f>
        <v>2826</v>
      </c>
      <c r="G949" s="1">
        <f>IFERROR(__xludf.DUMMYFUNCTION("""COMPUTED_VALUE"""),948.0)</f>
        <v>948</v>
      </c>
      <c r="H949" s="1">
        <f>IFERROR(__xludf.DUMMYFUNCTION("""COMPUTED_VALUE"""),92.95859136)</f>
        <v>92.95859136</v>
      </c>
    </row>
    <row r="950">
      <c r="A950" s="1">
        <f>IFERROR(__xludf.DUMMYFUNCTION("""COMPUTED_VALUE"""),949.0)</f>
        <v>949</v>
      </c>
      <c r="B950" s="1">
        <f>IFERROR(__xludf.DUMMYFUNCTION("""COMPUTED_VALUE"""),71.1699337089338)</f>
        <v>71.16993371</v>
      </c>
      <c r="C950" s="1">
        <f>IFERROR(__xludf.DUMMYFUNCTION("""COMPUTED_VALUE"""),1971.0)</f>
        <v>1971</v>
      </c>
      <c r="D950" s="1">
        <f>IFERROR(__xludf.DUMMYFUNCTION("""COMPUTED_VALUE"""),949.0)</f>
        <v>949</v>
      </c>
      <c r="E950" s="2">
        <f>IFERROR(__xludf.DUMMYFUNCTION("""COMPUTED_VALUE"""),44806.5)</f>
        <v>44806.5</v>
      </c>
      <c r="F950" s="1">
        <f>IFERROR(__xludf.DUMMYFUNCTION("""COMPUTED_VALUE"""),2610.0)</f>
        <v>2610</v>
      </c>
      <c r="G950" s="1">
        <f>IFERROR(__xludf.DUMMYFUNCTION("""COMPUTED_VALUE"""),949.0)</f>
        <v>949</v>
      </c>
      <c r="H950" s="1">
        <f>IFERROR(__xludf.DUMMYFUNCTION("""COMPUTED_VALUE"""),32.04225946)</f>
        <v>32.04225946</v>
      </c>
    </row>
    <row r="951">
      <c r="A951" s="1">
        <f>IFERROR(__xludf.DUMMYFUNCTION("""COMPUTED_VALUE"""),950.0)</f>
        <v>950</v>
      </c>
      <c r="B951" s="1">
        <f>IFERROR(__xludf.DUMMYFUNCTION("""COMPUTED_VALUE"""),79.3742741363323)</f>
        <v>79.37427414</v>
      </c>
      <c r="C951" s="1">
        <f>IFERROR(__xludf.DUMMYFUNCTION("""COMPUTED_VALUE"""),1124.0)</f>
        <v>1124</v>
      </c>
      <c r="D951" s="1">
        <f>IFERROR(__xludf.DUMMYFUNCTION("""COMPUTED_VALUE"""),950.0)</f>
        <v>950</v>
      </c>
      <c r="E951" s="2">
        <f>IFERROR(__xludf.DUMMYFUNCTION("""COMPUTED_VALUE"""),44806.541666666664)</f>
        <v>44806.54167</v>
      </c>
      <c r="F951" s="1">
        <f>IFERROR(__xludf.DUMMYFUNCTION("""COMPUTED_VALUE"""),2312.0)</f>
        <v>2312</v>
      </c>
      <c r="G951" s="1">
        <f>IFERROR(__xludf.DUMMYFUNCTION("""COMPUTED_VALUE"""),950.0)</f>
        <v>950</v>
      </c>
      <c r="H951" s="1">
        <f>IFERROR(__xludf.DUMMYFUNCTION("""COMPUTED_VALUE"""),95.26787369)</f>
        <v>95.26787369</v>
      </c>
    </row>
    <row r="952">
      <c r="A952" s="1">
        <f>IFERROR(__xludf.DUMMYFUNCTION("""COMPUTED_VALUE"""),951.0)</f>
        <v>951</v>
      </c>
      <c r="B952" s="1">
        <f>IFERROR(__xludf.DUMMYFUNCTION("""COMPUTED_VALUE"""),68.3662047218878)</f>
        <v>68.36620472</v>
      </c>
      <c r="C952" s="1">
        <f>IFERROR(__xludf.DUMMYFUNCTION("""COMPUTED_VALUE"""),1568.0)</f>
        <v>1568</v>
      </c>
      <c r="D952" s="1">
        <f>IFERROR(__xludf.DUMMYFUNCTION("""COMPUTED_VALUE"""),951.0)</f>
        <v>951</v>
      </c>
      <c r="E952" s="2">
        <f>IFERROR(__xludf.DUMMYFUNCTION("""COMPUTED_VALUE"""),44806.583333333336)</f>
        <v>44806.58333</v>
      </c>
      <c r="F952" s="1">
        <f>IFERROR(__xludf.DUMMYFUNCTION("""COMPUTED_VALUE"""),2581.0)</f>
        <v>2581</v>
      </c>
      <c r="G952" s="1">
        <f>IFERROR(__xludf.DUMMYFUNCTION("""COMPUTED_VALUE"""),951.0)</f>
        <v>951</v>
      </c>
      <c r="H952" s="1">
        <f>IFERROR(__xludf.DUMMYFUNCTION("""COMPUTED_VALUE"""),44.9111275)</f>
        <v>44.9111275</v>
      </c>
    </row>
    <row r="953">
      <c r="A953" s="1">
        <f>IFERROR(__xludf.DUMMYFUNCTION("""COMPUTED_VALUE"""),952.0)</f>
        <v>952</v>
      </c>
      <c r="B953" s="1">
        <f>IFERROR(__xludf.DUMMYFUNCTION("""COMPUTED_VALUE"""),73.9746911474532)</f>
        <v>73.97469115</v>
      </c>
      <c r="C953" s="1">
        <f>IFERROR(__xludf.DUMMYFUNCTION("""COMPUTED_VALUE"""),1083.0)</f>
        <v>1083</v>
      </c>
      <c r="D953" s="1">
        <f>IFERROR(__xludf.DUMMYFUNCTION("""COMPUTED_VALUE"""),952.0)</f>
        <v>952</v>
      </c>
      <c r="E953" s="2">
        <f>IFERROR(__xludf.DUMMYFUNCTION("""COMPUTED_VALUE"""),44806.625)</f>
        <v>44806.625</v>
      </c>
      <c r="F953" s="1">
        <f>IFERROR(__xludf.DUMMYFUNCTION("""COMPUTED_VALUE"""),2043.0)</f>
        <v>2043</v>
      </c>
      <c r="G953" s="1">
        <f>IFERROR(__xludf.DUMMYFUNCTION("""COMPUTED_VALUE"""),952.0)</f>
        <v>952</v>
      </c>
      <c r="H953" s="1">
        <f>IFERROR(__xludf.DUMMYFUNCTION("""COMPUTED_VALUE"""),80.34022583)</f>
        <v>80.34022583</v>
      </c>
    </row>
    <row r="954">
      <c r="A954" s="1">
        <f>IFERROR(__xludf.DUMMYFUNCTION("""COMPUTED_VALUE"""),953.0)</f>
        <v>953</v>
      </c>
      <c r="B954" s="1">
        <f>IFERROR(__xludf.DUMMYFUNCTION("""COMPUTED_VALUE"""),61.1937461576519)</f>
        <v>61.19374616</v>
      </c>
      <c r="C954" s="1">
        <f>IFERROR(__xludf.DUMMYFUNCTION("""COMPUTED_VALUE"""),1138.0)</f>
        <v>1138</v>
      </c>
      <c r="D954" s="1">
        <f>IFERROR(__xludf.DUMMYFUNCTION("""COMPUTED_VALUE"""),953.0)</f>
        <v>953</v>
      </c>
      <c r="E954" s="2">
        <f>IFERROR(__xludf.DUMMYFUNCTION("""COMPUTED_VALUE"""),44806.666666666664)</f>
        <v>44806.66667</v>
      </c>
      <c r="F954" s="1">
        <f>IFERROR(__xludf.DUMMYFUNCTION("""COMPUTED_VALUE"""),2626.0)</f>
        <v>2626</v>
      </c>
      <c r="G954" s="1">
        <f>IFERROR(__xludf.DUMMYFUNCTION("""COMPUTED_VALUE"""),953.0)</f>
        <v>953</v>
      </c>
      <c r="H954" s="1">
        <f>IFERROR(__xludf.DUMMYFUNCTION("""COMPUTED_VALUE"""),75.3537212)</f>
        <v>75.3537212</v>
      </c>
    </row>
    <row r="955">
      <c r="A955" s="1">
        <f>IFERROR(__xludf.DUMMYFUNCTION("""COMPUTED_VALUE"""),954.0)</f>
        <v>954</v>
      </c>
      <c r="B955" s="1">
        <f>IFERROR(__xludf.DUMMYFUNCTION("""COMPUTED_VALUE"""),98.300410353407)</f>
        <v>98.30041035</v>
      </c>
      <c r="C955" s="1">
        <f>IFERROR(__xludf.DUMMYFUNCTION("""COMPUTED_VALUE"""),1942.0)</f>
        <v>1942</v>
      </c>
      <c r="D955" s="1">
        <f>IFERROR(__xludf.DUMMYFUNCTION("""COMPUTED_VALUE"""),954.0)</f>
        <v>954</v>
      </c>
      <c r="E955" s="2">
        <f>IFERROR(__xludf.DUMMYFUNCTION("""COMPUTED_VALUE"""),44806.708333333336)</f>
        <v>44806.70833</v>
      </c>
      <c r="F955" s="1">
        <f>IFERROR(__xludf.DUMMYFUNCTION("""COMPUTED_VALUE"""),2428.0)</f>
        <v>2428</v>
      </c>
      <c r="G955" s="1">
        <f>IFERROR(__xludf.DUMMYFUNCTION("""COMPUTED_VALUE"""),954.0)</f>
        <v>954</v>
      </c>
      <c r="H955" s="1">
        <f>IFERROR(__xludf.DUMMYFUNCTION("""COMPUTED_VALUE"""),66.3938464)</f>
        <v>66.3938464</v>
      </c>
    </row>
    <row r="956">
      <c r="A956" s="1">
        <f>IFERROR(__xludf.DUMMYFUNCTION("""COMPUTED_VALUE"""),955.0)</f>
        <v>955</v>
      </c>
      <c r="B956" s="1">
        <f>IFERROR(__xludf.DUMMYFUNCTION("""COMPUTED_VALUE"""),57.9949537127811)</f>
        <v>57.99495371</v>
      </c>
      <c r="C956" s="1">
        <f>IFERROR(__xludf.DUMMYFUNCTION("""COMPUTED_VALUE"""),1814.0)</f>
        <v>1814</v>
      </c>
      <c r="D956" s="1">
        <f>IFERROR(__xludf.DUMMYFUNCTION("""COMPUTED_VALUE"""),955.0)</f>
        <v>955</v>
      </c>
      <c r="E956" s="2">
        <f>IFERROR(__xludf.DUMMYFUNCTION("""COMPUTED_VALUE"""),44806.75)</f>
        <v>44806.75</v>
      </c>
      <c r="F956" s="1">
        <f>IFERROR(__xludf.DUMMYFUNCTION("""COMPUTED_VALUE"""),2460.0)</f>
        <v>2460</v>
      </c>
      <c r="G956" s="1">
        <f>IFERROR(__xludf.DUMMYFUNCTION("""COMPUTED_VALUE"""),955.0)</f>
        <v>955</v>
      </c>
      <c r="H956" s="1">
        <f>IFERROR(__xludf.DUMMYFUNCTION("""COMPUTED_VALUE"""),27.92819882)</f>
        <v>27.92819882</v>
      </c>
    </row>
    <row r="957">
      <c r="A957" s="1">
        <f>IFERROR(__xludf.DUMMYFUNCTION("""COMPUTED_VALUE"""),956.0)</f>
        <v>956</v>
      </c>
      <c r="B957" s="1">
        <f>IFERROR(__xludf.DUMMYFUNCTION("""COMPUTED_VALUE"""),22.0907764011797)</f>
        <v>22.0907764</v>
      </c>
      <c r="C957" s="1">
        <f>IFERROR(__xludf.DUMMYFUNCTION("""COMPUTED_VALUE"""),1592.0)</f>
        <v>1592</v>
      </c>
      <c r="D957" s="1">
        <f>IFERROR(__xludf.DUMMYFUNCTION("""COMPUTED_VALUE"""),956.0)</f>
        <v>956</v>
      </c>
      <c r="E957" s="2">
        <f>IFERROR(__xludf.DUMMYFUNCTION("""COMPUTED_VALUE"""),44806.791666666664)</f>
        <v>44806.79167</v>
      </c>
      <c r="F957" s="1">
        <f>IFERROR(__xludf.DUMMYFUNCTION("""COMPUTED_VALUE"""),2541.0)</f>
        <v>2541</v>
      </c>
      <c r="G957" s="1">
        <f>IFERROR(__xludf.DUMMYFUNCTION("""COMPUTED_VALUE"""),956.0)</f>
        <v>956</v>
      </c>
      <c r="H957" s="1">
        <f>IFERROR(__xludf.DUMMYFUNCTION("""COMPUTED_VALUE"""),45.13889007)</f>
        <v>45.13889007</v>
      </c>
    </row>
    <row r="958">
      <c r="A958" s="1">
        <f>IFERROR(__xludf.DUMMYFUNCTION("""COMPUTED_VALUE"""),957.0)</f>
        <v>957</v>
      </c>
      <c r="B958" s="1">
        <f>IFERROR(__xludf.DUMMYFUNCTION("""COMPUTED_VALUE"""),13.1317113209851)</f>
        <v>13.13171132</v>
      </c>
      <c r="C958" s="1">
        <f>IFERROR(__xludf.DUMMYFUNCTION("""COMPUTED_VALUE"""),1345.0)</f>
        <v>1345</v>
      </c>
      <c r="D958" s="1">
        <f>IFERROR(__xludf.DUMMYFUNCTION("""COMPUTED_VALUE"""),957.0)</f>
        <v>957</v>
      </c>
      <c r="E958" s="2">
        <f>IFERROR(__xludf.DUMMYFUNCTION("""COMPUTED_VALUE"""),44806.833333333336)</f>
        <v>44806.83333</v>
      </c>
      <c r="F958" s="1">
        <f>IFERROR(__xludf.DUMMYFUNCTION("""COMPUTED_VALUE"""),2195.0)</f>
        <v>2195</v>
      </c>
      <c r="G958" s="1">
        <f>IFERROR(__xludf.DUMMYFUNCTION("""COMPUTED_VALUE"""),957.0)</f>
        <v>957</v>
      </c>
      <c r="H958" s="1">
        <f>IFERROR(__xludf.DUMMYFUNCTION("""COMPUTED_VALUE"""),44.27028067)</f>
        <v>44.27028067</v>
      </c>
    </row>
    <row r="959">
      <c r="A959" s="1">
        <f>IFERROR(__xludf.DUMMYFUNCTION("""COMPUTED_VALUE"""),958.0)</f>
        <v>958</v>
      </c>
      <c r="B959" s="1">
        <f>IFERROR(__xludf.DUMMYFUNCTION("""COMPUTED_VALUE"""),82.0024185270116)</f>
        <v>82.00241853</v>
      </c>
      <c r="C959" s="1">
        <f>IFERROR(__xludf.DUMMYFUNCTION("""COMPUTED_VALUE"""),1108.0)</f>
        <v>1108</v>
      </c>
      <c r="D959" s="1">
        <f>IFERROR(__xludf.DUMMYFUNCTION("""COMPUTED_VALUE"""),958.0)</f>
        <v>958</v>
      </c>
      <c r="E959" s="2">
        <f>IFERROR(__xludf.DUMMYFUNCTION("""COMPUTED_VALUE"""),44806.875)</f>
        <v>44806.875</v>
      </c>
      <c r="F959" s="1">
        <f>IFERROR(__xludf.DUMMYFUNCTION("""COMPUTED_VALUE"""),2139.0)</f>
        <v>2139</v>
      </c>
      <c r="G959" s="1">
        <f>IFERROR(__xludf.DUMMYFUNCTION("""COMPUTED_VALUE"""),958.0)</f>
        <v>958</v>
      </c>
      <c r="H959" s="1">
        <f>IFERROR(__xludf.DUMMYFUNCTION("""COMPUTED_VALUE"""),54.94891695)</f>
        <v>54.94891695</v>
      </c>
    </row>
    <row r="960">
      <c r="A960" s="1">
        <f>IFERROR(__xludf.DUMMYFUNCTION("""COMPUTED_VALUE"""),959.0)</f>
        <v>959</v>
      </c>
      <c r="B960" s="1">
        <f>IFERROR(__xludf.DUMMYFUNCTION("""COMPUTED_VALUE"""),31.8086668181459)</f>
        <v>31.80866682</v>
      </c>
      <c r="C960" s="1">
        <f>IFERROR(__xludf.DUMMYFUNCTION("""COMPUTED_VALUE"""),1037.0)</f>
        <v>1037</v>
      </c>
      <c r="D960" s="1">
        <f>IFERROR(__xludf.DUMMYFUNCTION("""COMPUTED_VALUE"""),959.0)</f>
        <v>959</v>
      </c>
      <c r="E960" s="2">
        <f>IFERROR(__xludf.DUMMYFUNCTION("""COMPUTED_VALUE"""),44806.916666666664)</f>
        <v>44806.91667</v>
      </c>
      <c r="F960" s="1">
        <f>IFERROR(__xludf.DUMMYFUNCTION("""COMPUTED_VALUE"""),2946.0)</f>
        <v>2946</v>
      </c>
      <c r="G960" s="1">
        <f>IFERROR(__xludf.DUMMYFUNCTION("""COMPUTED_VALUE"""),959.0)</f>
        <v>959</v>
      </c>
      <c r="H960" s="1">
        <f>IFERROR(__xludf.DUMMYFUNCTION("""COMPUTED_VALUE"""),42.91180927)</f>
        <v>42.91180927</v>
      </c>
    </row>
    <row r="961">
      <c r="A961" s="1">
        <f>IFERROR(__xludf.DUMMYFUNCTION("""COMPUTED_VALUE"""),960.0)</f>
        <v>960</v>
      </c>
      <c r="B961" s="1">
        <f>IFERROR(__xludf.DUMMYFUNCTION("""COMPUTED_VALUE"""),18.2120109347796)</f>
        <v>18.21201093</v>
      </c>
      <c r="C961" s="1">
        <f>IFERROR(__xludf.DUMMYFUNCTION("""COMPUTED_VALUE"""),1748.0)</f>
        <v>1748</v>
      </c>
      <c r="D961" s="1">
        <f>IFERROR(__xludf.DUMMYFUNCTION("""COMPUTED_VALUE"""),960.0)</f>
        <v>960</v>
      </c>
      <c r="E961" s="2">
        <f>IFERROR(__xludf.DUMMYFUNCTION("""COMPUTED_VALUE"""),44806.958333333336)</f>
        <v>44806.95833</v>
      </c>
      <c r="F961" s="1">
        <f>IFERROR(__xludf.DUMMYFUNCTION("""COMPUTED_VALUE"""),2799.0)</f>
        <v>2799</v>
      </c>
      <c r="G961" s="1">
        <f>IFERROR(__xludf.DUMMYFUNCTION("""COMPUTED_VALUE"""),960.0)</f>
        <v>960</v>
      </c>
      <c r="H961" s="1">
        <f>IFERROR(__xludf.DUMMYFUNCTION("""COMPUTED_VALUE"""),79.81674716)</f>
        <v>79.81674716</v>
      </c>
    </row>
    <row r="962">
      <c r="A962" s="1">
        <f>IFERROR(__xludf.DUMMYFUNCTION("""COMPUTED_VALUE"""),961.0)</f>
        <v>961</v>
      </c>
      <c r="B962" s="1">
        <f>IFERROR(__xludf.DUMMYFUNCTION("""COMPUTED_VALUE"""),79.1972995728711)</f>
        <v>79.19729957</v>
      </c>
      <c r="C962" s="1">
        <f>IFERROR(__xludf.DUMMYFUNCTION("""COMPUTED_VALUE"""),1902.0)</f>
        <v>1902</v>
      </c>
      <c r="D962" s="1">
        <f>IFERROR(__xludf.DUMMYFUNCTION("""COMPUTED_VALUE"""),961.0)</f>
        <v>961</v>
      </c>
      <c r="E962" s="2">
        <f>IFERROR(__xludf.DUMMYFUNCTION("""COMPUTED_VALUE"""),44836.0)</f>
        <v>44836</v>
      </c>
      <c r="F962" s="1">
        <f>IFERROR(__xludf.DUMMYFUNCTION("""COMPUTED_VALUE"""),2592.0)</f>
        <v>2592</v>
      </c>
      <c r="G962" s="1">
        <f>IFERROR(__xludf.DUMMYFUNCTION("""COMPUTED_VALUE"""),961.0)</f>
        <v>961</v>
      </c>
      <c r="H962" s="1">
        <f>IFERROR(__xludf.DUMMYFUNCTION("""COMPUTED_VALUE"""),66.70610473)</f>
        <v>66.70610473</v>
      </c>
    </row>
    <row r="963">
      <c r="A963" s="1">
        <f>IFERROR(__xludf.DUMMYFUNCTION("""COMPUTED_VALUE"""),962.0)</f>
        <v>962</v>
      </c>
      <c r="B963" s="1">
        <f>IFERROR(__xludf.DUMMYFUNCTION("""COMPUTED_VALUE"""),10.6616512670849)</f>
        <v>10.66165127</v>
      </c>
      <c r="C963" s="1">
        <f>IFERROR(__xludf.DUMMYFUNCTION("""COMPUTED_VALUE"""),1925.0)</f>
        <v>1925</v>
      </c>
      <c r="D963" s="1">
        <f>IFERROR(__xludf.DUMMYFUNCTION("""COMPUTED_VALUE"""),962.0)</f>
        <v>962</v>
      </c>
      <c r="E963" s="2">
        <f>IFERROR(__xludf.DUMMYFUNCTION("""COMPUTED_VALUE"""),44836.041666666664)</f>
        <v>44836.04167</v>
      </c>
      <c r="F963" s="1">
        <f>IFERROR(__xludf.DUMMYFUNCTION("""COMPUTED_VALUE"""),2439.0)</f>
        <v>2439</v>
      </c>
      <c r="G963" s="1">
        <f>IFERROR(__xludf.DUMMYFUNCTION("""COMPUTED_VALUE"""),962.0)</f>
        <v>962</v>
      </c>
      <c r="H963" s="1">
        <f>IFERROR(__xludf.DUMMYFUNCTION("""COMPUTED_VALUE"""),79.43424822)</f>
        <v>79.43424822</v>
      </c>
    </row>
    <row r="964">
      <c r="A964" s="1">
        <f>IFERROR(__xludf.DUMMYFUNCTION("""COMPUTED_VALUE"""),963.0)</f>
        <v>963</v>
      </c>
      <c r="B964" s="1">
        <f>IFERROR(__xludf.DUMMYFUNCTION("""COMPUTED_VALUE"""),39.4184662409539)</f>
        <v>39.41846624</v>
      </c>
      <c r="C964" s="1">
        <f>IFERROR(__xludf.DUMMYFUNCTION("""COMPUTED_VALUE"""),1631.0)</f>
        <v>1631</v>
      </c>
      <c r="D964" s="1">
        <f>IFERROR(__xludf.DUMMYFUNCTION("""COMPUTED_VALUE"""),963.0)</f>
        <v>963</v>
      </c>
      <c r="E964" s="2">
        <f>IFERROR(__xludf.DUMMYFUNCTION("""COMPUTED_VALUE"""),44836.083333333336)</f>
        <v>44836.08333</v>
      </c>
      <c r="F964" s="1">
        <f>IFERROR(__xludf.DUMMYFUNCTION("""COMPUTED_VALUE"""),2344.0)</f>
        <v>2344</v>
      </c>
      <c r="G964" s="1">
        <f>IFERROR(__xludf.DUMMYFUNCTION("""COMPUTED_VALUE"""),963.0)</f>
        <v>963</v>
      </c>
      <c r="H964" s="1">
        <f>IFERROR(__xludf.DUMMYFUNCTION("""COMPUTED_VALUE"""),69.98428539)</f>
        <v>69.98428539</v>
      </c>
    </row>
    <row r="965">
      <c r="A965" s="1">
        <f>IFERROR(__xludf.DUMMYFUNCTION("""COMPUTED_VALUE"""),964.0)</f>
        <v>964</v>
      </c>
      <c r="B965" s="1">
        <f>IFERROR(__xludf.DUMMYFUNCTION("""COMPUTED_VALUE"""),14.5725761318988)</f>
        <v>14.57257613</v>
      </c>
      <c r="C965" s="1">
        <f>IFERROR(__xludf.DUMMYFUNCTION("""COMPUTED_VALUE"""),1367.0)</f>
        <v>1367</v>
      </c>
      <c r="D965" s="1">
        <f>IFERROR(__xludf.DUMMYFUNCTION("""COMPUTED_VALUE"""),964.0)</f>
        <v>964</v>
      </c>
      <c r="E965" s="2">
        <f>IFERROR(__xludf.DUMMYFUNCTION("""COMPUTED_VALUE"""),44836.125)</f>
        <v>44836.125</v>
      </c>
      <c r="F965" s="1">
        <f>IFERROR(__xludf.DUMMYFUNCTION("""COMPUTED_VALUE"""),2088.0)</f>
        <v>2088</v>
      </c>
      <c r="G965" s="1">
        <f>IFERROR(__xludf.DUMMYFUNCTION("""COMPUTED_VALUE"""),964.0)</f>
        <v>964</v>
      </c>
      <c r="H965" s="1">
        <f>IFERROR(__xludf.DUMMYFUNCTION("""COMPUTED_VALUE"""),85.37776737)</f>
        <v>85.37776737</v>
      </c>
    </row>
    <row r="966">
      <c r="A966" s="1">
        <f>IFERROR(__xludf.DUMMYFUNCTION("""COMPUTED_VALUE"""),965.0)</f>
        <v>965</v>
      </c>
      <c r="B966" s="1">
        <f>IFERROR(__xludf.DUMMYFUNCTION("""COMPUTED_VALUE"""),66.3807320150973)</f>
        <v>66.38073202</v>
      </c>
      <c r="C966" s="1">
        <f>IFERROR(__xludf.DUMMYFUNCTION("""COMPUTED_VALUE"""),1578.0)</f>
        <v>1578</v>
      </c>
      <c r="D966" s="1">
        <f>IFERROR(__xludf.DUMMYFUNCTION("""COMPUTED_VALUE"""),965.0)</f>
        <v>965</v>
      </c>
      <c r="E966" s="2">
        <f>IFERROR(__xludf.DUMMYFUNCTION("""COMPUTED_VALUE"""),44836.166666666664)</f>
        <v>44836.16667</v>
      </c>
      <c r="F966" s="1">
        <f>IFERROR(__xludf.DUMMYFUNCTION("""COMPUTED_VALUE"""),2883.0)</f>
        <v>2883</v>
      </c>
      <c r="G966" s="1">
        <f>IFERROR(__xludf.DUMMYFUNCTION("""COMPUTED_VALUE"""),965.0)</f>
        <v>965</v>
      </c>
      <c r="H966" s="1">
        <f>IFERROR(__xludf.DUMMYFUNCTION("""COMPUTED_VALUE"""),21.06522253)</f>
        <v>21.06522253</v>
      </c>
    </row>
    <row r="967">
      <c r="A967" s="1">
        <f>IFERROR(__xludf.DUMMYFUNCTION("""COMPUTED_VALUE"""),966.0)</f>
        <v>966</v>
      </c>
      <c r="B967" s="1">
        <f>IFERROR(__xludf.DUMMYFUNCTION("""COMPUTED_VALUE"""),59.0292808525828)</f>
        <v>59.02928085</v>
      </c>
      <c r="C967" s="1">
        <f>IFERROR(__xludf.DUMMYFUNCTION("""COMPUTED_VALUE"""),1701.0)</f>
        <v>1701</v>
      </c>
      <c r="D967" s="1">
        <f>IFERROR(__xludf.DUMMYFUNCTION("""COMPUTED_VALUE"""),966.0)</f>
        <v>966</v>
      </c>
      <c r="E967" s="2">
        <f>IFERROR(__xludf.DUMMYFUNCTION("""COMPUTED_VALUE"""),44836.208333333336)</f>
        <v>44836.20833</v>
      </c>
      <c r="F967" s="1">
        <f>IFERROR(__xludf.DUMMYFUNCTION("""COMPUTED_VALUE"""),2465.0)</f>
        <v>2465</v>
      </c>
      <c r="G967" s="1">
        <f>IFERROR(__xludf.DUMMYFUNCTION("""COMPUTED_VALUE"""),966.0)</f>
        <v>966</v>
      </c>
      <c r="H967" s="1">
        <f>IFERROR(__xludf.DUMMYFUNCTION("""COMPUTED_VALUE"""),77.58719068)</f>
        <v>77.58719068</v>
      </c>
    </row>
    <row r="968">
      <c r="A968" s="1">
        <f>IFERROR(__xludf.DUMMYFUNCTION("""COMPUTED_VALUE"""),967.0)</f>
        <v>967</v>
      </c>
      <c r="B968" s="1">
        <f>IFERROR(__xludf.DUMMYFUNCTION("""COMPUTED_VALUE"""),29.3637621800612)</f>
        <v>29.36376218</v>
      </c>
      <c r="C968" s="1">
        <f>IFERROR(__xludf.DUMMYFUNCTION("""COMPUTED_VALUE"""),1628.0)</f>
        <v>1628</v>
      </c>
      <c r="D968" s="1">
        <f>IFERROR(__xludf.DUMMYFUNCTION("""COMPUTED_VALUE"""),967.0)</f>
        <v>967</v>
      </c>
      <c r="E968" s="2">
        <f>IFERROR(__xludf.DUMMYFUNCTION("""COMPUTED_VALUE"""),44836.25)</f>
        <v>44836.25</v>
      </c>
      <c r="F968" s="1">
        <f>IFERROR(__xludf.DUMMYFUNCTION("""COMPUTED_VALUE"""),3000.0)</f>
        <v>3000</v>
      </c>
      <c r="G968" s="1">
        <f>IFERROR(__xludf.DUMMYFUNCTION("""COMPUTED_VALUE"""),967.0)</f>
        <v>967</v>
      </c>
      <c r="H968" s="1">
        <f>IFERROR(__xludf.DUMMYFUNCTION("""COMPUTED_VALUE"""),82.84786408)</f>
        <v>82.84786408</v>
      </c>
    </row>
    <row r="969">
      <c r="A969" s="1">
        <f>IFERROR(__xludf.DUMMYFUNCTION("""COMPUTED_VALUE"""),968.0)</f>
        <v>968</v>
      </c>
      <c r="B969" s="1">
        <f>IFERROR(__xludf.DUMMYFUNCTION("""COMPUTED_VALUE"""),38.6763828559934)</f>
        <v>38.67638286</v>
      </c>
      <c r="C969" s="1">
        <f>IFERROR(__xludf.DUMMYFUNCTION("""COMPUTED_VALUE"""),1376.0)</f>
        <v>1376</v>
      </c>
      <c r="D969" s="1">
        <f>IFERROR(__xludf.DUMMYFUNCTION("""COMPUTED_VALUE"""),968.0)</f>
        <v>968</v>
      </c>
      <c r="E969" s="2">
        <f>IFERROR(__xludf.DUMMYFUNCTION("""COMPUTED_VALUE"""),44836.291666666664)</f>
        <v>44836.29167</v>
      </c>
      <c r="F969" s="1">
        <f>IFERROR(__xludf.DUMMYFUNCTION("""COMPUTED_VALUE"""),2373.0)</f>
        <v>2373</v>
      </c>
      <c r="G969" s="1">
        <f>IFERROR(__xludf.DUMMYFUNCTION("""COMPUTED_VALUE"""),968.0)</f>
        <v>968</v>
      </c>
      <c r="H969" s="1">
        <f>IFERROR(__xludf.DUMMYFUNCTION("""COMPUTED_VALUE"""),72.9270738)</f>
        <v>72.9270738</v>
      </c>
    </row>
    <row r="970">
      <c r="A970" s="1">
        <f>IFERROR(__xludf.DUMMYFUNCTION("""COMPUTED_VALUE"""),969.0)</f>
        <v>969</v>
      </c>
      <c r="B970" s="1">
        <f>IFERROR(__xludf.DUMMYFUNCTION("""COMPUTED_VALUE"""),70.8417938014748)</f>
        <v>70.8417938</v>
      </c>
      <c r="C970" s="1">
        <f>IFERROR(__xludf.DUMMYFUNCTION("""COMPUTED_VALUE"""),1990.0)</f>
        <v>1990</v>
      </c>
      <c r="D970" s="1">
        <f>IFERROR(__xludf.DUMMYFUNCTION("""COMPUTED_VALUE"""),969.0)</f>
        <v>969</v>
      </c>
      <c r="E970" s="2">
        <f>IFERROR(__xludf.DUMMYFUNCTION("""COMPUTED_VALUE"""),44836.333333333336)</f>
        <v>44836.33333</v>
      </c>
      <c r="F970" s="1">
        <f>IFERROR(__xludf.DUMMYFUNCTION("""COMPUTED_VALUE"""),2906.0)</f>
        <v>2906</v>
      </c>
      <c r="G970" s="1">
        <f>IFERROR(__xludf.DUMMYFUNCTION("""COMPUTED_VALUE"""),969.0)</f>
        <v>969</v>
      </c>
      <c r="H970" s="1">
        <f>IFERROR(__xludf.DUMMYFUNCTION("""COMPUTED_VALUE"""),81.3722279)</f>
        <v>81.3722279</v>
      </c>
    </row>
    <row r="971">
      <c r="A971" s="1">
        <f>IFERROR(__xludf.DUMMYFUNCTION("""COMPUTED_VALUE"""),970.0)</f>
        <v>970</v>
      </c>
      <c r="B971" s="1">
        <f>IFERROR(__xludf.DUMMYFUNCTION("""COMPUTED_VALUE"""),96.10935116192)</f>
        <v>96.10935116</v>
      </c>
      <c r="C971" s="1">
        <f>IFERROR(__xludf.DUMMYFUNCTION("""COMPUTED_VALUE"""),1951.0)</f>
        <v>1951</v>
      </c>
      <c r="D971" s="1">
        <f>IFERROR(__xludf.DUMMYFUNCTION("""COMPUTED_VALUE"""),970.0)</f>
        <v>970</v>
      </c>
      <c r="E971" s="2">
        <f>IFERROR(__xludf.DUMMYFUNCTION("""COMPUTED_VALUE"""),44836.375)</f>
        <v>44836.375</v>
      </c>
      <c r="F971" s="1">
        <f>IFERROR(__xludf.DUMMYFUNCTION("""COMPUTED_VALUE"""),2229.0)</f>
        <v>2229</v>
      </c>
      <c r="G971" s="1">
        <f>IFERROR(__xludf.DUMMYFUNCTION("""COMPUTED_VALUE"""),970.0)</f>
        <v>970</v>
      </c>
      <c r="H971" s="1">
        <f>IFERROR(__xludf.DUMMYFUNCTION("""COMPUTED_VALUE"""),98.24527598)</f>
        <v>98.24527598</v>
      </c>
    </row>
    <row r="972">
      <c r="A972" s="1">
        <f>IFERROR(__xludf.DUMMYFUNCTION("""COMPUTED_VALUE"""),971.0)</f>
        <v>971</v>
      </c>
      <c r="B972" s="1">
        <f>IFERROR(__xludf.DUMMYFUNCTION("""COMPUTED_VALUE"""),80.5575659608128)</f>
        <v>80.55756596</v>
      </c>
      <c r="C972" s="1">
        <f>IFERROR(__xludf.DUMMYFUNCTION("""COMPUTED_VALUE"""),1511.0)</f>
        <v>1511</v>
      </c>
      <c r="D972" s="1">
        <f>IFERROR(__xludf.DUMMYFUNCTION("""COMPUTED_VALUE"""),971.0)</f>
        <v>971</v>
      </c>
      <c r="E972" s="2">
        <f>IFERROR(__xludf.DUMMYFUNCTION("""COMPUTED_VALUE"""),44836.416666666664)</f>
        <v>44836.41667</v>
      </c>
      <c r="F972" s="1">
        <f>IFERROR(__xludf.DUMMYFUNCTION("""COMPUTED_VALUE"""),2369.0)</f>
        <v>2369</v>
      </c>
      <c r="G972" s="1">
        <f>IFERROR(__xludf.DUMMYFUNCTION("""COMPUTED_VALUE"""),971.0)</f>
        <v>971</v>
      </c>
      <c r="H972" s="1">
        <f>IFERROR(__xludf.DUMMYFUNCTION("""COMPUTED_VALUE"""),33.98956472)</f>
        <v>33.98956472</v>
      </c>
    </row>
    <row r="973">
      <c r="A973" s="1">
        <f>IFERROR(__xludf.DUMMYFUNCTION("""COMPUTED_VALUE"""),972.0)</f>
        <v>972</v>
      </c>
      <c r="B973" s="1">
        <f>IFERROR(__xludf.DUMMYFUNCTION("""COMPUTED_VALUE"""),60.9827694945447)</f>
        <v>60.98276949</v>
      </c>
      <c r="C973" s="1">
        <f>IFERROR(__xludf.DUMMYFUNCTION("""COMPUTED_VALUE"""),1044.0)</f>
        <v>1044</v>
      </c>
      <c r="D973" s="1">
        <f>IFERROR(__xludf.DUMMYFUNCTION("""COMPUTED_VALUE"""),972.0)</f>
        <v>972</v>
      </c>
      <c r="E973" s="2">
        <f>IFERROR(__xludf.DUMMYFUNCTION("""COMPUTED_VALUE"""),44836.458333333336)</f>
        <v>44836.45833</v>
      </c>
      <c r="F973" s="1">
        <f>IFERROR(__xludf.DUMMYFUNCTION("""COMPUTED_VALUE"""),2248.0)</f>
        <v>2248</v>
      </c>
      <c r="G973" s="1">
        <f>IFERROR(__xludf.DUMMYFUNCTION("""COMPUTED_VALUE"""),972.0)</f>
        <v>972</v>
      </c>
      <c r="H973" s="1">
        <f>IFERROR(__xludf.DUMMYFUNCTION("""COMPUTED_VALUE"""),48.3009931)</f>
        <v>48.3009931</v>
      </c>
    </row>
    <row r="974">
      <c r="A974" s="1">
        <f>IFERROR(__xludf.DUMMYFUNCTION("""COMPUTED_VALUE"""),973.0)</f>
        <v>973</v>
      </c>
      <c r="B974" s="1">
        <f>IFERROR(__xludf.DUMMYFUNCTION("""COMPUTED_VALUE"""),40.3903292921358)</f>
        <v>40.39032929</v>
      </c>
      <c r="C974" s="1">
        <f>IFERROR(__xludf.DUMMYFUNCTION("""COMPUTED_VALUE"""),1661.0)</f>
        <v>1661</v>
      </c>
      <c r="D974" s="1">
        <f>IFERROR(__xludf.DUMMYFUNCTION("""COMPUTED_VALUE"""),973.0)</f>
        <v>973</v>
      </c>
      <c r="E974" s="2">
        <f>IFERROR(__xludf.DUMMYFUNCTION("""COMPUTED_VALUE"""),44836.5)</f>
        <v>44836.5</v>
      </c>
      <c r="F974" s="1">
        <f>IFERROR(__xludf.DUMMYFUNCTION("""COMPUTED_VALUE"""),2396.0)</f>
        <v>2396</v>
      </c>
      <c r="G974" s="1">
        <f>IFERROR(__xludf.DUMMYFUNCTION("""COMPUTED_VALUE"""),973.0)</f>
        <v>973</v>
      </c>
      <c r="H974" s="1">
        <f>IFERROR(__xludf.DUMMYFUNCTION("""COMPUTED_VALUE"""),14.16174682)</f>
        <v>14.16174682</v>
      </c>
    </row>
    <row r="975">
      <c r="A975" s="1">
        <f>IFERROR(__xludf.DUMMYFUNCTION("""COMPUTED_VALUE"""),974.0)</f>
        <v>974</v>
      </c>
      <c r="B975" s="1">
        <f>IFERROR(__xludf.DUMMYFUNCTION("""COMPUTED_VALUE"""),85.8865981181066)</f>
        <v>85.88659812</v>
      </c>
      <c r="C975" s="1">
        <f>IFERROR(__xludf.DUMMYFUNCTION("""COMPUTED_VALUE"""),1289.0)</f>
        <v>1289</v>
      </c>
      <c r="D975" s="1">
        <f>IFERROR(__xludf.DUMMYFUNCTION("""COMPUTED_VALUE"""),974.0)</f>
        <v>974</v>
      </c>
      <c r="E975" s="2">
        <f>IFERROR(__xludf.DUMMYFUNCTION("""COMPUTED_VALUE"""),44836.541666666664)</f>
        <v>44836.54167</v>
      </c>
      <c r="F975" s="1">
        <f>IFERROR(__xludf.DUMMYFUNCTION("""COMPUTED_VALUE"""),2625.0)</f>
        <v>2625</v>
      </c>
      <c r="G975" s="1">
        <f>IFERROR(__xludf.DUMMYFUNCTION("""COMPUTED_VALUE"""),974.0)</f>
        <v>974</v>
      </c>
      <c r="H975" s="1">
        <f>IFERROR(__xludf.DUMMYFUNCTION("""COMPUTED_VALUE"""),39.95416555)</f>
        <v>39.95416555</v>
      </c>
    </row>
    <row r="976">
      <c r="A976" s="1">
        <f>IFERROR(__xludf.DUMMYFUNCTION("""COMPUTED_VALUE"""),975.0)</f>
        <v>975</v>
      </c>
      <c r="B976" s="1">
        <f>IFERROR(__xludf.DUMMYFUNCTION("""COMPUTED_VALUE"""),24.1793808316714)</f>
        <v>24.17938083</v>
      </c>
      <c r="C976" s="1">
        <f>IFERROR(__xludf.DUMMYFUNCTION("""COMPUTED_VALUE"""),1787.0)</f>
        <v>1787</v>
      </c>
      <c r="D976" s="1">
        <f>IFERROR(__xludf.DUMMYFUNCTION("""COMPUTED_VALUE"""),975.0)</f>
        <v>975</v>
      </c>
      <c r="E976" s="2">
        <f>IFERROR(__xludf.DUMMYFUNCTION("""COMPUTED_VALUE"""),44836.583333333336)</f>
        <v>44836.58333</v>
      </c>
      <c r="F976" s="1">
        <f>IFERROR(__xludf.DUMMYFUNCTION("""COMPUTED_VALUE"""),2464.0)</f>
        <v>2464</v>
      </c>
      <c r="G976" s="1">
        <f>IFERROR(__xludf.DUMMYFUNCTION("""COMPUTED_VALUE"""),975.0)</f>
        <v>975</v>
      </c>
      <c r="H976" s="1">
        <f>IFERROR(__xludf.DUMMYFUNCTION("""COMPUTED_VALUE"""),97.16291515)</f>
        <v>97.16291515</v>
      </c>
    </row>
    <row r="977">
      <c r="A977" s="1">
        <f>IFERROR(__xludf.DUMMYFUNCTION("""COMPUTED_VALUE"""),976.0)</f>
        <v>976</v>
      </c>
      <c r="B977" s="1">
        <f>IFERROR(__xludf.DUMMYFUNCTION("""COMPUTED_VALUE"""),22.6281647380645)</f>
        <v>22.62816474</v>
      </c>
      <c r="C977" s="1">
        <f>IFERROR(__xludf.DUMMYFUNCTION("""COMPUTED_VALUE"""),1666.0)</f>
        <v>1666</v>
      </c>
      <c r="D977" s="1">
        <f>IFERROR(__xludf.DUMMYFUNCTION("""COMPUTED_VALUE"""),976.0)</f>
        <v>976</v>
      </c>
      <c r="E977" s="2">
        <f>IFERROR(__xludf.DUMMYFUNCTION("""COMPUTED_VALUE"""),44836.625)</f>
        <v>44836.625</v>
      </c>
      <c r="F977" s="1">
        <f>IFERROR(__xludf.DUMMYFUNCTION("""COMPUTED_VALUE"""),2895.0)</f>
        <v>2895</v>
      </c>
      <c r="G977" s="1">
        <f>IFERROR(__xludf.DUMMYFUNCTION("""COMPUTED_VALUE"""),976.0)</f>
        <v>976</v>
      </c>
      <c r="H977" s="1">
        <f>IFERROR(__xludf.DUMMYFUNCTION("""COMPUTED_VALUE"""),40.97998259)</f>
        <v>40.97998259</v>
      </c>
    </row>
    <row r="978">
      <c r="A978" s="1">
        <f>IFERROR(__xludf.DUMMYFUNCTION("""COMPUTED_VALUE"""),977.0)</f>
        <v>977</v>
      </c>
      <c r="B978" s="1">
        <f>IFERROR(__xludf.DUMMYFUNCTION("""COMPUTED_VALUE"""),68.4670813853622)</f>
        <v>68.46708139</v>
      </c>
      <c r="C978" s="1">
        <f>IFERROR(__xludf.DUMMYFUNCTION("""COMPUTED_VALUE"""),1153.0)</f>
        <v>1153</v>
      </c>
      <c r="D978" s="1">
        <f>IFERROR(__xludf.DUMMYFUNCTION("""COMPUTED_VALUE"""),977.0)</f>
        <v>977</v>
      </c>
      <c r="E978" s="2">
        <f>IFERROR(__xludf.DUMMYFUNCTION("""COMPUTED_VALUE"""),44836.666666666664)</f>
        <v>44836.66667</v>
      </c>
      <c r="F978" s="1">
        <f>IFERROR(__xludf.DUMMYFUNCTION("""COMPUTED_VALUE"""),2661.0)</f>
        <v>2661</v>
      </c>
      <c r="G978" s="1">
        <f>IFERROR(__xludf.DUMMYFUNCTION("""COMPUTED_VALUE"""),977.0)</f>
        <v>977</v>
      </c>
      <c r="H978" s="1">
        <f>IFERROR(__xludf.DUMMYFUNCTION("""COMPUTED_VALUE"""),15.9104892)</f>
        <v>15.9104892</v>
      </c>
    </row>
    <row r="979">
      <c r="A979" s="1">
        <f>IFERROR(__xludf.DUMMYFUNCTION("""COMPUTED_VALUE"""),978.0)</f>
        <v>978</v>
      </c>
      <c r="B979" s="1">
        <f>IFERROR(__xludf.DUMMYFUNCTION("""COMPUTED_VALUE"""),41.6138435463497)</f>
        <v>41.61384355</v>
      </c>
      <c r="C979" s="1">
        <f>IFERROR(__xludf.DUMMYFUNCTION("""COMPUTED_VALUE"""),1055.0)</f>
        <v>1055</v>
      </c>
      <c r="D979" s="1">
        <f>IFERROR(__xludf.DUMMYFUNCTION("""COMPUTED_VALUE"""),978.0)</f>
        <v>978</v>
      </c>
      <c r="E979" s="2">
        <f>IFERROR(__xludf.DUMMYFUNCTION("""COMPUTED_VALUE"""),44836.708333333336)</f>
        <v>44836.70833</v>
      </c>
      <c r="F979" s="1">
        <f>IFERROR(__xludf.DUMMYFUNCTION("""COMPUTED_VALUE"""),2983.0)</f>
        <v>2983</v>
      </c>
      <c r="G979" s="1">
        <f>IFERROR(__xludf.DUMMYFUNCTION("""COMPUTED_VALUE"""),978.0)</f>
        <v>978</v>
      </c>
      <c r="H979" s="1">
        <f>IFERROR(__xludf.DUMMYFUNCTION("""COMPUTED_VALUE"""),27.01624975)</f>
        <v>27.01624975</v>
      </c>
    </row>
    <row r="980">
      <c r="A980" s="1">
        <f>IFERROR(__xludf.DUMMYFUNCTION("""COMPUTED_VALUE"""),979.0)</f>
        <v>979</v>
      </c>
      <c r="B980" s="1">
        <f>IFERROR(__xludf.DUMMYFUNCTION("""COMPUTED_VALUE"""),52.3381079046161)</f>
        <v>52.3381079</v>
      </c>
      <c r="C980" s="1">
        <f>IFERROR(__xludf.DUMMYFUNCTION("""COMPUTED_VALUE"""),1020.0)</f>
        <v>1020</v>
      </c>
      <c r="D980" s="1">
        <f>IFERROR(__xludf.DUMMYFUNCTION("""COMPUTED_VALUE"""),979.0)</f>
        <v>979</v>
      </c>
      <c r="E980" s="2">
        <f>IFERROR(__xludf.DUMMYFUNCTION("""COMPUTED_VALUE"""),44836.75)</f>
        <v>44836.75</v>
      </c>
      <c r="F980" s="1">
        <f>IFERROR(__xludf.DUMMYFUNCTION("""COMPUTED_VALUE"""),2910.0)</f>
        <v>2910</v>
      </c>
      <c r="G980" s="1">
        <f>IFERROR(__xludf.DUMMYFUNCTION("""COMPUTED_VALUE"""),979.0)</f>
        <v>979</v>
      </c>
      <c r="H980" s="1">
        <f>IFERROR(__xludf.DUMMYFUNCTION("""COMPUTED_VALUE"""),79.72344815)</f>
        <v>79.72344815</v>
      </c>
    </row>
    <row r="981">
      <c r="A981" s="1">
        <f>IFERROR(__xludf.DUMMYFUNCTION("""COMPUTED_VALUE"""),980.0)</f>
        <v>980</v>
      </c>
      <c r="B981" s="1">
        <f>IFERROR(__xludf.DUMMYFUNCTION("""COMPUTED_VALUE"""),59.3088667897493)</f>
        <v>59.30886679</v>
      </c>
      <c r="C981" s="1">
        <f>IFERROR(__xludf.DUMMYFUNCTION("""COMPUTED_VALUE"""),1421.0)</f>
        <v>1421</v>
      </c>
      <c r="D981" s="1">
        <f>IFERROR(__xludf.DUMMYFUNCTION("""COMPUTED_VALUE"""),980.0)</f>
        <v>980</v>
      </c>
      <c r="E981" s="2">
        <f>IFERROR(__xludf.DUMMYFUNCTION("""COMPUTED_VALUE"""),44836.791666666664)</f>
        <v>44836.79167</v>
      </c>
      <c r="F981" s="1">
        <f>IFERROR(__xludf.DUMMYFUNCTION("""COMPUTED_VALUE"""),2666.0)</f>
        <v>2666</v>
      </c>
      <c r="G981" s="1">
        <f>IFERROR(__xludf.DUMMYFUNCTION("""COMPUTED_VALUE"""),980.0)</f>
        <v>980</v>
      </c>
      <c r="H981" s="1">
        <f>IFERROR(__xludf.DUMMYFUNCTION("""COMPUTED_VALUE"""),36.02125192)</f>
        <v>36.02125192</v>
      </c>
    </row>
    <row r="982">
      <c r="A982" s="1">
        <f>IFERROR(__xludf.DUMMYFUNCTION("""COMPUTED_VALUE"""),981.0)</f>
        <v>981</v>
      </c>
      <c r="B982" s="1">
        <f>IFERROR(__xludf.DUMMYFUNCTION("""COMPUTED_VALUE"""),50.1860643706103)</f>
        <v>50.18606437</v>
      </c>
      <c r="C982" s="1">
        <f>IFERROR(__xludf.DUMMYFUNCTION("""COMPUTED_VALUE"""),1030.0)</f>
        <v>1030</v>
      </c>
      <c r="D982" s="1">
        <f>IFERROR(__xludf.DUMMYFUNCTION("""COMPUTED_VALUE"""),981.0)</f>
        <v>981</v>
      </c>
      <c r="E982" s="2">
        <f>IFERROR(__xludf.DUMMYFUNCTION("""COMPUTED_VALUE"""),44836.833333333336)</f>
        <v>44836.83333</v>
      </c>
      <c r="F982" s="1">
        <f>IFERROR(__xludf.DUMMYFUNCTION("""COMPUTED_VALUE"""),2747.0)</f>
        <v>2747</v>
      </c>
      <c r="G982" s="1">
        <f>IFERROR(__xludf.DUMMYFUNCTION("""COMPUTED_VALUE"""),981.0)</f>
        <v>981</v>
      </c>
      <c r="H982" s="1">
        <f>IFERROR(__xludf.DUMMYFUNCTION("""COMPUTED_VALUE"""),44.54646422)</f>
        <v>44.54646422</v>
      </c>
    </row>
    <row r="983">
      <c r="A983" s="1">
        <f>IFERROR(__xludf.DUMMYFUNCTION("""COMPUTED_VALUE"""),982.0)</f>
        <v>982</v>
      </c>
      <c r="B983" s="1">
        <f>IFERROR(__xludf.DUMMYFUNCTION("""COMPUTED_VALUE"""),15.8806543013117)</f>
        <v>15.8806543</v>
      </c>
      <c r="C983" s="1">
        <f>IFERROR(__xludf.DUMMYFUNCTION("""COMPUTED_VALUE"""),1777.0)</f>
        <v>1777</v>
      </c>
      <c r="D983" s="1">
        <f>IFERROR(__xludf.DUMMYFUNCTION("""COMPUTED_VALUE"""),982.0)</f>
        <v>982</v>
      </c>
      <c r="E983" s="2">
        <f>IFERROR(__xludf.DUMMYFUNCTION("""COMPUTED_VALUE"""),44836.875)</f>
        <v>44836.875</v>
      </c>
      <c r="F983" s="1">
        <f>IFERROR(__xludf.DUMMYFUNCTION("""COMPUTED_VALUE"""),2408.0)</f>
        <v>2408</v>
      </c>
      <c r="G983" s="1">
        <f>IFERROR(__xludf.DUMMYFUNCTION("""COMPUTED_VALUE"""),982.0)</f>
        <v>982</v>
      </c>
      <c r="H983" s="1">
        <f>IFERROR(__xludf.DUMMYFUNCTION("""COMPUTED_VALUE"""),34.0636903)</f>
        <v>34.0636903</v>
      </c>
    </row>
    <row r="984">
      <c r="A984" s="1">
        <f>IFERROR(__xludf.DUMMYFUNCTION("""COMPUTED_VALUE"""),983.0)</f>
        <v>983</v>
      </c>
      <c r="B984" s="1">
        <f>IFERROR(__xludf.DUMMYFUNCTION("""COMPUTED_VALUE"""),93.2069229574343)</f>
        <v>93.20692296</v>
      </c>
      <c r="C984" s="1">
        <f>IFERROR(__xludf.DUMMYFUNCTION("""COMPUTED_VALUE"""),1501.0)</f>
        <v>1501</v>
      </c>
      <c r="D984" s="1">
        <f>IFERROR(__xludf.DUMMYFUNCTION("""COMPUTED_VALUE"""),983.0)</f>
        <v>983</v>
      </c>
      <c r="E984" s="2">
        <f>IFERROR(__xludf.DUMMYFUNCTION("""COMPUTED_VALUE"""),44836.916666666664)</f>
        <v>44836.91667</v>
      </c>
      <c r="F984" s="1">
        <f>IFERROR(__xludf.DUMMYFUNCTION("""COMPUTED_VALUE"""),2611.0)</f>
        <v>2611</v>
      </c>
      <c r="G984" s="1">
        <f>IFERROR(__xludf.DUMMYFUNCTION("""COMPUTED_VALUE"""),983.0)</f>
        <v>983</v>
      </c>
      <c r="H984" s="1">
        <f>IFERROR(__xludf.DUMMYFUNCTION("""COMPUTED_VALUE"""),53.54585895)</f>
        <v>53.54585895</v>
      </c>
    </row>
    <row r="985">
      <c r="A985" s="1">
        <f>IFERROR(__xludf.DUMMYFUNCTION("""COMPUTED_VALUE"""),984.0)</f>
        <v>984</v>
      </c>
      <c r="B985" s="1">
        <f>IFERROR(__xludf.DUMMYFUNCTION("""COMPUTED_VALUE"""),49.4500718161783)</f>
        <v>49.45007182</v>
      </c>
      <c r="C985" s="1">
        <f>IFERROR(__xludf.DUMMYFUNCTION("""COMPUTED_VALUE"""),1884.0)</f>
        <v>1884</v>
      </c>
      <c r="D985" s="1">
        <f>IFERROR(__xludf.DUMMYFUNCTION("""COMPUTED_VALUE"""),984.0)</f>
        <v>984</v>
      </c>
      <c r="E985" s="2">
        <f>IFERROR(__xludf.DUMMYFUNCTION("""COMPUTED_VALUE"""),44836.958333333336)</f>
        <v>44836.95833</v>
      </c>
      <c r="F985" s="1">
        <f>IFERROR(__xludf.DUMMYFUNCTION("""COMPUTED_VALUE"""),2593.0)</f>
        <v>2593</v>
      </c>
      <c r="G985" s="1">
        <f>IFERROR(__xludf.DUMMYFUNCTION("""COMPUTED_VALUE"""),984.0)</f>
        <v>984</v>
      </c>
      <c r="H985" s="1">
        <f>IFERROR(__xludf.DUMMYFUNCTION("""COMPUTED_VALUE"""),34.48950727)</f>
        <v>34.48950727</v>
      </c>
    </row>
    <row r="986">
      <c r="A986" s="1">
        <f>IFERROR(__xludf.DUMMYFUNCTION("""COMPUTED_VALUE"""),985.0)</f>
        <v>985</v>
      </c>
      <c r="B986" s="1">
        <f>IFERROR(__xludf.DUMMYFUNCTION("""COMPUTED_VALUE"""),87.0116185891739)</f>
        <v>87.01161859</v>
      </c>
      <c r="C986" s="1">
        <f>IFERROR(__xludf.DUMMYFUNCTION("""COMPUTED_VALUE"""),1796.0)</f>
        <v>1796</v>
      </c>
      <c r="D986" s="1">
        <f>IFERROR(__xludf.DUMMYFUNCTION("""COMPUTED_VALUE"""),985.0)</f>
        <v>985</v>
      </c>
      <c r="E986" s="2">
        <f>IFERROR(__xludf.DUMMYFUNCTION("""COMPUTED_VALUE"""),44867.0)</f>
        <v>44867</v>
      </c>
      <c r="F986" s="1">
        <f>IFERROR(__xludf.DUMMYFUNCTION("""COMPUTED_VALUE"""),2010.0)</f>
        <v>2010</v>
      </c>
      <c r="G986" s="1">
        <f>IFERROR(__xludf.DUMMYFUNCTION("""COMPUTED_VALUE"""),985.0)</f>
        <v>985</v>
      </c>
      <c r="H986" s="1">
        <f>IFERROR(__xludf.DUMMYFUNCTION("""COMPUTED_VALUE"""),99.52235673)</f>
        <v>99.52235673</v>
      </c>
    </row>
    <row r="987">
      <c r="A987" s="1">
        <f>IFERROR(__xludf.DUMMYFUNCTION("""COMPUTED_VALUE"""),986.0)</f>
        <v>986</v>
      </c>
      <c r="B987" s="1">
        <f>IFERROR(__xludf.DUMMYFUNCTION("""COMPUTED_VALUE"""),29.3288152853531)</f>
        <v>29.32881529</v>
      </c>
      <c r="C987" s="1">
        <f>IFERROR(__xludf.DUMMYFUNCTION("""COMPUTED_VALUE"""),1706.0)</f>
        <v>1706</v>
      </c>
      <c r="D987" s="1">
        <f>IFERROR(__xludf.DUMMYFUNCTION("""COMPUTED_VALUE"""),986.0)</f>
        <v>986</v>
      </c>
      <c r="E987" s="2">
        <f>IFERROR(__xludf.DUMMYFUNCTION("""COMPUTED_VALUE"""),44867.041666666664)</f>
        <v>44867.04167</v>
      </c>
      <c r="F987" s="1">
        <f>IFERROR(__xludf.DUMMYFUNCTION("""COMPUTED_VALUE"""),2036.0)</f>
        <v>2036</v>
      </c>
      <c r="G987" s="1">
        <f>IFERROR(__xludf.DUMMYFUNCTION("""COMPUTED_VALUE"""),986.0)</f>
        <v>986</v>
      </c>
      <c r="H987" s="1">
        <f>IFERROR(__xludf.DUMMYFUNCTION("""COMPUTED_VALUE"""),89.97236176)</f>
        <v>89.97236176</v>
      </c>
    </row>
    <row r="988">
      <c r="A988" s="1">
        <f>IFERROR(__xludf.DUMMYFUNCTION("""COMPUTED_VALUE"""),987.0)</f>
        <v>987</v>
      </c>
      <c r="B988" s="1">
        <f>IFERROR(__xludf.DUMMYFUNCTION("""COMPUTED_VALUE"""),90.0055894368301)</f>
        <v>90.00558944</v>
      </c>
      <c r="C988" s="1">
        <f>IFERROR(__xludf.DUMMYFUNCTION("""COMPUTED_VALUE"""),1238.0)</f>
        <v>1238</v>
      </c>
      <c r="D988" s="1">
        <f>IFERROR(__xludf.DUMMYFUNCTION("""COMPUTED_VALUE"""),987.0)</f>
        <v>987</v>
      </c>
      <c r="E988" s="2">
        <f>IFERROR(__xludf.DUMMYFUNCTION("""COMPUTED_VALUE"""),44867.083333333336)</f>
        <v>44867.08333</v>
      </c>
      <c r="F988" s="1">
        <f>IFERROR(__xludf.DUMMYFUNCTION("""COMPUTED_VALUE"""),2373.0)</f>
        <v>2373</v>
      </c>
      <c r="G988" s="1">
        <f>IFERROR(__xludf.DUMMYFUNCTION("""COMPUTED_VALUE"""),987.0)</f>
        <v>987</v>
      </c>
      <c r="H988" s="1">
        <f>IFERROR(__xludf.DUMMYFUNCTION("""COMPUTED_VALUE"""),40.34701292)</f>
        <v>40.34701292</v>
      </c>
    </row>
    <row r="989">
      <c r="A989" s="1">
        <f>IFERROR(__xludf.DUMMYFUNCTION("""COMPUTED_VALUE"""),988.0)</f>
        <v>988</v>
      </c>
      <c r="B989" s="1">
        <f>IFERROR(__xludf.DUMMYFUNCTION("""COMPUTED_VALUE"""),86.3175825667981)</f>
        <v>86.31758257</v>
      </c>
      <c r="C989" s="1">
        <f>IFERROR(__xludf.DUMMYFUNCTION("""COMPUTED_VALUE"""),1937.0)</f>
        <v>1937</v>
      </c>
      <c r="D989" s="1">
        <f>IFERROR(__xludf.DUMMYFUNCTION("""COMPUTED_VALUE"""),988.0)</f>
        <v>988</v>
      </c>
      <c r="E989" s="2">
        <f>IFERROR(__xludf.DUMMYFUNCTION("""COMPUTED_VALUE"""),44867.125)</f>
        <v>44867.125</v>
      </c>
      <c r="F989" s="1">
        <f>IFERROR(__xludf.DUMMYFUNCTION("""COMPUTED_VALUE"""),2395.0)</f>
        <v>2395</v>
      </c>
      <c r="G989" s="1">
        <f>IFERROR(__xludf.DUMMYFUNCTION("""COMPUTED_VALUE"""),988.0)</f>
        <v>988</v>
      </c>
      <c r="H989" s="1">
        <f>IFERROR(__xludf.DUMMYFUNCTION("""COMPUTED_VALUE"""),41.87383967)</f>
        <v>41.87383967</v>
      </c>
    </row>
    <row r="990">
      <c r="A990" s="1">
        <f>IFERROR(__xludf.DUMMYFUNCTION("""COMPUTED_VALUE"""),989.0)</f>
        <v>989</v>
      </c>
      <c r="B990" s="1">
        <f>IFERROR(__xludf.DUMMYFUNCTION("""COMPUTED_VALUE"""),20.4438105946103)</f>
        <v>20.44381059</v>
      </c>
      <c r="C990" s="1">
        <f>IFERROR(__xludf.DUMMYFUNCTION("""COMPUTED_VALUE"""),1312.0)</f>
        <v>1312</v>
      </c>
      <c r="D990" s="1">
        <f>IFERROR(__xludf.DUMMYFUNCTION("""COMPUTED_VALUE"""),989.0)</f>
        <v>989</v>
      </c>
      <c r="E990" s="2">
        <f>IFERROR(__xludf.DUMMYFUNCTION("""COMPUTED_VALUE"""),44867.166666666664)</f>
        <v>44867.16667</v>
      </c>
      <c r="F990" s="1">
        <f>IFERROR(__xludf.DUMMYFUNCTION("""COMPUTED_VALUE"""),2284.0)</f>
        <v>2284</v>
      </c>
      <c r="G990" s="1">
        <f>IFERROR(__xludf.DUMMYFUNCTION("""COMPUTED_VALUE"""),989.0)</f>
        <v>989</v>
      </c>
      <c r="H990" s="1">
        <f>IFERROR(__xludf.DUMMYFUNCTION("""COMPUTED_VALUE"""),17.84848108)</f>
        <v>17.84848108</v>
      </c>
    </row>
    <row r="991">
      <c r="A991" s="1">
        <f>IFERROR(__xludf.DUMMYFUNCTION("""COMPUTED_VALUE"""),990.0)</f>
        <v>990</v>
      </c>
      <c r="B991" s="1">
        <f>IFERROR(__xludf.DUMMYFUNCTION("""COMPUTED_VALUE"""),64.6020311134568)</f>
        <v>64.60203111</v>
      </c>
      <c r="C991" s="1">
        <f>IFERROR(__xludf.DUMMYFUNCTION("""COMPUTED_VALUE"""),1595.0)</f>
        <v>1595</v>
      </c>
      <c r="D991" s="1">
        <f>IFERROR(__xludf.DUMMYFUNCTION("""COMPUTED_VALUE"""),990.0)</f>
        <v>990</v>
      </c>
      <c r="E991" s="2">
        <f>IFERROR(__xludf.DUMMYFUNCTION("""COMPUTED_VALUE"""),44867.208333333336)</f>
        <v>44867.20833</v>
      </c>
      <c r="F991" s="1">
        <f>IFERROR(__xludf.DUMMYFUNCTION("""COMPUTED_VALUE"""),2587.0)</f>
        <v>2587</v>
      </c>
      <c r="G991" s="1">
        <f>IFERROR(__xludf.DUMMYFUNCTION("""COMPUTED_VALUE"""),990.0)</f>
        <v>990</v>
      </c>
      <c r="H991" s="1">
        <f>IFERROR(__xludf.DUMMYFUNCTION("""COMPUTED_VALUE"""),49.13399218)</f>
        <v>49.13399218</v>
      </c>
    </row>
    <row r="992">
      <c r="A992" s="1">
        <f>IFERROR(__xludf.DUMMYFUNCTION("""COMPUTED_VALUE"""),991.0)</f>
        <v>991</v>
      </c>
      <c r="B992" s="1">
        <f>IFERROR(__xludf.DUMMYFUNCTION("""COMPUTED_VALUE"""),37.5479779612462)</f>
        <v>37.54797796</v>
      </c>
      <c r="C992" s="1">
        <f>IFERROR(__xludf.DUMMYFUNCTION("""COMPUTED_VALUE"""),1060.0)</f>
        <v>1060</v>
      </c>
      <c r="D992" s="1">
        <f>IFERROR(__xludf.DUMMYFUNCTION("""COMPUTED_VALUE"""),991.0)</f>
        <v>991</v>
      </c>
      <c r="E992" s="2">
        <f>IFERROR(__xludf.DUMMYFUNCTION("""COMPUTED_VALUE"""),44867.25)</f>
        <v>44867.25</v>
      </c>
      <c r="F992" s="1">
        <f>IFERROR(__xludf.DUMMYFUNCTION("""COMPUTED_VALUE"""),2947.0)</f>
        <v>2947</v>
      </c>
      <c r="G992" s="1">
        <f>IFERROR(__xludf.DUMMYFUNCTION("""COMPUTED_VALUE"""),991.0)</f>
        <v>991</v>
      </c>
      <c r="H992" s="1">
        <f>IFERROR(__xludf.DUMMYFUNCTION("""COMPUTED_VALUE"""),27.29449136)</f>
        <v>27.29449136</v>
      </c>
    </row>
    <row r="993">
      <c r="A993" s="1">
        <f>IFERROR(__xludf.DUMMYFUNCTION("""COMPUTED_VALUE"""),992.0)</f>
        <v>992</v>
      </c>
      <c r="B993" s="1">
        <f>IFERROR(__xludf.DUMMYFUNCTION("""COMPUTED_VALUE"""),41.3525240413575)</f>
        <v>41.35252404</v>
      </c>
      <c r="C993" s="1">
        <f>IFERROR(__xludf.DUMMYFUNCTION("""COMPUTED_VALUE"""),1666.0)</f>
        <v>1666</v>
      </c>
      <c r="D993" s="1">
        <f>IFERROR(__xludf.DUMMYFUNCTION("""COMPUTED_VALUE"""),992.0)</f>
        <v>992</v>
      </c>
      <c r="E993" s="2">
        <f>IFERROR(__xludf.DUMMYFUNCTION("""COMPUTED_VALUE"""),44867.291666666664)</f>
        <v>44867.29167</v>
      </c>
      <c r="F993" s="1">
        <f>IFERROR(__xludf.DUMMYFUNCTION("""COMPUTED_VALUE"""),2306.0)</f>
        <v>2306</v>
      </c>
      <c r="G993" s="1">
        <f>IFERROR(__xludf.DUMMYFUNCTION("""COMPUTED_VALUE"""),992.0)</f>
        <v>992</v>
      </c>
      <c r="H993" s="1">
        <f>IFERROR(__xludf.DUMMYFUNCTION("""COMPUTED_VALUE"""),49.40930848)</f>
        <v>49.40930848</v>
      </c>
    </row>
    <row r="994">
      <c r="A994" s="1">
        <f>IFERROR(__xludf.DUMMYFUNCTION("""COMPUTED_VALUE"""),993.0)</f>
        <v>993</v>
      </c>
      <c r="B994" s="1">
        <f>IFERROR(__xludf.DUMMYFUNCTION("""COMPUTED_VALUE"""),31.14535667522)</f>
        <v>31.14535668</v>
      </c>
      <c r="C994" s="1">
        <f>IFERROR(__xludf.DUMMYFUNCTION("""COMPUTED_VALUE"""),1695.0)</f>
        <v>1695</v>
      </c>
      <c r="D994" s="1">
        <f>IFERROR(__xludf.DUMMYFUNCTION("""COMPUTED_VALUE"""),993.0)</f>
        <v>993</v>
      </c>
      <c r="E994" s="2">
        <f>IFERROR(__xludf.DUMMYFUNCTION("""COMPUTED_VALUE"""),44867.333333333336)</f>
        <v>44867.33333</v>
      </c>
      <c r="F994" s="1">
        <f>IFERROR(__xludf.DUMMYFUNCTION("""COMPUTED_VALUE"""),2791.0)</f>
        <v>2791</v>
      </c>
      <c r="G994" s="1">
        <f>IFERROR(__xludf.DUMMYFUNCTION("""COMPUTED_VALUE"""),993.0)</f>
        <v>993</v>
      </c>
      <c r="H994" s="1">
        <f>IFERROR(__xludf.DUMMYFUNCTION("""COMPUTED_VALUE"""),20.87510266)</f>
        <v>20.87510266</v>
      </c>
    </row>
    <row r="995">
      <c r="A995" s="1">
        <f>IFERROR(__xludf.DUMMYFUNCTION("""COMPUTED_VALUE"""),994.0)</f>
        <v>994</v>
      </c>
      <c r="B995" s="1">
        <f>IFERROR(__xludf.DUMMYFUNCTION("""COMPUTED_VALUE"""),95.9649600417467)</f>
        <v>95.96496004</v>
      </c>
      <c r="C995" s="1">
        <f>IFERROR(__xludf.DUMMYFUNCTION("""COMPUTED_VALUE"""),1123.0)</f>
        <v>1123</v>
      </c>
      <c r="D995" s="1">
        <f>IFERROR(__xludf.DUMMYFUNCTION("""COMPUTED_VALUE"""),994.0)</f>
        <v>994</v>
      </c>
      <c r="E995" s="2">
        <f>IFERROR(__xludf.DUMMYFUNCTION("""COMPUTED_VALUE"""),44867.375)</f>
        <v>44867.375</v>
      </c>
      <c r="F995" s="1">
        <f>IFERROR(__xludf.DUMMYFUNCTION("""COMPUTED_VALUE"""),2906.0)</f>
        <v>2906</v>
      </c>
      <c r="G995" s="1">
        <f>IFERROR(__xludf.DUMMYFUNCTION("""COMPUTED_VALUE"""),994.0)</f>
        <v>994</v>
      </c>
      <c r="H995" s="1">
        <f>IFERROR(__xludf.DUMMYFUNCTION("""COMPUTED_VALUE"""),99.47675323)</f>
        <v>99.47675323</v>
      </c>
    </row>
    <row r="996">
      <c r="A996" s="1">
        <f>IFERROR(__xludf.DUMMYFUNCTION("""COMPUTED_VALUE"""),995.0)</f>
        <v>995</v>
      </c>
      <c r="B996" s="1">
        <f>IFERROR(__xludf.DUMMYFUNCTION("""COMPUTED_VALUE"""),69.0135585233862)</f>
        <v>69.01355852</v>
      </c>
      <c r="C996" s="1">
        <f>IFERROR(__xludf.DUMMYFUNCTION("""COMPUTED_VALUE"""),1825.0)</f>
        <v>1825</v>
      </c>
      <c r="D996" s="1">
        <f>IFERROR(__xludf.DUMMYFUNCTION("""COMPUTED_VALUE"""),995.0)</f>
        <v>995</v>
      </c>
      <c r="E996" s="2">
        <f>IFERROR(__xludf.DUMMYFUNCTION("""COMPUTED_VALUE"""),44867.416666666664)</f>
        <v>44867.41667</v>
      </c>
      <c r="F996" s="1">
        <f>IFERROR(__xludf.DUMMYFUNCTION("""COMPUTED_VALUE"""),2327.0)</f>
        <v>2327</v>
      </c>
      <c r="G996" s="1">
        <f>IFERROR(__xludf.DUMMYFUNCTION("""COMPUTED_VALUE"""),995.0)</f>
        <v>995</v>
      </c>
      <c r="H996" s="1">
        <f>IFERROR(__xludf.DUMMYFUNCTION("""COMPUTED_VALUE"""),42.29125938)</f>
        <v>42.29125938</v>
      </c>
    </row>
    <row r="997">
      <c r="A997" s="1">
        <f>IFERROR(__xludf.DUMMYFUNCTION("""COMPUTED_VALUE"""),996.0)</f>
        <v>996</v>
      </c>
      <c r="B997" s="1">
        <f>IFERROR(__xludf.DUMMYFUNCTION("""COMPUTED_VALUE"""),19.8767498765815)</f>
        <v>19.87674988</v>
      </c>
      <c r="C997" s="1">
        <f>IFERROR(__xludf.DUMMYFUNCTION("""COMPUTED_VALUE"""),1411.0)</f>
        <v>1411</v>
      </c>
      <c r="D997" s="1">
        <f>IFERROR(__xludf.DUMMYFUNCTION("""COMPUTED_VALUE"""),996.0)</f>
        <v>996</v>
      </c>
      <c r="E997" s="2">
        <f>IFERROR(__xludf.DUMMYFUNCTION("""COMPUTED_VALUE"""),44867.458333333336)</f>
        <v>44867.45833</v>
      </c>
      <c r="F997" s="1">
        <f>IFERROR(__xludf.DUMMYFUNCTION("""COMPUTED_VALUE"""),2150.0)</f>
        <v>2150</v>
      </c>
      <c r="G997" s="1">
        <f>IFERROR(__xludf.DUMMYFUNCTION("""COMPUTED_VALUE"""),996.0)</f>
        <v>996</v>
      </c>
      <c r="H997" s="1">
        <f>IFERROR(__xludf.DUMMYFUNCTION("""COMPUTED_VALUE"""),89.45705885)</f>
        <v>89.45705885</v>
      </c>
    </row>
    <row r="998">
      <c r="A998" s="1">
        <f>IFERROR(__xludf.DUMMYFUNCTION("""COMPUTED_VALUE"""),997.0)</f>
        <v>997</v>
      </c>
      <c r="B998" s="1">
        <f>IFERROR(__xludf.DUMMYFUNCTION("""COMPUTED_VALUE"""),96.2997916233755)</f>
        <v>96.29979162</v>
      </c>
      <c r="C998" s="1">
        <f>IFERROR(__xludf.DUMMYFUNCTION("""COMPUTED_VALUE"""),1566.0)</f>
        <v>1566</v>
      </c>
      <c r="D998" s="1">
        <f>IFERROR(__xludf.DUMMYFUNCTION("""COMPUTED_VALUE"""),997.0)</f>
        <v>997</v>
      </c>
      <c r="E998" s="2">
        <f>IFERROR(__xludf.DUMMYFUNCTION("""COMPUTED_VALUE"""),44867.5)</f>
        <v>44867.5</v>
      </c>
      <c r="F998" s="1">
        <f>IFERROR(__xludf.DUMMYFUNCTION("""COMPUTED_VALUE"""),2888.0)</f>
        <v>2888</v>
      </c>
      <c r="G998" s="1">
        <f>IFERROR(__xludf.DUMMYFUNCTION("""COMPUTED_VALUE"""),997.0)</f>
        <v>997</v>
      </c>
      <c r="H998" s="1">
        <f>IFERROR(__xludf.DUMMYFUNCTION("""COMPUTED_VALUE"""),47.95802957)</f>
        <v>47.95802957</v>
      </c>
    </row>
    <row r="999">
      <c r="A999" s="1">
        <f>IFERROR(__xludf.DUMMYFUNCTION("""COMPUTED_VALUE"""),998.0)</f>
        <v>998</v>
      </c>
      <c r="B999" s="1">
        <f>IFERROR(__xludf.DUMMYFUNCTION("""COMPUTED_VALUE"""),75.1644586681167)</f>
        <v>75.16445867</v>
      </c>
      <c r="C999" s="1">
        <f>IFERROR(__xludf.DUMMYFUNCTION("""COMPUTED_VALUE"""),1654.0)</f>
        <v>1654</v>
      </c>
      <c r="D999" s="1">
        <f>IFERROR(__xludf.DUMMYFUNCTION("""COMPUTED_VALUE"""),998.0)</f>
        <v>998</v>
      </c>
      <c r="E999" s="2">
        <f>IFERROR(__xludf.DUMMYFUNCTION("""COMPUTED_VALUE"""),44867.541666666664)</f>
        <v>44867.54167</v>
      </c>
      <c r="F999" s="1">
        <f>IFERROR(__xludf.DUMMYFUNCTION("""COMPUTED_VALUE"""),2037.0)</f>
        <v>2037</v>
      </c>
      <c r="G999" s="1">
        <f>IFERROR(__xludf.DUMMYFUNCTION("""COMPUTED_VALUE"""),998.0)</f>
        <v>998</v>
      </c>
      <c r="H999" s="1">
        <f>IFERROR(__xludf.DUMMYFUNCTION("""COMPUTED_VALUE"""),64.21004551)</f>
        <v>64.21004551</v>
      </c>
    </row>
    <row r="1000">
      <c r="A1000" s="1">
        <f>IFERROR(__xludf.DUMMYFUNCTION("""COMPUTED_VALUE"""),999.0)</f>
        <v>999</v>
      </c>
      <c r="B1000" s="1">
        <f>IFERROR(__xludf.DUMMYFUNCTION("""COMPUTED_VALUE"""),93.633040344682)</f>
        <v>93.63304034</v>
      </c>
      <c r="C1000" s="1">
        <f>IFERROR(__xludf.DUMMYFUNCTION("""COMPUTED_VALUE"""),1928.0)</f>
        <v>1928</v>
      </c>
      <c r="D1000" s="1">
        <f>IFERROR(__xludf.DUMMYFUNCTION("""COMPUTED_VALUE"""),999.0)</f>
        <v>999</v>
      </c>
      <c r="E1000" s="2">
        <f>IFERROR(__xludf.DUMMYFUNCTION("""COMPUTED_VALUE"""),44867.583333333336)</f>
        <v>44867.58333</v>
      </c>
      <c r="F1000" s="1">
        <f>IFERROR(__xludf.DUMMYFUNCTION("""COMPUTED_VALUE"""),2629.0)</f>
        <v>2629</v>
      </c>
      <c r="G1000" s="1">
        <f>IFERROR(__xludf.DUMMYFUNCTION("""COMPUTED_VALUE"""),999.0)</f>
        <v>999</v>
      </c>
      <c r="H1000" s="1">
        <f>IFERROR(__xludf.DUMMYFUNCTION("""COMPUTED_VALUE"""),64.68416731)</f>
        <v>64.68416731</v>
      </c>
    </row>
    <row r="1001">
      <c r="A1001" s="1">
        <f>IFERROR(__xludf.DUMMYFUNCTION("""COMPUTED_VALUE"""),1000.0)</f>
        <v>1000</v>
      </c>
      <c r="B1001" s="1">
        <f>IFERROR(__xludf.DUMMYFUNCTION("""COMPUTED_VALUE"""),89.9156251941535)</f>
        <v>89.91562519</v>
      </c>
      <c r="C1001" s="1">
        <f>IFERROR(__xludf.DUMMYFUNCTION("""COMPUTED_VALUE"""),1503.0)</f>
        <v>1503</v>
      </c>
      <c r="D1001" s="1">
        <f>IFERROR(__xludf.DUMMYFUNCTION("""COMPUTED_VALUE"""),1000.0)</f>
        <v>1000</v>
      </c>
      <c r="E1001" s="2">
        <f>IFERROR(__xludf.DUMMYFUNCTION("""COMPUTED_VALUE"""),44867.625)</f>
        <v>44867.625</v>
      </c>
      <c r="F1001" s="1">
        <f>IFERROR(__xludf.DUMMYFUNCTION("""COMPUTED_VALUE"""),2235.0)</f>
        <v>2235</v>
      </c>
      <c r="G1001" s="1">
        <f>IFERROR(__xludf.DUMMYFUNCTION("""COMPUTED_VALUE"""),1000.0)</f>
        <v>1000</v>
      </c>
      <c r="H1001" s="1">
        <f>IFERROR(__xludf.DUMMYFUNCTION("""COMPUTED_VALUE"""),97.4401275)</f>
        <v>97.4401275</v>
      </c>
    </row>
  </sheetData>
  <drawing r:id="rId1"/>
</worksheet>
</file>