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7C43E5B5-86AB-4CD1-9A49-26917C147049}" xr6:coauthVersionLast="47" xr6:coauthVersionMax="47" xr10:uidLastSave="{00000000-0000-0000-0000-000000000000}"/>
  <bookViews>
    <workbookView xWindow="-108" yWindow="-108" windowWidth="23256" windowHeight="12456" xr2:uid="{00000000-000D-0000-FFFF-FFFF00000000}"/>
  </bookViews>
  <sheets>
    <sheet name="Dataset" sheetId="1" r:id="rId1"/>
    <sheet name="Team" sheetId="2" r:id="rId2"/>
    <sheet name="QUESTIONS" sheetId="5" r:id="rId3"/>
    <sheet name="EASY" sheetId="6" r:id="rId4"/>
    <sheet name="MEDIUM" sheetId="8" r:id="rId5"/>
    <sheet name="HARD" sheetId="12" r:id="rId6"/>
  </sheets>
  <definedNames>
    <definedName name="_xlnm._FilterDatabase" localSheetId="0" hidden="1">Dataset!$A$1:$H$238</definedName>
  </definedNames>
  <calcPr calcId="191029"/>
  <pivotCaches>
    <pivotCache cacheId="1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2" i="12"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 i="1"/>
  <c r="K37" i="12"/>
  <c r="K38" i="12"/>
  <c r="K39" i="12"/>
  <c r="K40" i="12"/>
  <c r="K41" i="12"/>
  <c r="K42" i="12"/>
  <c r="K43" i="12"/>
  <c r="K44" i="12"/>
  <c r="K45" i="12"/>
  <c r="K36" i="12"/>
  <c r="D30" i="12"/>
  <c r="F30" i="12" s="1"/>
  <c r="B30" i="12"/>
  <c r="C30" i="12" s="1"/>
  <c r="D26" i="12"/>
  <c r="F26" i="12" s="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3" i="1"/>
  <c r="K4" i="1"/>
  <c r="K5" i="1"/>
  <c r="K6" i="1"/>
  <c r="K7" i="1"/>
  <c r="K8" i="1"/>
  <c r="K9" i="1"/>
  <c r="K10" i="1"/>
  <c r="K11" i="1"/>
  <c r="K12" i="1"/>
  <c r="K13" i="1"/>
  <c r="K14" i="1"/>
  <c r="K15" i="1"/>
  <c r="K16" i="1"/>
  <c r="K17" i="1"/>
  <c r="K18" i="1"/>
  <c r="K19" i="1"/>
  <c r="K20" i="1"/>
  <c r="K21" i="1"/>
  <c r="K22" i="1"/>
  <c r="K23" i="1"/>
  <c r="K24" i="1"/>
  <c r="K25" i="1"/>
  <c r="K26" i="1"/>
  <c r="K27" i="1"/>
  <c r="K28" i="1"/>
  <c r="K2" i="1"/>
  <c r="G18" i="12"/>
  <c r="G21" i="12"/>
  <c r="G22" i="12"/>
  <c r="G17" i="12"/>
  <c r="F287" i="8"/>
  <c r="F288" i="8"/>
  <c r="F290" i="8"/>
  <c r="F291" i="8"/>
  <c r="F284" i="8"/>
  <c r="F285" i="8"/>
  <c r="D292" i="8"/>
  <c r="F292" i="8" s="1"/>
  <c r="B292" i="8"/>
  <c r="C292" i="8" s="1"/>
  <c r="D289" i="8"/>
  <c r="F289" i="8" s="1"/>
  <c r="B289" i="8"/>
  <c r="C289" i="8" s="1"/>
  <c r="D286" i="8"/>
  <c r="F286" i="8" s="1"/>
  <c r="B286" i="8"/>
  <c r="C286" i="8" s="1"/>
  <c r="B283" i="8"/>
  <c r="C283" i="8" s="1"/>
  <c r="D283" i="8"/>
  <c r="F283" i="8" s="1"/>
  <c r="K255" i="8"/>
  <c r="K254" i="8"/>
  <c r="I72" i="8"/>
  <c r="I73" i="8"/>
  <c r="I74" i="8"/>
  <c r="I75" i="8"/>
  <c r="I76" i="8"/>
  <c r="I77" i="8"/>
  <c r="I78" i="8"/>
  <c r="I79" i="8"/>
  <c r="I80" i="8"/>
  <c r="I81" i="8"/>
  <c r="I82" i="8"/>
  <c r="I83" i="8"/>
  <c r="I84" i="8"/>
  <c r="I85" i="8"/>
  <c r="I71" i="8"/>
  <c r="C62" i="8"/>
  <c r="D62" i="8" s="1"/>
  <c r="B61" i="8"/>
  <c r="B62" i="8" s="1"/>
  <c r="C58" i="8"/>
  <c r="D58" i="8" s="1"/>
  <c r="B57" i="8"/>
  <c r="B58" i="8" s="1"/>
  <c r="G7" i="8"/>
  <c r="I36" i="6"/>
  <c r="I37" i="6"/>
  <c r="I38" i="6"/>
  <c r="I39" i="6"/>
  <c r="I40" i="6"/>
  <c r="I41" i="6"/>
  <c r="I42" i="6"/>
  <c r="I43" i="6"/>
  <c r="I44" i="6"/>
  <c r="I45" i="6"/>
  <c r="E25" i="6"/>
  <c r="E26" i="6"/>
  <c r="E27" i="6"/>
  <c r="E28" i="6"/>
  <c r="E24" i="6"/>
  <c r="C18" i="6"/>
  <c r="F18" i="6" s="1"/>
  <c r="F19" i="6" s="1"/>
  <c r="B17" i="6"/>
  <c r="B18" i="6" s="1"/>
  <c r="I13" i="6"/>
  <c r="C11" i="6"/>
  <c r="I12" i="6" s="1"/>
  <c r="B10" i="6"/>
  <c r="B11" i="6" s="1"/>
  <c r="C5" i="6"/>
  <c r="I6" i="6" s="1"/>
  <c r="B4" i="6"/>
  <c r="B5" i="6" s="1"/>
  <c r="C26" i="12" l="1"/>
</calcChain>
</file>

<file path=xl/sharedStrings.xml><?xml version="1.0" encoding="utf-8"?>
<sst xmlns="http://schemas.openxmlformats.org/spreadsheetml/2006/main" count="1591" uniqueCount="352">
  <si>
    <t>Sr No.</t>
  </si>
  <si>
    <t>Player</t>
  </si>
  <si>
    <t>Base Price</t>
  </si>
  <si>
    <t>INR Cost ( Cr)</t>
  </si>
  <si>
    <t>2021 Squad</t>
  </si>
  <si>
    <t>Team</t>
  </si>
  <si>
    <t>Rashid Khan</t>
  </si>
  <si>
    <t>Draft Pick</t>
  </si>
  <si>
    <t>BOWLER</t>
  </si>
  <si>
    <t>SRH</t>
  </si>
  <si>
    <t>Gujarat Titans</t>
  </si>
  <si>
    <t>Hardik Pandya</t>
  </si>
  <si>
    <t>ALL-ROUNDER</t>
  </si>
  <si>
    <t>MI</t>
  </si>
  <si>
    <t>Lockie Ferguson</t>
  </si>
  <si>
    <t>2 Cr</t>
  </si>
  <si>
    <t>KKR</t>
  </si>
  <si>
    <t>Rahul Tewatia</t>
  </si>
  <si>
    <t>40 Lakh</t>
  </si>
  <si>
    <t>RR</t>
  </si>
  <si>
    <t>Shubman Gill</t>
  </si>
  <si>
    <t>BATTER</t>
  </si>
  <si>
    <t>Mohammad Shami</t>
  </si>
  <si>
    <t>PBKS</t>
  </si>
  <si>
    <t>Yash Dayal</t>
  </si>
  <si>
    <t>20 Lakh</t>
  </si>
  <si>
    <t>David Miller</t>
  </si>
  <si>
    <t>1 Cr</t>
  </si>
  <si>
    <t>R. Sai Kishore</t>
  </si>
  <si>
    <t>CSK</t>
  </si>
  <si>
    <t>Abhinav Sadarangani</t>
  </si>
  <si>
    <t>Matthew Wade</t>
  </si>
  <si>
    <t>WICKETKEEPER</t>
  </si>
  <si>
    <t>Alzarri Joseph</t>
  </si>
  <si>
    <t>75 Lakh</t>
  </si>
  <si>
    <t>Jason Roy</t>
  </si>
  <si>
    <t>Wriddhiman Saha</t>
  </si>
  <si>
    <t>Jayant Yadav</t>
  </si>
  <si>
    <t>Vijay Shankar</t>
  </si>
  <si>
    <t>50 Lakh</t>
  </si>
  <si>
    <t>Dominic Drakes</t>
  </si>
  <si>
    <t>Varun Aaron</t>
  </si>
  <si>
    <t>Gurkeerat Singh</t>
  </si>
  <si>
    <t>Noor Ahmad</t>
  </si>
  <si>
    <t>30 Lakh</t>
  </si>
  <si>
    <t>Darshan Nalkande</t>
  </si>
  <si>
    <t>Pradeep Sangwan</t>
  </si>
  <si>
    <t>Ravindra Jadeja</t>
  </si>
  <si>
    <t>Retained</t>
  </si>
  <si>
    <t>Chennai Super Kings</t>
  </si>
  <si>
    <t>Deepak Chahar</t>
  </si>
  <si>
    <t>MS Dhoni</t>
  </si>
  <si>
    <t>Moeen Ali</t>
  </si>
  <si>
    <t>Ambati Rayudu</t>
  </si>
  <si>
    <t>Ruturaj Gaikwad</t>
  </si>
  <si>
    <t>Dwayne Bravo</t>
  </si>
  <si>
    <t>Shivam Dube</t>
  </si>
  <si>
    <t>Chris Jordan</t>
  </si>
  <si>
    <t>Robin Uthappa</t>
  </si>
  <si>
    <t>Mitchell Santner</t>
  </si>
  <si>
    <t>Adam Milne</t>
  </si>
  <si>
    <t>1.5 Cr</t>
  </si>
  <si>
    <t>Rajvardhan Hangargekar</t>
  </si>
  <si>
    <t>Prashant Solanki</t>
  </si>
  <si>
    <t>Devon Conway</t>
  </si>
  <si>
    <t>Maheesh Theekshana</t>
  </si>
  <si>
    <t>Dwaine Pretorius</t>
  </si>
  <si>
    <t>K.Bhagath Varma</t>
  </si>
  <si>
    <t>Simarjeet Singh</t>
  </si>
  <si>
    <t>N. Jagadeesan</t>
  </si>
  <si>
    <t>C.Hari Nishaanth</t>
  </si>
  <si>
    <t>K.M. Asif</t>
  </si>
  <si>
    <t>Tushar Deshpande</t>
  </si>
  <si>
    <t>Subhranshu Senapati</t>
  </si>
  <si>
    <t>Mukesh Choudhary</t>
  </si>
  <si>
    <t>Rishabh Pant</t>
  </si>
  <si>
    <t>DC</t>
  </si>
  <si>
    <t>Delhi Capitals</t>
  </si>
  <si>
    <t>Shardul Thakur</t>
  </si>
  <si>
    <t>Axar Patel</t>
  </si>
  <si>
    <t>Prithvi Shaw</t>
  </si>
  <si>
    <t>Mitchell Marsh</t>
  </si>
  <si>
    <t>Anrich Nortje</t>
  </si>
  <si>
    <t>David Warner</t>
  </si>
  <si>
    <t>Syed Khaleel Ahmed</t>
  </si>
  <si>
    <t>Rovman Powell</t>
  </si>
  <si>
    <t>K.S. Bharat</t>
  </si>
  <si>
    <t>RCB</t>
  </si>
  <si>
    <t>Mustafizur Rahman</t>
  </si>
  <si>
    <t>Kuldeep Yadav</t>
  </si>
  <si>
    <t>Kamlesh Nagarkoti</t>
  </si>
  <si>
    <t>Mandeep Singh</t>
  </si>
  <si>
    <t>Lalit Yadav</t>
  </si>
  <si>
    <t>Tim Seifert</t>
  </si>
  <si>
    <t>Pravin Dubey</t>
  </si>
  <si>
    <t>Lungisani Ngidi</t>
  </si>
  <si>
    <t>Yash Dhull</t>
  </si>
  <si>
    <t>Ashwin Hebbar</t>
  </si>
  <si>
    <t>Sarfaraz Khan</t>
  </si>
  <si>
    <t>Ripal Patel</t>
  </si>
  <si>
    <t>Vicky Ostwal</t>
  </si>
  <si>
    <t>Shreyas Iyer</t>
  </si>
  <si>
    <t>Kolkata Knight Riders</t>
  </si>
  <si>
    <t>Andre Russell</t>
  </si>
  <si>
    <t>Nitish Rana</t>
  </si>
  <si>
    <t>Venkatesh Iyer</t>
  </si>
  <si>
    <t>Pat Cummins</t>
  </si>
  <si>
    <t>Shivam Mavi</t>
  </si>
  <si>
    <t>Sunil Narine</t>
  </si>
  <si>
    <t>Sam Billings</t>
  </si>
  <si>
    <t>Umesh Yadav</t>
  </si>
  <si>
    <t>Tim Southee</t>
  </si>
  <si>
    <t>Alex Hales</t>
  </si>
  <si>
    <t>Ajinkya Rahane</t>
  </si>
  <si>
    <t>Mohammad Nabi</t>
  </si>
  <si>
    <t>Sheldon Jackson</t>
  </si>
  <si>
    <t>Rinku Singh</t>
  </si>
  <si>
    <t>Ashok Sharma</t>
  </si>
  <si>
    <t>Chamika Karunaratne</t>
  </si>
  <si>
    <t>Abhijeet Tomar</t>
  </si>
  <si>
    <t>Rasikh Dar</t>
  </si>
  <si>
    <t>Anukul Roy</t>
  </si>
  <si>
    <t>Baba Indrajith</t>
  </si>
  <si>
    <t>Aman Khan</t>
  </si>
  <si>
    <t>Ramesh Kumar</t>
  </si>
  <si>
    <t>Pratham Singh</t>
  </si>
  <si>
    <t>Mayank Agarwal</t>
  </si>
  <si>
    <t>Punjab Kings</t>
  </si>
  <si>
    <t>Liam Livingstone</t>
  </si>
  <si>
    <t>Kagiso Rabada</t>
  </si>
  <si>
    <t>Shahrukh Khan</t>
  </si>
  <si>
    <t>Shikhar Dhawan</t>
  </si>
  <si>
    <t>Jonny Bairstow</t>
  </si>
  <si>
    <t>Odean Smith</t>
  </si>
  <si>
    <t>Rahul Chahar</t>
  </si>
  <si>
    <t>Harpreet Brar</t>
  </si>
  <si>
    <t>Vaibhav Arora</t>
  </si>
  <si>
    <t>Raj Angad Bawa</t>
  </si>
  <si>
    <t>Nathan Ellis</t>
  </si>
  <si>
    <t>Prabhsimran Singh</t>
  </si>
  <si>
    <t>Rishi Dhawan</t>
  </si>
  <si>
    <t>Sandeep Sharma</t>
  </si>
  <si>
    <t>Bhanuka Rajapaksa</t>
  </si>
  <si>
    <t>Benny Howell</t>
  </si>
  <si>
    <t>Ishan Porel</t>
  </si>
  <si>
    <t>Prerak Mankad</t>
  </si>
  <si>
    <t>Ansh Patel</t>
  </si>
  <si>
    <t>Jitesh Sharma</t>
  </si>
  <si>
    <t>Writtick Chatterjee</t>
  </si>
  <si>
    <t>Atharva Taide</t>
  </si>
  <si>
    <t>Baltej Dhanda</t>
  </si>
  <si>
    <t>KL Rahul</t>
  </si>
  <si>
    <t>Lucknow Super Giants</t>
  </si>
  <si>
    <t>Avesh Khan</t>
  </si>
  <si>
    <t>Marcus Stoinis</t>
  </si>
  <si>
    <t>Jason Holder</t>
  </si>
  <si>
    <t>Krunal Pandya</t>
  </si>
  <si>
    <t>Mark Wood</t>
  </si>
  <si>
    <t>Quinton De Kock</t>
  </si>
  <si>
    <t>Deepak Hooda</t>
  </si>
  <si>
    <t>Manish Pandey</t>
  </si>
  <si>
    <t>Ravi Bishnoi</t>
  </si>
  <si>
    <t>Dushmanta Chameera</t>
  </si>
  <si>
    <t>Evin Lewis</t>
  </si>
  <si>
    <t>K. Gowtham</t>
  </si>
  <si>
    <t>Kyle Mayers</t>
  </si>
  <si>
    <t>Shahbaz Nadeem</t>
  </si>
  <si>
    <t>Ankit Singh Rajpoot</t>
  </si>
  <si>
    <t>Manan Vohra</t>
  </si>
  <si>
    <t>B. Sai Sudharsan</t>
  </si>
  <si>
    <t>Karan Sharma</t>
  </si>
  <si>
    <t>Ayush Badoni</t>
  </si>
  <si>
    <t>Mohsin Khan</t>
  </si>
  <si>
    <t>Mayank Yadav</t>
  </si>
  <si>
    <t>Rohit Sharma</t>
  </si>
  <si>
    <t>Mumbai Indians</t>
  </si>
  <si>
    <t>Ishan Kishan</t>
  </si>
  <si>
    <t>Jasprit Bumrah</t>
  </si>
  <si>
    <t>Tim David</t>
  </si>
  <si>
    <t>Jofra Archer</t>
  </si>
  <si>
    <t>Suryakumar Yadav</t>
  </si>
  <si>
    <t>Kieron Pollard</t>
  </si>
  <si>
    <t>Dewald Brevis</t>
  </si>
  <si>
    <t>Daniel Sams</t>
  </si>
  <si>
    <t>N. Tilak Varma</t>
  </si>
  <si>
    <t>Murugan Ashwin</t>
  </si>
  <si>
    <t>Tymal Mills</t>
  </si>
  <si>
    <t>Riley Meredith</t>
  </si>
  <si>
    <t>Fabian Allen</t>
  </si>
  <si>
    <t>Mayank Markande</t>
  </si>
  <si>
    <t>Sanjay Yadav</t>
  </si>
  <si>
    <t>Arjun Tendulkar</t>
  </si>
  <si>
    <t>Basil Thampi</t>
  </si>
  <si>
    <t>Anmolpreet Singh</t>
  </si>
  <si>
    <t>Aryan Juyal</t>
  </si>
  <si>
    <t>Ramandeep Singh</t>
  </si>
  <si>
    <t>Rahul Buddhi</t>
  </si>
  <si>
    <t>Hrithik Shokeen</t>
  </si>
  <si>
    <t>Mohd. Arshad Khan</t>
  </si>
  <si>
    <t>Virat Kohli</t>
  </si>
  <si>
    <t>Royal Challengers Bangalore</t>
  </si>
  <si>
    <t>Glenn Maxwell</t>
  </si>
  <si>
    <t>Wanindu Hasaranga</t>
  </si>
  <si>
    <t>Harshal Patel</t>
  </si>
  <si>
    <t>Josh Hazlewood</t>
  </si>
  <si>
    <t>Faf Du Plessis</t>
  </si>
  <si>
    <t>Mohammed Siraj</t>
  </si>
  <si>
    <t>Dinesh Karthik</t>
  </si>
  <si>
    <t>Anuj Rawat</t>
  </si>
  <si>
    <t>Shahbaz Ahamad</t>
  </si>
  <si>
    <t>David Willey</t>
  </si>
  <si>
    <t>Sherfane Rutherford</t>
  </si>
  <si>
    <t>Mahipal Lomror</t>
  </si>
  <si>
    <t>Finn Allen</t>
  </si>
  <si>
    <t>Siddharth Kaul</t>
  </si>
  <si>
    <t>Jason Behrendorff</t>
  </si>
  <si>
    <t>Karn Sharma</t>
  </si>
  <si>
    <t>Suyash Prabhudessai</t>
  </si>
  <si>
    <t>Chama Milind</t>
  </si>
  <si>
    <t>Akash Deep</t>
  </si>
  <si>
    <t>Aneeshwar Gautam</t>
  </si>
  <si>
    <t>Luvnith Sisodia</t>
  </si>
  <si>
    <t>Sanju Samson</t>
  </si>
  <si>
    <t>Rajasthan Royals</t>
  </si>
  <si>
    <t>Jos Buttler</t>
  </si>
  <si>
    <t>Prasidh Krishna</t>
  </si>
  <si>
    <t>Shimron Hetmyer</t>
  </si>
  <si>
    <t>Trent Boult</t>
  </si>
  <si>
    <t>Devdutt Padikkal</t>
  </si>
  <si>
    <t>Yuzvendra Chahal</t>
  </si>
  <si>
    <t>R. Ashwin</t>
  </si>
  <si>
    <t>Yashaswi Jaiswal</t>
  </si>
  <si>
    <t>Riyan Parag</t>
  </si>
  <si>
    <t>Navdeep Saini</t>
  </si>
  <si>
    <t>Nathan Coulter-Nile</t>
  </si>
  <si>
    <t>James Neesham</t>
  </si>
  <si>
    <t>Karun Nair</t>
  </si>
  <si>
    <t>Rassie Van Der Dussen</t>
  </si>
  <si>
    <t>Obed Mccoy</t>
  </si>
  <si>
    <t>Daryl Mitchell</t>
  </si>
  <si>
    <t>K.C Cariappa</t>
  </si>
  <si>
    <t>Anunay Singh</t>
  </si>
  <si>
    <t>Kuldeep Sen</t>
  </si>
  <si>
    <t>Dhruv Jurel</t>
  </si>
  <si>
    <t>Tejas Baroka</t>
  </si>
  <si>
    <t>Kuldip Yadav</t>
  </si>
  <si>
    <t>Shubham Garhwal</t>
  </si>
  <si>
    <t>Kane Williamson</t>
  </si>
  <si>
    <t>Sunrisers Hyderabad</t>
  </si>
  <si>
    <t>Nicholas Pooran</t>
  </si>
  <si>
    <t>Washington Sundar</t>
  </si>
  <si>
    <t>Rahul Tripathi</t>
  </si>
  <si>
    <t>Romario Shepherd</t>
  </si>
  <si>
    <t>Abhishek Sharma</t>
  </si>
  <si>
    <t>Marco Jansen</t>
  </si>
  <si>
    <t>Bhuvneshwar Kumar</t>
  </si>
  <si>
    <t>T. Natarajan</t>
  </si>
  <si>
    <t>Abdul Samad</t>
  </si>
  <si>
    <t>Umran Malik</t>
  </si>
  <si>
    <t>Kartik Tyagi</t>
  </si>
  <si>
    <t>Aiden Markram</t>
  </si>
  <si>
    <t>Sean Abbott</t>
  </si>
  <si>
    <t>Glenn Phillips</t>
  </si>
  <si>
    <t>Shreyas Gopal</t>
  </si>
  <si>
    <t>Vishnu Vinod</t>
  </si>
  <si>
    <t>Fazalhaq Farooqi</t>
  </si>
  <si>
    <t>Priyam Garg</t>
  </si>
  <si>
    <t>R Samarth</t>
  </si>
  <si>
    <t>Jagadeesha Suchith</t>
  </si>
  <si>
    <t>Shashank Singh</t>
  </si>
  <si>
    <t>Saurabh Dubey</t>
  </si>
  <si>
    <t>Sr No</t>
  </si>
  <si>
    <t>Team Name</t>
  </si>
  <si>
    <t>Abbreviation</t>
  </si>
  <si>
    <t>LSG</t>
  </si>
  <si>
    <t>GT</t>
  </si>
  <si>
    <t>As the management head of Gujarat Titans, you need to find out which player was sold at the lowest price. Can you tell the last name of that player?</t>
  </si>
  <si>
    <t>Q1</t>
  </si>
  <si>
    <t>Q2</t>
  </si>
  <si>
    <t xml:space="preserve">Strike rate </t>
  </si>
  <si>
    <t>Q3</t>
  </si>
  <si>
    <t>The sponsor of CSK asks you which player was sold at the highest price. What is the first name of that player, and what type of player is he?</t>
  </si>
  <si>
    <t>As the head of BCCI, you need to find out which bowler was sold for the highest price so that he can get a good price in the next IPL as well. What is the middle name of that player, and for which team does he play?</t>
  </si>
  <si>
    <t>Q4</t>
  </si>
  <si>
    <t xml:space="preserve">CATEGORY </t>
  </si>
  <si>
    <t>Q5</t>
  </si>
  <si>
    <t>Q6</t>
  </si>
  <si>
    <t>The BCCI head will award the Orange Cap to one player from each team with the highest strike rate. Can you provide the names of these players along with their team names? These names should be highlighted in yellow and in lowercase.</t>
  </si>
  <si>
    <t>SRK</t>
  </si>
  <si>
    <t>ChetTan Sakariya</t>
  </si>
  <si>
    <t>To motivate the team players, the captain of the RCB team decided to give a hamper to the players with the maximum strike rate in each category. Can you provide the names of these players in proper case?</t>
  </si>
  <si>
    <t>Varun rama Chakaravarthy</t>
  </si>
  <si>
    <t>What is the middle name and type of the player with the highest strike rate who previously played for KKR and still does?</t>
  </si>
  <si>
    <t>This year, there are two players with the same name in the IPL list. You need to change the last name from 'Stonios' to 'Baghel' for the player who plays for Lucknow.</t>
  </si>
  <si>
    <t>You need to prepare a poster where the name of the player with the highest strike rate for KKR should be at the very top. However, you cannot use more than 15 characters. Can you tell me how many characters are in the first name of the player we need to include?</t>
  </si>
  <si>
    <t>Your task is to round off the strike rates of the last 5 players in the given dataset to one decimal place, so the figures are easier to understand.</t>
  </si>
  <si>
    <t>For the player who was sold for the highest price from their team, you need to remove the first name and write 'HIGHEST_SOLD' instead.</t>
  </si>
  <si>
    <t>EASY</t>
  </si>
  <si>
    <t>MEDIUM</t>
  </si>
  <si>
    <t>You need to list the all-rounder and wicketkeeper who were bought for the lowest price by Mumbai Indians in your report. Their names should be in bold and uppercase so that the coach can focus more on these players. Can you do this?</t>
  </si>
  <si>
    <t>Your manager has asked you to write in proper case only those players from the first 15 in the dataset who are all-rounders. Can you do that?</t>
  </si>
  <si>
    <t>The Lucknow sponsor wants to create a small pamphlet to write the name of the player with the highest strike rate and highest sale price. You need to determine how long the name is so that it fits well on the pamphlet.</t>
  </si>
  <si>
    <t>HARD</t>
  </si>
  <si>
    <t>Ananya wants to know the difference in strike rate if a player is a bowler or a batsman. You need to provide the highest and lowest strike rates for bowlers and batsmen in Mumbai Indians, without decimal points.</t>
  </si>
  <si>
    <t>There is a player who previously played for RR and now plays for DC. They have complained that an extra 'T' has been added to their name on their player ID card. You need to find out the position of this extra 'T' so that the technical team can correct it.</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</si>
  <si>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</si>
  <si>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</si>
  <si>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</si>
  <si>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</si>
  <si>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Ans-1</t>
  </si>
  <si>
    <t>The last name of that player who was sold at lowest price=RIGHT(C5,8)</t>
  </si>
  <si>
    <t>Ans-2</t>
  </si>
  <si>
    <t>The last name of that player who was sold at lowest price=LEFT(C11,6)</t>
  </si>
  <si>
    <t>Type of player=INDEX(Dataset!A1:H238,180,4)</t>
  </si>
  <si>
    <t>ANS-3</t>
  </si>
  <si>
    <t>Characters in the first name=LEN(F18)</t>
  </si>
  <si>
    <t>Ans-4</t>
  </si>
  <si>
    <t>Ans-5</t>
  </si>
  <si>
    <t>Player_name</t>
  </si>
  <si>
    <t>Team_name</t>
  </si>
  <si>
    <t>Row Labels</t>
  </si>
  <si>
    <t>Grand Total</t>
  </si>
  <si>
    <t>Sum of INR Cost ( Cr)</t>
  </si>
  <si>
    <t>ANS-1</t>
  </si>
  <si>
    <t>Mustafizur alfez Rahman</t>
  </si>
  <si>
    <t>As the head of BCCI, you need to find out which batter was sold for the highest price so that he can get a good price in the next IPL as well. What is the middle name of that player, and for which team does he play?</t>
  </si>
  <si>
    <t>ANS-2</t>
  </si>
  <si>
    <t>Ans-3</t>
  </si>
  <si>
    <t>ANS-4</t>
  </si>
  <si>
    <t xml:space="preserve">Sum of Strike rate </t>
  </si>
  <si>
    <t>The Lucknow sponsor wants to create a small pamphlet to write the name of the player one with the highest strike rate and one highest sale price. You need to determine how long the name is so that it fits well on the pamphlet.</t>
  </si>
  <si>
    <t>Highest strike rate =</t>
  </si>
  <si>
    <t>Highest sale price=</t>
  </si>
  <si>
    <t>(including space as a character)</t>
  </si>
  <si>
    <t>ANS-5</t>
  </si>
  <si>
    <t>TEAM NAME=RCB</t>
  </si>
  <si>
    <t>CATEGORY - BOWLER</t>
  </si>
  <si>
    <t>CATEGORY-BATTER</t>
  </si>
  <si>
    <t>CATEGORY- WICKETKEEPER</t>
  </si>
  <si>
    <t>CATEGORY- ALL ROUNDER</t>
  </si>
  <si>
    <t>Highest strike rate for bowler=</t>
  </si>
  <si>
    <t>lowest strike rate for bowler=</t>
  </si>
  <si>
    <t>Highest strike rate for batter=</t>
  </si>
  <si>
    <t>lowest strike rate for batter=</t>
  </si>
  <si>
    <t>YES/NO</t>
  </si>
  <si>
    <t>YES</t>
  </si>
  <si>
    <t>Arshdej singh</t>
  </si>
  <si>
    <t>The bowler who plays for Punjab and has the lowest strike rate has an incorrect last name. As the manager of the tech team, your task is to change the last characters of the first  name to the letter 'p'.</t>
  </si>
  <si>
    <t>PLAYER</t>
  </si>
  <si>
    <t xml:space="preserve">STOINIS NAME </t>
  </si>
  <si>
    <t>Refer dataset Tab for the answer of this question.</t>
  </si>
  <si>
    <t>Ans-6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</si>
</sst>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charset val="134"/>
      <scheme val="minor"/>
    </font>
    <font>
      <b/>
      <sz val="10"/>
      <color theme="0"/>
      <name val="Arial"/>
      <charset val="134"/>
    </font>
    <font>
      <sz val="10"/>
      <color theme="1"/>
      <name val="Arial"/>
      <charset val="134"/>
    </font>
    <font>
      <sz val="11"/>
      <color theme="1"/>
      <name val="Aptos"/>
      <family val="2"/>
    </font>
    <font>
      <sz val="8"/>
      <name val="Calibri"/>
      <family val="2"/>
      <scheme val="minor"/>
    </font>
    <font>
      <b/>
      <sz val="14"/>
      <color theme="1"/>
      <name val="Calibri"/>
      <family val="2"/>
      <scheme val="minor"/>
    </font>
    <font>
      <b/>
      <u/>
      <sz val="14"/>
      <color theme="1"/>
      <name val="Calibri"/>
      <family val="2"/>
      <scheme val="minor"/>
    </font>
    <font>
      <sz val="14"/>
      <color theme="1"/>
      <name val="Calibri"/>
      <family val="2"/>
      <scheme val="minor"/>
    </font>
    <font>
      <b/>
      <sz val="11"/>
      <color theme="1"/>
      <name val="Calibri"/>
      <family val="2"/>
      <scheme val="minor"/>
    </font>
    <font>
      <b/>
      <u/>
      <sz val="16"/>
      <color theme="1"/>
      <name val="Calibri"/>
      <family val="2"/>
      <scheme val="minor"/>
    </font>
  </fonts>
  <fills count="6">
    <fill>
      <patternFill patternType="none"/>
    </fill>
    <fill>
      <patternFill patternType="gray125"/>
    </fill>
    <fill>
      <patternFill patternType="solid">
        <fgColor theme="4" tint="0.79995117038483843"/>
        <bgColor indexed="64"/>
      </patternFill>
    </fill>
    <fill>
      <patternFill patternType="solid">
        <fgColor rgb="FF4285F4"/>
        <bgColor indexed="64"/>
      </patternFill>
    </fill>
    <fill>
      <patternFill patternType="solid">
        <fgColor rgb="FFD9E6FC"/>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4" tint="0.3999755851924192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39">
    <xf numFmtId="0" fontId="0" fillId="0" borderId="0" xfId="0"/>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4" fillId="3" borderId="1" xfId="0" applyFont="1" applyFill="1" applyBorder="1" applyAlignment="1">
      <alignment horizontal="center"/>
    </xf>
    <xf numFmtId="0" fontId="5" fillId="4" borderId="1" xfId="0"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6" fillId="0" borderId="0" xfId="0" applyFont="1" applyAlignment="1">
      <alignment vertical="center"/>
    </xf>
    <xf numFmtId="0" fontId="2" fillId="0" borderId="0" xfId="0" applyFont="1"/>
    <xf numFmtId="0" fontId="8" fillId="0" borderId="0" xfId="0" applyFont="1"/>
    <xf numFmtId="0" fontId="9" fillId="0" borderId="0" xfId="0" applyFont="1"/>
    <xf numFmtId="0" fontId="10" fillId="0" borderId="0" xfId="0" applyFont="1" applyAlignment="1">
      <alignment horizontal="left"/>
    </xf>
    <xf numFmtId="0" fontId="10" fillId="0" borderId="0" xfId="0" applyFont="1"/>
    <xf numFmtId="0" fontId="3" fillId="2"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5" borderId="0" xfId="0" applyFill="1"/>
    <xf numFmtId="0" fontId="0" fillId="0" borderId="0" xfId="0"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2" fillId="0" borderId="0" xfId="0" applyFont="1"/>
    <xf numFmtId="0" fontId="1" fillId="0" borderId="0" xfId="0" applyFont="1"/>
    <xf numFmtId="0" fontId="1" fillId="0" borderId="1" xfId="0" applyFont="1" applyBorder="1" applyAlignment="1">
      <alignment horizontal="center" vertical="center"/>
    </xf>
    <xf numFmtId="0" fontId="0" fillId="5" borderId="0" xfId="0" applyNumberFormat="1" applyFill="1"/>
    <xf numFmtId="0" fontId="11" fillId="5" borderId="0" xfId="0" applyFont="1" applyFill="1"/>
    <xf numFmtId="0" fontId="3" fillId="0" borderId="3" xfId="0" applyFont="1" applyBorder="1" applyAlignment="1">
      <alignment horizontal="left"/>
    </xf>
    <xf numFmtId="0" fontId="3" fillId="0" borderId="3" xfId="0" applyFont="1" applyFill="1" applyBorder="1"/>
    <xf numFmtId="0" fontId="3" fillId="2" borderId="4" xfId="0" applyFont="1" applyFill="1" applyBorder="1" applyAlignment="1">
      <alignment horizontal="center" vertical="center"/>
    </xf>
    <xf numFmtId="0" fontId="0" fillId="5" borderId="0" xfId="0" applyFill="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2" fillId="5" borderId="1" xfId="0" applyFont="1" applyFill="1" applyBorder="1" applyAlignment="1">
      <alignment horizontal="center" vertical="center"/>
    </xf>
    <xf numFmtId="0" fontId="0" fillId="0" borderId="1" xfId="0" applyFill="1" applyBorder="1" applyAlignment="1">
      <alignment horizontal="center" vertical="center"/>
    </xf>
    <xf numFmtId="0" fontId="3" fillId="2" borderId="5" xfId="0" applyFont="1" applyFill="1" applyBorder="1" applyAlignment="1">
      <alignment horizontal="center" vertical="center"/>
    </xf>
    <xf numFmtId="0" fontId="3" fillId="5" borderId="5" xfId="0" applyFont="1" applyFill="1" applyBorder="1" applyAlignment="1">
      <alignment horizontal="center" vertical="center"/>
    </xf>
  </cellXfs>
  <cellStyles count="1">
    <cellStyle name="Normal" xfId="0" builtinId="0"/>
  </cellStyles>
  <dxfs count="2">
    <dxf>
      <alignment horizontal="left" vertical="bottom" textRotation="0" wrapText="0" indent="0" justifyLastLine="0" shrinkToFit="0" readingOrder="0"/>
    </dxf>
    <dxf>
      <font>
        <b val="0"/>
        <i val="0"/>
        <strike val="0"/>
        <condense val="0"/>
        <extend val="0"/>
        <outline val="0"/>
        <shadow val="0"/>
        <u val="none"/>
        <vertAlign val="baseline"/>
        <sz val="10"/>
        <color theme="1"/>
        <name val="Arial"/>
        <charset val="134"/>
        <scheme val="none"/>
      </font>
      <fill>
        <patternFill patternType="solid">
          <fgColor indexed="64"/>
          <bgColor rgb="FFD9E6FC"/>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XENA" refreshedDate="45555.635203819445" createdVersion="8" refreshedVersion="8" minRefreshableVersion="3" recordCount="237" xr:uid="{1DFD901A-FC89-4A3C-B0EE-F1EAB8B1163B}">
  <cacheSource type="worksheet">
    <worksheetSource ref="A1:H238" sheet="Dataset"/>
  </cacheSource>
  <cacheFields count="8">
    <cacheField name="Sr No." numFmtId="0">
      <sharedItems containsSemiMixedTypes="0" containsString="0" containsNumber="1" containsInteger="1" minValue="0" maxValue="236" count="23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sharedItems>
    </cacheField>
    <cacheField name="Player" numFmtId="0">
      <sharedItems count="236">
        <s v="Rashid Khan"/>
        <s v="Hardik Pandya"/>
        <s v="Lockie Ferguson"/>
        <s v="Rahul Tewatia"/>
        <s v="Shubman Gill"/>
        <s v="Mohammad Shami"/>
        <s v="Yash Dayal"/>
        <s v="David Miller"/>
        <s v="R. Sai Kishore"/>
        <s v="Abhinav Sadarangani"/>
        <s v="Matthew Wade"/>
        <s v="Alzarri Joseph"/>
        <s v="Jason Roy"/>
        <s v="Wriddhiman Saha"/>
        <s v="Jayant Yadav"/>
        <s v="Vijay Shankar"/>
        <s v="Dominic Drakes"/>
        <s v="Varun Aaron"/>
        <s v="Gurkeerat Singh"/>
        <s v="Noor Ahmad"/>
        <s v="Darshan Nalkande"/>
        <s v="Pradeep Sangwan"/>
        <s v="Ravindra Jadeja"/>
        <s v="Deepak Chahar"/>
        <s v="MS Dhoni"/>
        <s v="Moeen Ali"/>
        <s v="Ambati Rayudu"/>
        <s v="Ruturaj Gaikwad"/>
        <s v="Dwayne Bravo"/>
        <s v="Shivam Dube"/>
        <s v="Chris Jordan"/>
        <s v="Robin Uthappa"/>
        <s v="Mitchell Santner"/>
        <s v="Adam Milne"/>
        <s v="Rajvardhan Hangargekar"/>
        <s v="Prashant Solanki"/>
        <s v="Devon Conway"/>
        <s v="Maheesh Theekshana"/>
        <s v="Dwaine Pretorius"/>
        <s v="K.Bhagath Varma"/>
        <s v="Simarjeet Singh"/>
        <s v="N. Jagadeesan"/>
        <s v="C.Hari Nishaanth"/>
        <s v="K.M. Asif"/>
        <s v="Tushar Deshpande"/>
        <s v="Subhranshu Senapati"/>
        <s v="Mukesh Choudhary"/>
        <s v="Rishabh Pant"/>
        <s v="Shardul Thakur"/>
        <s v="Axar Patel"/>
        <s v="Prithvi Shaw"/>
        <s v="Mitchell Marsh"/>
        <s v="Anrich Nortje"/>
        <s v="David Warner"/>
        <s v="Syed Khaleel Ahmed"/>
        <s v="ChetTan Sakariya"/>
        <s v="Rovman Powell"/>
        <s v="K.S. Bharat"/>
        <s v="Mustafizur Rahman"/>
        <s v="Kuldeep Yadav"/>
        <s v="Kamlesh Nagarkoti"/>
        <s v="Mandeep Singh"/>
        <s v="Lalit Yadav"/>
        <s v="Tim Seifert"/>
        <s v="Pravin Dubey"/>
        <s v="Lungisani Ngidi"/>
        <s v="Yash Dhull"/>
        <s v="Ashwin Hebbar"/>
        <s v="Sarfaraz Khan"/>
        <s v="Ripal Patel"/>
        <s v="Vicky Ostwal"/>
        <s v="Shreyas Iyer"/>
        <s v="Andre Russell"/>
        <s v="Nitish Rana"/>
        <s v="Venkatesh Iyer"/>
        <s v="Varun rama Chakaravarthy"/>
        <s v="Pat Cummins"/>
        <s v="Shivam Mavi"/>
        <s v="Sunil Narine"/>
        <s v="Sam Billings"/>
        <s v="Umesh Yadav"/>
        <s v="Tim Southee"/>
        <s v="Alex Hales"/>
        <s v="Ajinkya Rahane"/>
        <s v="Mohammad Nabi"/>
        <s v="Sheldon Jackson"/>
        <s v="Rinku Singh"/>
        <s v="Ashok Sharma"/>
        <s v="Chamika Karunaratne"/>
        <s v="Abhijeet Tomar"/>
        <s v="Rasikh Dar"/>
        <s v="Anukul Roy"/>
        <s v="Baba Indrajith"/>
        <s v="Aman Khan"/>
        <s v="Ramesh Kumar"/>
        <s v="Pratham Singh"/>
        <s v="Mayank Agarwal"/>
        <s v="Liam Livingstone"/>
        <s v="Kagiso Rabada"/>
        <s v="Shahrukh Khan"/>
        <s v="Shikhar Dhawan"/>
        <s v="Jonny Bairstow"/>
        <s v="Odean Smith"/>
        <s v="Rahul Chahar"/>
        <s v="Arshdeep Singh"/>
        <s v="Harpreet Brar"/>
        <s v="Vaibhav Arora"/>
        <s v="Raj Angad Bawa"/>
        <s v="Nathan Ellis"/>
        <s v="Prabhsimran Singh"/>
        <s v="Rishi Dhawan"/>
        <s v="Sandeep Sharma"/>
        <s v="Bhanuka Rajapaksa"/>
        <s v="Benny Howell"/>
        <s v="Ishan Porel"/>
        <s v="Prerak Mankad"/>
        <s v="Ansh Patel"/>
        <s v="Jitesh Sharma"/>
        <s v="Writtick Chatterjee"/>
        <s v="Atharva Taide"/>
        <s v="Baltej Dhanda"/>
        <s v="KL Rahul"/>
        <s v="Avesh Khan"/>
        <s v="Marcus Stoinis"/>
        <s v="Jason Holder"/>
        <s v="Krunal Pandya"/>
        <s v="Mark Wood"/>
        <s v="Quinton De Kock"/>
        <s v="Deepak Hooda"/>
        <s v="Manish Pandey"/>
        <s v="Ravi Bishnoi"/>
        <s v="Dushmanta Chameera"/>
        <s v="Evin Lewis"/>
        <s v="K. Gowtham"/>
        <s v="Kyle Mayers"/>
        <s v="Shahbaz Nadeem"/>
        <s v="Ankit Singh Rajpoot"/>
        <s v="Manan Vohra"/>
        <s v="B. Sai Sudharsan"/>
        <s v="Karan Sharma"/>
        <s v="Ayush Badoni"/>
        <s v="Mohsin Khan"/>
        <s v="Mayank Yadav"/>
        <s v="Rohit Sharma"/>
        <s v="Ishan Kishan"/>
        <s v="Jasprit Bumrah"/>
        <s v="Tim David"/>
        <s v="Jofra Archer"/>
        <s v="Suryakumar Yadav"/>
        <s v="Kieron Pollard"/>
        <s v="Dewald Brevis"/>
        <s v="Daniel Sams"/>
        <s v="N. Tilak Varma"/>
        <s v="Murugan Ashwin"/>
        <s v="Tymal Mills"/>
        <s v="Riley Meredith"/>
        <s v="Fabian Allen"/>
        <s v="Mayank Markande"/>
        <s v="Sanjay Yadav"/>
        <s v="Arjun Tendulkar"/>
        <s v="Basil Thampi"/>
        <s v="Anmolpreet Singh"/>
        <s v="Aryan Juyal"/>
        <s v="Ramandeep Singh"/>
        <s v="Rahul Buddhi"/>
        <s v="Hrithik Shokeen"/>
        <s v="Mohd. Arshad Khan"/>
        <s v="Virat Kohli"/>
        <s v="Glenn Maxwell"/>
        <s v="Wanindu Hasaranga"/>
        <s v="Harshal Patel"/>
        <s v="Josh Hazlewood"/>
        <s v="Faf Du Plessis"/>
        <s v="Mohammed Siraj"/>
        <s v="Dinesh Karthik"/>
        <s v="Anuj Rawat"/>
        <s v="Shahbaz Ahamad"/>
        <s v="David Willey"/>
        <s v="Sherfane Rutherford"/>
        <s v="Mahipal Lomror"/>
        <s v="Finn Allen"/>
        <s v="Siddharth Kaul"/>
        <s v="Jason Behrendorff"/>
        <s v="Karn Sharma"/>
        <s v="Suyash Prabhudessai"/>
        <s v="Chama Milind"/>
        <s v="Akash Deep"/>
        <s v="Aneeshwar Gautam"/>
        <s v="Luvnith Sisodia"/>
        <s v="Sanju Samson"/>
        <s v="Jos Buttler"/>
        <s v="Prasidh Krishna"/>
        <s v="Shimron Hetmyer"/>
        <s v="Trent Boult"/>
        <s v="Devdutt Padikkal"/>
        <s v="Yuzvendra Chahal"/>
        <s v="R. Ashwin"/>
        <s v="Yashaswi Jaiswal"/>
        <s v="Riyan Parag"/>
        <s v="Navdeep Saini"/>
        <s v="Nathan Coulter-Nile"/>
        <s v="James Neesham"/>
        <s v="Karun Nair"/>
        <s v="Rassie Van Der Dussen"/>
        <s v="Obed Mccoy"/>
        <s v="Daryl Mitchell"/>
        <s v="K.C Cariappa"/>
        <s v="Anunay Singh"/>
        <s v="Kuldeep Sen"/>
        <s v="Dhruv Jurel"/>
        <s v="Tejas Baroka"/>
        <s v="Kuldip Yadav"/>
        <s v="Shubham Garhwal"/>
        <s v="Kane Williamson"/>
        <s v="Nicholas Pooran"/>
        <s v="Washington Sundar"/>
        <s v="Rahul Tripathi"/>
        <s v="Romario Shepherd"/>
        <s v="Abhishek Sharma"/>
        <s v="Marco Jansen"/>
        <s v="Bhuvneshwar Kumar"/>
        <s v="T. Natarajan"/>
        <s v="Abdul Samad"/>
        <s v="Umran Malik"/>
        <s v="Kartik Tyagi"/>
        <s v="Aiden Markram"/>
        <s v="Sean Abbott"/>
        <s v="Glenn Phillips"/>
        <s v="Shreyas Gopal"/>
        <s v="Vishnu Vinod"/>
        <s v="Fazalhaq Farooqi"/>
        <s v="Priyam Garg"/>
        <s v="R Samarth"/>
        <s v="Jagadeesha Suchith"/>
        <s v="Shashank Singh"/>
        <s v="Saurabh Dubey"/>
      </sharedItems>
    </cacheField>
    <cacheField name="Base Price" numFmtId="0">
      <sharedItems/>
    </cacheField>
    <cacheField name="CATEGORY " numFmtId="0">
      <sharedItems count="4">
        <s v="BOWLER"/>
        <s v="ALL-ROUNDER"/>
        <s v="BATTER"/>
        <s v="WICKETKEEPER"/>
      </sharedItems>
    </cacheField>
    <cacheField name="INR Cost ( Cr)" numFmtId="0">
      <sharedItems containsSemiMixedTypes="0" containsString="0" containsNumber="1" minValue="0.1" maxValue="40"/>
    </cacheField>
    <cacheField name="2021 Squad" numFmtId="0">
      <sharedItems containsBlank="1" count="10">
        <s v="SRH"/>
        <s v="MI"/>
        <s v="KKR"/>
        <s v="RR"/>
        <s v="PBKS"/>
        <m/>
        <s v="CSK"/>
        <s v="DC"/>
        <s v="RCB"/>
        <s v="SRK"/>
      </sharedItems>
    </cacheField>
    <cacheField name="Team" numFmtId="0">
      <sharedItems count="10">
        <s v="Gujarat Titans"/>
        <s v="Chennai Super Kings"/>
        <s v="Delhi Capitals"/>
        <s v="Kolkata Knight Riders"/>
        <s v="Punjab Kings"/>
        <s v="Lucknow Super Giants"/>
        <s v="Mumbai Indians"/>
        <s v="Royal Challengers Bangalore"/>
        <s v="Rajasthan Royals"/>
        <s v="Sunrisers Hyderabad"/>
      </sharedItems>
    </cacheField>
    <cacheField name="Strike rate " numFmtId="0">
      <sharedItems containsSemiMixedTypes="0" containsString="0" containsNumber="1" minValue="65.87" maxValue="4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7">
  <r>
    <x v="0"/>
    <x v="0"/>
    <s v="Draft Pick"/>
    <x v="0"/>
    <n v="9.6"/>
    <x v="0"/>
    <x v="0"/>
    <n v="183.89"/>
  </r>
  <r>
    <x v="1"/>
    <x v="1"/>
    <s v="Draft Pick"/>
    <x v="1"/>
    <n v="9.9"/>
    <x v="1"/>
    <x v="0"/>
    <n v="184.78"/>
  </r>
  <r>
    <x v="2"/>
    <x v="2"/>
    <s v="2 Cr"/>
    <x v="0"/>
    <n v="1.1000000000000001"/>
    <x v="2"/>
    <x v="0"/>
    <n v="110.12"/>
  </r>
  <r>
    <x v="3"/>
    <x v="3"/>
    <s v="40 Lakh"/>
    <x v="1"/>
    <n v="19.8"/>
    <x v="3"/>
    <x v="0"/>
    <n v="307.08999999999997"/>
  </r>
  <r>
    <x v="4"/>
    <x v="4"/>
    <s v="Draft Pick"/>
    <x v="2"/>
    <n v="18.3"/>
    <x v="2"/>
    <x v="0"/>
    <n v="301.45"/>
  </r>
  <r>
    <x v="5"/>
    <x v="5"/>
    <s v="2 Cr"/>
    <x v="0"/>
    <n v="38.200000000000003"/>
    <x v="4"/>
    <x v="0"/>
    <n v="201.47"/>
  </r>
  <r>
    <x v="6"/>
    <x v="6"/>
    <s v="20 Lakh"/>
    <x v="0"/>
    <n v="35.229999999999997"/>
    <x v="5"/>
    <x v="0"/>
    <n v="195.33"/>
  </r>
  <r>
    <x v="7"/>
    <x v="7"/>
    <s v="1 Cr"/>
    <x v="2"/>
    <n v="35.01"/>
    <x v="3"/>
    <x v="0"/>
    <n v="194.68"/>
  </r>
  <r>
    <x v="8"/>
    <x v="8"/>
    <s v="20 Lakh"/>
    <x v="0"/>
    <n v="35.78"/>
    <x v="6"/>
    <x v="0"/>
    <n v="67.89"/>
  </r>
  <r>
    <x v="9"/>
    <x v="9"/>
    <s v="20 Lakh"/>
    <x v="2"/>
    <n v="26.47"/>
    <x v="5"/>
    <x v="0"/>
    <n v="192.68"/>
  </r>
  <r>
    <x v="10"/>
    <x v="10"/>
    <s v="2 Cr"/>
    <x v="3"/>
    <n v="25.13"/>
    <x v="5"/>
    <x v="0"/>
    <n v="191.54"/>
  </r>
  <r>
    <x v="11"/>
    <x v="11"/>
    <s v="75 Lakh"/>
    <x v="0"/>
    <n v="28.05"/>
    <x v="5"/>
    <x v="0"/>
    <n v="194.05"/>
  </r>
  <r>
    <x v="12"/>
    <x v="12"/>
    <s v="2 Cr"/>
    <x v="2"/>
    <n v="37"/>
    <x v="0"/>
    <x v="0"/>
    <n v="135.34"/>
  </r>
  <r>
    <x v="13"/>
    <x v="13"/>
    <s v="1 Cr"/>
    <x v="3"/>
    <n v="34"/>
    <x v="0"/>
    <x v="0"/>
    <n v="133.56"/>
  </r>
  <r>
    <x v="14"/>
    <x v="14"/>
    <s v="1 Cr"/>
    <x v="1"/>
    <n v="31"/>
    <x v="1"/>
    <x v="0"/>
    <n v="131.88999999999999"/>
  </r>
  <r>
    <x v="15"/>
    <x v="15"/>
    <s v="50 Lakh"/>
    <x v="1"/>
    <n v="16.899999999999999"/>
    <x v="0"/>
    <x v="0"/>
    <n v="167.21"/>
  </r>
  <r>
    <x v="16"/>
    <x v="16"/>
    <s v="75 Lakh"/>
    <x v="1"/>
    <n v="16.399999999999999"/>
    <x v="6"/>
    <x v="0"/>
    <n v="162.47"/>
  </r>
  <r>
    <x v="17"/>
    <x v="17"/>
    <s v="50 Lakh"/>
    <x v="0"/>
    <n v="6.4"/>
    <x v="5"/>
    <x v="0"/>
    <n v="98.12"/>
  </r>
  <r>
    <x v="18"/>
    <x v="18"/>
    <s v="50 Lakh"/>
    <x v="1"/>
    <n v="15.4"/>
    <x v="2"/>
    <x v="0"/>
    <n v="152.78"/>
  </r>
  <r>
    <x v="19"/>
    <x v="19"/>
    <s v="30 Lakh"/>
    <x v="0"/>
    <n v="3.7"/>
    <x v="5"/>
    <x v="0"/>
    <n v="97"/>
  </r>
  <r>
    <x v="20"/>
    <x v="20"/>
    <s v="20 Lakh"/>
    <x v="1"/>
    <n v="26.14"/>
    <x v="4"/>
    <x v="0"/>
    <n v="192.35"/>
  </r>
  <r>
    <x v="21"/>
    <x v="21"/>
    <s v="20 Lakh"/>
    <x v="1"/>
    <n v="24.89"/>
    <x v="5"/>
    <x v="0"/>
    <n v="191.29"/>
  </r>
  <r>
    <x v="22"/>
    <x v="22"/>
    <s v="Retained"/>
    <x v="1"/>
    <n v="10.199999999999999"/>
    <x v="6"/>
    <x v="1"/>
    <n v="186.23"/>
  </r>
  <r>
    <x v="23"/>
    <x v="23"/>
    <s v="2 Cr"/>
    <x v="0"/>
    <n v="9.3000000000000007"/>
    <x v="6"/>
    <x v="1"/>
    <n v="182.67"/>
  </r>
  <r>
    <x v="24"/>
    <x v="24"/>
    <s v="Retained"/>
    <x v="3"/>
    <n v="8.8000000000000007"/>
    <x v="6"/>
    <x v="1"/>
    <n v="180.78"/>
  </r>
  <r>
    <x v="25"/>
    <x v="25"/>
    <s v="Retained"/>
    <x v="1"/>
    <n v="18.399999999999999"/>
    <x v="6"/>
    <x v="1"/>
    <n v="301.77999999999997"/>
  </r>
  <r>
    <x v="26"/>
    <x v="26"/>
    <s v="2 Cr"/>
    <x v="3"/>
    <n v="38.86"/>
    <x v="6"/>
    <x v="1"/>
    <n v="202.11"/>
  </r>
  <r>
    <x v="27"/>
    <x v="27"/>
    <s v="Retained"/>
    <x v="2"/>
    <n v="37.76"/>
    <x v="6"/>
    <x v="1"/>
    <n v="67.72"/>
  </r>
  <r>
    <x v="28"/>
    <x v="28"/>
    <s v="2 Cr"/>
    <x v="1"/>
    <n v="37.1"/>
    <x v="6"/>
    <x v="1"/>
    <n v="70.290000000000006"/>
  </r>
  <r>
    <x v="29"/>
    <x v="29"/>
    <s v="50 Lakh"/>
    <x v="1"/>
    <n v="35.89"/>
    <x v="3"/>
    <x v="1"/>
    <n v="68.540000000000006"/>
  </r>
  <r>
    <x v="30"/>
    <x v="30"/>
    <s v="2 Cr"/>
    <x v="1"/>
    <n v="35.450000000000003"/>
    <x v="4"/>
    <x v="1"/>
    <n v="197.21"/>
  </r>
  <r>
    <x v="31"/>
    <x v="31"/>
    <s v="2 Cr"/>
    <x v="2"/>
    <n v="38"/>
    <x v="6"/>
    <x v="1"/>
    <n v="136.12"/>
  </r>
  <r>
    <x v="32"/>
    <x v="32"/>
    <s v="1 Cr"/>
    <x v="1"/>
    <n v="35"/>
    <x v="6"/>
    <x v="1"/>
    <n v="134.22"/>
  </r>
  <r>
    <x v="33"/>
    <x v="33"/>
    <s v="1.5 Cr"/>
    <x v="0"/>
    <n v="36"/>
    <x v="1"/>
    <x v="1"/>
    <n v="134.78"/>
  </r>
  <r>
    <x v="34"/>
    <x v="34"/>
    <s v="30 Lakh"/>
    <x v="1"/>
    <n v="24"/>
    <x v="5"/>
    <x v="1"/>
    <n v="170"/>
  </r>
  <r>
    <x v="35"/>
    <x v="35"/>
    <s v="20 Lakh"/>
    <x v="0"/>
    <n v="16.7"/>
    <x v="5"/>
    <x v="1"/>
    <n v="165.43"/>
  </r>
  <r>
    <x v="36"/>
    <x v="36"/>
    <s v="1 Cr"/>
    <x v="2"/>
    <n v="15.8"/>
    <x v="5"/>
    <x v="1"/>
    <n v="156.22999999999999"/>
  </r>
  <r>
    <x v="37"/>
    <x v="37"/>
    <s v="50 Lakh"/>
    <x v="0"/>
    <n v="14.7"/>
    <x v="5"/>
    <x v="1"/>
    <n v="85.66"/>
  </r>
  <r>
    <x v="38"/>
    <x v="38"/>
    <s v="50 Lakh"/>
    <x v="1"/>
    <n v="6.5"/>
    <x v="5"/>
    <x v="1"/>
    <n v="98.47"/>
  </r>
  <r>
    <x v="39"/>
    <x v="39"/>
    <s v="20 Lakh"/>
    <x v="1"/>
    <n v="23"/>
    <x v="6"/>
    <x v="1"/>
    <n v="169.88"/>
  </r>
  <r>
    <x v="40"/>
    <x v="40"/>
    <s v="20 Lakh"/>
    <x v="0"/>
    <n v="33"/>
    <x v="1"/>
    <x v="1"/>
    <n v="133.01"/>
  </r>
  <r>
    <x v="41"/>
    <x v="41"/>
    <s v="20 Lakh"/>
    <x v="3"/>
    <n v="6.1"/>
    <x v="6"/>
    <x v="1"/>
    <n v="91.78"/>
  </r>
  <r>
    <x v="42"/>
    <x v="42"/>
    <s v="20 Lakh"/>
    <x v="2"/>
    <n v="14.2"/>
    <x v="6"/>
    <x v="1"/>
    <n v="104.78"/>
  </r>
  <r>
    <x v="43"/>
    <x v="43"/>
    <s v="20 Lakh"/>
    <x v="0"/>
    <n v="1.2"/>
    <x v="6"/>
    <x v="1"/>
    <n v="110.45"/>
  </r>
  <r>
    <x v="44"/>
    <x v="44"/>
    <s v="20 Lakh"/>
    <x v="0"/>
    <n v="1.3"/>
    <x v="5"/>
    <x v="1"/>
    <n v="110.78"/>
  </r>
  <r>
    <x v="45"/>
    <x v="45"/>
    <s v="20 Lakh"/>
    <x v="2"/>
    <n v="1.9"/>
    <x v="5"/>
    <x v="1"/>
    <n v="111.03"/>
  </r>
  <r>
    <x v="46"/>
    <x v="46"/>
    <s v="20 Lakh"/>
    <x v="0"/>
    <n v="1.5"/>
    <x v="5"/>
    <x v="1"/>
    <n v="111.56"/>
  </r>
  <r>
    <x v="47"/>
    <x v="47"/>
    <s v="Retained"/>
    <x v="3"/>
    <n v="10"/>
    <x v="7"/>
    <x v="2"/>
    <n v="185.12"/>
  </r>
  <r>
    <x v="48"/>
    <x v="48"/>
    <s v="2 Cr"/>
    <x v="0"/>
    <n v="8.1999999999999993"/>
    <x v="6"/>
    <x v="2"/>
    <n v="348.23"/>
  </r>
  <r>
    <x v="49"/>
    <x v="49"/>
    <s v="Retained"/>
    <x v="1"/>
    <n v="19.899999999999999"/>
    <x v="7"/>
    <x v="2"/>
    <n v="307.32"/>
  </r>
  <r>
    <x v="50"/>
    <x v="50"/>
    <s v="Retained"/>
    <x v="2"/>
    <n v="2.35"/>
    <x v="7"/>
    <x v="2"/>
    <n v="202.85"/>
  </r>
  <r>
    <x v="51"/>
    <x v="51"/>
    <s v="2 Cr"/>
    <x v="1"/>
    <n v="38.42"/>
    <x v="5"/>
    <x v="2"/>
    <n v="201.62"/>
  </r>
  <r>
    <x v="52"/>
    <x v="52"/>
    <s v="Retained"/>
    <x v="0"/>
    <n v="38.53"/>
    <x v="7"/>
    <x v="2"/>
    <n v="201.73"/>
  </r>
  <r>
    <x v="53"/>
    <x v="53"/>
    <s v="2 Cr"/>
    <x v="2"/>
    <n v="38.31"/>
    <x v="0"/>
    <x v="2"/>
    <n v="201.56"/>
  </r>
  <r>
    <x v="54"/>
    <x v="54"/>
    <s v="50 Lakh"/>
    <x v="0"/>
    <n v="10.4"/>
    <x v="0"/>
    <x v="2"/>
    <n v="89"/>
  </r>
  <r>
    <x v="55"/>
    <x v="55"/>
    <s v="50 Lakh"/>
    <x v="0"/>
    <n v="36.770000000000003"/>
    <x v="3"/>
    <x v="2"/>
    <n v="67.430000000000007"/>
  </r>
  <r>
    <x v="56"/>
    <x v="56"/>
    <s v="75 Lakh"/>
    <x v="2"/>
    <n v="29.89"/>
    <x v="5"/>
    <x v="2"/>
    <n v="194.3"/>
  </r>
  <r>
    <x v="57"/>
    <x v="57"/>
    <s v="20 Lakh"/>
    <x v="3"/>
    <n v="39"/>
    <x v="8"/>
    <x v="2"/>
    <n v="136.78"/>
  </r>
  <r>
    <x v="58"/>
    <x v="58"/>
    <s v="2 Cr"/>
    <x v="0"/>
    <n v="40"/>
    <x v="9"/>
    <x v="2"/>
    <n v="137.44"/>
  </r>
  <r>
    <x v="59"/>
    <x v="59"/>
    <s v="1 Cr"/>
    <x v="0"/>
    <n v="22.15"/>
    <x v="2"/>
    <x v="2"/>
    <n v="138.03"/>
  </r>
  <r>
    <x v="60"/>
    <x v="60"/>
    <s v="40 Lakh"/>
    <x v="1"/>
    <n v="16.5"/>
    <x v="2"/>
    <x v="2"/>
    <n v="163.89"/>
  </r>
  <r>
    <x v="61"/>
    <x v="61"/>
    <s v="50 Lakh"/>
    <x v="2"/>
    <n v="16.600000000000001"/>
    <x v="4"/>
    <x v="2"/>
    <n v="164.76"/>
  </r>
  <r>
    <x v="62"/>
    <x v="62"/>
    <s v="20 Lakh"/>
    <x v="1"/>
    <n v="14.5"/>
    <x v="7"/>
    <x v="2"/>
    <n v="85.64"/>
  </r>
  <r>
    <x v="63"/>
    <x v="63"/>
    <s v="50 Lakh"/>
    <x v="3"/>
    <n v="6.6"/>
    <x v="2"/>
    <x v="2"/>
    <n v="98.68"/>
  </r>
  <r>
    <x v="64"/>
    <x v="64"/>
    <s v="20 Lakh"/>
    <x v="1"/>
    <n v="6.7"/>
    <x v="7"/>
    <x v="2"/>
    <n v="98.92"/>
  </r>
  <r>
    <x v="65"/>
    <x v="65"/>
    <s v="50 Lakh"/>
    <x v="0"/>
    <n v="6.8"/>
    <x v="6"/>
    <x v="2"/>
    <n v="99.15"/>
  </r>
  <r>
    <x v="66"/>
    <x v="66"/>
    <s v="20 Lakh"/>
    <x v="1"/>
    <n v="6.9"/>
    <x v="5"/>
    <x v="2"/>
    <n v="99.56"/>
  </r>
  <r>
    <x v="67"/>
    <x v="67"/>
    <s v="20 Lakh"/>
    <x v="2"/>
    <n v="1.4"/>
    <x v="5"/>
    <x v="2"/>
    <n v="111.89"/>
  </r>
  <r>
    <x v="68"/>
    <x v="68"/>
    <s v="20 Lakh"/>
    <x v="1"/>
    <n v="1.6"/>
    <x v="4"/>
    <x v="2"/>
    <n v="112.22"/>
  </r>
  <r>
    <x v="69"/>
    <x v="69"/>
    <s v="20 Lakh"/>
    <x v="1"/>
    <n v="1.8"/>
    <x v="7"/>
    <x v="2"/>
    <n v="112.47"/>
  </r>
  <r>
    <x v="70"/>
    <x v="70"/>
    <s v="20 Lakh"/>
    <x v="1"/>
    <n v="1.7"/>
    <x v="5"/>
    <x v="2"/>
    <n v="112.89"/>
  </r>
  <r>
    <x v="71"/>
    <x v="71"/>
    <s v="2 Cr"/>
    <x v="2"/>
    <n v="9.1999999999999993"/>
    <x v="7"/>
    <x v="3"/>
    <n v="182.34"/>
  </r>
  <r>
    <x v="72"/>
    <x v="72"/>
    <s v="Retained"/>
    <x v="1"/>
    <n v="8.9"/>
    <x v="2"/>
    <x v="3"/>
    <n v="181.23"/>
  </r>
  <r>
    <x v="73"/>
    <x v="73"/>
    <s v="1 Cr"/>
    <x v="1"/>
    <n v="18.5"/>
    <x v="2"/>
    <x v="3"/>
    <n v="302.01"/>
  </r>
  <r>
    <x v="74"/>
    <x v="74"/>
    <s v="Retained"/>
    <x v="1"/>
    <n v="18.600000000000001"/>
    <x v="2"/>
    <x v="3"/>
    <n v="302.33999999999997"/>
  </r>
  <r>
    <x v="75"/>
    <x v="75"/>
    <s v="Retained"/>
    <x v="0"/>
    <n v="18.7"/>
    <x v="2"/>
    <x v="3"/>
    <n v="302.67"/>
  </r>
  <r>
    <x v="76"/>
    <x v="76"/>
    <s v="2 Cr"/>
    <x v="1"/>
    <n v="0.25"/>
    <x v="2"/>
    <x v="3"/>
    <n v="202.68"/>
  </r>
  <r>
    <x v="77"/>
    <x v="77"/>
    <s v="40 Lakh"/>
    <x v="1"/>
    <n v="1.75"/>
    <x v="2"/>
    <x v="3"/>
    <n v="202.79"/>
  </r>
  <r>
    <x v="78"/>
    <x v="78"/>
    <s v="Retained"/>
    <x v="1"/>
    <n v="37.869999999999997"/>
    <x v="2"/>
    <x v="3"/>
    <n v="201.15"/>
  </r>
  <r>
    <x v="79"/>
    <x v="79"/>
    <s v="2 Cr"/>
    <x v="3"/>
    <n v="22.67"/>
    <x v="7"/>
    <x v="3"/>
    <n v="138.66999999999999"/>
  </r>
  <r>
    <x v="80"/>
    <x v="80"/>
    <s v="2 Cr"/>
    <x v="0"/>
    <n v="22.89"/>
    <x v="7"/>
    <x v="3"/>
    <n v="139.29"/>
  </r>
  <r>
    <x v="81"/>
    <x v="81"/>
    <s v="1.5 Cr"/>
    <x v="0"/>
    <n v="25"/>
    <x v="2"/>
    <x v="3"/>
    <n v="172"/>
  </r>
  <r>
    <x v="82"/>
    <x v="82"/>
    <s v="1.5 Cr"/>
    <x v="2"/>
    <n v="26"/>
    <x v="5"/>
    <x v="3"/>
    <n v="174"/>
  </r>
  <r>
    <x v="83"/>
    <x v="83"/>
    <s v="1 Cr"/>
    <x v="2"/>
    <n v="15.9"/>
    <x v="7"/>
    <x v="3"/>
    <n v="157.88999999999999"/>
  </r>
  <r>
    <x v="84"/>
    <x v="84"/>
    <s v="1 Cr"/>
    <x v="1"/>
    <n v="16"/>
    <x v="0"/>
    <x v="3"/>
    <n v="158.01"/>
  </r>
  <r>
    <x v="85"/>
    <x v="85"/>
    <s v="30 Lakh"/>
    <x v="3"/>
    <n v="14.3"/>
    <x v="2"/>
    <x v="3"/>
    <n v="85.62"/>
  </r>
  <r>
    <x v="86"/>
    <x v="86"/>
    <s v="20 Lakh"/>
    <x v="2"/>
    <n v="8"/>
    <x v="5"/>
    <x v="3"/>
    <n v="103.12"/>
  </r>
  <r>
    <x v="87"/>
    <x v="87"/>
    <s v="20 Lakh"/>
    <x v="0"/>
    <n v="14"/>
    <x v="5"/>
    <x v="3"/>
    <n v="103.46"/>
  </r>
  <r>
    <x v="88"/>
    <x v="88"/>
    <s v="50 Lakh"/>
    <x v="1"/>
    <n v="7"/>
    <x v="5"/>
    <x v="3"/>
    <n v="99.78"/>
  </r>
  <r>
    <x v="89"/>
    <x v="89"/>
    <s v="20 Lakh"/>
    <x v="2"/>
    <n v="6.2"/>
    <x v="5"/>
    <x v="3"/>
    <n v="91.92"/>
  </r>
  <r>
    <x v="90"/>
    <x v="90"/>
    <s v="20 Lakh"/>
    <x v="0"/>
    <n v="4.2"/>
    <x v="5"/>
    <x v="3"/>
    <n v="113.34"/>
  </r>
  <r>
    <x v="91"/>
    <x v="91"/>
    <s v="20 Lakh"/>
    <x v="1"/>
    <n v="4.3"/>
    <x v="1"/>
    <x v="3"/>
    <n v="113.67"/>
  </r>
  <r>
    <x v="92"/>
    <x v="92"/>
    <s v="20 Lakh"/>
    <x v="3"/>
    <n v="4.4000000000000004"/>
    <x v="5"/>
    <x v="3"/>
    <n v="114.01"/>
  </r>
  <r>
    <x v="93"/>
    <x v="93"/>
    <s v="20 Lakh"/>
    <x v="1"/>
    <n v="4.5"/>
    <x v="5"/>
    <x v="3"/>
    <n v="114.29"/>
  </r>
  <r>
    <x v="94"/>
    <x v="94"/>
    <s v="20 Lakh"/>
    <x v="2"/>
    <n v="4.5999999999999996"/>
    <x v="5"/>
    <x v="3"/>
    <n v="114.68"/>
  </r>
  <r>
    <x v="95"/>
    <x v="95"/>
    <s v="20 Lakh"/>
    <x v="2"/>
    <n v="4.7"/>
    <x v="5"/>
    <x v="3"/>
    <n v="115.12"/>
  </r>
  <r>
    <x v="96"/>
    <x v="96"/>
    <s v="Retained"/>
    <x v="2"/>
    <n v="9"/>
    <x v="4"/>
    <x v="4"/>
    <n v="181.56"/>
  </r>
  <r>
    <x v="97"/>
    <x v="97"/>
    <s v="1 Cr"/>
    <x v="1"/>
    <n v="8.6999999999999993"/>
    <x v="3"/>
    <x v="4"/>
    <n v="180.45"/>
  </r>
  <r>
    <x v="98"/>
    <x v="98"/>
    <s v="2 Cr"/>
    <x v="0"/>
    <n v="10.7"/>
    <x v="7"/>
    <x v="4"/>
    <n v="321.45"/>
  </r>
  <r>
    <x v="99"/>
    <x v="99"/>
    <s v="40 Lakh"/>
    <x v="1"/>
    <n v="20"/>
    <x v="4"/>
    <x v="4"/>
    <n v="307.64999999999998"/>
  </r>
  <r>
    <x v="100"/>
    <x v="100"/>
    <s v="2 Cr"/>
    <x v="2"/>
    <n v="19.100000000000001"/>
    <x v="7"/>
    <x v="4"/>
    <n v="304.88"/>
  </r>
  <r>
    <x v="101"/>
    <x v="101"/>
    <s v="1.5 Cr"/>
    <x v="3"/>
    <n v="38.97"/>
    <x v="0"/>
    <x v="4"/>
    <n v="202.23"/>
  </r>
  <r>
    <x v="102"/>
    <x v="102"/>
    <s v="1 Cr"/>
    <x v="1"/>
    <n v="37.979999999999997"/>
    <x v="5"/>
    <x v="1"/>
    <n v="201.28"/>
  </r>
  <r>
    <x v="103"/>
    <x v="103"/>
    <s v="75 Lakh"/>
    <x v="0"/>
    <n v="37.43"/>
    <x v="1"/>
    <x v="4"/>
    <n v="73.84"/>
  </r>
  <r>
    <x v="104"/>
    <x v="104"/>
    <s v="Retained"/>
    <x v="0"/>
    <n v="36"/>
    <x v="4"/>
    <x v="4"/>
    <n v="69.010000000000005"/>
  </r>
  <r>
    <x v="105"/>
    <x v="105"/>
    <s v="20 Lakh"/>
    <x v="1"/>
    <n v="35.56"/>
    <x v="4"/>
    <x v="4"/>
    <n v="199.88"/>
  </r>
  <r>
    <x v="106"/>
    <x v="106"/>
    <s v="20 Lakh"/>
    <x v="0"/>
    <n v="23.04"/>
    <x v="2"/>
    <x v="4"/>
    <n v="140.02000000000001"/>
  </r>
  <r>
    <x v="107"/>
    <x v="107"/>
    <s v="20 Lakh"/>
    <x v="1"/>
    <n v="23.29"/>
    <x v="5"/>
    <x v="4"/>
    <n v="141.15"/>
  </r>
  <r>
    <x v="108"/>
    <x v="108"/>
    <s v="75 Lakh"/>
    <x v="0"/>
    <n v="10.5"/>
    <x v="4"/>
    <x v="4"/>
    <n v="99"/>
  </r>
  <r>
    <x v="109"/>
    <x v="109"/>
    <s v="20 Lakh"/>
    <x v="3"/>
    <n v="14.4"/>
    <x v="4"/>
    <x v="4"/>
    <n v="85.63"/>
  </r>
  <r>
    <x v="110"/>
    <x v="110"/>
    <s v="50 Lakh"/>
    <x v="1"/>
    <n v="14.1"/>
    <x v="5"/>
    <x v="4"/>
    <n v="104.01"/>
  </r>
  <r>
    <x v="111"/>
    <x v="111"/>
    <s v="50 Lakh"/>
    <x v="0"/>
    <n v="7.1"/>
    <x v="0"/>
    <x v="4"/>
    <n v="100.23"/>
  </r>
  <r>
    <x v="112"/>
    <x v="112"/>
    <s v="50 Lakh"/>
    <x v="2"/>
    <n v="7.2"/>
    <x v="5"/>
    <x v="4"/>
    <n v="100.47"/>
  </r>
  <r>
    <x v="113"/>
    <x v="113"/>
    <s v="40 Lakh"/>
    <x v="1"/>
    <n v="6.3"/>
    <x v="5"/>
    <x v="4"/>
    <n v="92.04"/>
  </r>
  <r>
    <x v="114"/>
    <x v="114"/>
    <s v="20 Lakh"/>
    <x v="0"/>
    <n v="3.5"/>
    <x v="4"/>
    <x v="4"/>
    <n v="94"/>
  </r>
  <r>
    <x v="115"/>
    <x v="115"/>
    <s v="20 Lakh"/>
    <x v="1"/>
    <n v="4.8"/>
    <x v="5"/>
    <x v="4"/>
    <n v="115.45"/>
  </r>
  <r>
    <x v="116"/>
    <x v="116"/>
    <s v="20 Lakh"/>
    <x v="1"/>
    <n v="4.9000000000000004"/>
    <x v="5"/>
    <x v="4"/>
    <n v="115.76"/>
  </r>
  <r>
    <x v="117"/>
    <x v="117"/>
    <s v="20 Lakh"/>
    <x v="3"/>
    <n v="5"/>
    <x v="5"/>
    <x v="4"/>
    <n v="116.09"/>
  </r>
  <r>
    <x v="118"/>
    <x v="118"/>
    <s v="20 Lakh"/>
    <x v="1"/>
    <n v="4.0999999999999996"/>
    <x v="5"/>
    <x v="4"/>
    <n v="116.33"/>
  </r>
  <r>
    <x v="119"/>
    <x v="119"/>
    <s v="20 Lakh"/>
    <x v="1"/>
    <n v="4"/>
    <x v="5"/>
    <x v="4"/>
    <n v="117"/>
  </r>
  <r>
    <x v="120"/>
    <x v="120"/>
    <s v="20 Lakh"/>
    <x v="0"/>
    <n v="16"/>
    <x v="5"/>
    <x v="4"/>
    <n v="85.41"/>
  </r>
  <r>
    <x v="121"/>
    <x v="121"/>
    <s v="Draft Pick"/>
    <x v="3"/>
    <n v="10.3"/>
    <x v="4"/>
    <x v="5"/>
    <n v="79"/>
  </r>
  <r>
    <x v="122"/>
    <x v="122"/>
    <s v="20 Lakh"/>
    <x v="0"/>
    <n v="10.8"/>
    <x v="7"/>
    <x v="5"/>
    <n v="327.89"/>
  </r>
  <r>
    <x v="123"/>
    <x v="123"/>
    <s v="Draft Pick"/>
    <x v="1"/>
    <n v="10.6"/>
    <x v="7"/>
    <x v="5"/>
    <n v="308.98"/>
  </r>
  <r>
    <x v="124"/>
    <x v="124"/>
    <s v="1.5 Cr"/>
    <x v="1"/>
    <n v="19.600000000000001"/>
    <x v="0"/>
    <x v="5"/>
    <n v="306.52"/>
  </r>
  <r>
    <x v="125"/>
    <x v="125"/>
    <s v="2 Cr"/>
    <x v="1"/>
    <n v="19.2"/>
    <x v="1"/>
    <x v="5"/>
    <n v="305.20999999999998"/>
  </r>
  <r>
    <x v="126"/>
    <x v="126"/>
    <s v="2 Cr"/>
    <x v="0"/>
    <n v="4.55"/>
    <x v="5"/>
    <x v="5"/>
    <n v="203"/>
  </r>
  <r>
    <x v="127"/>
    <x v="127"/>
    <s v="2 Cr"/>
    <x v="3"/>
    <n v="39.08"/>
    <x v="1"/>
    <x v="5"/>
    <n v="202.36"/>
  </r>
  <r>
    <x v="128"/>
    <x v="128"/>
    <s v="75 Lakh"/>
    <x v="1"/>
    <n v="37.65"/>
    <x v="4"/>
    <x v="5"/>
    <n v="66.39"/>
  </r>
  <r>
    <x v="129"/>
    <x v="129"/>
    <s v="1 Cr"/>
    <x v="2"/>
    <n v="37.21"/>
    <x v="0"/>
    <x v="5"/>
    <n v="71.14"/>
  </r>
  <r>
    <x v="130"/>
    <x v="130"/>
    <s v="Draft Pick"/>
    <x v="0"/>
    <n v="36.11"/>
    <x v="4"/>
    <x v="5"/>
    <n v="70.459999999999994"/>
  </r>
  <r>
    <x v="131"/>
    <x v="131"/>
    <s v="50 Lakh"/>
    <x v="0"/>
    <n v="23.53"/>
    <x v="5"/>
    <x v="5"/>
    <n v="142.88999999999999"/>
  </r>
  <r>
    <x v="132"/>
    <x v="132"/>
    <s v="2 Cr"/>
    <x v="2"/>
    <n v="23.78"/>
    <x v="3"/>
    <x v="5"/>
    <n v="190.12"/>
  </r>
  <r>
    <x v="133"/>
    <x v="133"/>
    <s v="50 Lakh"/>
    <x v="1"/>
    <n v="15.6"/>
    <x v="6"/>
    <x v="5"/>
    <n v="154.9"/>
  </r>
  <r>
    <x v="134"/>
    <x v="134"/>
    <s v="50 Lakh"/>
    <x v="1"/>
    <n v="7.3"/>
    <x v="5"/>
    <x v="5"/>
    <n v="100.89"/>
  </r>
  <r>
    <x v="135"/>
    <x v="135"/>
    <s v="50 Lakh"/>
    <x v="0"/>
    <n v="7.4"/>
    <x v="0"/>
    <x v="5"/>
    <n v="101.15"/>
  </r>
  <r>
    <x v="136"/>
    <x v="136"/>
    <s v="20 Lakh"/>
    <x v="0"/>
    <n v="7.5"/>
    <x v="5"/>
    <x v="5"/>
    <n v="101.42"/>
  </r>
  <r>
    <x v="137"/>
    <x v="137"/>
    <s v="20 Lakh"/>
    <x v="2"/>
    <n v="18"/>
    <x v="3"/>
    <x v="5"/>
    <n v="85.42"/>
  </r>
  <r>
    <x v="138"/>
    <x v="138"/>
    <s v="20 Lakh"/>
    <x v="1"/>
    <n v="0.1"/>
    <x v="5"/>
    <x v="5"/>
    <n v="85.43"/>
  </r>
  <r>
    <x v="139"/>
    <x v="139"/>
    <s v="20 Lakh"/>
    <x v="1"/>
    <n v="0.2"/>
    <x v="5"/>
    <x v="5"/>
    <n v="85.44"/>
  </r>
  <r>
    <x v="140"/>
    <x v="140"/>
    <s v="20 Lakh"/>
    <x v="1"/>
    <n v="0.3"/>
    <x v="5"/>
    <x v="5"/>
    <n v="85.45"/>
  </r>
  <r>
    <x v="141"/>
    <x v="141"/>
    <s v="20 Lakh"/>
    <x v="0"/>
    <n v="0.4"/>
    <x v="1"/>
    <x v="5"/>
    <n v="85.46"/>
  </r>
  <r>
    <x v="142"/>
    <x v="142"/>
    <s v="20 Lakh"/>
    <x v="0"/>
    <n v="0.5"/>
    <x v="5"/>
    <x v="5"/>
    <n v="85.47"/>
  </r>
  <r>
    <x v="143"/>
    <x v="143"/>
    <s v="Retained"/>
    <x v="2"/>
    <n v="10.1"/>
    <x v="1"/>
    <x v="6"/>
    <n v="185.67"/>
  </r>
  <r>
    <x v="144"/>
    <x v="144"/>
    <s v="2 Cr"/>
    <x v="3"/>
    <n v="9.8000000000000007"/>
    <x v="1"/>
    <x v="6"/>
    <n v="184.56"/>
  </r>
  <r>
    <x v="145"/>
    <x v="145"/>
    <s v="Retained"/>
    <x v="0"/>
    <n v="9.1"/>
    <x v="1"/>
    <x v="6"/>
    <n v="181.89"/>
  </r>
  <r>
    <x v="146"/>
    <x v="146"/>
    <s v="40 Lakh"/>
    <x v="1"/>
    <n v="19.3"/>
    <x v="8"/>
    <x v="6"/>
    <n v="305.54000000000002"/>
  </r>
  <r>
    <x v="147"/>
    <x v="147"/>
    <s v="2 Cr"/>
    <x v="1"/>
    <n v="18.8"/>
    <x v="3"/>
    <x v="6"/>
    <n v="303.89"/>
  </r>
  <r>
    <x v="148"/>
    <x v="148"/>
    <s v="Retained"/>
    <x v="2"/>
    <n v="18.899999999999999"/>
    <x v="1"/>
    <x v="6"/>
    <n v="304.22000000000003"/>
  </r>
  <r>
    <x v="149"/>
    <x v="149"/>
    <s v="Retained"/>
    <x v="1"/>
    <n v="38.090000000000003"/>
    <x v="1"/>
    <x v="6"/>
    <n v="201.34"/>
  </r>
  <r>
    <x v="150"/>
    <x v="150"/>
    <s v="20 Lakh"/>
    <x v="2"/>
    <n v="35.119999999999997"/>
    <x v="5"/>
    <x v="6"/>
    <n v="195.11"/>
  </r>
  <r>
    <x v="151"/>
    <x v="151"/>
    <s v="1 Cr"/>
    <x v="1"/>
    <n v="26.89"/>
    <x v="8"/>
    <x v="6"/>
    <n v="193.12"/>
  </r>
  <r>
    <x v="152"/>
    <x v="152"/>
    <s v="20 Lakh"/>
    <x v="1"/>
    <n v="32"/>
    <x v="5"/>
    <x v="6"/>
    <n v="132.44999999999999"/>
  </r>
  <r>
    <x v="153"/>
    <x v="153"/>
    <s v="20 Lakh"/>
    <x v="0"/>
    <n v="30"/>
    <x v="4"/>
    <x v="6"/>
    <n v="131.22999999999999"/>
  </r>
  <r>
    <x v="154"/>
    <x v="154"/>
    <s v="1 Cr"/>
    <x v="0"/>
    <n v="27"/>
    <x v="5"/>
    <x v="6"/>
    <n v="166"/>
  </r>
  <r>
    <x v="155"/>
    <x v="123"/>
    <s v="75 Lakh"/>
    <x v="0"/>
    <n v="16.8"/>
    <x v="3"/>
    <x v="6"/>
    <n v="166.89"/>
  </r>
  <r>
    <x v="156"/>
    <x v="155"/>
    <s v="1 Cr"/>
    <x v="0"/>
    <n v="16.100000000000001"/>
    <x v="4"/>
    <x v="6"/>
    <n v="159.56"/>
  </r>
  <r>
    <x v="157"/>
    <x v="156"/>
    <s v="75 Lakh"/>
    <x v="1"/>
    <n v="14.8"/>
    <x v="5"/>
    <x v="6"/>
    <n v="85.67"/>
  </r>
  <r>
    <x v="158"/>
    <x v="157"/>
    <s v="50 Lakh"/>
    <x v="0"/>
    <n v="14.6"/>
    <x v="3"/>
    <x v="6"/>
    <n v="85.65"/>
  </r>
  <r>
    <x v="159"/>
    <x v="158"/>
    <s v="20 Lakh"/>
    <x v="1"/>
    <n v="7.6"/>
    <x v="5"/>
    <x v="6"/>
    <n v="101.68"/>
  </r>
  <r>
    <x v="160"/>
    <x v="159"/>
    <s v="20 Lakh"/>
    <x v="1"/>
    <n v="3.8"/>
    <x v="1"/>
    <x v="6"/>
    <n v="91.12"/>
  </r>
  <r>
    <x v="161"/>
    <x v="160"/>
    <s v="30 Lakh"/>
    <x v="0"/>
    <n v="3.9"/>
    <x v="0"/>
    <x v="6"/>
    <n v="91.35"/>
  </r>
  <r>
    <x v="162"/>
    <x v="161"/>
    <s v="20 Lakh"/>
    <x v="2"/>
    <n v="0.6"/>
    <x v="1"/>
    <x v="6"/>
    <n v="85.48"/>
  </r>
  <r>
    <x v="163"/>
    <x v="162"/>
    <s v="20 Lakh"/>
    <x v="3"/>
    <n v="0.7"/>
    <x v="5"/>
    <x v="6"/>
    <n v="85.49"/>
  </r>
  <r>
    <x v="164"/>
    <x v="163"/>
    <s v="20 Lakh"/>
    <x v="1"/>
    <n v="0.8"/>
    <x v="5"/>
    <x v="6"/>
    <n v="85.5"/>
  </r>
  <r>
    <x v="165"/>
    <x v="164"/>
    <s v="20 Lakh"/>
    <x v="2"/>
    <n v="0.9"/>
    <x v="5"/>
    <x v="6"/>
    <n v="85.51"/>
  </r>
  <r>
    <x v="166"/>
    <x v="165"/>
    <s v="20 Lakh"/>
    <x v="1"/>
    <n v="1"/>
    <x v="5"/>
    <x v="6"/>
    <n v="85.52"/>
  </r>
  <r>
    <x v="167"/>
    <x v="166"/>
    <s v="20 Lakh"/>
    <x v="1"/>
    <n v="2.2000000000000002"/>
    <x v="5"/>
    <x v="6"/>
    <n v="85.53"/>
  </r>
  <r>
    <x v="168"/>
    <x v="167"/>
    <s v="Retained"/>
    <x v="2"/>
    <n v="9.6999999999999993"/>
    <x v="8"/>
    <x v="7"/>
    <n v="184.23"/>
  </r>
  <r>
    <x v="169"/>
    <x v="168"/>
    <s v="Retained"/>
    <x v="1"/>
    <n v="8.6"/>
    <x v="8"/>
    <x v="7"/>
    <n v="180.12"/>
  </r>
  <r>
    <x v="170"/>
    <x v="169"/>
    <s v="1 Cr"/>
    <x v="1"/>
    <n v="8.3000000000000007"/>
    <x v="8"/>
    <x v="7"/>
    <n v="388"/>
  </r>
  <r>
    <x v="171"/>
    <x v="170"/>
    <s v="2 Cr"/>
    <x v="1"/>
    <n v="8.4"/>
    <x v="8"/>
    <x v="7"/>
    <n v="440"/>
  </r>
  <r>
    <x v="172"/>
    <x v="171"/>
    <s v="2 Cr"/>
    <x v="0"/>
    <n v="1.1100000000000001"/>
    <x v="6"/>
    <x v="7"/>
    <n v="203.12"/>
  </r>
  <r>
    <x v="173"/>
    <x v="172"/>
    <s v="2 Cr"/>
    <x v="2"/>
    <n v="39.19"/>
    <x v="6"/>
    <x v="7"/>
    <n v="202.49"/>
  </r>
  <r>
    <x v="174"/>
    <x v="173"/>
    <s v="Retained"/>
    <x v="0"/>
    <n v="39.299999999999997"/>
    <x v="8"/>
    <x v="7"/>
    <n v="202.57"/>
  </r>
  <r>
    <x v="175"/>
    <x v="174"/>
    <s v="2 Cr"/>
    <x v="3"/>
    <n v="37.54"/>
    <x v="2"/>
    <x v="7"/>
    <n v="74.98"/>
  </r>
  <r>
    <x v="176"/>
    <x v="175"/>
    <s v="20 Lakh"/>
    <x v="3"/>
    <n v="35.340000000000003"/>
    <x v="3"/>
    <x v="7"/>
    <n v="196.07"/>
  </r>
  <r>
    <x v="177"/>
    <x v="176"/>
    <s v="30 Lakh"/>
    <x v="1"/>
    <n v="25.39"/>
    <x v="8"/>
    <x v="7"/>
    <n v="191.78"/>
  </r>
  <r>
    <x v="178"/>
    <x v="177"/>
    <s v="2 Cr"/>
    <x v="1"/>
    <n v="24.12"/>
    <x v="5"/>
    <x v="7"/>
    <n v="190.47"/>
  </r>
  <r>
    <x v="179"/>
    <x v="178"/>
    <s v="1 Cr"/>
    <x v="1"/>
    <n v="16.2"/>
    <x v="5"/>
    <x v="7"/>
    <n v="160.12"/>
  </r>
  <r>
    <x v="180"/>
    <x v="179"/>
    <s v="40 Lakh"/>
    <x v="1"/>
    <n v="15.7"/>
    <x v="3"/>
    <x v="7"/>
    <n v="155.66999999999999"/>
  </r>
  <r>
    <x v="181"/>
    <x v="180"/>
    <s v="50 Lakh"/>
    <x v="2"/>
    <n v="15.5"/>
    <x v="8"/>
    <x v="7"/>
    <n v="153.34"/>
  </r>
  <r>
    <x v="182"/>
    <x v="181"/>
    <s v="75 Lakh"/>
    <x v="0"/>
    <n v="14.9"/>
    <x v="0"/>
    <x v="7"/>
    <n v="85.68"/>
  </r>
  <r>
    <x v="183"/>
    <x v="182"/>
    <s v="75 Lakh"/>
    <x v="0"/>
    <n v="15"/>
    <x v="6"/>
    <x v="7"/>
    <n v="85.69"/>
  </r>
  <r>
    <x v="184"/>
    <x v="183"/>
    <s v="50 Lakh"/>
    <x v="0"/>
    <n v="7.7"/>
    <x v="6"/>
    <x v="7"/>
    <n v="102.03"/>
  </r>
  <r>
    <x v="185"/>
    <x v="184"/>
    <s v="20 Lakh"/>
    <x v="1"/>
    <n v="3.1"/>
    <x v="8"/>
    <x v="7"/>
    <n v="91.47"/>
  </r>
  <r>
    <x v="186"/>
    <x v="185"/>
    <s v="20 Lakh"/>
    <x v="0"/>
    <n v="3.6"/>
    <x v="5"/>
    <x v="7"/>
    <n v="88"/>
  </r>
  <r>
    <x v="187"/>
    <x v="186"/>
    <s v="20 Lakh"/>
    <x v="0"/>
    <n v="2.1"/>
    <x v="8"/>
    <x v="7"/>
    <n v="85.54"/>
  </r>
  <r>
    <x v="188"/>
    <x v="187"/>
    <s v="20 Lakh"/>
    <x v="1"/>
    <n v="2.2999999999999998"/>
    <x v="5"/>
    <x v="7"/>
    <n v="92.19"/>
  </r>
  <r>
    <x v="189"/>
    <x v="188"/>
    <s v="20 Lakh"/>
    <x v="3"/>
    <n v="2.4"/>
    <x v="5"/>
    <x v="7"/>
    <n v="92.37"/>
  </r>
  <r>
    <x v="190"/>
    <x v="189"/>
    <s v="Retained"/>
    <x v="3"/>
    <n v="9.4"/>
    <x v="3"/>
    <x v="8"/>
    <n v="183.12"/>
  </r>
  <r>
    <x v="191"/>
    <x v="190"/>
    <s v="Retained"/>
    <x v="3"/>
    <n v="10.9"/>
    <x v="3"/>
    <x v="8"/>
    <n v="335.12"/>
  </r>
  <r>
    <x v="192"/>
    <x v="191"/>
    <s v="1 Cr"/>
    <x v="0"/>
    <n v="8.1"/>
    <x v="2"/>
    <x v="8"/>
    <n v="342.67"/>
  </r>
  <r>
    <x v="193"/>
    <x v="192"/>
    <s v="1.5 Cr"/>
    <x v="2"/>
    <n v="19.399999999999999"/>
    <x v="7"/>
    <x v="8"/>
    <n v="305.87"/>
  </r>
  <r>
    <x v="194"/>
    <x v="193"/>
    <s v="2 Cr"/>
    <x v="0"/>
    <n v="19"/>
    <x v="1"/>
    <x v="8"/>
    <n v="304.55"/>
  </r>
  <r>
    <x v="195"/>
    <x v="194"/>
    <s v="2 Cr"/>
    <x v="2"/>
    <n v="18.100000000000001"/>
    <x v="8"/>
    <x v="8"/>
    <n v="203.27"/>
  </r>
  <r>
    <x v="196"/>
    <x v="195"/>
    <s v="2 Cr"/>
    <x v="0"/>
    <n v="38.64"/>
    <x v="8"/>
    <x v="8"/>
    <n v="201.84"/>
  </r>
  <r>
    <x v="197"/>
    <x v="196"/>
    <s v="2 Cr"/>
    <x v="1"/>
    <n v="37.32"/>
    <x v="7"/>
    <x v="8"/>
    <n v="72.650000000000006"/>
  </r>
  <r>
    <x v="198"/>
    <x v="197"/>
    <s v="Retained"/>
    <x v="2"/>
    <n v="36.22"/>
    <x v="3"/>
    <x v="8"/>
    <n v="71.78"/>
  </r>
  <r>
    <x v="199"/>
    <x v="198"/>
    <s v="30 Lakh"/>
    <x v="1"/>
    <n v="35.67"/>
    <x v="3"/>
    <x v="8"/>
    <n v="66.239999999999995"/>
  </r>
  <r>
    <x v="200"/>
    <x v="199"/>
    <s v="75 Lakh"/>
    <x v="0"/>
    <n v="27.32"/>
    <x v="8"/>
    <x v="8"/>
    <n v="193.46"/>
  </r>
  <r>
    <x v="201"/>
    <x v="200"/>
    <s v="2 Cr"/>
    <x v="0"/>
    <n v="24.45"/>
    <x v="1"/>
    <x v="8"/>
    <n v="190.83"/>
  </r>
  <r>
    <x v="202"/>
    <x v="201"/>
    <s v="1.5 Cr"/>
    <x v="1"/>
    <n v="28"/>
    <x v="1"/>
    <x v="8"/>
    <n v="130.15"/>
  </r>
  <r>
    <x v="203"/>
    <x v="202"/>
    <s v="50 Lakh"/>
    <x v="2"/>
    <n v="22"/>
    <x v="2"/>
    <x v="8"/>
    <n v="168.77"/>
  </r>
  <r>
    <x v="204"/>
    <x v="203"/>
    <s v="1 Cr"/>
    <x v="2"/>
    <n v="16.3"/>
    <x v="5"/>
    <x v="8"/>
    <n v="161.34"/>
  </r>
  <r>
    <x v="205"/>
    <x v="204"/>
    <s v="75 Lakh"/>
    <x v="0"/>
    <n v="15.1"/>
    <x v="5"/>
    <x v="8"/>
    <n v="85.7"/>
  </r>
  <r>
    <x v="206"/>
    <x v="205"/>
    <s v="75 Lakh"/>
    <x v="1"/>
    <n v="15.2"/>
    <x v="5"/>
    <x v="8"/>
    <n v="150.12"/>
  </r>
  <r>
    <x v="207"/>
    <x v="206"/>
    <s v="20 Lakh"/>
    <x v="0"/>
    <n v="6"/>
    <x v="3"/>
    <x v="8"/>
    <n v="91.63"/>
  </r>
  <r>
    <x v="208"/>
    <x v="207"/>
    <s v="20 Lakh"/>
    <x v="1"/>
    <n v="2.5"/>
    <x v="5"/>
    <x v="8"/>
    <n v="92.48"/>
  </r>
  <r>
    <x v="209"/>
    <x v="208"/>
    <s v="20 Lakh"/>
    <x v="0"/>
    <n v="2.6"/>
    <x v="5"/>
    <x v="8"/>
    <n v="92.56"/>
  </r>
  <r>
    <x v="210"/>
    <x v="209"/>
    <s v="20 Lakh"/>
    <x v="3"/>
    <n v="2.7"/>
    <x v="5"/>
    <x v="8"/>
    <n v="92.71"/>
  </r>
  <r>
    <x v="211"/>
    <x v="210"/>
    <s v="20 Lakh"/>
    <x v="0"/>
    <n v="2.8"/>
    <x v="5"/>
    <x v="8"/>
    <n v="92.89"/>
  </r>
  <r>
    <x v="212"/>
    <x v="211"/>
    <s v="20 Lakh"/>
    <x v="0"/>
    <n v="2.9"/>
    <x v="3"/>
    <x v="8"/>
    <n v="93.02"/>
  </r>
  <r>
    <x v="213"/>
    <x v="212"/>
    <s v="20 Lakh"/>
    <x v="1"/>
    <n v="2"/>
    <x v="5"/>
    <x v="8"/>
    <n v="93.17"/>
  </r>
  <r>
    <x v="214"/>
    <x v="213"/>
    <s v="Retained"/>
    <x v="2"/>
    <n v="9.5"/>
    <x v="0"/>
    <x v="9"/>
    <n v="183.45"/>
  </r>
  <r>
    <x v="215"/>
    <x v="214"/>
    <s v="1.5 Cr"/>
    <x v="3"/>
    <n v="8.5"/>
    <x v="4"/>
    <x v="9"/>
    <n v="324"/>
  </r>
  <r>
    <x v="216"/>
    <x v="215"/>
    <s v="1.5 Cr"/>
    <x v="1"/>
    <n v="19.7"/>
    <x v="8"/>
    <x v="9"/>
    <n v="306.85000000000002"/>
  </r>
  <r>
    <x v="217"/>
    <x v="216"/>
    <s v="40 Lakh"/>
    <x v="2"/>
    <n v="19.5"/>
    <x v="2"/>
    <x v="9"/>
    <n v="306.19"/>
  </r>
  <r>
    <x v="218"/>
    <x v="217"/>
    <s v="75 Lakh"/>
    <x v="1"/>
    <n v="18.2"/>
    <x v="5"/>
    <x v="9"/>
    <n v="301.12"/>
  </r>
  <r>
    <x v="219"/>
    <x v="218"/>
    <s v="20 Lakh"/>
    <x v="1"/>
    <n v="38.75"/>
    <x v="0"/>
    <x v="9"/>
    <n v="201.95"/>
  </r>
  <r>
    <x v="220"/>
    <x v="219"/>
    <s v="50 Lakh"/>
    <x v="1"/>
    <n v="36.880000000000003"/>
    <x v="1"/>
    <x v="9"/>
    <n v="68.959999999999994"/>
  </r>
  <r>
    <x v="221"/>
    <x v="220"/>
    <s v="2 Cr"/>
    <x v="0"/>
    <n v="36.99"/>
    <x v="0"/>
    <x v="9"/>
    <n v="69.569999999999993"/>
  </r>
  <r>
    <x v="222"/>
    <x v="221"/>
    <s v="1 Cr"/>
    <x v="0"/>
    <n v="36.33"/>
    <x v="0"/>
    <x v="9"/>
    <n v="72.319999999999993"/>
  </r>
  <r>
    <x v="223"/>
    <x v="222"/>
    <s v="Retained"/>
    <x v="1"/>
    <n v="36.44"/>
    <x v="0"/>
    <x v="9"/>
    <n v="73.67"/>
  </r>
  <r>
    <x v="224"/>
    <x v="223"/>
    <s v="Retained"/>
    <x v="0"/>
    <n v="36.549999999999997"/>
    <x v="0"/>
    <x v="9"/>
    <n v="74.12"/>
  </r>
  <r>
    <x v="225"/>
    <x v="224"/>
    <s v="20 Lakh"/>
    <x v="0"/>
    <n v="36.659999999999997"/>
    <x v="3"/>
    <x v="9"/>
    <n v="65.87"/>
  </r>
  <r>
    <x v="226"/>
    <x v="225"/>
    <s v="1 Cr"/>
    <x v="2"/>
    <n v="27.58"/>
    <x v="4"/>
    <x v="9"/>
    <n v="193.79"/>
  </r>
  <r>
    <x v="227"/>
    <x v="226"/>
    <s v="75 Lakh"/>
    <x v="0"/>
    <n v="25.68"/>
    <x v="5"/>
    <x v="9"/>
    <n v="192.01"/>
  </r>
  <r>
    <x v="228"/>
    <x v="227"/>
    <s v="1.5 Cr"/>
    <x v="3"/>
    <n v="29"/>
    <x v="3"/>
    <x v="9"/>
    <n v="130.66999999999999"/>
  </r>
  <r>
    <x v="229"/>
    <x v="228"/>
    <s v="20 Lakh"/>
    <x v="0"/>
    <n v="15.3"/>
    <x v="3"/>
    <x v="9"/>
    <n v="151.44999999999999"/>
  </r>
  <r>
    <x v="230"/>
    <x v="229"/>
    <s v="20 Lakh"/>
    <x v="3"/>
    <n v="7.8"/>
    <x v="7"/>
    <x v="9"/>
    <n v="102.37"/>
  </r>
  <r>
    <x v="231"/>
    <x v="230"/>
    <s v="50 Lakh"/>
    <x v="0"/>
    <n v="7.9"/>
    <x v="5"/>
    <x v="9"/>
    <n v="102.69"/>
  </r>
  <r>
    <x v="232"/>
    <x v="231"/>
    <s v="20 Lakh"/>
    <x v="2"/>
    <n v="3.1"/>
    <x v="0"/>
    <x v="9"/>
    <n v="93.31"/>
  </r>
  <r>
    <x v="233"/>
    <x v="232"/>
    <s v="20 Lakh"/>
    <x v="2"/>
    <n v="3"/>
    <x v="5"/>
    <x v="9"/>
    <n v="93.49"/>
  </r>
  <r>
    <x v="234"/>
    <x v="233"/>
    <s v="20 Lakh"/>
    <x v="0"/>
    <n v="3.2"/>
    <x v="0"/>
    <x v="9"/>
    <n v="93.65"/>
  </r>
  <r>
    <x v="235"/>
    <x v="234"/>
    <s v="20 Lakh"/>
    <x v="1"/>
    <n v="3.3"/>
    <x v="5"/>
    <x v="9"/>
    <n v="94.02"/>
  </r>
  <r>
    <x v="236"/>
    <x v="235"/>
    <s v="20 Lakh"/>
    <x v="0"/>
    <n v="3.4"/>
    <x v="5"/>
    <x v="9"/>
    <n v="94.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6BF9AB-BCDC-4CE1-8A11-C1B2CDE5B909}"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4:C57" firstHeaderRow="1" firstDataRow="1" firstDataCol="1" rowPageCount="1" colPageCount="1"/>
  <pivotFields count="8">
    <pivotField showAll="0"/>
    <pivotField axis="axisRow" showAll="0" sortType="descending">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axis="axisPage" multipleItemSelectionAllowed="1" showAll="0">
      <items count="11">
        <item h="1" x="1"/>
        <item h="1" x="2"/>
        <item h="1" x="0"/>
        <item h="1" x="3"/>
        <item h="1" x="5"/>
        <item h="1" x="6"/>
        <item h="1" x="4"/>
        <item h="1" x="8"/>
        <item x="7"/>
        <item h="1" x="9"/>
        <item t="default"/>
      </items>
    </pivotField>
    <pivotField showAll="0"/>
  </pivotFields>
  <rowFields count="1">
    <field x="1"/>
  </rowFields>
  <rowItems count="23">
    <i>
      <x v="126"/>
    </i>
    <i>
      <x v="61"/>
    </i>
    <i>
      <x v="54"/>
    </i>
    <i>
      <x v="18"/>
    </i>
    <i>
      <x v="188"/>
    </i>
    <i>
      <x v="47"/>
    </i>
    <i>
      <x v="194"/>
    </i>
    <i>
      <x v="110"/>
    </i>
    <i>
      <x v="63"/>
    </i>
    <i>
      <x v="75"/>
    </i>
    <i>
      <x v="203"/>
    </i>
    <i>
      <x v="226"/>
    </i>
    <i>
      <x v="64"/>
    </i>
    <i>
      <x v="69"/>
    </i>
    <i>
      <x v="228"/>
    </i>
    <i>
      <x v="94"/>
    </i>
    <i>
      <x v="38"/>
    </i>
    <i>
      <x v="208"/>
    </i>
    <i>
      <x v="108"/>
    </i>
    <i>
      <x v="13"/>
    </i>
    <i>
      <x v="7"/>
    </i>
    <i>
      <x v="84"/>
    </i>
    <i t="grand">
      <x/>
    </i>
  </rowItems>
  <colItems count="1">
    <i/>
  </colItems>
  <pageFields count="1">
    <pageField fld="6" hier="-1"/>
  </pageFields>
  <dataFields count="1">
    <dataField name="Sum of INR Cost ( C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A091A-0C82-473B-B9A3-7AA845A12D5C}"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3:D276" firstHeaderRow="0" firstDataRow="1" firstDataCol="1" rowPageCount="1" colPageCount="1"/>
  <pivotFields count="8">
    <pivotField showAll="0">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axis="axisRow" showAll="0" sortType="descending">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autoSortScope>
        <pivotArea dataOnly="0" outline="0" fieldPosition="0">
          <references count="1">
            <reference field="4294967294" count="1" selected="0">
              <x v="1"/>
            </reference>
          </references>
        </pivotArea>
      </autoSortScope>
    </pivotField>
    <pivotField showAll="0"/>
    <pivotField multipleItemSelectionAllowed="1" showAll="0">
      <items count="5">
        <item x="1"/>
        <item h="1" x="2"/>
        <item h="1" x="0"/>
        <item h="1" x="3"/>
        <item t="default"/>
      </items>
    </pivotField>
    <pivotField dataField="1" showAll="0"/>
    <pivotField showAll="0"/>
    <pivotField axis="axisPage" multipleItemSelectionAllowed="1" showAll="0">
      <items count="11">
        <item h="1" x="1"/>
        <item h="1" x="2"/>
        <item h="1" x="0"/>
        <item h="1" x="3"/>
        <item x="5"/>
        <item h="1" x="6"/>
        <item h="1" x="4"/>
        <item h="1" x="8"/>
        <item h="1" x="7"/>
        <item h="1" x="9"/>
        <item t="default"/>
      </items>
    </pivotField>
    <pivotField dataField="1" showAll="0"/>
  </pivotFields>
  <rowFields count="1">
    <field x="1"/>
  </rowFields>
  <rowItems count="23">
    <i>
      <x v="27"/>
    </i>
    <i>
      <x v="115"/>
    </i>
    <i>
      <x v="76"/>
    </i>
    <i>
      <x v="99"/>
    </i>
    <i>
      <x v="116"/>
    </i>
    <i>
      <x v="153"/>
    </i>
    <i>
      <x v="59"/>
    </i>
    <i>
      <x v="85"/>
    </i>
    <i>
      <x v="56"/>
    </i>
    <i>
      <x v="14"/>
    </i>
    <i>
      <x v="189"/>
    </i>
    <i>
      <x v="103"/>
    </i>
    <i>
      <x v="120"/>
    </i>
    <i>
      <x v="128"/>
    </i>
    <i>
      <x v="29"/>
    </i>
    <i>
      <x v="93"/>
    </i>
    <i>
      <x v="30"/>
    </i>
    <i>
      <x v="111"/>
    </i>
    <i>
      <x v="98"/>
    </i>
    <i>
      <x v="113"/>
    </i>
    <i>
      <x v="168"/>
    </i>
    <i>
      <x v="49"/>
    </i>
    <i t="grand">
      <x/>
    </i>
  </rowItems>
  <colFields count="1">
    <field x="-2"/>
  </colFields>
  <colItems count="2">
    <i>
      <x/>
    </i>
    <i i="1">
      <x v="1"/>
    </i>
  </colItems>
  <pageFields count="1">
    <pageField fld="6" hier="-1"/>
  </pageFields>
  <dataFields count="2">
    <dataField name="Sum of INR Cost ( Cr)" fld="4" baseField="0" baseItem="0"/>
    <dataField name="Sum of Strike rate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5D91C6-C9B3-4CDB-86B4-4EA782DFB107}"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B246" firstHeaderRow="1" firstDataRow="1" firstDataCol="1" rowPageCount="1" colPageCount="1"/>
  <pivotFields count="8">
    <pivotField axis="axisRow" showAll="0">
      <items count="2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axis="axisRow" showAll="0">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pivotField>
    <pivotField showAll="0"/>
    <pivotField axis="axisPage" multipleItemSelectionAllowed="1" showAll="0">
      <items count="5">
        <item x="1"/>
        <item h="1" x="2"/>
        <item h="1" x="0"/>
        <item h="1" x="3"/>
        <item t="default"/>
      </items>
    </pivotField>
    <pivotField showAll="0"/>
    <pivotField showAll="0"/>
    <pivotField showAll="0"/>
    <pivotField showAll="0"/>
  </pivotFields>
  <rowFields count="2">
    <field x="0"/>
    <field x="1"/>
  </rowFields>
  <rowItems count="177">
    <i>
      <x v="1"/>
    </i>
    <i r="1">
      <x v="67"/>
    </i>
    <i>
      <x v="3"/>
    </i>
    <i r="1">
      <x v="159"/>
    </i>
    <i>
      <x v="14"/>
    </i>
    <i r="1">
      <x v="79"/>
    </i>
    <i>
      <x v="15"/>
    </i>
    <i r="1">
      <x v="225"/>
    </i>
    <i>
      <x v="16"/>
    </i>
    <i r="1">
      <x v="55"/>
    </i>
    <i>
      <x v="18"/>
    </i>
    <i r="1">
      <x v="66"/>
    </i>
    <i>
      <x v="20"/>
    </i>
    <i r="1">
      <x v="43"/>
    </i>
    <i>
      <x v="21"/>
    </i>
    <i r="1">
      <x v="145"/>
    </i>
    <i>
      <x v="22"/>
    </i>
    <i r="1">
      <x v="169"/>
    </i>
    <i>
      <x v="25"/>
    </i>
    <i r="1">
      <x v="123"/>
    </i>
    <i>
      <x v="28"/>
    </i>
    <i r="1">
      <x v="58"/>
    </i>
    <i>
      <x v="29"/>
    </i>
    <i r="1">
      <x v="197"/>
    </i>
    <i>
      <x v="30"/>
    </i>
    <i r="1">
      <x v="41"/>
    </i>
    <i>
      <x v="32"/>
    </i>
    <i r="1">
      <x v="122"/>
    </i>
    <i>
      <x v="34"/>
    </i>
    <i r="1">
      <x v="162"/>
    </i>
    <i>
      <x v="38"/>
    </i>
    <i r="1">
      <x v="57"/>
    </i>
    <i>
      <x v="39"/>
    </i>
    <i r="1">
      <x v="86"/>
    </i>
    <i>
      <x v="49"/>
    </i>
    <i r="1">
      <x v="28"/>
    </i>
    <i>
      <x v="51"/>
    </i>
    <i r="1">
      <x v="121"/>
    </i>
    <i>
      <x v="60"/>
    </i>
    <i r="1">
      <x v="91"/>
    </i>
    <i>
      <x v="62"/>
    </i>
    <i r="1">
      <x v="104"/>
    </i>
    <i>
      <x v="64"/>
    </i>
    <i r="1">
      <x v="149"/>
    </i>
    <i>
      <x v="66"/>
    </i>
    <i r="1">
      <x v="233"/>
    </i>
    <i>
      <x v="68"/>
    </i>
    <i r="1">
      <x v="185"/>
    </i>
    <i>
      <x v="69"/>
    </i>
    <i r="1">
      <x v="172"/>
    </i>
    <i>
      <x v="70"/>
    </i>
    <i r="1">
      <x v="224"/>
    </i>
    <i>
      <x v="72"/>
    </i>
    <i r="1">
      <x v="12"/>
    </i>
    <i>
      <x v="73"/>
    </i>
    <i r="1">
      <x v="139"/>
    </i>
    <i>
      <x v="74"/>
    </i>
    <i r="1">
      <x v="223"/>
    </i>
    <i>
      <x v="76"/>
    </i>
    <i r="1">
      <x v="143"/>
    </i>
    <i>
      <x v="77"/>
    </i>
    <i r="1">
      <x v="198"/>
    </i>
    <i>
      <x v="78"/>
    </i>
    <i r="1">
      <x v="206"/>
    </i>
    <i>
      <x v="84"/>
    </i>
    <i r="1">
      <x v="124"/>
    </i>
    <i>
      <x v="88"/>
    </i>
    <i r="1">
      <x v="39"/>
    </i>
    <i>
      <x v="91"/>
    </i>
    <i r="1">
      <x v="19"/>
    </i>
    <i>
      <x v="93"/>
    </i>
    <i r="1">
      <x v="10"/>
    </i>
    <i>
      <x v="97"/>
    </i>
    <i r="1">
      <x v="105"/>
    </i>
    <i>
      <x v="99"/>
    </i>
    <i r="1">
      <x v="190"/>
    </i>
    <i>
      <x v="102"/>
    </i>
    <i r="1">
      <x v="142"/>
    </i>
    <i>
      <x v="105"/>
    </i>
    <i r="1">
      <x v="68"/>
    </i>
    <i>
      <x v="107"/>
    </i>
    <i r="1">
      <x v="161"/>
    </i>
    <i>
      <x v="110"/>
    </i>
    <i r="1">
      <x v="174"/>
    </i>
    <i>
      <x v="113"/>
    </i>
    <i r="1">
      <x v="34"/>
    </i>
    <i>
      <x v="115"/>
    </i>
    <i r="1">
      <x v="150"/>
    </i>
    <i>
      <x v="116"/>
    </i>
    <i r="1">
      <x v="17"/>
    </i>
    <i>
      <x v="118"/>
    </i>
    <i r="1">
      <x v="231"/>
    </i>
    <i>
      <x v="119"/>
    </i>
    <i r="1">
      <x v="26"/>
    </i>
    <i>
      <x v="123"/>
    </i>
    <i r="1">
      <x v="115"/>
    </i>
    <i>
      <x v="124"/>
    </i>
    <i r="1">
      <x v="76"/>
    </i>
    <i>
      <x v="125"/>
    </i>
    <i r="1">
      <x v="99"/>
    </i>
    <i>
      <x v="128"/>
    </i>
    <i r="1">
      <x v="49"/>
    </i>
    <i>
      <x v="133"/>
    </i>
    <i r="1">
      <x v="85"/>
    </i>
    <i>
      <x v="134"/>
    </i>
    <i r="1">
      <x v="103"/>
    </i>
    <i>
      <x v="138"/>
    </i>
    <i r="1">
      <x v="30"/>
    </i>
    <i>
      <x v="139"/>
    </i>
    <i r="1">
      <x v="93"/>
    </i>
    <i>
      <x v="140"/>
    </i>
    <i r="1">
      <x v="29"/>
    </i>
    <i>
      <x v="146"/>
    </i>
    <i r="1">
      <x v="212"/>
    </i>
    <i>
      <x v="147"/>
    </i>
    <i r="1">
      <x v="81"/>
    </i>
    <i>
      <x v="149"/>
    </i>
    <i r="1">
      <x v="97"/>
    </i>
    <i>
      <x v="151"/>
    </i>
    <i r="1">
      <x v="42"/>
    </i>
    <i>
      <x v="152"/>
    </i>
    <i r="1">
      <x v="134"/>
    </i>
    <i>
      <x v="157"/>
    </i>
    <i r="1">
      <x v="60"/>
    </i>
    <i>
      <x v="159"/>
    </i>
    <i r="1">
      <x v="183"/>
    </i>
    <i>
      <x v="160"/>
    </i>
    <i r="1">
      <x v="21"/>
    </i>
    <i>
      <x v="164"/>
    </i>
    <i r="1">
      <x v="163"/>
    </i>
    <i>
      <x v="166"/>
    </i>
    <i r="1">
      <x v="70"/>
    </i>
    <i>
      <x v="167"/>
    </i>
    <i r="1">
      <x v="127"/>
    </i>
    <i>
      <x v="169"/>
    </i>
    <i r="1">
      <x v="64"/>
    </i>
    <i>
      <x v="170"/>
    </i>
    <i r="1">
      <x v="228"/>
    </i>
    <i>
      <x v="171"/>
    </i>
    <i r="1">
      <x v="69"/>
    </i>
    <i>
      <x v="177"/>
    </i>
    <i r="1">
      <x v="188"/>
    </i>
    <i>
      <x v="178"/>
    </i>
    <i r="1">
      <x v="47"/>
    </i>
    <i>
      <x v="179"/>
    </i>
    <i r="1">
      <x v="194"/>
    </i>
    <i>
      <x v="180"/>
    </i>
    <i r="1">
      <x v="110"/>
    </i>
    <i>
      <x v="185"/>
    </i>
    <i r="1">
      <x v="208"/>
    </i>
    <i>
      <x v="188"/>
    </i>
    <i r="1">
      <x v="13"/>
    </i>
    <i>
      <x v="197"/>
    </i>
    <i r="1">
      <x v="155"/>
    </i>
    <i>
      <x v="199"/>
    </i>
    <i r="1">
      <x v="175"/>
    </i>
    <i>
      <x v="202"/>
    </i>
    <i r="1">
      <x v="74"/>
    </i>
    <i>
      <x v="206"/>
    </i>
    <i r="1">
      <x v="44"/>
    </i>
    <i>
      <x v="208"/>
    </i>
    <i r="1">
      <x v="20"/>
    </i>
    <i>
      <x v="213"/>
    </i>
    <i r="1">
      <x v="201"/>
    </i>
    <i>
      <x v="216"/>
    </i>
    <i r="1">
      <x v="229"/>
    </i>
    <i>
      <x v="218"/>
    </i>
    <i r="1">
      <x v="178"/>
    </i>
    <i>
      <x v="219"/>
    </i>
    <i r="1">
      <x v="3"/>
    </i>
    <i>
      <x v="220"/>
    </i>
    <i r="1">
      <x v="114"/>
    </i>
    <i>
      <x v="223"/>
    </i>
    <i r="1">
      <x/>
    </i>
    <i>
      <x v="235"/>
    </i>
    <i r="1">
      <x v="192"/>
    </i>
    <i t="grand">
      <x/>
    </i>
  </rowItems>
  <colItems count="1">
    <i/>
  </colItem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BB0CCC-2FFE-4C5C-ACAE-4889BA3FD29F}"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52" firstHeaderRow="1" firstDataRow="1" firstDataCol="1" rowPageCount="1" colPageCount="1"/>
  <pivotFields count="8">
    <pivotField showAll="0"/>
    <pivotField axis="axisRow" showAll="0" sortType="descending">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5">
        <item h="1" x="1"/>
        <item x="2"/>
        <item h="1" x="0"/>
        <item h="1" x="3"/>
        <item t="default"/>
      </items>
    </pivotField>
    <pivotField dataField="1" showAll="0"/>
    <pivotField showAll="0"/>
    <pivotField multipleItemSelectionAllowed="1" showAll="0">
      <items count="11">
        <item x="1"/>
        <item h="1" x="2"/>
        <item h="1" x="0"/>
        <item h="1" x="3"/>
        <item h="1" x="5"/>
        <item h="1" x="6"/>
        <item h="1" x="4"/>
        <item h="1" x="8"/>
        <item h="1" x="7"/>
        <item h="1" x="9"/>
        <item t="default"/>
      </items>
    </pivotField>
    <pivotField showAll="0"/>
  </pivotFields>
  <rowFields count="1">
    <field x="1"/>
  </rowFields>
  <rowItems count="46">
    <i>
      <x v="61"/>
    </i>
    <i>
      <x v="46"/>
    </i>
    <i>
      <x v="176"/>
    </i>
    <i>
      <x v="180"/>
    </i>
    <i>
      <x v="113"/>
    </i>
    <i>
      <x v="77"/>
    </i>
    <i>
      <x v="234"/>
    </i>
    <i>
      <x v="52"/>
    </i>
    <i>
      <x v="45"/>
    </i>
    <i>
      <x v="179"/>
    </i>
    <i>
      <x v="5"/>
    </i>
    <i>
      <x v="2"/>
    </i>
    <i>
      <x v="8"/>
    </i>
    <i>
      <x v="59"/>
    </i>
    <i>
      <x v="96"/>
    </i>
    <i>
      <x v="160"/>
    </i>
    <i>
      <x v="196"/>
    </i>
    <i>
      <x v="195"/>
    </i>
    <i>
      <x v="207"/>
    </i>
    <i>
      <x v="202"/>
    </i>
    <i>
      <x v="50"/>
    </i>
    <i>
      <x v="111"/>
    </i>
    <i>
      <x v="112"/>
    </i>
    <i>
      <x v="167"/>
    </i>
    <i>
      <x v="6"/>
    </i>
    <i>
      <x v="51"/>
    </i>
    <i>
      <x v="63"/>
    </i>
    <i>
      <x v="37"/>
    </i>
    <i>
      <x v="177"/>
    </i>
    <i>
      <x v="226"/>
    </i>
    <i>
      <x v="92"/>
    </i>
    <i>
      <x v="200"/>
    </i>
    <i>
      <x v="118"/>
    </i>
    <i>
      <x v="171"/>
    </i>
    <i>
      <x v="35"/>
    </i>
    <i>
      <x v="1"/>
    </i>
    <i>
      <x v="148"/>
    </i>
    <i>
      <x v="164"/>
    </i>
    <i>
      <x v="152"/>
    </i>
    <i>
      <x v="154"/>
    </i>
    <i>
      <x v="151"/>
    </i>
    <i>
      <x v="205"/>
    </i>
    <i>
      <x v="25"/>
    </i>
    <i>
      <x v="157"/>
    </i>
    <i>
      <x v="15"/>
    </i>
    <i t="grand">
      <x/>
    </i>
  </rowItems>
  <colItems count="1">
    <i/>
  </colItems>
  <pageFields count="1">
    <pageField fld="3" hier="-1"/>
  </pageFields>
  <dataFields count="1">
    <dataField name="Sum of INR Cost ( Cr)"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D21A6-F618-4D44-8019-29C533CC78A8}" name="PivotTable1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2:C82" firstHeaderRow="1" firstDataRow="1" firstDataCol="1" rowPageCount="2" colPageCount="1"/>
  <pivotFields count="8">
    <pivotField showAll="0"/>
    <pivotField axis="axisRow" showAll="0" sortType="descending">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Page" multipleItemSelectionAllowed="1" showAll="0">
      <items count="11">
        <item h="1" x="6"/>
        <item h="1" x="7"/>
        <item x="2"/>
        <item h="1" x="1"/>
        <item h="1" x="4"/>
        <item h="1" x="8"/>
        <item h="1" x="3"/>
        <item h="1" x="0"/>
        <item h="1" x="9"/>
        <item h="1" x="5"/>
        <item t="default"/>
      </items>
    </pivotField>
    <pivotField axis="axisPage" multipleItemSelectionAllowed="1" showAll="0">
      <items count="11">
        <item h="1" x="1"/>
        <item h="1" x="2"/>
        <item h="1" x="0"/>
        <item x="3"/>
        <item h="1" x="5"/>
        <item h="1" x="6"/>
        <item h="1" x="4"/>
        <item h="1" x="8"/>
        <item h="1" x="7"/>
        <item h="1" x="9"/>
        <item t="default"/>
      </items>
    </pivotField>
    <pivotField dataField="1" showAll="0"/>
  </pivotFields>
  <rowFields count="1">
    <field x="1"/>
  </rowFields>
  <rowItems count="10">
    <i>
      <x v="222"/>
    </i>
    <i>
      <x v="223"/>
    </i>
    <i>
      <x v="139"/>
    </i>
    <i>
      <x v="198"/>
    </i>
    <i>
      <x v="143"/>
    </i>
    <i>
      <x v="206"/>
    </i>
    <i>
      <x v="12"/>
    </i>
    <i>
      <x v="214"/>
    </i>
    <i>
      <x v="193"/>
    </i>
    <i t="grand">
      <x/>
    </i>
  </rowItems>
  <colItems count="1">
    <i/>
  </colItems>
  <pageFields count="2">
    <pageField fld="6" hier="-1"/>
    <pageField fld="5" hier="-1"/>
  </pageFields>
  <dataFields count="1">
    <dataField name="Sum of Strike rate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F670BA-D438-42B5-ADBB-D70EF538AA2B}"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6:C59" firstHeaderRow="1" firstDataRow="1" firstDataCol="1" rowPageCount="1" colPageCount="1"/>
  <pivotFields count="8">
    <pivotField showAll="0"/>
    <pivotField axis="axisRow" showAll="0" sortType="descending">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autoSortScope>
        <pivotArea dataOnly="0" outline="0" fieldPosition="0">
          <references count="1">
            <reference field="4294967294" count="1" selected="0">
              <x v="0"/>
            </reference>
          </references>
        </pivotArea>
      </autoSortScope>
    </pivotField>
    <pivotField showAll="0"/>
    <pivotField multipleItemSelectionAllowed="1" showAll="0">
      <items count="5">
        <item h="1" x="1"/>
        <item h="1" x="2"/>
        <item x="0"/>
        <item h="1" x="3"/>
        <item t="default"/>
      </items>
    </pivotField>
    <pivotField showAll="0"/>
    <pivotField showAll="0"/>
    <pivotField axis="axisPage" multipleItemSelectionAllowed="1" showAll="0">
      <items count="11">
        <item h="1" x="1"/>
        <item h="1" x="2"/>
        <item h="1" x="0"/>
        <item h="1" x="3"/>
        <item h="1" x="5"/>
        <item h="1" x="6"/>
        <item h="1" x="4"/>
        <item h="1" x="8"/>
        <item x="7"/>
        <item h="1" x="9"/>
        <item t="default"/>
      </items>
    </pivotField>
    <pivotField dataField="1" showAll="0"/>
  </pivotFields>
  <rowFields count="1">
    <field x="1"/>
  </rowFields>
  <rowItems count="23">
    <i>
      <x v="69"/>
    </i>
    <i>
      <x v="228"/>
    </i>
    <i>
      <x v="84"/>
    </i>
    <i>
      <x v="126"/>
    </i>
    <i>
      <x v="61"/>
    </i>
    <i>
      <x v="18"/>
    </i>
    <i>
      <x v="188"/>
    </i>
    <i>
      <x v="47"/>
    </i>
    <i>
      <x v="226"/>
    </i>
    <i>
      <x v="64"/>
    </i>
    <i>
      <x v="194"/>
    </i>
    <i>
      <x v="110"/>
    </i>
    <i>
      <x v="63"/>
    </i>
    <i>
      <x v="94"/>
    </i>
    <i>
      <x v="108"/>
    </i>
    <i>
      <x v="13"/>
    </i>
    <i>
      <x v="208"/>
    </i>
    <i>
      <x v="38"/>
    </i>
    <i>
      <x v="75"/>
    </i>
    <i>
      <x v="203"/>
    </i>
    <i>
      <x v="7"/>
    </i>
    <i>
      <x v="54"/>
    </i>
    <i t="grand">
      <x/>
    </i>
  </rowItems>
  <colItems count="1">
    <i/>
  </colItems>
  <pageFields count="1">
    <pageField fld="6" hier="-1"/>
  </pageFields>
  <dataFields count="1">
    <dataField name="Sum of Strike rate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0A5EC7-EF8B-430C-9A83-61F86325DAC9}"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H15" firstHeaderRow="1" firstDataRow="1" firstDataCol="1" rowPageCount="2" colPageCount="1"/>
  <pivotFields count="8">
    <pivotField showAll="0"/>
    <pivotField axis="axisRow" showAll="0">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pivotField>
    <pivotField showAll="0"/>
    <pivotField axis="axisPage" multipleItemSelectionAllowed="1" showAll="0">
      <items count="5">
        <item h="1" x="1"/>
        <item h="1" x="2"/>
        <item x="0"/>
        <item h="1" x="3"/>
        <item t="default"/>
      </items>
    </pivotField>
    <pivotField showAll="0"/>
    <pivotField showAll="0"/>
    <pivotField axis="axisPage" multipleItemSelectionAllowed="1" showAll="0">
      <items count="11">
        <item h="1" x="1"/>
        <item h="1" x="2"/>
        <item h="1" x="0"/>
        <item h="1" x="3"/>
        <item h="1" x="5"/>
        <item x="6"/>
        <item h="1" x="4"/>
        <item h="1" x="8"/>
        <item h="1" x="7"/>
        <item h="1" x="9"/>
        <item t="default"/>
      </items>
    </pivotField>
    <pivotField dataField="1" showAll="0"/>
  </pivotFields>
  <rowFields count="1">
    <field x="1"/>
  </rowFields>
  <rowItems count="8">
    <i>
      <x v="33"/>
    </i>
    <i>
      <x v="78"/>
    </i>
    <i>
      <x v="115"/>
    </i>
    <i>
      <x v="119"/>
    </i>
    <i>
      <x v="131"/>
    </i>
    <i>
      <x v="170"/>
    </i>
    <i>
      <x v="217"/>
    </i>
    <i t="grand">
      <x/>
    </i>
  </rowItems>
  <colItems count="1">
    <i/>
  </colItems>
  <pageFields count="2">
    <pageField fld="3" hier="-1"/>
    <pageField fld="6" hier="-1"/>
  </pageFields>
  <dataFields count="1">
    <dataField name="Sum of Strike rate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E876F7-A7CA-46EB-BF2C-D4A920EF2D8E}"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C13" firstHeaderRow="1" firstDataRow="1" firstDataCol="1" rowPageCount="2" colPageCount="1"/>
  <pivotFields count="8">
    <pivotField showAll="0"/>
    <pivotField axis="axisRow" showAll="0">
      <items count="237">
        <item x="222"/>
        <item x="89"/>
        <item x="9"/>
        <item x="218"/>
        <item x="33"/>
        <item x="225"/>
        <item x="83"/>
        <item x="186"/>
        <item x="82"/>
        <item x="11"/>
        <item x="93"/>
        <item x="26"/>
        <item x="72"/>
        <item x="187"/>
        <item x="136"/>
        <item x="161"/>
        <item x="52"/>
        <item x="116"/>
        <item x="175"/>
        <item x="91"/>
        <item x="207"/>
        <item x="159"/>
        <item x="104"/>
        <item x="162"/>
        <item x="87"/>
        <item x="67"/>
        <item x="119"/>
        <item x="122"/>
        <item x="49"/>
        <item x="140"/>
        <item x="138"/>
        <item x="92"/>
        <item x="120"/>
        <item x="160"/>
        <item x="113"/>
        <item x="112"/>
        <item x="220"/>
        <item x="42"/>
        <item x="185"/>
        <item x="88"/>
        <item x="55"/>
        <item x="30"/>
        <item x="151"/>
        <item x="20"/>
        <item x="205"/>
        <item x="7"/>
        <item x="53"/>
        <item x="177"/>
        <item x="23"/>
        <item x="128"/>
        <item x="194"/>
        <item x="36"/>
        <item x="150"/>
        <item x="209"/>
        <item x="174"/>
        <item x="16"/>
        <item x="131"/>
        <item x="38"/>
        <item x="28"/>
        <item x="132"/>
        <item x="156"/>
        <item x="172"/>
        <item x="230"/>
        <item x="180"/>
        <item x="168"/>
        <item x="227"/>
        <item x="18"/>
        <item x="1"/>
        <item x="105"/>
        <item x="170"/>
        <item x="165"/>
        <item x="144"/>
        <item x="114"/>
        <item x="233"/>
        <item x="201"/>
        <item x="182"/>
        <item x="124"/>
        <item x="12"/>
        <item x="145"/>
        <item x="14"/>
        <item x="117"/>
        <item x="147"/>
        <item x="101"/>
        <item x="190"/>
        <item x="171"/>
        <item x="133"/>
        <item x="39"/>
        <item x="206"/>
        <item x="43"/>
        <item x="57"/>
        <item x="98"/>
        <item x="60"/>
        <item x="213"/>
        <item x="139"/>
        <item x="183"/>
        <item x="224"/>
        <item x="202"/>
        <item x="149"/>
        <item x="121"/>
        <item x="125"/>
        <item x="208"/>
        <item x="59"/>
        <item x="211"/>
        <item x="134"/>
        <item x="62"/>
        <item x="97"/>
        <item x="2"/>
        <item x="65"/>
        <item x="188"/>
        <item x="37"/>
        <item x="179"/>
        <item x="137"/>
        <item x="61"/>
        <item x="129"/>
        <item x="219"/>
        <item x="123"/>
        <item x="126"/>
        <item x="10"/>
        <item x="96"/>
        <item x="157"/>
        <item x="142"/>
        <item x="51"/>
        <item x="32"/>
        <item x="25"/>
        <item x="84"/>
        <item x="5"/>
        <item x="173"/>
        <item x="166"/>
        <item x="141"/>
        <item x="24"/>
        <item x="46"/>
        <item x="153"/>
        <item x="58"/>
        <item x="41"/>
        <item x="152"/>
        <item x="200"/>
        <item x="108"/>
        <item x="199"/>
        <item x="214"/>
        <item x="73"/>
        <item x="19"/>
        <item x="204"/>
        <item x="102"/>
        <item x="76"/>
        <item x="109"/>
        <item x="21"/>
        <item x="35"/>
        <item x="191"/>
        <item x="95"/>
        <item x="64"/>
        <item x="115"/>
        <item x="50"/>
        <item x="231"/>
        <item x="127"/>
        <item x="232"/>
        <item x="196"/>
        <item x="8"/>
        <item x="164"/>
        <item x="103"/>
        <item x="3"/>
        <item x="216"/>
        <item x="107"/>
        <item x="34"/>
        <item x="163"/>
        <item x="94"/>
        <item x="0"/>
        <item x="90"/>
        <item x="203"/>
        <item x="130"/>
        <item x="22"/>
        <item x="155"/>
        <item x="86"/>
        <item x="69"/>
        <item x="47"/>
        <item x="110"/>
        <item x="198"/>
        <item x="31"/>
        <item x="143"/>
        <item x="217"/>
        <item x="56"/>
        <item x="27"/>
        <item x="79"/>
        <item x="111"/>
        <item x="158"/>
        <item x="189"/>
        <item x="68"/>
        <item x="235"/>
        <item x="226"/>
        <item x="176"/>
        <item x="135"/>
        <item x="99"/>
        <item x="48"/>
        <item x="234"/>
        <item x="85"/>
        <item x="178"/>
        <item x="100"/>
        <item x="192"/>
        <item x="29"/>
        <item x="77"/>
        <item x="228"/>
        <item x="71"/>
        <item x="212"/>
        <item x="4"/>
        <item x="181"/>
        <item x="40"/>
        <item x="45"/>
        <item x="78"/>
        <item x="148"/>
        <item x="184"/>
        <item x="54"/>
        <item x="221"/>
        <item x="210"/>
        <item x="146"/>
        <item x="63"/>
        <item x="81"/>
        <item x="193"/>
        <item x="44"/>
        <item x="154"/>
        <item x="80"/>
        <item x="223"/>
        <item x="106"/>
        <item x="17"/>
        <item x="75"/>
        <item x="74"/>
        <item x="70"/>
        <item x="15"/>
        <item x="167"/>
        <item x="229"/>
        <item x="169"/>
        <item x="215"/>
        <item x="13"/>
        <item x="118"/>
        <item x="6"/>
        <item x="66"/>
        <item x="197"/>
        <item x="195"/>
        <item t="default"/>
      </items>
    </pivotField>
    <pivotField showAll="0"/>
    <pivotField axis="axisPage" multipleItemSelectionAllowed="1" showAll="0">
      <items count="5">
        <item h="1" x="1"/>
        <item x="2"/>
        <item h="1" x="0"/>
        <item h="1" x="3"/>
        <item t="default"/>
      </items>
    </pivotField>
    <pivotField showAll="0"/>
    <pivotField showAll="0"/>
    <pivotField axis="axisPage" multipleItemSelectionAllowed="1" showAll="0">
      <items count="11">
        <item h="1" x="1"/>
        <item h="1" x="2"/>
        <item h="1" x="0"/>
        <item h="1" x="3"/>
        <item h="1" x="5"/>
        <item x="6"/>
        <item h="1" x="4"/>
        <item h="1" x="8"/>
        <item h="1" x="7"/>
        <item h="1" x="9"/>
        <item t="default"/>
      </items>
    </pivotField>
    <pivotField dataField="1" showAll="0"/>
  </pivotFields>
  <rowFields count="1">
    <field x="1"/>
  </rowFields>
  <rowItems count="6">
    <i>
      <x v="15"/>
    </i>
    <i>
      <x v="52"/>
    </i>
    <i>
      <x v="157"/>
    </i>
    <i>
      <x v="177"/>
    </i>
    <i>
      <x v="207"/>
    </i>
    <i t="grand">
      <x/>
    </i>
  </rowItems>
  <colItems count="1">
    <i/>
  </colItems>
  <pageFields count="2">
    <pageField fld="3" hier="-1"/>
    <pageField fld="6" hier="-1"/>
  </pageFields>
  <dataFields count="1">
    <dataField name="Sum of Strike rate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D3B271-CF3D-4557-BE0D-15494B16EE66}" name="Table1" displayName="Table1" ref="F35:G45" totalsRowShown="0">
  <autoFilter ref="F35:G45" xr:uid="{81D3B271-CF3D-4557-BE0D-15494B16EE66}"/>
  <tableColumns count="2">
    <tableColumn id="1" xr3:uid="{CAEDA9E2-FF38-41AE-ADC6-4BD659F2E8D0}" name="Team_name" dataDxfId="1"/>
    <tableColumn id="2" xr3:uid="{2226F3F5-8198-4541-BD28-BABCAFE7CEE6}" name="Player_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38"/>
  <sheetViews>
    <sheetView tabSelected="1" workbookViewId="0">
      <selection activeCell="G13" sqref="G13"/>
    </sheetView>
  </sheetViews>
  <sheetFormatPr defaultColWidth="9" defaultRowHeight="14.4"/>
  <cols>
    <col min="1" max="1" width="5.6640625" style="6" bestFit="1" customWidth="1"/>
    <col min="2" max="2" width="21.88671875" style="6" bestFit="1" customWidth="1"/>
    <col min="3" max="3" width="8.88671875" style="6" bestFit="1" customWidth="1"/>
    <col min="4" max="4" width="12.6640625" style="15" bestFit="1" customWidth="1"/>
    <col min="5" max="5" width="11.44140625" style="2" bestFit="1" customWidth="1"/>
    <col min="6" max="6" width="10.21875" style="6" bestFit="1" customWidth="1"/>
    <col min="7" max="7" width="23.21875" style="6" bestFit="1" customWidth="1"/>
    <col min="8" max="8" width="9.5546875" style="6" bestFit="1" customWidth="1"/>
    <col min="10" max="10" width="9" style="17"/>
  </cols>
  <sheetData>
    <row r="1" spans="1:13">
      <c r="A1" s="1" t="s">
        <v>0</v>
      </c>
      <c r="B1" s="1" t="s">
        <v>1</v>
      </c>
      <c r="C1" s="1" t="s">
        <v>2</v>
      </c>
      <c r="D1" s="13" t="s">
        <v>284</v>
      </c>
      <c r="E1" s="1" t="s">
        <v>3</v>
      </c>
      <c r="F1" s="1" t="s">
        <v>4</v>
      </c>
      <c r="G1" s="1" t="s">
        <v>5</v>
      </c>
      <c r="H1" s="1" t="s">
        <v>279</v>
      </c>
      <c r="I1" s="31" t="s">
        <v>302</v>
      </c>
      <c r="J1" s="32" t="s">
        <v>326</v>
      </c>
      <c r="K1" s="37" t="s">
        <v>344</v>
      </c>
      <c r="L1" s="38" t="s">
        <v>334</v>
      </c>
      <c r="M1" s="37" t="s">
        <v>349</v>
      </c>
    </row>
    <row r="2" spans="1:13">
      <c r="A2" s="2">
        <v>0</v>
      </c>
      <c r="B2" s="2" t="s">
        <v>6</v>
      </c>
      <c r="C2" s="2" t="s">
        <v>7</v>
      </c>
      <c r="D2" s="14" t="s">
        <v>8</v>
      </c>
      <c r="E2" s="2">
        <v>9.6</v>
      </c>
      <c r="F2" s="2" t="s">
        <v>9</v>
      </c>
      <c r="G2" s="2" t="s">
        <v>10</v>
      </c>
      <c r="H2" s="16">
        <v>183.89</v>
      </c>
      <c r="K2" t="str">
        <f>IF(AND(G2="Delhi Capitals",Dataset!F2="RR"),"YES","NO")</f>
        <v>NO</v>
      </c>
      <c r="M2" t="str">
        <f>SUBSTITUTE(B2,"Stoinis","baghel")</f>
        <v>Rashid Khan</v>
      </c>
    </row>
    <row r="3" spans="1:13">
      <c r="A3" s="2">
        <v>1</v>
      </c>
      <c r="B3" s="2" t="s">
        <v>11</v>
      </c>
      <c r="C3" s="2" t="s">
        <v>7</v>
      </c>
      <c r="D3" s="14" t="s">
        <v>12</v>
      </c>
      <c r="E3" s="2">
        <v>9.9</v>
      </c>
      <c r="F3" s="2" t="s">
        <v>13</v>
      </c>
      <c r="G3" s="2" t="s">
        <v>10</v>
      </c>
      <c r="H3" s="16">
        <v>184.78</v>
      </c>
      <c r="K3" t="str">
        <f>IF(AND(G3="Delhi Capitals",Dataset!F3="RR"),"YES","NO")</f>
        <v>NO</v>
      </c>
      <c r="M3" t="str">
        <f t="shared" ref="M3:M66" si="0">SUBSTITUTE(B3,"Stoinis","baghel")</f>
        <v>Hardik Pandya</v>
      </c>
    </row>
    <row r="4" spans="1:13">
      <c r="A4" s="2">
        <v>2</v>
      </c>
      <c r="B4" s="2" t="s">
        <v>14</v>
      </c>
      <c r="C4" s="2" t="s">
        <v>15</v>
      </c>
      <c r="D4" s="14" t="s">
        <v>8</v>
      </c>
      <c r="E4" s="2">
        <v>1.1000000000000001</v>
      </c>
      <c r="F4" s="2" t="s">
        <v>16</v>
      </c>
      <c r="G4" s="2" t="s">
        <v>10</v>
      </c>
      <c r="H4" s="16">
        <v>110.12</v>
      </c>
      <c r="K4" t="str">
        <f>IF(AND(G4="Delhi Capitals",Dataset!F4="RR"),"YES","NO")</f>
        <v>NO</v>
      </c>
      <c r="M4" t="str">
        <f t="shared" si="0"/>
        <v>Lockie Ferguson</v>
      </c>
    </row>
    <row r="5" spans="1:13">
      <c r="A5" s="2">
        <v>3</v>
      </c>
      <c r="B5" s="2" t="s">
        <v>17</v>
      </c>
      <c r="C5" s="2" t="s">
        <v>18</v>
      </c>
      <c r="D5" s="14" t="s">
        <v>12</v>
      </c>
      <c r="E5" s="2">
        <v>19.8</v>
      </c>
      <c r="F5" s="2" t="s">
        <v>19</v>
      </c>
      <c r="G5" s="2" t="s">
        <v>10</v>
      </c>
      <c r="H5" s="16">
        <v>307.08999999999997</v>
      </c>
      <c r="K5" t="str">
        <f>IF(AND(G5="Delhi Capitals",Dataset!F5="RR"),"YES","NO")</f>
        <v>NO</v>
      </c>
      <c r="M5" t="str">
        <f t="shared" si="0"/>
        <v>Rahul Tewatia</v>
      </c>
    </row>
    <row r="6" spans="1:13">
      <c r="A6" s="2">
        <v>4</v>
      </c>
      <c r="B6" s="2" t="s">
        <v>20</v>
      </c>
      <c r="C6" s="2" t="s">
        <v>7</v>
      </c>
      <c r="D6" s="14" t="s">
        <v>21</v>
      </c>
      <c r="E6" s="2">
        <v>18.3</v>
      </c>
      <c r="F6" s="2" t="s">
        <v>16</v>
      </c>
      <c r="G6" s="2" t="s">
        <v>10</v>
      </c>
      <c r="H6" s="16">
        <v>301.45</v>
      </c>
      <c r="K6" t="str">
        <f>IF(AND(G6="Delhi Capitals",Dataset!F6="RR"),"YES","NO")</f>
        <v>NO</v>
      </c>
      <c r="M6" t="str">
        <f t="shared" si="0"/>
        <v>Shubman Gill</v>
      </c>
    </row>
    <row r="7" spans="1:13">
      <c r="A7" s="2">
        <v>5</v>
      </c>
      <c r="B7" s="2" t="s">
        <v>22</v>
      </c>
      <c r="C7" s="2" t="s">
        <v>15</v>
      </c>
      <c r="D7" s="14" t="s">
        <v>8</v>
      </c>
      <c r="E7" s="16">
        <v>38.200000000000003</v>
      </c>
      <c r="F7" s="2" t="s">
        <v>23</v>
      </c>
      <c r="G7" s="2" t="s">
        <v>10</v>
      </c>
      <c r="H7" s="16">
        <v>201.47</v>
      </c>
      <c r="K7" t="str">
        <f>IF(AND(G7="Delhi Capitals",Dataset!F7="RR"),"YES","NO")</f>
        <v>NO</v>
      </c>
      <c r="M7" t="str">
        <f t="shared" si="0"/>
        <v>Mohammad Shami</v>
      </c>
    </row>
    <row r="8" spans="1:13">
      <c r="A8" s="2">
        <v>6</v>
      </c>
      <c r="B8" s="2" t="s">
        <v>24</v>
      </c>
      <c r="C8" s="2" t="s">
        <v>25</v>
      </c>
      <c r="D8" s="14" t="s">
        <v>8</v>
      </c>
      <c r="E8" s="16">
        <v>35.229999999999997</v>
      </c>
      <c r="F8" s="2"/>
      <c r="G8" s="2" t="s">
        <v>10</v>
      </c>
      <c r="H8" s="16">
        <v>195.33</v>
      </c>
      <c r="K8" t="str">
        <f>IF(AND(G8="Delhi Capitals",Dataset!F8="RR"),"YES","NO")</f>
        <v>NO</v>
      </c>
      <c r="M8" t="str">
        <f t="shared" si="0"/>
        <v>Yash Dayal</v>
      </c>
    </row>
    <row r="9" spans="1:13">
      <c r="A9" s="2">
        <v>7</v>
      </c>
      <c r="B9" s="2" t="s">
        <v>26</v>
      </c>
      <c r="C9" s="2" t="s">
        <v>27</v>
      </c>
      <c r="D9" s="14" t="s">
        <v>21</v>
      </c>
      <c r="E9" s="16">
        <v>35.01</v>
      </c>
      <c r="F9" s="2" t="s">
        <v>19</v>
      </c>
      <c r="G9" s="2" t="s">
        <v>10</v>
      </c>
      <c r="H9" s="16">
        <v>194.68</v>
      </c>
      <c r="K9" t="str">
        <f>IF(AND(G9="Delhi Capitals",Dataset!F9="RR"),"YES","NO")</f>
        <v>NO</v>
      </c>
      <c r="M9" t="str">
        <f t="shared" si="0"/>
        <v>David Miller</v>
      </c>
    </row>
    <row r="10" spans="1:13">
      <c r="A10" s="2">
        <v>8</v>
      </c>
      <c r="B10" s="2" t="s">
        <v>28</v>
      </c>
      <c r="C10" s="2" t="s">
        <v>25</v>
      </c>
      <c r="D10" s="14" t="s">
        <v>8</v>
      </c>
      <c r="E10" s="16">
        <v>35.78</v>
      </c>
      <c r="F10" s="2" t="s">
        <v>29</v>
      </c>
      <c r="G10" s="2" t="s">
        <v>10</v>
      </c>
      <c r="H10" s="16">
        <v>67.89</v>
      </c>
      <c r="K10" t="str">
        <f>IF(AND(G10="Delhi Capitals",Dataset!F10="RR"),"YES","NO")</f>
        <v>NO</v>
      </c>
      <c r="M10" t="str">
        <f t="shared" si="0"/>
        <v>R. Sai Kishore</v>
      </c>
    </row>
    <row r="11" spans="1:13">
      <c r="A11" s="2">
        <v>9</v>
      </c>
      <c r="B11" s="2" t="s">
        <v>30</v>
      </c>
      <c r="C11" s="2" t="s">
        <v>25</v>
      </c>
      <c r="D11" s="14" t="s">
        <v>21</v>
      </c>
      <c r="E11" s="2">
        <v>26.47</v>
      </c>
      <c r="F11" s="2"/>
      <c r="G11" s="2" t="s">
        <v>10</v>
      </c>
      <c r="H11" s="16">
        <v>192.68</v>
      </c>
      <c r="K11" t="str">
        <f>IF(AND(G11="Delhi Capitals",Dataset!F11="RR"),"YES","NO")</f>
        <v>NO</v>
      </c>
      <c r="M11" t="str">
        <f t="shared" si="0"/>
        <v>Abhinav Sadarangani</v>
      </c>
    </row>
    <row r="12" spans="1:13">
      <c r="A12" s="2">
        <v>10</v>
      </c>
      <c r="B12" s="2" t="s">
        <v>31</v>
      </c>
      <c r="C12" s="2" t="s">
        <v>15</v>
      </c>
      <c r="D12" s="14" t="s">
        <v>32</v>
      </c>
      <c r="E12" s="2">
        <v>25.13</v>
      </c>
      <c r="F12" s="2"/>
      <c r="G12" s="2" t="s">
        <v>10</v>
      </c>
      <c r="H12" s="16">
        <v>191.54</v>
      </c>
      <c r="K12" t="str">
        <f>IF(AND(G12="Delhi Capitals",Dataset!F12="RR"),"YES","NO")</f>
        <v>NO</v>
      </c>
      <c r="M12" t="str">
        <f t="shared" si="0"/>
        <v>Matthew Wade</v>
      </c>
    </row>
    <row r="13" spans="1:13">
      <c r="A13" s="2">
        <v>11</v>
      </c>
      <c r="B13" s="2" t="s">
        <v>33</v>
      </c>
      <c r="C13" s="2" t="s">
        <v>34</v>
      </c>
      <c r="D13" s="14" t="s">
        <v>8</v>
      </c>
      <c r="E13" s="2">
        <v>28.05</v>
      </c>
      <c r="F13" s="2"/>
      <c r="G13" s="2" t="s">
        <v>10</v>
      </c>
      <c r="H13" s="16">
        <v>194.05</v>
      </c>
      <c r="K13" t="str">
        <f>IF(AND(G13="Delhi Capitals",Dataset!F13="RR"),"YES","NO")</f>
        <v>NO</v>
      </c>
      <c r="M13" t="str">
        <f t="shared" si="0"/>
        <v>Alzarri Joseph</v>
      </c>
    </row>
    <row r="14" spans="1:13">
      <c r="A14" s="2">
        <v>12</v>
      </c>
      <c r="B14" s="2" t="s">
        <v>35</v>
      </c>
      <c r="C14" s="2" t="s">
        <v>15</v>
      </c>
      <c r="D14" s="14" t="s">
        <v>21</v>
      </c>
      <c r="E14" s="5">
        <v>37</v>
      </c>
      <c r="F14" s="2" t="s">
        <v>9</v>
      </c>
      <c r="G14" s="2" t="s">
        <v>10</v>
      </c>
      <c r="H14" s="16">
        <v>135.34</v>
      </c>
      <c r="K14" t="str">
        <f>IF(AND(G14="Delhi Capitals",Dataset!F14="RR"),"YES","NO")</f>
        <v>NO</v>
      </c>
      <c r="M14" t="str">
        <f t="shared" si="0"/>
        <v>Jason Roy</v>
      </c>
    </row>
    <row r="15" spans="1:13">
      <c r="A15" s="2">
        <v>13</v>
      </c>
      <c r="B15" s="2" t="s">
        <v>36</v>
      </c>
      <c r="C15" s="2" t="s">
        <v>27</v>
      </c>
      <c r="D15" s="14" t="s">
        <v>32</v>
      </c>
      <c r="E15" s="5">
        <v>34</v>
      </c>
      <c r="F15" s="2" t="s">
        <v>9</v>
      </c>
      <c r="G15" s="2" t="s">
        <v>10</v>
      </c>
      <c r="H15" s="16">
        <v>133.56</v>
      </c>
      <c r="K15" t="str">
        <f>IF(AND(G15="Delhi Capitals",Dataset!F15="RR"),"YES","NO")</f>
        <v>NO</v>
      </c>
      <c r="M15" t="str">
        <f t="shared" si="0"/>
        <v>Wriddhiman Saha</v>
      </c>
    </row>
    <row r="16" spans="1:13">
      <c r="A16" s="2">
        <v>14</v>
      </c>
      <c r="B16" s="2" t="s">
        <v>37</v>
      </c>
      <c r="C16" s="2" t="s">
        <v>27</v>
      </c>
      <c r="D16" s="14" t="s">
        <v>12</v>
      </c>
      <c r="E16" s="5">
        <v>31</v>
      </c>
      <c r="F16" s="2" t="s">
        <v>13</v>
      </c>
      <c r="G16" s="2" t="s">
        <v>10</v>
      </c>
      <c r="H16" s="16">
        <v>131.88999999999999</v>
      </c>
      <c r="K16" t="str">
        <f>IF(AND(G16="Delhi Capitals",Dataset!F16="RR"),"YES","NO")</f>
        <v>NO</v>
      </c>
      <c r="M16" t="str">
        <f t="shared" si="0"/>
        <v>Jayant Yadav</v>
      </c>
    </row>
    <row r="17" spans="1:13">
      <c r="A17" s="2">
        <v>15</v>
      </c>
      <c r="B17" s="2" t="s">
        <v>38</v>
      </c>
      <c r="C17" s="2" t="s">
        <v>39</v>
      </c>
      <c r="D17" s="14" t="s">
        <v>12</v>
      </c>
      <c r="E17" s="2">
        <v>16.899999999999999</v>
      </c>
      <c r="F17" s="2" t="s">
        <v>9</v>
      </c>
      <c r="G17" s="2" t="s">
        <v>10</v>
      </c>
      <c r="H17" s="16">
        <v>167.21</v>
      </c>
      <c r="K17" t="str">
        <f>IF(AND(G17="Delhi Capitals",Dataset!F17="RR"),"YES","NO")</f>
        <v>NO</v>
      </c>
      <c r="M17" t="str">
        <f t="shared" si="0"/>
        <v>Vijay Shankar</v>
      </c>
    </row>
    <row r="18" spans="1:13">
      <c r="A18" s="2">
        <v>16</v>
      </c>
      <c r="B18" s="2" t="s">
        <v>40</v>
      </c>
      <c r="C18" s="2" t="s">
        <v>34</v>
      </c>
      <c r="D18" s="14" t="s">
        <v>12</v>
      </c>
      <c r="E18" s="2">
        <v>16.399999999999999</v>
      </c>
      <c r="F18" s="2" t="s">
        <v>29</v>
      </c>
      <c r="G18" s="2" t="s">
        <v>10</v>
      </c>
      <c r="H18" s="16">
        <v>162.47</v>
      </c>
      <c r="K18" t="str">
        <f>IF(AND(G18="Delhi Capitals",Dataset!F18="RR"),"YES","NO")</f>
        <v>NO</v>
      </c>
      <c r="M18" t="str">
        <f t="shared" si="0"/>
        <v>Dominic Drakes</v>
      </c>
    </row>
    <row r="19" spans="1:13">
      <c r="A19" s="2">
        <v>17</v>
      </c>
      <c r="B19" s="2" t="s">
        <v>41</v>
      </c>
      <c r="C19" s="2" t="s">
        <v>39</v>
      </c>
      <c r="D19" s="14" t="s">
        <v>8</v>
      </c>
      <c r="E19" s="2">
        <v>6.4</v>
      </c>
      <c r="F19" s="2"/>
      <c r="G19" s="2" t="s">
        <v>10</v>
      </c>
      <c r="H19" s="16">
        <v>98.12</v>
      </c>
      <c r="K19" t="str">
        <f>IF(AND(G19="Delhi Capitals",Dataset!F19="RR"),"YES","NO")</f>
        <v>NO</v>
      </c>
      <c r="M19" t="str">
        <f t="shared" si="0"/>
        <v>Varun Aaron</v>
      </c>
    </row>
    <row r="20" spans="1:13">
      <c r="A20" s="2">
        <v>18</v>
      </c>
      <c r="B20" s="2" t="s">
        <v>42</v>
      </c>
      <c r="C20" s="2" t="s">
        <v>39</v>
      </c>
      <c r="D20" s="14" t="s">
        <v>12</v>
      </c>
      <c r="E20" s="2">
        <v>15.4</v>
      </c>
      <c r="F20" s="2" t="s">
        <v>16</v>
      </c>
      <c r="G20" s="2" t="s">
        <v>10</v>
      </c>
      <c r="H20" s="16">
        <v>152.78</v>
      </c>
      <c r="K20" t="str">
        <f>IF(AND(G20="Delhi Capitals",Dataset!F20="RR"),"YES","NO")</f>
        <v>NO</v>
      </c>
      <c r="M20" t="str">
        <f t="shared" si="0"/>
        <v>Gurkeerat Singh</v>
      </c>
    </row>
    <row r="21" spans="1:13">
      <c r="A21" s="2">
        <v>19</v>
      </c>
      <c r="B21" s="2" t="s">
        <v>43</v>
      </c>
      <c r="C21" s="2" t="s">
        <v>44</v>
      </c>
      <c r="D21" s="14" t="s">
        <v>8</v>
      </c>
      <c r="E21" s="2">
        <v>3.7</v>
      </c>
      <c r="F21" s="2"/>
      <c r="G21" s="2" t="s">
        <v>10</v>
      </c>
      <c r="H21" s="16">
        <v>97</v>
      </c>
      <c r="K21" t="str">
        <f>IF(AND(G21="Delhi Capitals",Dataset!F21="RR"),"YES","NO")</f>
        <v>NO</v>
      </c>
      <c r="M21" t="str">
        <f t="shared" si="0"/>
        <v>Noor Ahmad</v>
      </c>
    </row>
    <row r="22" spans="1:13">
      <c r="A22" s="2">
        <v>20</v>
      </c>
      <c r="B22" s="2" t="s">
        <v>45</v>
      </c>
      <c r="C22" s="2" t="s">
        <v>25</v>
      </c>
      <c r="D22" s="14" t="s">
        <v>12</v>
      </c>
      <c r="E22" s="2">
        <v>26.14</v>
      </c>
      <c r="F22" s="2" t="s">
        <v>23</v>
      </c>
      <c r="G22" s="2" t="s">
        <v>10</v>
      </c>
      <c r="H22" s="16">
        <v>192.35</v>
      </c>
      <c r="K22" t="str">
        <f>IF(AND(G22="Delhi Capitals",Dataset!F22="RR"),"YES","NO")</f>
        <v>NO</v>
      </c>
      <c r="M22" t="str">
        <f t="shared" si="0"/>
        <v>Darshan Nalkande</v>
      </c>
    </row>
    <row r="23" spans="1:13">
      <c r="A23" s="2">
        <v>21</v>
      </c>
      <c r="B23" s="2" t="s">
        <v>46</v>
      </c>
      <c r="C23" s="2" t="s">
        <v>25</v>
      </c>
      <c r="D23" s="14" t="s">
        <v>12</v>
      </c>
      <c r="E23" s="2">
        <v>24.89</v>
      </c>
      <c r="F23" s="2"/>
      <c r="G23" s="2" t="s">
        <v>10</v>
      </c>
      <c r="H23" s="16">
        <v>191.29</v>
      </c>
      <c r="K23" t="str">
        <f>IF(AND(G23="Delhi Capitals",Dataset!F23="RR"),"YES","NO")</f>
        <v>NO</v>
      </c>
      <c r="M23" t="str">
        <f t="shared" si="0"/>
        <v>Pradeep Sangwan</v>
      </c>
    </row>
    <row r="24" spans="1:13">
      <c r="A24" s="2">
        <v>22</v>
      </c>
      <c r="B24" s="2" t="s">
        <v>47</v>
      </c>
      <c r="C24" s="2" t="s">
        <v>48</v>
      </c>
      <c r="D24" s="14" t="s">
        <v>12</v>
      </c>
      <c r="E24" s="2">
        <v>10.199999999999999</v>
      </c>
      <c r="F24" s="2" t="s">
        <v>29</v>
      </c>
      <c r="G24" s="2" t="s">
        <v>49</v>
      </c>
      <c r="H24" s="16">
        <v>186.23</v>
      </c>
      <c r="K24" t="str">
        <f>IF(AND(G24="Delhi Capitals",Dataset!F24="RR"),"YES","NO")</f>
        <v>NO</v>
      </c>
      <c r="M24" t="str">
        <f t="shared" si="0"/>
        <v>Ravindra Jadeja</v>
      </c>
    </row>
    <row r="25" spans="1:13">
      <c r="A25" s="2">
        <v>23</v>
      </c>
      <c r="B25" s="2" t="s">
        <v>50</v>
      </c>
      <c r="C25" s="2" t="s">
        <v>15</v>
      </c>
      <c r="D25" s="14" t="s">
        <v>8</v>
      </c>
      <c r="E25" s="2">
        <v>9.3000000000000007</v>
      </c>
      <c r="F25" s="2" t="s">
        <v>29</v>
      </c>
      <c r="G25" s="2" t="s">
        <v>49</v>
      </c>
      <c r="H25" s="16">
        <v>182.67</v>
      </c>
      <c r="K25" t="str">
        <f>IF(AND(G25="Delhi Capitals",Dataset!F25="RR"),"YES","NO")</f>
        <v>NO</v>
      </c>
      <c r="M25" t="str">
        <f t="shared" si="0"/>
        <v>Deepak Chahar</v>
      </c>
    </row>
    <row r="26" spans="1:13">
      <c r="A26" s="2">
        <v>24</v>
      </c>
      <c r="B26" s="2" t="s">
        <v>51</v>
      </c>
      <c r="C26" s="2" t="s">
        <v>48</v>
      </c>
      <c r="D26" s="14" t="s">
        <v>32</v>
      </c>
      <c r="E26" s="2">
        <v>8.8000000000000007</v>
      </c>
      <c r="F26" s="2" t="s">
        <v>29</v>
      </c>
      <c r="G26" s="2" t="s">
        <v>49</v>
      </c>
      <c r="H26" s="16">
        <v>180.78</v>
      </c>
      <c r="K26" t="str">
        <f>IF(AND(G26="Delhi Capitals",Dataset!F26="RR"),"YES","NO")</f>
        <v>NO</v>
      </c>
      <c r="M26" t="str">
        <f t="shared" si="0"/>
        <v>MS Dhoni</v>
      </c>
    </row>
    <row r="27" spans="1:13">
      <c r="A27" s="2">
        <v>25</v>
      </c>
      <c r="B27" s="2" t="s">
        <v>52</v>
      </c>
      <c r="C27" s="2" t="s">
        <v>48</v>
      </c>
      <c r="D27" s="14" t="s">
        <v>12</v>
      </c>
      <c r="E27" s="2">
        <v>18.399999999999999</v>
      </c>
      <c r="F27" s="2" t="s">
        <v>29</v>
      </c>
      <c r="G27" s="2" t="s">
        <v>49</v>
      </c>
      <c r="H27" s="16">
        <v>301.77999999999997</v>
      </c>
      <c r="K27" t="str">
        <f>IF(AND(G27="Delhi Capitals",Dataset!F27="RR"),"YES","NO")</f>
        <v>NO</v>
      </c>
      <c r="M27" t="str">
        <f t="shared" si="0"/>
        <v>Moeen Ali</v>
      </c>
    </row>
    <row r="28" spans="1:13">
      <c r="A28" s="2">
        <v>26</v>
      </c>
      <c r="B28" s="2" t="s">
        <v>53</v>
      </c>
      <c r="C28" s="2" t="s">
        <v>15</v>
      </c>
      <c r="D28" s="14" t="s">
        <v>32</v>
      </c>
      <c r="E28" s="16">
        <v>38.86</v>
      </c>
      <c r="F28" s="2" t="s">
        <v>29</v>
      </c>
      <c r="G28" s="2" t="s">
        <v>49</v>
      </c>
      <c r="H28" s="16">
        <v>202.11</v>
      </c>
      <c r="K28" t="str">
        <f>IF(AND(G28="Delhi Capitals",Dataset!F28="RR"),"YES","NO")</f>
        <v>NO</v>
      </c>
      <c r="M28" t="str">
        <f t="shared" si="0"/>
        <v>Ambati Rayudu</v>
      </c>
    </row>
    <row r="29" spans="1:13">
      <c r="A29" s="2">
        <v>27</v>
      </c>
      <c r="B29" s="2" t="s">
        <v>54</v>
      </c>
      <c r="C29" s="2" t="s">
        <v>48</v>
      </c>
      <c r="D29" s="14" t="s">
        <v>21</v>
      </c>
      <c r="E29" s="16">
        <v>37.76</v>
      </c>
      <c r="F29" s="2" t="s">
        <v>29</v>
      </c>
      <c r="G29" s="2" t="s">
        <v>49</v>
      </c>
      <c r="H29" s="16">
        <v>67.72</v>
      </c>
      <c r="K29" t="str">
        <f>IF(AND(G29="Delhi Capitals",Dataset!F29="RR"),"YES","NO")</f>
        <v>NO</v>
      </c>
      <c r="M29" t="str">
        <f t="shared" si="0"/>
        <v>Ruturaj Gaikwad</v>
      </c>
    </row>
    <row r="30" spans="1:13">
      <c r="A30" s="2">
        <v>28</v>
      </c>
      <c r="B30" s="2" t="s">
        <v>55</v>
      </c>
      <c r="C30" s="2" t="s">
        <v>15</v>
      </c>
      <c r="D30" s="14" t="s">
        <v>12</v>
      </c>
      <c r="E30" s="16">
        <v>37.1</v>
      </c>
      <c r="F30" s="2" t="s">
        <v>29</v>
      </c>
      <c r="G30" s="2" t="s">
        <v>49</v>
      </c>
      <c r="H30" s="16">
        <v>70.290000000000006</v>
      </c>
      <c r="K30" t="str">
        <f>IF(AND(G30="Delhi Capitals",Dataset!F30="RR"),"YES","NO")</f>
        <v>NO</v>
      </c>
      <c r="M30" t="str">
        <f t="shared" si="0"/>
        <v>Dwayne Bravo</v>
      </c>
    </row>
    <row r="31" spans="1:13">
      <c r="A31" s="2">
        <v>29</v>
      </c>
      <c r="B31" s="2" t="s">
        <v>56</v>
      </c>
      <c r="C31" s="2" t="s">
        <v>39</v>
      </c>
      <c r="D31" s="14" t="s">
        <v>12</v>
      </c>
      <c r="E31" s="16">
        <v>35.89</v>
      </c>
      <c r="F31" s="2" t="s">
        <v>19</v>
      </c>
      <c r="G31" s="2" t="s">
        <v>49</v>
      </c>
      <c r="H31" s="16">
        <v>68.540000000000006</v>
      </c>
      <c r="K31" t="str">
        <f>IF(AND(G31="Delhi Capitals",Dataset!F31="RR"),"YES","NO")</f>
        <v>NO</v>
      </c>
      <c r="M31" t="str">
        <f t="shared" si="0"/>
        <v>Shivam Dube</v>
      </c>
    </row>
    <row r="32" spans="1:13">
      <c r="A32" s="2">
        <v>30</v>
      </c>
      <c r="B32" s="2" t="s">
        <v>57</v>
      </c>
      <c r="C32" s="2" t="s">
        <v>15</v>
      </c>
      <c r="D32" s="14" t="s">
        <v>12</v>
      </c>
      <c r="E32" s="16">
        <v>35.450000000000003</v>
      </c>
      <c r="F32" s="2" t="s">
        <v>23</v>
      </c>
      <c r="G32" s="2" t="s">
        <v>49</v>
      </c>
      <c r="H32" s="16">
        <v>197.21</v>
      </c>
      <c r="K32" t="str">
        <f>IF(AND(G32="Delhi Capitals",Dataset!F32="RR"),"YES","NO")</f>
        <v>NO</v>
      </c>
      <c r="M32" t="str">
        <f t="shared" si="0"/>
        <v>Chris Jordan</v>
      </c>
    </row>
    <row r="33" spans="1:13">
      <c r="A33" s="2">
        <v>31</v>
      </c>
      <c r="B33" s="2" t="s">
        <v>58</v>
      </c>
      <c r="C33" s="2" t="s">
        <v>15</v>
      </c>
      <c r="D33" s="14" t="s">
        <v>21</v>
      </c>
      <c r="E33" s="5">
        <v>38</v>
      </c>
      <c r="F33" s="2" t="s">
        <v>29</v>
      </c>
      <c r="G33" s="2" t="s">
        <v>49</v>
      </c>
      <c r="H33" s="16">
        <v>136.12</v>
      </c>
      <c r="K33" t="str">
        <f>IF(AND(G33="Delhi Capitals",Dataset!F33="RR"),"YES","NO")</f>
        <v>NO</v>
      </c>
      <c r="M33" t="str">
        <f t="shared" si="0"/>
        <v>Robin Uthappa</v>
      </c>
    </row>
    <row r="34" spans="1:13">
      <c r="A34" s="2">
        <v>32</v>
      </c>
      <c r="B34" s="2" t="s">
        <v>59</v>
      </c>
      <c r="C34" s="2" t="s">
        <v>27</v>
      </c>
      <c r="D34" s="14" t="s">
        <v>12</v>
      </c>
      <c r="E34" s="5">
        <v>35</v>
      </c>
      <c r="F34" s="2" t="s">
        <v>29</v>
      </c>
      <c r="G34" s="2" t="s">
        <v>49</v>
      </c>
      <c r="H34" s="16">
        <v>134.22</v>
      </c>
      <c r="K34" t="str">
        <f>IF(AND(G34="Delhi Capitals",Dataset!F34="RR"),"YES","NO")</f>
        <v>NO</v>
      </c>
      <c r="M34" t="str">
        <f t="shared" si="0"/>
        <v>Mitchell Santner</v>
      </c>
    </row>
    <row r="35" spans="1:13">
      <c r="A35" s="2">
        <v>33</v>
      </c>
      <c r="B35" s="2" t="s">
        <v>60</v>
      </c>
      <c r="C35" s="2" t="s">
        <v>61</v>
      </c>
      <c r="D35" s="14" t="s">
        <v>8</v>
      </c>
      <c r="E35" s="5">
        <v>36</v>
      </c>
      <c r="F35" s="2" t="s">
        <v>13</v>
      </c>
      <c r="G35" s="2" t="s">
        <v>49</v>
      </c>
      <c r="H35" s="16">
        <v>134.78</v>
      </c>
      <c r="K35" t="str">
        <f>IF(AND(G35="Delhi Capitals",Dataset!F35="RR"),"YES","NO")</f>
        <v>NO</v>
      </c>
      <c r="M35" t="str">
        <f t="shared" si="0"/>
        <v>Adam Milne</v>
      </c>
    </row>
    <row r="36" spans="1:13">
      <c r="A36" s="2">
        <v>34</v>
      </c>
      <c r="B36" s="2" t="s">
        <v>62</v>
      </c>
      <c r="C36" s="2" t="s">
        <v>44</v>
      </c>
      <c r="D36" s="14" t="s">
        <v>12</v>
      </c>
      <c r="E36" s="5">
        <v>24</v>
      </c>
      <c r="F36" s="2"/>
      <c r="G36" s="2" t="s">
        <v>49</v>
      </c>
      <c r="H36" s="16">
        <v>170</v>
      </c>
      <c r="K36" t="str">
        <f>IF(AND(G36="Delhi Capitals",Dataset!F36="RR"),"YES","NO")</f>
        <v>NO</v>
      </c>
      <c r="M36" t="str">
        <f t="shared" si="0"/>
        <v>Rajvardhan Hangargekar</v>
      </c>
    </row>
    <row r="37" spans="1:13">
      <c r="A37" s="2">
        <v>35</v>
      </c>
      <c r="B37" s="2" t="s">
        <v>63</v>
      </c>
      <c r="C37" s="2" t="s">
        <v>25</v>
      </c>
      <c r="D37" s="14" t="s">
        <v>8</v>
      </c>
      <c r="E37" s="2">
        <v>16.7</v>
      </c>
      <c r="F37" s="2"/>
      <c r="G37" s="2" t="s">
        <v>49</v>
      </c>
      <c r="H37" s="16">
        <v>165.43</v>
      </c>
      <c r="K37" t="str">
        <f>IF(AND(G37="Delhi Capitals",Dataset!F37="RR"),"YES","NO")</f>
        <v>NO</v>
      </c>
      <c r="M37" t="str">
        <f t="shared" si="0"/>
        <v>Prashant Solanki</v>
      </c>
    </row>
    <row r="38" spans="1:13">
      <c r="A38" s="2">
        <v>36</v>
      </c>
      <c r="B38" s="2" t="s">
        <v>64</v>
      </c>
      <c r="C38" s="2" t="s">
        <v>27</v>
      </c>
      <c r="D38" s="14" t="s">
        <v>21</v>
      </c>
      <c r="E38" s="2">
        <v>15.8</v>
      </c>
      <c r="F38" s="2"/>
      <c r="G38" s="2" t="s">
        <v>49</v>
      </c>
      <c r="H38" s="16">
        <v>156.22999999999999</v>
      </c>
      <c r="K38" t="str">
        <f>IF(AND(G38="Delhi Capitals",Dataset!F38="RR"),"YES","NO")</f>
        <v>NO</v>
      </c>
      <c r="M38" t="str">
        <f t="shared" si="0"/>
        <v>Devon Conway</v>
      </c>
    </row>
    <row r="39" spans="1:13">
      <c r="A39" s="2">
        <v>37</v>
      </c>
      <c r="B39" s="2" t="s">
        <v>65</v>
      </c>
      <c r="C39" s="2" t="s">
        <v>39</v>
      </c>
      <c r="D39" s="14" t="s">
        <v>8</v>
      </c>
      <c r="E39" s="2">
        <v>14.7</v>
      </c>
      <c r="F39" s="2"/>
      <c r="G39" s="2" t="s">
        <v>49</v>
      </c>
      <c r="H39" s="16">
        <v>85.66</v>
      </c>
      <c r="K39" t="str">
        <f>IF(AND(G39="Delhi Capitals",Dataset!F39="RR"),"YES","NO")</f>
        <v>NO</v>
      </c>
      <c r="M39" t="str">
        <f t="shared" si="0"/>
        <v>Maheesh Theekshana</v>
      </c>
    </row>
    <row r="40" spans="1:13">
      <c r="A40" s="2">
        <v>38</v>
      </c>
      <c r="B40" s="2" t="s">
        <v>66</v>
      </c>
      <c r="C40" s="2" t="s">
        <v>39</v>
      </c>
      <c r="D40" s="14" t="s">
        <v>12</v>
      </c>
      <c r="E40" s="2">
        <v>6.5</v>
      </c>
      <c r="F40" s="2"/>
      <c r="G40" s="2" t="s">
        <v>49</v>
      </c>
      <c r="H40" s="16">
        <v>98.47</v>
      </c>
      <c r="K40" t="str">
        <f>IF(AND(G40="Delhi Capitals",Dataset!F40="RR"),"YES","NO")</f>
        <v>NO</v>
      </c>
      <c r="M40" t="str">
        <f t="shared" si="0"/>
        <v>Dwaine Pretorius</v>
      </c>
    </row>
    <row r="41" spans="1:13">
      <c r="A41" s="2">
        <v>39</v>
      </c>
      <c r="B41" s="2" t="s">
        <v>67</v>
      </c>
      <c r="C41" s="2" t="s">
        <v>25</v>
      </c>
      <c r="D41" s="14" t="s">
        <v>12</v>
      </c>
      <c r="E41" s="5">
        <v>23</v>
      </c>
      <c r="F41" s="2" t="s">
        <v>29</v>
      </c>
      <c r="G41" s="2" t="s">
        <v>49</v>
      </c>
      <c r="H41" s="16">
        <v>169.88</v>
      </c>
      <c r="K41" t="str">
        <f>IF(AND(G41="Delhi Capitals",Dataset!F41="RR"),"YES","NO")</f>
        <v>NO</v>
      </c>
      <c r="M41" t="str">
        <f t="shared" si="0"/>
        <v>K.Bhagath Varma</v>
      </c>
    </row>
    <row r="42" spans="1:13">
      <c r="A42" s="2">
        <v>40</v>
      </c>
      <c r="B42" s="2" t="s">
        <v>68</v>
      </c>
      <c r="C42" s="2" t="s">
        <v>25</v>
      </c>
      <c r="D42" s="14" t="s">
        <v>8</v>
      </c>
      <c r="E42" s="5">
        <v>33</v>
      </c>
      <c r="F42" s="2" t="s">
        <v>13</v>
      </c>
      <c r="G42" s="2" t="s">
        <v>49</v>
      </c>
      <c r="H42" s="16">
        <v>133.01</v>
      </c>
      <c r="K42" t="str">
        <f>IF(AND(G42="Delhi Capitals",Dataset!F42="RR"),"YES","NO")</f>
        <v>NO</v>
      </c>
      <c r="M42" t="str">
        <f t="shared" si="0"/>
        <v>Simarjeet Singh</v>
      </c>
    </row>
    <row r="43" spans="1:13">
      <c r="A43" s="2">
        <v>41</v>
      </c>
      <c r="B43" s="2" t="s">
        <v>69</v>
      </c>
      <c r="C43" s="2" t="s">
        <v>25</v>
      </c>
      <c r="D43" s="14" t="s">
        <v>32</v>
      </c>
      <c r="E43" s="2">
        <v>6.1</v>
      </c>
      <c r="F43" s="2" t="s">
        <v>29</v>
      </c>
      <c r="G43" s="2" t="s">
        <v>49</v>
      </c>
      <c r="H43" s="16">
        <v>91.78</v>
      </c>
      <c r="K43" t="str">
        <f>IF(AND(G43="Delhi Capitals",Dataset!F43="RR"),"YES","NO")</f>
        <v>NO</v>
      </c>
      <c r="M43" t="str">
        <f t="shared" si="0"/>
        <v>N. Jagadeesan</v>
      </c>
    </row>
    <row r="44" spans="1:13">
      <c r="A44" s="2">
        <v>42</v>
      </c>
      <c r="B44" s="2" t="s">
        <v>70</v>
      </c>
      <c r="C44" s="2" t="s">
        <v>25</v>
      </c>
      <c r="D44" s="14" t="s">
        <v>21</v>
      </c>
      <c r="E44" s="2">
        <v>14.2</v>
      </c>
      <c r="F44" s="2" t="s">
        <v>29</v>
      </c>
      <c r="G44" s="2" t="s">
        <v>49</v>
      </c>
      <c r="H44" s="16">
        <v>104.78</v>
      </c>
      <c r="K44" t="str">
        <f>IF(AND(G44="Delhi Capitals",Dataset!F44="RR"),"YES","NO")</f>
        <v>NO</v>
      </c>
      <c r="M44" t="str">
        <f t="shared" si="0"/>
        <v>C.Hari Nishaanth</v>
      </c>
    </row>
    <row r="45" spans="1:13">
      <c r="A45" s="2">
        <v>43</v>
      </c>
      <c r="B45" s="2" t="s">
        <v>71</v>
      </c>
      <c r="C45" s="2" t="s">
        <v>25</v>
      </c>
      <c r="D45" s="14" t="s">
        <v>8</v>
      </c>
      <c r="E45" s="2">
        <v>1.2</v>
      </c>
      <c r="F45" s="2" t="s">
        <v>29</v>
      </c>
      <c r="G45" s="2" t="s">
        <v>49</v>
      </c>
      <c r="H45" s="16">
        <v>110.45</v>
      </c>
      <c r="K45" t="str">
        <f>IF(AND(G45="Delhi Capitals",Dataset!F45="RR"),"YES","NO")</f>
        <v>NO</v>
      </c>
      <c r="M45" t="str">
        <f t="shared" si="0"/>
        <v>K.M. Asif</v>
      </c>
    </row>
    <row r="46" spans="1:13">
      <c r="A46" s="2">
        <v>44</v>
      </c>
      <c r="B46" s="2" t="s">
        <v>72</v>
      </c>
      <c r="C46" s="2" t="s">
        <v>25</v>
      </c>
      <c r="D46" s="14" t="s">
        <v>8</v>
      </c>
      <c r="E46" s="2">
        <v>1.3</v>
      </c>
      <c r="F46" s="2"/>
      <c r="G46" s="2" t="s">
        <v>49</v>
      </c>
      <c r="H46" s="16">
        <v>110.78</v>
      </c>
      <c r="K46" t="str">
        <f>IF(AND(G46="Delhi Capitals",Dataset!F46="RR"),"YES","NO")</f>
        <v>NO</v>
      </c>
      <c r="M46" t="str">
        <f t="shared" si="0"/>
        <v>Tushar Deshpande</v>
      </c>
    </row>
    <row r="47" spans="1:13">
      <c r="A47" s="2">
        <v>45</v>
      </c>
      <c r="B47" s="2" t="s">
        <v>73</v>
      </c>
      <c r="C47" s="2" t="s">
        <v>25</v>
      </c>
      <c r="D47" s="14" t="s">
        <v>21</v>
      </c>
      <c r="E47" s="2">
        <v>1.9</v>
      </c>
      <c r="F47" s="2"/>
      <c r="G47" s="2" t="s">
        <v>49</v>
      </c>
      <c r="H47" s="16">
        <v>111.03</v>
      </c>
      <c r="K47" t="str">
        <f>IF(AND(G47="Delhi Capitals",Dataset!F47="RR"),"YES","NO")</f>
        <v>NO</v>
      </c>
      <c r="M47" t="str">
        <f t="shared" si="0"/>
        <v>Subhranshu Senapati</v>
      </c>
    </row>
    <row r="48" spans="1:13">
      <c r="A48" s="2">
        <v>46</v>
      </c>
      <c r="B48" s="2" t="s">
        <v>74</v>
      </c>
      <c r="C48" s="2" t="s">
        <v>25</v>
      </c>
      <c r="D48" s="14" t="s">
        <v>8</v>
      </c>
      <c r="E48" s="2">
        <v>1.5</v>
      </c>
      <c r="F48" s="2"/>
      <c r="G48" s="36" t="s">
        <v>49</v>
      </c>
      <c r="H48" s="16">
        <v>111.56</v>
      </c>
      <c r="K48" t="str">
        <f>IF(AND(G48="Delhi Capitals",Dataset!F48="RR"),"YES","NO")</f>
        <v>NO</v>
      </c>
      <c r="M48" t="str">
        <f t="shared" si="0"/>
        <v>Mukesh Choudhary</v>
      </c>
    </row>
    <row r="49" spans="1:13">
      <c r="A49" s="2">
        <v>47</v>
      </c>
      <c r="B49" s="2" t="s">
        <v>75</v>
      </c>
      <c r="C49" s="2" t="s">
        <v>48</v>
      </c>
      <c r="D49" s="14" t="s">
        <v>32</v>
      </c>
      <c r="E49" s="2">
        <v>10</v>
      </c>
      <c r="F49" s="2" t="s">
        <v>76</v>
      </c>
      <c r="G49" s="36" t="s">
        <v>77</v>
      </c>
      <c r="H49" s="16">
        <v>185.12</v>
      </c>
      <c r="K49" t="str">
        <f>IF(AND(G49="Delhi Capitals",Dataset!F49="RR"),"YES","NO")</f>
        <v>NO</v>
      </c>
      <c r="M49" t="str">
        <f t="shared" si="0"/>
        <v>Rishabh Pant</v>
      </c>
    </row>
    <row r="50" spans="1:13">
      <c r="A50" s="2">
        <v>48</v>
      </c>
      <c r="B50" s="2" t="s">
        <v>78</v>
      </c>
      <c r="C50" s="2" t="s">
        <v>15</v>
      </c>
      <c r="D50" s="14" t="s">
        <v>8</v>
      </c>
      <c r="E50" s="2">
        <v>8.1999999999999993</v>
      </c>
      <c r="F50" s="2" t="s">
        <v>29</v>
      </c>
      <c r="G50" s="36" t="s">
        <v>77</v>
      </c>
      <c r="H50" s="16">
        <v>348.23</v>
      </c>
      <c r="K50" t="str">
        <f>IF(AND(G50="Delhi Capitals",Dataset!F50="RR"),"YES","NO")</f>
        <v>NO</v>
      </c>
      <c r="M50" t="str">
        <f t="shared" si="0"/>
        <v>Shardul Thakur</v>
      </c>
    </row>
    <row r="51" spans="1:13">
      <c r="A51" s="2">
        <v>49</v>
      </c>
      <c r="B51" s="2" t="s">
        <v>79</v>
      </c>
      <c r="C51" s="2" t="s">
        <v>48</v>
      </c>
      <c r="D51" s="14" t="s">
        <v>12</v>
      </c>
      <c r="E51" s="2">
        <v>19.899999999999999</v>
      </c>
      <c r="F51" s="2" t="s">
        <v>76</v>
      </c>
      <c r="G51" s="36" t="s">
        <v>77</v>
      </c>
      <c r="H51" s="16">
        <v>307.32</v>
      </c>
      <c r="K51" t="str">
        <f>IF(AND(G51="Delhi Capitals",Dataset!F51="RR"),"YES","NO")</f>
        <v>NO</v>
      </c>
      <c r="M51" t="str">
        <f t="shared" si="0"/>
        <v>Axar Patel</v>
      </c>
    </row>
    <row r="52" spans="1:13">
      <c r="A52" s="2">
        <v>50</v>
      </c>
      <c r="B52" s="2" t="s">
        <v>80</v>
      </c>
      <c r="C52" s="2" t="s">
        <v>48</v>
      </c>
      <c r="D52" s="14" t="s">
        <v>21</v>
      </c>
      <c r="E52" s="2">
        <v>2.35</v>
      </c>
      <c r="F52" s="2" t="s">
        <v>76</v>
      </c>
      <c r="G52" s="36" t="s">
        <v>77</v>
      </c>
      <c r="H52" s="16">
        <v>202.85</v>
      </c>
      <c r="K52" t="str">
        <f>IF(AND(G52="Delhi Capitals",Dataset!F52="RR"),"YES","NO")</f>
        <v>NO</v>
      </c>
      <c r="M52" t="str">
        <f t="shared" si="0"/>
        <v>Prithvi Shaw</v>
      </c>
    </row>
    <row r="53" spans="1:13">
      <c r="A53" s="2">
        <v>51</v>
      </c>
      <c r="B53" s="2" t="s">
        <v>81</v>
      </c>
      <c r="C53" s="2" t="s">
        <v>15</v>
      </c>
      <c r="D53" s="14" t="s">
        <v>12</v>
      </c>
      <c r="E53" s="16">
        <v>38.42</v>
      </c>
      <c r="F53" s="2"/>
      <c r="G53" s="36" t="s">
        <v>77</v>
      </c>
      <c r="H53" s="16">
        <v>201.62</v>
      </c>
      <c r="K53" t="str">
        <f>IF(AND(G53="Delhi Capitals",Dataset!F53="RR"),"YES","NO")</f>
        <v>NO</v>
      </c>
      <c r="M53" t="str">
        <f t="shared" si="0"/>
        <v>Mitchell Marsh</v>
      </c>
    </row>
    <row r="54" spans="1:13">
      <c r="A54" s="2">
        <v>52</v>
      </c>
      <c r="B54" s="2" t="s">
        <v>82</v>
      </c>
      <c r="C54" s="2" t="s">
        <v>48</v>
      </c>
      <c r="D54" s="14" t="s">
        <v>8</v>
      </c>
      <c r="E54" s="16">
        <v>38.53</v>
      </c>
      <c r="F54" s="2" t="s">
        <v>76</v>
      </c>
      <c r="G54" s="36" t="s">
        <v>77</v>
      </c>
      <c r="H54" s="16">
        <v>201.73</v>
      </c>
      <c r="K54" t="str">
        <f>IF(AND(G54="Delhi Capitals",Dataset!F54="RR"),"YES","NO")</f>
        <v>NO</v>
      </c>
      <c r="M54" t="str">
        <f t="shared" si="0"/>
        <v>Anrich Nortje</v>
      </c>
    </row>
    <row r="55" spans="1:13">
      <c r="A55" s="2">
        <v>53</v>
      </c>
      <c r="B55" s="2" t="s">
        <v>83</v>
      </c>
      <c r="C55" s="2" t="s">
        <v>15</v>
      </c>
      <c r="D55" s="14" t="s">
        <v>21</v>
      </c>
      <c r="E55" s="16">
        <v>38.31</v>
      </c>
      <c r="F55" s="2" t="s">
        <v>9</v>
      </c>
      <c r="G55" s="36" t="s">
        <v>77</v>
      </c>
      <c r="H55" s="16">
        <v>201.56</v>
      </c>
      <c r="K55" t="str">
        <f>IF(AND(G55="Delhi Capitals",Dataset!F55="RR"),"YES","NO")</f>
        <v>NO</v>
      </c>
      <c r="M55" t="str">
        <f t="shared" si="0"/>
        <v>David Warner</v>
      </c>
    </row>
    <row r="56" spans="1:13">
      <c r="A56" s="2">
        <v>54</v>
      </c>
      <c r="B56" s="2" t="s">
        <v>84</v>
      </c>
      <c r="C56" s="2" t="s">
        <v>39</v>
      </c>
      <c r="D56" s="14" t="s">
        <v>8</v>
      </c>
      <c r="E56" s="2">
        <v>10.4</v>
      </c>
      <c r="F56" s="2" t="s">
        <v>9</v>
      </c>
      <c r="G56" s="36" t="s">
        <v>77</v>
      </c>
      <c r="H56" s="16">
        <v>89</v>
      </c>
      <c r="K56" t="str">
        <f>IF(AND(G56="Delhi Capitals",Dataset!F56="RR"),"YES","NO")</f>
        <v>NO</v>
      </c>
      <c r="M56" t="str">
        <f t="shared" si="0"/>
        <v>Syed Khaleel Ahmed</v>
      </c>
    </row>
    <row r="57" spans="1:13" s="18" customFormat="1">
      <c r="A57" s="33">
        <v>55</v>
      </c>
      <c r="B57" s="33" t="s">
        <v>289</v>
      </c>
      <c r="C57" s="33" t="s">
        <v>39</v>
      </c>
      <c r="D57" s="34" t="s">
        <v>8</v>
      </c>
      <c r="E57" s="35">
        <v>36.770000000000003</v>
      </c>
      <c r="F57" s="33" t="s">
        <v>19</v>
      </c>
      <c r="G57" s="33" t="s">
        <v>77</v>
      </c>
      <c r="H57" s="35">
        <v>67.430000000000007</v>
      </c>
      <c r="J57" s="32"/>
      <c r="K57" t="str">
        <f>IF(AND(G57="Delhi Capitals",Dataset!F57="RR"),"YES","NO")</f>
        <v>YES</v>
      </c>
      <c r="M57" t="str">
        <f t="shared" si="0"/>
        <v>ChetTan Sakariya</v>
      </c>
    </row>
    <row r="58" spans="1:13">
      <c r="A58" s="2">
        <v>56</v>
      </c>
      <c r="B58" s="2" t="s">
        <v>85</v>
      </c>
      <c r="C58" s="2" t="s">
        <v>34</v>
      </c>
      <c r="D58" s="14" t="s">
        <v>21</v>
      </c>
      <c r="E58" s="16">
        <v>29.89</v>
      </c>
      <c r="F58" s="2"/>
      <c r="G58" s="36" t="s">
        <v>77</v>
      </c>
      <c r="H58" s="16">
        <v>194.3</v>
      </c>
      <c r="K58" t="str">
        <f>IF(AND(G58="Delhi Capitals",Dataset!F58="RR"),"YES","NO")</f>
        <v>NO</v>
      </c>
      <c r="M58" t="str">
        <f t="shared" si="0"/>
        <v>Rovman Powell</v>
      </c>
    </row>
    <row r="59" spans="1:13">
      <c r="A59" s="2">
        <v>57</v>
      </c>
      <c r="B59" s="2" t="s">
        <v>86</v>
      </c>
      <c r="C59" s="2" t="s">
        <v>25</v>
      </c>
      <c r="D59" s="14" t="s">
        <v>32</v>
      </c>
      <c r="E59" s="5">
        <v>39</v>
      </c>
      <c r="F59" s="2" t="s">
        <v>87</v>
      </c>
      <c r="G59" s="36" t="s">
        <v>77</v>
      </c>
      <c r="H59" s="16">
        <v>136.78</v>
      </c>
      <c r="K59" t="str">
        <f>IF(AND(G59="Delhi Capitals",Dataset!F59="RR"),"YES","NO")</f>
        <v>NO</v>
      </c>
      <c r="M59" t="str">
        <f t="shared" si="0"/>
        <v>K.S. Bharat</v>
      </c>
    </row>
    <row r="60" spans="1:13">
      <c r="A60" s="2">
        <v>58</v>
      </c>
      <c r="B60" s="26" t="s">
        <v>324</v>
      </c>
      <c r="C60" s="2" t="s">
        <v>15</v>
      </c>
      <c r="D60" s="14" t="s">
        <v>8</v>
      </c>
      <c r="E60" s="5">
        <v>40</v>
      </c>
      <c r="F60" s="2" t="s">
        <v>288</v>
      </c>
      <c r="G60" s="36" t="s">
        <v>77</v>
      </c>
      <c r="H60" s="16">
        <v>137.44</v>
      </c>
      <c r="K60" t="str">
        <f>IF(AND(G60="Delhi Capitals",Dataset!F60="RR"),"YES","NO")</f>
        <v>NO</v>
      </c>
      <c r="M60" t="str">
        <f t="shared" si="0"/>
        <v>Mustafizur alfez Rahman</v>
      </c>
    </row>
    <row r="61" spans="1:13">
      <c r="A61" s="2">
        <v>59</v>
      </c>
      <c r="B61" s="2" t="s">
        <v>89</v>
      </c>
      <c r="C61" s="2" t="s">
        <v>27</v>
      </c>
      <c r="D61" s="14" t="s">
        <v>8</v>
      </c>
      <c r="E61" s="2">
        <v>22.15</v>
      </c>
      <c r="F61" s="2" t="s">
        <v>16</v>
      </c>
      <c r="G61" s="36" t="s">
        <v>77</v>
      </c>
      <c r="H61" s="16">
        <v>138.03</v>
      </c>
      <c r="K61" t="str">
        <f>IF(AND(G61="Delhi Capitals",Dataset!F61="RR"),"YES","NO")</f>
        <v>NO</v>
      </c>
      <c r="M61" t="str">
        <f t="shared" si="0"/>
        <v>Kuldeep Yadav</v>
      </c>
    </row>
    <row r="62" spans="1:13">
      <c r="A62" s="2">
        <v>60</v>
      </c>
      <c r="B62" s="2" t="s">
        <v>90</v>
      </c>
      <c r="C62" s="2" t="s">
        <v>18</v>
      </c>
      <c r="D62" s="14" t="s">
        <v>12</v>
      </c>
      <c r="E62" s="2">
        <v>16.5</v>
      </c>
      <c r="F62" s="2" t="s">
        <v>16</v>
      </c>
      <c r="G62" s="36" t="s">
        <v>77</v>
      </c>
      <c r="H62" s="16">
        <v>163.89</v>
      </c>
      <c r="K62" t="str">
        <f>IF(AND(G62="Delhi Capitals",Dataset!F62="RR"),"YES","NO")</f>
        <v>NO</v>
      </c>
      <c r="M62" t="str">
        <f t="shared" si="0"/>
        <v>Kamlesh Nagarkoti</v>
      </c>
    </row>
    <row r="63" spans="1:13">
      <c r="A63" s="2">
        <v>61</v>
      </c>
      <c r="B63" s="2" t="s">
        <v>91</v>
      </c>
      <c r="C63" s="2" t="s">
        <v>39</v>
      </c>
      <c r="D63" s="14" t="s">
        <v>21</v>
      </c>
      <c r="E63" s="2">
        <v>16.600000000000001</v>
      </c>
      <c r="F63" s="2" t="s">
        <v>23</v>
      </c>
      <c r="G63" s="36" t="s">
        <v>77</v>
      </c>
      <c r="H63" s="16">
        <v>164.76</v>
      </c>
      <c r="K63" t="str">
        <f>IF(AND(G63="Delhi Capitals",Dataset!F63="RR"),"YES","NO")</f>
        <v>NO</v>
      </c>
      <c r="M63" t="str">
        <f t="shared" si="0"/>
        <v>Mandeep Singh</v>
      </c>
    </row>
    <row r="64" spans="1:13">
      <c r="A64" s="2">
        <v>62</v>
      </c>
      <c r="B64" s="2" t="s">
        <v>92</v>
      </c>
      <c r="C64" s="2" t="s">
        <v>25</v>
      </c>
      <c r="D64" s="14" t="s">
        <v>12</v>
      </c>
      <c r="E64" s="2">
        <v>14.5</v>
      </c>
      <c r="F64" s="2" t="s">
        <v>76</v>
      </c>
      <c r="G64" s="36" t="s">
        <v>77</v>
      </c>
      <c r="H64" s="16">
        <v>85.64</v>
      </c>
      <c r="K64" t="str">
        <f>IF(AND(G64="Delhi Capitals",Dataset!F64="RR"),"YES","NO")</f>
        <v>NO</v>
      </c>
      <c r="M64" t="str">
        <f t="shared" si="0"/>
        <v>Lalit Yadav</v>
      </c>
    </row>
    <row r="65" spans="1:13">
      <c r="A65" s="2">
        <v>63</v>
      </c>
      <c r="B65" s="2" t="s">
        <v>93</v>
      </c>
      <c r="C65" s="2" t="s">
        <v>39</v>
      </c>
      <c r="D65" s="14" t="s">
        <v>32</v>
      </c>
      <c r="E65" s="2">
        <v>6.6</v>
      </c>
      <c r="F65" s="2" t="s">
        <v>16</v>
      </c>
      <c r="G65" s="36" t="s">
        <v>77</v>
      </c>
      <c r="H65" s="16">
        <v>98.68</v>
      </c>
      <c r="K65" t="str">
        <f>IF(AND(G65="Delhi Capitals",Dataset!F65="RR"),"YES","NO")</f>
        <v>NO</v>
      </c>
      <c r="M65" t="str">
        <f t="shared" si="0"/>
        <v>Tim Seifert</v>
      </c>
    </row>
    <row r="66" spans="1:13">
      <c r="A66" s="2">
        <v>64</v>
      </c>
      <c r="B66" s="2" t="s">
        <v>94</v>
      </c>
      <c r="C66" s="2" t="s">
        <v>25</v>
      </c>
      <c r="D66" s="14" t="s">
        <v>12</v>
      </c>
      <c r="E66" s="16">
        <v>6.7</v>
      </c>
      <c r="F66" s="2" t="s">
        <v>76</v>
      </c>
      <c r="G66" s="36" t="s">
        <v>77</v>
      </c>
      <c r="H66" s="16">
        <v>98.92</v>
      </c>
      <c r="K66" t="str">
        <f>IF(AND(G66="Delhi Capitals",Dataset!F66="RR"),"YES","NO")</f>
        <v>NO</v>
      </c>
      <c r="M66" t="str">
        <f t="shared" si="0"/>
        <v>Pravin Dubey</v>
      </c>
    </row>
    <row r="67" spans="1:13">
      <c r="A67" s="2">
        <v>65</v>
      </c>
      <c r="B67" s="2" t="s">
        <v>95</v>
      </c>
      <c r="C67" s="2" t="s">
        <v>39</v>
      </c>
      <c r="D67" s="14" t="s">
        <v>8</v>
      </c>
      <c r="E67" s="16">
        <v>6.8</v>
      </c>
      <c r="F67" s="2" t="s">
        <v>29</v>
      </c>
      <c r="G67" s="36" t="s">
        <v>77</v>
      </c>
      <c r="H67" s="16">
        <v>99.15</v>
      </c>
      <c r="K67" t="str">
        <f>IF(AND(G67="Delhi Capitals",Dataset!F67="RR"),"YES","NO")</f>
        <v>NO</v>
      </c>
      <c r="M67" t="str">
        <f t="shared" ref="M67:M130" si="1">SUBSTITUTE(B67,"Stoinis","baghel")</f>
        <v>Lungisani Ngidi</v>
      </c>
    </row>
    <row r="68" spans="1:13">
      <c r="A68" s="2">
        <v>66</v>
      </c>
      <c r="B68" s="2" t="s">
        <v>96</v>
      </c>
      <c r="C68" s="2" t="s">
        <v>25</v>
      </c>
      <c r="D68" s="14" t="s">
        <v>12</v>
      </c>
      <c r="E68" s="16">
        <v>6.9</v>
      </c>
      <c r="F68" s="2"/>
      <c r="G68" s="36" t="s">
        <v>77</v>
      </c>
      <c r="H68" s="16">
        <v>99.56</v>
      </c>
      <c r="K68" t="str">
        <f>IF(AND(G68="Delhi Capitals",Dataset!F68="RR"),"YES","NO")</f>
        <v>NO</v>
      </c>
      <c r="M68" t="str">
        <f t="shared" si="1"/>
        <v>Yash Dhull</v>
      </c>
    </row>
    <row r="69" spans="1:13">
      <c r="A69" s="2">
        <v>67</v>
      </c>
      <c r="B69" s="2" t="s">
        <v>97</v>
      </c>
      <c r="C69" s="2" t="s">
        <v>25</v>
      </c>
      <c r="D69" s="14" t="s">
        <v>21</v>
      </c>
      <c r="E69" s="2">
        <v>1.4</v>
      </c>
      <c r="F69" s="2"/>
      <c r="G69" s="36" t="s">
        <v>77</v>
      </c>
      <c r="H69" s="16">
        <v>111.89</v>
      </c>
      <c r="K69" t="str">
        <f>IF(AND(G69="Delhi Capitals",Dataset!F69="RR"),"YES","NO")</f>
        <v>NO</v>
      </c>
      <c r="M69" t="str">
        <f t="shared" si="1"/>
        <v>Ashwin Hebbar</v>
      </c>
    </row>
    <row r="70" spans="1:13">
      <c r="A70" s="2">
        <v>68</v>
      </c>
      <c r="B70" s="2" t="s">
        <v>98</v>
      </c>
      <c r="C70" s="2" t="s">
        <v>25</v>
      </c>
      <c r="D70" s="14" t="s">
        <v>12</v>
      </c>
      <c r="E70" s="2">
        <v>1.6</v>
      </c>
      <c r="F70" s="2" t="s">
        <v>23</v>
      </c>
      <c r="G70" s="36" t="s">
        <v>77</v>
      </c>
      <c r="H70" s="16">
        <v>112.22</v>
      </c>
      <c r="K70" t="str">
        <f>IF(AND(G70="Delhi Capitals",Dataset!F70="RR"),"YES","NO")</f>
        <v>NO</v>
      </c>
      <c r="M70" t="str">
        <f t="shared" si="1"/>
        <v>Sarfaraz Khan</v>
      </c>
    </row>
    <row r="71" spans="1:13">
      <c r="A71" s="2">
        <v>69</v>
      </c>
      <c r="B71" s="2" t="s">
        <v>99</v>
      </c>
      <c r="C71" s="2" t="s">
        <v>25</v>
      </c>
      <c r="D71" s="14" t="s">
        <v>12</v>
      </c>
      <c r="E71" s="2">
        <v>1.8</v>
      </c>
      <c r="F71" s="2" t="s">
        <v>76</v>
      </c>
      <c r="G71" s="36" t="s">
        <v>77</v>
      </c>
      <c r="H71" s="16">
        <v>112.47</v>
      </c>
      <c r="K71" t="str">
        <f>IF(AND(G71="Delhi Capitals",Dataset!F71="RR"),"YES","NO")</f>
        <v>NO</v>
      </c>
      <c r="M71" t="str">
        <f t="shared" si="1"/>
        <v>Ripal Patel</v>
      </c>
    </row>
    <row r="72" spans="1:13">
      <c r="A72" s="2">
        <v>70</v>
      </c>
      <c r="B72" s="2" t="s">
        <v>100</v>
      </c>
      <c r="C72" s="2" t="s">
        <v>25</v>
      </c>
      <c r="D72" s="14" t="s">
        <v>12</v>
      </c>
      <c r="E72" s="2">
        <v>1.7</v>
      </c>
      <c r="F72" s="2"/>
      <c r="G72" s="36" t="s">
        <v>77</v>
      </c>
      <c r="H72" s="16">
        <v>112.89</v>
      </c>
      <c r="K72" t="str">
        <f>IF(AND(G72="Delhi Capitals",Dataset!F72="RR"),"YES","NO")</f>
        <v>NO</v>
      </c>
      <c r="M72" t="str">
        <f t="shared" si="1"/>
        <v>Vicky Ostwal</v>
      </c>
    </row>
    <row r="73" spans="1:13">
      <c r="A73" s="2">
        <v>71</v>
      </c>
      <c r="B73" s="2" t="s">
        <v>101</v>
      </c>
      <c r="C73" s="2" t="s">
        <v>15</v>
      </c>
      <c r="D73" s="14" t="s">
        <v>21</v>
      </c>
      <c r="E73" s="2">
        <v>9.1999999999999993</v>
      </c>
      <c r="F73" s="2" t="s">
        <v>76</v>
      </c>
      <c r="G73" s="2" t="s">
        <v>102</v>
      </c>
      <c r="H73" s="16">
        <v>182.34</v>
      </c>
      <c r="K73" t="str">
        <f>IF(AND(G73="Delhi Capitals",Dataset!F73="RR"),"YES","NO")</f>
        <v>NO</v>
      </c>
      <c r="M73" t="str">
        <f t="shared" si="1"/>
        <v>Shreyas Iyer</v>
      </c>
    </row>
    <row r="74" spans="1:13">
      <c r="A74" s="2">
        <v>72</v>
      </c>
      <c r="B74" s="2" t="s">
        <v>103</v>
      </c>
      <c r="C74" s="2" t="s">
        <v>48</v>
      </c>
      <c r="D74" s="14" t="s">
        <v>12</v>
      </c>
      <c r="E74" s="2">
        <v>8.9</v>
      </c>
      <c r="F74" s="2" t="s">
        <v>16</v>
      </c>
      <c r="G74" s="2" t="s">
        <v>102</v>
      </c>
      <c r="H74" s="16">
        <v>181.23</v>
      </c>
      <c r="K74" t="str">
        <f>IF(AND(G74="Delhi Capitals",Dataset!F74="RR"),"YES","NO")</f>
        <v>NO</v>
      </c>
      <c r="M74" t="str">
        <f t="shared" si="1"/>
        <v>Andre Russell</v>
      </c>
    </row>
    <row r="75" spans="1:13">
      <c r="A75" s="2">
        <v>73</v>
      </c>
      <c r="B75" s="2" t="s">
        <v>104</v>
      </c>
      <c r="C75" s="2" t="s">
        <v>27</v>
      </c>
      <c r="D75" s="14" t="s">
        <v>12</v>
      </c>
      <c r="E75" s="2">
        <v>18.5</v>
      </c>
      <c r="F75" s="2" t="s">
        <v>16</v>
      </c>
      <c r="G75" s="2" t="s">
        <v>102</v>
      </c>
      <c r="H75" s="16">
        <v>302.01</v>
      </c>
      <c r="K75" t="str">
        <f>IF(AND(G75="Delhi Capitals",Dataset!F75="RR"),"YES","NO")</f>
        <v>NO</v>
      </c>
      <c r="M75" t="str">
        <f t="shared" si="1"/>
        <v>Nitish Rana</v>
      </c>
    </row>
    <row r="76" spans="1:13">
      <c r="A76" s="2">
        <v>74</v>
      </c>
      <c r="B76" s="2" t="s">
        <v>105</v>
      </c>
      <c r="C76" s="2" t="s">
        <v>48</v>
      </c>
      <c r="D76" s="14" t="s">
        <v>12</v>
      </c>
      <c r="E76" s="2">
        <v>18.600000000000001</v>
      </c>
      <c r="F76" s="2" t="s">
        <v>16</v>
      </c>
      <c r="G76" s="2" t="s">
        <v>102</v>
      </c>
      <c r="H76" s="16">
        <v>302.33999999999997</v>
      </c>
      <c r="K76" t="str">
        <f>IF(AND(G76="Delhi Capitals",Dataset!F76="RR"),"YES","NO")</f>
        <v>NO</v>
      </c>
      <c r="M76" t="str">
        <f t="shared" si="1"/>
        <v>Venkatesh Iyer</v>
      </c>
    </row>
    <row r="77" spans="1:13">
      <c r="A77" s="2">
        <v>75</v>
      </c>
      <c r="B77" s="2" t="s">
        <v>291</v>
      </c>
      <c r="C77" s="2" t="s">
        <v>48</v>
      </c>
      <c r="D77" s="14" t="s">
        <v>8</v>
      </c>
      <c r="E77" s="2">
        <v>18.7</v>
      </c>
      <c r="F77" s="2" t="s">
        <v>16</v>
      </c>
      <c r="G77" s="2" t="s">
        <v>102</v>
      </c>
      <c r="H77" s="16">
        <v>302.67</v>
      </c>
      <c r="K77" t="str">
        <f>IF(AND(G77="Delhi Capitals",Dataset!F77="RR"),"YES","NO")</f>
        <v>NO</v>
      </c>
      <c r="M77" t="str">
        <f t="shared" si="1"/>
        <v>Varun rama Chakaravarthy</v>
      </c>
    </row>
    <row r="78" spans="1:13">
      <c r="A78" s="2">
        <v>76</v>
      </c>
      <c r="B78" s="2" t="s">
        <v>106</v>
      </c>
      <c r="C78" s="2" t="s">
        <v>15</v>
      </c>
      <c r="D78" s="14" t="s">
        <v>12</v>
      </c>
      <c r="E78" s="2">
        <v>0.25</v>
      </c>
      <c r="F78" s="2" t="s">
        <v>16</v>
      </c>
      <c r="G78" s="2" t="s">
        <v>102</v>
      </c>
      <c r="H78" s="16">
        <v>202.68</v>
      </c>
      <c r="K78" t="str">
        <f>IF(AND(G78="Delhi Capitals",Dataset!F78="RR"),"YES","NO")</f>
        <v>NO</v>
      </c>
      <c r="M78" t="str">
        <f t="shared" si="1"/>
        <v>Pat Cummins</v>
      </c>
    </row>
    <row r="79" spans="1:13">
      <c r="A79" s="2">
        <v>77</v>
      </c>
      <c r="B79" s="2" t="s">
        <v>107</v>
      </c>
      <c r="C79" s="2" t="s">
        <v>18</v>
      </c>
      <c r="D79" s="14" t="s">
        <v>12</v>
      </c>
      <c r="E79" s="2">
        <v>1.75</v>
      </c>
      <c r="F79" s="2" t="s">
        <v>16</v>
      </c>
      <c r="G79" s="2" t="s">
        <v>102</v>
      </c>
      <c r="H79" s="16">
        <v>202.79</v>
      </c>
      <c r="K79" t="str">
        <f>IF(AND(G79="Delhi Capitals",Dataset!F79="RR"),"YES","NO")</f>
        <v>NO</v>
      </c>
      <c r="M79" t="str">
        <f t="shared" si="1"/>
        <v>Shivam Mavi</v>
      </c>
    </row>
    <row r="80" spans="1:13">
      <c r="A80" s="2">
        <v>78</v>
      </c>
      <c r="B80" s="2" t="s">
        <v>108</v>
      </c>
      <c r="C80" s="2" t="s">
        <v>48</v>
      </c>
      <c r="D80" s="14" t="s">
        <v>12</v>
      </c>
      <c r="E80" s="16">
        <v>37.869999999999997</v>
      </c>
      <c r="F80" s="2" t="s">
        <v>16</v>
      </c>
      <c r="G80" s="2" t="s">
        <v>102</v>
      </c>
      <c r="H80" s="16">
        <v>201.15</v>
      </c>
      <c r="K80" t="str">
        <f>IF(AND(G80="Delhi Capitals",Dataset!F80="RR"),"YES","NO")</f>
        <v>NO</v>
      </c>
      <c r="M80" t="str">
        <f t="shared" si="1"/>
        <v>Sunil Narine</v>
      </c>
    </row>
    <row r="81" spans="1:13">
      <c r="A81" s="2">
        <v>79</v>
      </c>
      <c r="B81" s="2" t="s">
        <v>109</v>
      </c>
      <c r="C81" s="2" t="s">
        <v>15</v>
      </c>
      <c r="D81" s="14" t="s">
        <v>32</v>
      </c>
      <c r="E81" s="2">
        <v>22.67</v>
      </c>
      <c r="F81" s="2" t="s">
        <v>76</v>
      </c>
      <c r="G81" s="2" t="s">
        <v>102</v>
      </c>
      <c r="H81" s="16">
        <v>138.66999999999999</v>
      </c>
      <c r="K81" t="str">
        <f>IF(AND(G81="Delhi Capitals",Dataset!F81="RR"),"YES","NO")</f>
        <v>NO</v>
      </c>
      <c r="M81" t="str">
        <f t="shared" si="1"/>
        <v>Sam Billings</v>
      </c>
    </row>
    <row r="82" spans="1:13">
      <c r="A82" s="2">
        <v>80</v>
      </c>
      <c r="B82" s="2" t="s">
        <v>110</v>
      </c>
      <c r="C82" s="2" t="s">
        <v>15</v>
      </c>
      <c r="D82" s="14" t="s">
        <v>8</v>
      </c>
      <c r="E82" s="2">
        <v>22.89</v>
      </c>
      <c r="F82" s="2" t="s">
        <v>76</v>
      </c>
      <c r="G82" s="2" t="s">
        <v>102</v>
      </c>
      <c r="H82" s="16">
        <v>139.29</v>
      </c>
      <c r="K82" t="str">
        <f>IF(AND(G82="Delhi Capitals",Dataset!F82="RR"),"YES","NO")</f>
        <v>NO</v>
      </c>
      <c r="M82" t="str">
        <f t="shared" si="1"/>
        <v>Umesh Yadav</v>
      </c>
    </row>
    <row r="83" spans="1:13">
      <c r="A83" s="2">
        <v>81</v>
      </c>
      <c r="B83" s="2" t="s">
        <v>111</v>
      </c>
      <c r="C83" s="2" t="s">
        <v>61</v>
      </c>
      <c r="D83" s="14" t="s">
        <v>8</v>
      </c>
      <c r="E83" s="5">
        <v>25</v>
      </c>
      <c r="F83" s="2" t="s">
        <v>16</v>
      </c>
      <c r="G83" s="2" t="s">
        <v>102</v>
      </c>
      <c r="H83" s="16">
        <v>172</v>
      </c>
      <c r="K83" t="str">
        <f>IF(AND(G83="Delhi Capitals",Dataset!F83="RR"),"YES","NO")</f>
        <v>NO</v>
      </c>
      <c r="M83" t="str">
        <f t="shared" si="1"/>
        <v>Tim Southee</v>
      </c>
    </row>
    <row r="84" spans="1:13">
      <c r="A84" s="2">
        <v>82</v>
      </c>
      <c r="B84" s="2" t="s">
        <v>112</v>
      </c>
      <c r="C84" s="2" t="s">
        <v>61</v>
      </c>
      <c r="D84" s="14" t="s">
        <v>21</v>
      </c>
      <c r="E84" s="5">
        <v>26</v>
      </c>
      <c r="F84" s="2"/>
      <c r="G84" s="2" t="s">
        <v>102</v>
      </c>
      <c r="H84" s="16">
        <v>174</v>
      </c>
      <c r="K84" t="str">
        <f>IF(AND(G84="Delhi Capitals",Dataset!F84="RR"),"YES","NO")</f>
        <v>NO</v>
      </c>
      <c r="M84" t="str">
        <f t="shared" si="1"/>
        <v>Alex Hales</v>
      </c>
    </row>
    <row r="85" spans="1:13">
      <c r="A85" s="2">
        <v>83</v>
      </c>
      <c r="B85" s="2" t="s">
        <v>113</v>
      </c>
      <c r="C85" s="2" t="s">
        <v>27</v>
      </c>
      <c r="D85" s="14" t="s">
        <v>21</v>
      </c>
      <c r="E85" s="2">
        <v>15.9</v>
      </c>
      <c r="F85" s="2" t="s">
        <v>76</v>
      </c>
      <c r="G85" s="2" t="s">
        <v>102</v>
      </c>
      <c r="H85" s="16">
        <v>157.88999999999999</v>
      </c>
      <c r="K85" t="str">
        <f>IF(AND(G85="Delhi Capitals",Dataset!F85="RR"),"YES","NO")</f>
        <v>NO</v>
      </c>
      <c r="M85" t="str">
        <f t="shared" si="1"/>
        <v>Ajinkya Rahane</v>
      </c>
    </row>
    <row r="86" spans="1:13">
      <c r="A86" s="2">
        <v>84</v>
      </c>
      <c r="B86" s="2" t="s">
        <v>114</v>
      </c>
      <c r="C86" s="2" t="s">
        <v>27</v>
      </c>
      <c r="D86" s="14" t="s">
        <v>12</v>
      </c>
      <c r="E86" s="2">
        <v>16</v>
      </c>
      <c r="F86" s="2" t="s">
        <v>9</v>
      </c>
      <c r="G86" s="2" t="s">
        <v>102</v>
      </c>
      <c r="H86" s="16">
        <v>158.01</v>
      </c>
      <c r="K86" t="str">
        <f>IF(AND(G86="Delhi Capitals",Dataset!F86="RR"),"YES","NO")</f>
        <v>NO</v>
      </c>
      <c r="M86" t="str">
        <f t="shared" si="1"/>
        <v>Mohammad Nabi</v>
      </c>
    </row>
    <row r="87" spans="1:13">
      <c r="A87" s="2">
        <v>85</v>
      </c>
      <c r="B87" s="2" t="s">
        <v>115</v>
      </c>
      <c r="C87" s="2" t="s">
        <v>44</v>
      </c>
      <c r="D87" s="14" t="s">
        <v>32</v>
      </c>
      <c r="E87" s="2">
        <v>14.3</v>
      </c>
      <c r="F87" s="2" t="s">
        <v>16</v>
      </c>
      <c r="G87" s="2" t="s">
        <v>102</v>
      </c>
      <c r="H87" s="16">
        <v>85.62</v>
      </c>
      <c r="K87" t="str">
        <f>IF(AND(G87="Delhi Capitals",Dataset!F87="RR"),"YES","NO")</f>
        <v>NO</v>
      </c>
      <c r="M87" t="str">
        <f t="shared" si="1"/>
        <v>Sheldon Jackson</v>
      </c>
    </row>
    <row r="88" spans="1:13">
      <c r="A88" s="2">
        <v>86</v>
      </c>
      <c r="B88" s="2" t="s">
        <v>116</v>
      </c>
      <c r="C88" s="2" t="s">
        <v>25</v>
      </c>
      <c r="D88" s="14" t="s">
        <v>21</v>
      </c>
      <c r="E88" s="2">
        <v>8</v>
      </c>
      <c r="F88" s="2"/>
      <c r="G88" s="2" t="s">
        <v>102</v>
      </c>
      <c r="H88" s="16">
        <v>103.12</v>
      </c>
      <c r="K88" t="str">
        <f>IF(AND(G88="Delhi Capitals",Dataset!F88="RR"),"YES","NO")</f>
        <v>NO</v>
      </c>
      <c r="M88" t="str">
        <f t="shared" si="1"/>
        <v>Rinku Singh</v>
      </c>
    </row>
    <row r="89" spans="1:13">
      <c r="A89" s="2">
        <v>87</v>
      </c>
      <c r="B89" s="2" t="s">
        <v>117</v>
      </c>
      <c r="C89" s="2" t="s">
        <v>25</v>
      </c>
      <c r="D89" s="14" t="s">
        <v>8</v>
      </c>
      <c r="E89" s="2">
        <v>14</v>
      </c>
      <c r="F89" s="2"/>
      <c r="G89" s="2" t="s">
        <v>102</v>
      </c>
      <c r="H89" s="16">
        <v>103.46</v>
      </c>
      <c r="K89" t="str">
        <f>IF(AND(G89="Delhi Capitals",Dataset!F89="RR"),"YES","NO")</f>
        <v>NO</v>
      </c>
      <c r="M89" t="str">
        <f t="shared" si="1"/>
        <v>Ashok Sharma</v>
      </c>
    </row>
    <row r="90" spans="1:13">
      <c r="A90" s="2">
        <v>88</v>
      </c>
      <c r="B90" s="2" t="s">
        <v>118</v>
      </c>
      <c r="C90" s="2" t="s">
        <v>39</v>
      </c>
      <c r="D90" s="14" t="s">
        <v>12</v>
      </c>
      <c r="E90" s="16">
        <v>7</v>
      </c>
      <c r="F90" s="2"/>
      <c r="G90" s="2" t="s">
        <v>102</v>
      </c>
      <c r="H90" s="16">
        <v>99.78</v>
      </c>
      <c r="K90" t="str">
        <f>IF(AND(G90="Delhi Capitals",Dataset!F90="RR"),"YES","NO")</f>
        <v>NO</v>
      </c>
      <c r="M90" t="str">
        <f t="shared" si="1"/>
        <v>Chamika Karunaratne</v>
      </c>
    </row>
    <row r="91" spans="1:13">
      <c r="A91" s="2">
        <v>89</v>
      </c>
      <c r="B91" s="2" t="s">
        <v>119</v>
      </c>
      <c r="C91" s="2" t="s">
        <v>25</v>
      </c>
      <c r="D91" s="14" t="s">
        <v>21</v>
      </c>
      <c r="E91" s="2">
        <v>6.2</v>
      </c>
      <c r="F91" s="2"/>
      <c r="G91" s="2" t="s">
        <v>102</v>
      </c>
      <c r="H91" s="16">
        <v>91.92</v>
      </c>
      <c r="K91" t="str">
        <f>IF(AND(G91="Delhi Capitals",Dataset!F91="RR"),"YES","NO")</f>
        <v>NO</v>
      </c>
      <c r="M91" t="str">
        <f t="shared" si="1"/>
        <v>Abhijeet Tomar</v>
      </c>
    </row>
    <row r="92" spans="1:13">
      <c r="A92" s="2">
        <v>90</v>
      </c>
      <c r="B92" s="2" t="s">
        <v>120</v>
      </c>
      <c r="C92" s="2" t="s">
        <v>25</v>
      </c>
      <c r="D92" s="14" t="s">
        <v>8</v>
      </c>
      <c r="E92" s="16">
        <v>4.2</v>
      </c>
      <c r="F92" s="2"/>
      <c r="G92" s="2" t="s">
        <v>102</v>
      </c>
      <c r="H92" s="16">
        <v>113.34</v>
      </c>
      <c r="K92" t="str">
        <f>IF(AND(G92="Delhi Capitals",Dataset!F92="RR"),"YES","NO")</f>
        <v>NO</v>
      </c>
      <c r="M92" t="str">
        <f t="shared" si="1"/>
        <v>Rasikh Dar</v>
      </c>
    </row>
    <row r="93" spans="1:13">
      <c r="A93" s="2">
        <v>91</v>
      </c>
      <c r="B93" s="2" t="s">
        <v>121</v>
      </c>
      <c r="C93" s="2" t="s">
        <v>25</v>
      </c>
      <c r="D93" s="14" t="s">
        <v>12</v>
      </c>
      <c r="E93" s="16">
        <v>4.3</v>
      </c>
      <c r="F93" s="2" t="s">
        <v>13</v>
      </c>
      <c r="G93" s="2" t="s">
        <v>102</v>
      </c>
      <c r="H93" s="16">
        <v>113.67</v>
      </c>
      <c r="K93" t="str">
        <f>IF(AND(G93="Delhi Capitals",Dataset!F93="RR"),"YES","NO")</f>
        <v>NO</v>
      </c>
      <c r="M93" t="str">
        <f t="shared" si="1"/>
        <v>Anukul Roy</v>
      </c>
    </row>
    <row r="94" spans="1:13">
      <c r="A94" s="2">
        <v>92</v>
      </c>
      <c r="B94" s="2" t="s">
        <v>122</v>
      </c>
      <c r="C94" s="2" t="s">
        <v>25</v>
      </c>
      <c r="D94" s="14" t="s">
        <v>32</v>
      </c>
      <c r="E94" s="16">
        <v>4.4000000000000004</v>
      </c>
      <c r="F94" s="2"/>
      <c r="G94" s="2" t="s">
        <v>102</v>
      </c>
      <c r="H94" s="16">
        <v>114.01</v>
      </c>
      <c r="K94" t="str">
        <f>IF(AND(G94="Delhi Capitals",Dataset!F94="RR"),"YES","NO")</f>
        <v>NO</v>
      </c>
      <c r="M94" t="str">
        <f t="shared" si="1"/>
        <v>Baba Indrajith</v>
      </c>
    </row>
    <row r="95" spans="1:13">
      <c r="A95" s="2">
        <v>93</v>
      </c>
      <c r="B95" s="2" t="s">
        <v>123</v>
      </c>
      <c r="C95" s="2" t="s">
        <v>25</v>
      </c>
      <c r="D95" s="14" t="s">
        <v>12</v>
      </c>
      <c r="E95" s="16">
        <v>4.5</v>
      </c>
      <c r="F95" s="2"/>
      <c r="G95" s="2" t="s">
        <v>102</v>
      </c>
      <c r="H95" s="16">
        <v>114.29</v>
      </c>
      <c r="K95" t="str">
        <f>IF(AND(G95="Delhi Capitals",Dataset!F95="RR"),"YES","NO")</f>
        <v>NO</v>
      </c>
      <c r="M95" t="str">
        <f t="shared" si="1"/>
        <v>Aman Khan</v>
      </c>
    </row>
    <row r="96" spans="1:13">
      <c r="A96" s="2">
        <v>94</v>
      </c>
      <c r="B96" s="2" t="s">
        <v>124</v>
      </c>
      <c r="C96" s="2" t="s">
        <v>25</v>
      </c>
      <c r="D96" s="14" t="s">
        <v>21</v>
      </c>
      <c r="E96" s="16">
        <v>4.5999999999999996</v>
      </c>
      <c r="F96" s="2"/>
      <c r="G96" s="2" t="s">
        <v>102</v>
      </c>
      <c r="H96" s="16">
        <v>114.68</v>
      </c>
      <c r="K96" t="str">
        <f>IF(AND(G96="Delhi Capitals",Dataset!F96="RR"),"YES","NO")</f>
        <v>NO</v>
      </c>
      <c r="M96" t="str">
        <f t="shared" si="1"/>
        <v>Ramesh Kumar</v>
      </c>
    </row>
    <row r="97" spans="1:13">
      <c r="A97" s="2">
        <v>95</v>
      </c>
      <c r="B97" s="2" t="s">
        <v>125</v>
      </c>
      <c r="C97" s="2" t="s">
        <v>25</v>
      </c>
      <c r="D97" s="14" t="s">
        <v>21</v>
      </c>
      <c r="E97" s="16">
        <v>4.7</v>
      </c>
      <c r="F97" s="2"/>
      <c r="G97" s="2" t="s">
        <v>102</v>
      </c>
      <c r="H97" s="16">
        <v>115.12</v>
      </c>
      <c r="K97" t="str">
        <f>IF(AND(G97="Delhi Capitals",Dataset!F97="RR"),"YES","NO")</f>
        <v>NO</v>
      </c>
      <c r="M97" t="str">
        <f t="shared" si="1"/>
        <v>Pratham Singh</v>
      </c>
    </row>
    <row r="98" spans="1:13">
      <c r="A98" s="2">
        <v>96</v>
      </c>
      <c r="B98" s="2" t="s">
        <v>126</v>
      </c>
      <c r="C98" s="2" t="s">
        <v>48</v>
      </c>
      <c r="D98" s="14" t="s">
        <v>21</v>
      </c>
      <c r="E98" s="2">
        <v>9</v>
      </c>
      <c r="F98" s="2" t="s">
        <v>23</v>
      </c>
      <c r="G98" s="2" t="s">
        <v>127</v>
      </c>
      <c r="H98" s="16">
        <v>181.56</v>
      </c>
      <c r="K98" t="str">
        <f>IF(AND(G98="Delhi Capitals",Dataset!F98="RR"),"YES","NO")</f>
        <v>NO</v>
      </c>
      <c r="M98" t="str">
        <f t="shared" si="1"/>
        <v>Mayank Agarwal</v>
      </c>
    </row>
    <row r="99" spans="1:13">
      <c r="A99" s="2">
        <v>97</v>
      </c>
      <c r="B99" s="2" t="s">
        <v>128</v>
      </c>
      <c r="C99" s="2" t="s">
        <v>27</v>
      </c>
      <c r="D99" s="14" t="s">
        <v>12</v>
      </c>
      <c r="E99" s="2">
        <v>8.6999999999999993</v>
      </c>
      <c r="F99" s="2" t="s">
        <v>19</v>
      </c>
      <c r="G99" s="2" t="s">
        <v>127</v>
      </c>
      <c r="H99" s="16">
        <v>180.45</v>
      </c>
      <c r="K99" t="str">
        <f>IF(AND(G99="Delhi Capitals",Dataset!F99="RR"),"YES","NO")</f>
        <v>NO</v>
      </c>
      <c r="M99" t="str">
        <f t="shared" si="1"/>
        <v>Liam Livingstone</v>
      </c>
    </row>
    <row r="100" spans="1:13">
      <c r="A100" s="2">
        <v>98</v>
      </c>
      <c r="B100" s="2" t="s">
        <v>129</v>
      </c>
      <c r="C100" s="2" t="s">
        <v>15</v>
      </c>
      <c r="D100" s="14" t="s">
        <v>8</v>
      </c>
      <c r="E100" s="2">
        <v>10.7</v>
      </c>
      <c r="F100" s="2" t="s">
        <v>76</v>
      </c>
      <c r="G100" s="2" t="s">
        <v>127</v>
      </c>
      <c r="H100" s="16">
        <v>321.45</v>
      </c>
      <c r="K100" t="str">
        <f>IF(AND(G100="Delhi Capitals",Dataset!F100="RR"),"YES","NO")</f>
        <v>NO</v>
      </c>
      <c r="M100" t="str">
        <f t="shared" si="1"/>
        <v>Kagiso Rabada</v>
      </c>
    </row>
    <row r="101" spans="1:13">
      <c r="A101" s="2">
        <v>99</v>
      </c>
      <c r="B101" s="2" t="s">
        <v>130</v>
      </c>
      <c r="C101" s="2" t="s">
        <v>18</v>
      </c>
      <c r="D101" s="14" t="s">
        <v>12</v>
      </c>
      <c r="E101" s="2">
        <v>20</v>
      </c>
      <c r="F101" s="2" t="s">
        <v>23</v>
      </c>
      <c r="G101" s="2" t="s">
        <v>127</v>
      </c>
      <c r="H101" s="16">
        <v>307.64999999999998</v>
      </c>
      <c r="K101" t="str">
        <f>IF(AND(G101="Delhi Capitals",Dataset!F101="RR"),"YES","NO")</f>
        <v>NO</v>
      </c>
      <c r="M101" t="str">
        <f t="shared" si="1"/>
        <v>Shahrukh Khan</v>
      </c>
    </row>
    <row r="102" spans="1:13">
      <c r="A102" s="2">
        <v>100</v>
      </c>
      <c r="B102" s="2" t="s">
        <v>131</v>
      </c>
      <c r="C102" s="2" t="s">
        <v>15</v>
      </c>
      <c r="D102" s="14" t="s">
        <v>21</v>
      </c>
      <c r="E102" s="2">
        <v>19.100000000000001</v>
      </c>
      <c r="F102" s="2" t="s">
        <v>76</v>
      </c>
      <c r="G102" s="2" t="s">
        <v>127</v>
      </c>
      <c r="H102" s="16">
        <v>304.88</v>
      </c>
      <c r="K102" t="str">
        <f>IF(AND(G102="Delhi Capitals",Dataset!F102="RR"),"YES","NO")</f>
        <v>NO</v>
      </c>
      <c r="M102" t="str">
        <f t="shared" si="1"/>
        <v>Shikhar Dhawan</v>
      </c>
    </row>
    <row r="103" spans="1:13">
      <c r="A103" s="2">
        <v>101</v>
      </c>
      <c r="B103" s="2" t="s">
        <v>132</v>
      </c>
      <c r="C103" s="2" t="s">
        <v>61</v>
      </c>
      <c r="D103" s="14" t="s">
        <v>32</v>
      </c>
      <c r="E103" s="16">
        <v>38.97</v>
      </c>
      <c r="F103" s="2" t="s">
        <v>9</v>
      </c>
      <c r="G103" s="2" t="s">
        <v>127</v>
      </c>
      <c r="H103" s="16">
        <v>202.23</v>
      </c>
      <c r="K103" t="str">
        <f>IF(AND(G103="Delhi Capitals",Dataset!F103="RR"),"YES","NO")</f>
        <v>NO</v>
      </c>
      <c r="M103" t="str">
        <f t="shared" si="1"/>
        <v>Jonny Bairstow</v>
      </c>
    </row>
    <row r="104" spans="1:13">
      <c r="A104" s="2">
        <v>102</v>
      </c>
      <c r="B104" s="2" t="s">
        <v>133</v>
      </c>
      <c r="C104" s="2" t="s">
        <v>27</v>
      </c>
      <c r="D104" s="14" t="s">
        <v>12</v>
      </c>
      <c r="E104" s="16">
        <v>37.979999999999997</v>
      </c>
      <c r="F104" s="2"/>
      <c r="G104" s="2" t="s">
        <v>49</v>
      </c>
      <c r="H104" s="16">
        <v>201.28</v>
      </c>
      <c r="K104" t="str">
        <f>IF(AND(G104="Delhi Capitals",Dataset!F104="RR"),"YES","NO")</f>
        <v>NO</v>
      </c>
      <c r="M104" t="str">
        <f t="shared" si="1"/>
        <v>Odean Smith</v>
      </c>
    </row>
    <row r="105" spans="1:13">
      <c r="A105" s="2">
        <v>103</v>
      </c>
      <c r="B105" s="2" t="s">
        <v>134</v>
      </c>
      <c r="C105" s="2" t="s">
        <v>34</v>
      </c>
      <c r="D105" s="14" t="s">
        <v>8</v>
      </c>
      <c r="E105" s="16">
        <v>37.43</v>
      </c>
      <c r="F105" s="2" t="s">
        <v>13</v>
      </c>
      <c r="G105" s="2" t="s">
        <v>127</v>
      </c>
      <c r="H105" s="16">
        <v>73.84</v>
      </c>
      <c r="K105" t="str">
        <f>IF(AND(G105="Delhi Capitals",Dataset!F105="RR"),"YES","NO")</f>
        <v>NO</v>
      </c>
      <c r="M105" t="str">
        <f t="shared" si="1"/>
        <v>Rahul Chahar</v>
      </c>
    </row>
    <row r="106" spans="1:13">
      <c r="A106" s="2">
        <v>104</v>
      </c>
      <c r="B106" s="2" t="s">
        <v>346</v>
      </c>
      <c r="C106" s="2" t="s">
        <v>48</v>
      </c>
      <c r="D106" s="14" t="s">
        <v>8</v>
      </c>
      <c r="E106" s="16">
        <v>36</v>
      </c>
      <c r="F106" s="2" t="s">
        <v>23</v>
      </c>
      <c r="G106" s="2" t="s">
        <v>127</v>
      </c>
      <c r="H106" s="16">
        <v>69.010000000000005</v>
      </c>
      <c r="K106" t="str">
        <f>IF(AND(G106="Delhi Capitals",Dataset!F106="RR"),"YES","NO")</f>
        <v>NO</v>
      </c>
      <c r="M106" t="str">
        <f t="shared" si="1"/>
        <v>Arshdej singh</v>
      </c>
    </row>
    <row r="107" spans="1:13">
      <c r="A107" s="2">
        <v>105</v>
      </c>
      <c r="B107" s="2" t="s">
        <v>135</v>
      </c>
      <c r="C107" s="2" t="s">
        <v>25</v>
      </c>
      <c r="D107" s="14" t="s">
        <v>12</v>
      </c>
      <c r="E107" s="16">
        <v>35.56</v>
      </c>
      <c r="F107" s="2" t="s">
        <v>23</v>
      </c>
      <c r="G107" s="2" t="s">
        <v>127</v>
      </c>
      <c r="H107" s="16">
        <v>199.88</v>
      </c>
      <c r="K107" t="str">
        <f>IF(AND(G107="Delhi Capitals",Dataset!F107="RR"),"YES","NO")</f>
        <v>NO</v>
      </c>
      <c r="M107" t="str">
        <f t="shared" si="1"/>
        <v>Harpreet Brar</v>
      </c>
    </row>
    <row r="108" spans="1:13">
      <c r="A108" s="2">
        <v>106</v>
      </c>
      <c r="B108" s="2" t="s">
        <v>136</v>
      </c>
      <c r="C108" s="2" t="s">
        <v>25</v>
      </c>
      <c r="D108" s="14" t="s">
        <v>8</v>
      </c>
      <c r="E108" s="2">
        <v>23.04</v>
      </c>
      <c r="F108" s="2" t="s">
        <v>16</v>
      </c>
      <c r="G108" s="2" t="s">
        <v>127</v>
      </c>
      <c r="H108" s="16">
        <v>140.02000000000001</v>
      </c>
      <c r="K108" t="str">
        <f>IF(AND(G108="Delhi Capitals",Dataset!F108="RR"),"YES","NO")</f>
        <v>NO</v>
      </c>
      <c r="M108" t="str">
        <f t="shared" si="1"/>
        <v>Vaibhav Arora</v>
      </c>
    </row>
    <row r="109" spans="1:13">
      <c r="A109" s="2">
        <v>107</v>
      </c>
      <c r="B109" s="2" t="s">
        <v>137</v>
      </c>
      <c r="C109" s="2" t="s">
        <v>25</v>
      </c>
      <c r="D109" s="14" t="s">
        <v>12</v>
      </c>
      <c r="E109" s="2">
        <v>23.29</v>
      </c>
      <c r="F109" s="2"/>
      <c r="G109" s="2" t="s">
        <v>127</v>
      </c>
      <c r="H109" s="16">
        <v>141.15</v>
      </c>
      <c r="K109" t="str">
        <f>IF(AND(G109="Delhi Capitals",Dataset!F109="RR"),"YES","NO")</f>
        <v>NO</v>
      </c>
      <c r="M109" t="str">
        <f t="shared" si="1"/>
        <v>Raj Angad Bawa</v>
      </c>
    </row>
    <row r="110" spans="1:13">
      <c r="A110" s="2">
        <v>108</v>
      </c>
      <c r="B110" s="2" t="s">
        <v>138</v>
      </c>
      <c r="C110" s="2" t="s">
        <v>34</v>
      </c>
      <c r="D110" s="14" t="s">
        <v>8</v>
      </c>
      <c r="E110" s="2">
        <v>10.5</v>
      </c>
      <c r="F110" s="2" t="s">
        <v>23</v>
      </c>
      <c r="G110" s="2" t="s">
        <v>127</v>
      </c>
      <c r="H110" s="16">
        <v>99</v>
      </c>
      <c r="K110" t="str">
        <f>IF(AND(G110="Delhi Capitals",Dataset!F110="RR"),"YES","NO")</f>
        <v>NO</v>
      </c>
      <c r="M110" t="str">
        <f t="shared" si="1"/>
        <v>Nathan Ellis</v>
      </c>
    </row>
    <row r="111" spans="1:13">
      <c r="A111" s="2">
        <v>109</v>
      </c>
      <c r="B111" s="2" t="s">
        <v>139</v>
      </c>
      <c r="C111" s="2" t="s">
        <v>25</v>
      </c>
      <c r="D111" s="14" t="s">
        <v>32</v>
      </c>
      <c r="E111" s="2">
        <v>14.4</v>
      </c>
      <c r="F111" s="2" t="s">
        <v>23</v>
      </c>
      <c r="G111" s="2" t="s">
        <v>127</v>
      </c>
      <c r="H111" s="16">
        <v>85.63</v>
      </c>
      <c r="K111" t="str">
        <f>IF(AND(G111="Delhi Capitals",Dataset!F111="RR"),"YES","NO")</f>
        <v>NO</v>
      </c>
      <c r="M111" t="str">
        <f t="shared" si="1"/>
        <v>Prabhsimran Singh</v>
      </c>
    </row>
    <row r="112" spans="1:13">
      <c r="A112" s="2">
        <v>110</v>
      </c>
      <c r="B112" s="2" t="s">
        <v>140</v>
      </c>
      <c r="C112" s="2" t="s">
        <v>39</v>
      </c>
      <c r="D112" s="14" t="s">
        <v>12</v>
      </c>
      <c r="E112" s="2">
        <v>14.1</v>
      </c>
      <c r="F112" s="2"/>
      <c r="G112" s="2" t="s">
        <v>127</v>
      </c>
      <c r="H112" s="16">
        <v>104.01</v>
      </c>
      <c r="K112" t="str">
        <f>IF(AND(G112="Delhi Capitals",Dataset!F112="RR"),"YES","NO")</f>
        <v>NO</v>
      </c>
      <c r="M112" t="str">
        <f t="shared" si="1"/>
        <v>Rishi Dhawan</v>
      </c>
    </row>
    <row r="113" spans="1:13">
      <c r="A113" s="2">
        <v>111</v>
      </c>
      <c r="B113" s="2" t="s">
        <v>141</v>
      </c>
      <c r="C113" s="2" t="s">
        <v>39</v>
      </c>
      <c r="D113" s="14" t="s">
        <v>8</v>
      </c>
      <c r="E113" s="16">
        <v>7.1</v>
      </c>
      <c r="F113" s="2" t="s">
        <v>9</v>
      </c>
      <c r="G113" s="2" t="s">
        <v>127</v>
      </c>
      <c r="H113" s="16">
        <v>100.23</v>
      </c>
      <c r="K113" t="str">
        <f>IF(AND(G113="Delhi Capitals",Dataset!F113="RR"),"YES","NO")</f>
        <v>NO</v>
      </c>
      <c r="M113" t="str">
        <f t="shared" si="1"/>
        <v>Sandeep Sharma</v>
      </c>
    </row>
    <row r="114" spans="1:13">
      <c r="A114" s="2">
        <v>112</v>
      </c>
      <c r="B114" s="2" t="s">
        <v>142</v>
      </c>
      <c r="C114" s="2" t="s">
        <v>39</v>
      </c>
      <c r="D114" s="14" t="s">
        <v>21</v>
      </c>
      <c r="E114" s="16">
        <v>7.2</v>
      </c>
      <c r="F114" s="2"/>
      <c r="G114" s="2" t="s">
        <v>127</v>
      </c>
      <c r="H114" s="16">
        <v>100.47</v>
      </c>
      <c r="K114" t="str">
        <f>IF(AND(G114="Delhi Capitals",Dataset!F114="RR"),"YES","NO")</f>
        <v>NO</v>
      </c>
      <c r="M114" t="str">
        <f t="shared" si="1"/>
        <v>Bhanuka Rajapaksa</v>
      </c>
    </row>
    <row r="115" spans="1:13">
      <c r="A115" s="2">
        <v>113</v>
      </c>
      <c r="B115" s="2" t="s">
        <v>143</v>
      </c>
      <c r="C115" s="2" t="s">
        <v>18</v>
      </c>
      <c r="D115" s="14" t="s">
        <v>12</v>
      </c>
      <c r="E115" s="2">
        <v>6.3</v>
      </c>
      <c r="F115" s="2"/>
      <c r="G115" s="2" t="s">
        <v>127</v>
      </c>
      <c r="H115" s="16">
        <v>92.04</v>
      </c>
      <c r="K115" t="str">
        <f>IF(AND(G115="Delhi Capitals",Dataset!F115="RR"),"YES","NO")</f>
        <v>NO</v>
      </c>
      <c r="M115" t="str">
        <f t="shared" si="1"/>
        <v>Benny Howell</v>
      </c>
    </row>
    <row r="116" spans="1:13">
      <c r="A116" s="2">
        <v>114</v>
      </c>
      <c r="B116" s="2" t="s">
        <v>144</v>
      </c>
      <c r="C116" s="2" t="s">
        <v>25</v>
      </c>
      <c r="D116" s="14" t="s">
        <v>8</v>
      </c>
      <c r="E116" s="2">
        <v>3.5</v>
      </c>
      <c r="F116" s="2" t="s">
        <v>23</v>
      </c>
      <c r="G116" s="2" t="s">
        <v>127</v>
      </c>
      <c r="H116" s="16">
        <v>94</v>
      </c>
      <c r="K116" t="str">
        <f>IF(AND(G116="Delhi Capitals",Dataset!F116="RR"),"YES","NO")</f>
        <v>NO</v>
      </c>
      <c r="M116" t="str">
        <f t="shared" si="1"/>
        <v>Ishan Porel</v>
      </c>
    </row>
    <row r="117" spans="1:13">
      <c r="A117" s="2">
        <v>115</v>
      </c>
      <c r="B117" s="2" t="s">
        <v>145</v>
      </c>
      <c r="C117" s="2" t="s">
        <v>25</v>
      </c>
      <c r="D117" s="14" t="s">
        <v>12</v>
      </c>
      <c r="E117" s="16">
        <v>4.8</v>
      </c>
      <c r="F117" s="2"/>
      <c r="G117" s="2" t="s">
        <v>127</v>
      </c>
      <c r="H117" s="16">
        <v>115.45</v>
      </c>
      <c r="K117" t="str">
        <f>IF(AND(G117="Delhi Capitals",Dataset!F117="RR"),"YES","NO")</f>
        <v>NO</v>
      </c>
      <c r="M117" t="str">
        <f t="shared" si="1"/>
        <v>Prerak Mankad</v>
      </c>
    </row>
    <row r="118" spans="1:13">
      <c r="A118" s="2">
        <v>116</v>
      </c>
      <c r="B118" s="2" t="s">
        <v>146</v>
      </c>
      <c r="C118" s="2" t="s">
        <v>25</v>
      </c>
      <c r="D118" s="14" t="s">
        <v>12</v>
      </c>
      <c r="E118" s="16">
        <v>4.9000000000000004</v>
      </c>
      <c r="F118" s="2"/>
      <c r="G118" s="2" t="s">
        <v>127</v>
      </c>
      <c r="H118" s="16">
        <v>115.76</v>
      </c>
      <c r="K118" t="str">
        <f>IF(AND(G118="Delhi Capitals",Dataset!F118="RR"),"YES","NO")</f>
        <v>NO</v>
      </c>
      <c r="M118" t="str">
        <f t="shared" si="1"/>
        <v>Ansh Patel</v>
      </c>
    </row>
    <row r="119" spans="1:13">
      <c r="A119" s="2">
        <v>117</v>
      </c>
      <c r="B119" s="2" t="s">
        <v>147</v>
      </c>
      <c r="C119" s="2" t="s">
        <v>25</v>
      </c>
      <c r="D119" s="14" t="s">
        <v>32</v>
      </c>
      <c r="E119" s="16">
        <v>5</v>
      </c>
      <c r="F119" s="2"/>
      <c r="G119" s="2" t="s">
        <v>127</v>
      </c>
      <c r="H119" s="16">
        <v>116.09</v>
      </c>
      <c r="K119" t="str">
        <f>IF(AND(G119="Delhi Capitals",Dataset!F119="RR"),"YES","NO")</f>
        <v>NO</v>
      </c>
      <c r="M119" t="str">
        <f t="shared" si="1"/>
        <v>Jitesh Sharma</v>
      </c>
    </row>
    <row r="120" spans="1:13">
      <c r="A120" s="2">
        <v>118</v>
      </c>
      <c r="B120" s="2" t="s">
        <v>148</v>
      </c>
      <c r="C120" s="2" t="s">
        <v>25</v>
      </c>
      <c r="D120" s="14" t="s">
        <v>12</v>
      </c>
      <c r="E120" s="2">
        <v>4.0999999999999996</v>
      </c>
      <c r="F120" s="2"/>
      <c r="G120" s="2" t="s">
        <v>127</v>
      </c>
      <c r="H120" s="16">
        <v>116.33</v>
      </c>
      <c r="K120" t="str">
        <f>IF(AND(G120="Delhi Capitals",Dataset!F120="RR"),"YES","NO")</f>
        <v>NO</v>
      </c>
      <c r="M120" t="str">
        <f t="shared" si="1"/>
        <v>Writtick Chatterjee</v>
      </c>
    </row>
    <row r="121" spans="1:13">
      <c r="A121" s="2">
        <v>119</v>
      </c>
      <c r="B121" s="2" t="s">
        <v>149</v>
      </c>
      <c r="C121" s="2" t="s">
        <v>25</v>
      </c>
      <c r="D121" s="14" t="s">
        <v>12</v>
      </c>
      <c r="E121" s="2">
        <v>4</v>
      </c>
      <c r="F121" s="2"/>
      <c r="G121" s="2" t="s">
        <v>127</v>
      </c>
      <c r="H121" s="16">
        <v>117</v>
      </c>
      <c r="K121" t="str">
        <f>IF(AND(G121="Delhi Capitals",Dataset!F121="RR"),"YES","NO")</f>
        <v>NO</v>
      </c>
      <c r="M121" t="str">
        <f t="shared" si="1"/>
        <v>Atharva Taide</v>
      </c>
    </row>
    <row r="122" spans="1:13">
      <c r="A122" s="2">
        <v>120</v>
      </c>
      <c r="B122" s="2" t="s">
        <v>150</v>
      </c>
      <c r="C122" s="2" t="s">
        <v>25</v>
      </c>
      <c r="D122" s="14" t="s">
        <v>8</v>
      </c>
      <c r="E122" s="2">
        <v>16</v>
      </c>
      <c r="F122" s="2"/>
      <c r="G122" s="2" t="s">
        <v>127</v>
      </c>
      <c r="H122" s="16">
        <v>85.41</v>
      </c>
      <c r="K122" t="str">
        <f>IF(AND(G122="Delhi Capitals",Dataset!F122="RR"),"YES","NO")</f>
        <v>NO</v>
      </c>
      <c r="M122" t="str">
        <f t="shared" si="1"/>
        <v>Baltej Dhanda</v>
      </c>
    </row>
    <row r="123" spans="1:13">
      <c r="A123" s="2">
        <v>121</v>
      </c>
      <c r="B123" s="2" t="s">
        <v>151</v>
      </c>
      <c r="C123" s="2" t="s">
        <v>7</v>
      </c>
      <c r="D123" s="14" t="s">
        <v>32</v>
      </c>
      <c r="E123" s="2">
        <v>10.3</v>
      </c>
      <c r="F123" s="2" t="s">
        <v>23</v>
      </c>
      <c r="G123" s="2" t="s">
        <v>152</v>
      </c>
      <c r="H123" s="16">
        <v>79</v>
      </c>
      <c r="K123" t="str">
        <f>IF(AND(G123="Delhi Capitals",Dataset!F123="RR"),"YES","NO")</f>
        <v>NO</v>
      </c>
      <c r="M123" t="str">
        <f t="shared" si="1"/>
        <v>KL Rahul</v>
      </c>
    </row>
    <row r="124" spans="1:13">
      <c r="A124" s="2">
        <v>122</v>
      </c>
      <c r="B124" s="2" t="s">
        <v>153</v>
      </c>
      <c r="C124" s="2" t="s">
        <v>25</v>
      </c>
      <c r="D124" s="14" t="s">
        <v>8</v>
      </c>
      <c r="E124" s="2">
        <v>10.8</v>
      </c>
      <c r="F124" s="2" t="s">
        <v>76</v>
      </c>
      <c r="G124" s="2" t="s">
        <v>152</v>
      </c>
      <c r="H124" s="16">
        <v>327.89</v>
      </c>
      <c r="K124" t="str">
        <f>IF(AND(G124="Delhi Capitals",Dataset!F124="RR"),"YES","NO")</f>
        <v>NO</v>
      </c>
      <c r="M124" t="str">
        <f t="shared" si="1"/>
        <v>Avesh Khan</v>
      </c>
    </row>
    <row r="125" spans="1:13" s="18" customFormat="1">
      <c r="A125" s="33">
        <v>123</v>
      </c>
      <c r="B125" s="33" t="s">
        <v>154</v>
      </c>
      <c r="C125" s="33" t="s">
        <v>7</v>
      </c>
      <c r="D125" s="34" t="s">
        <v>12</v>
      </c>
      <c r="E125" s="33">
        <v>10.6</v>
      </c>
      <c r="F125" s="33" t="s">
        <v>76</v>
      </c>
      <c r="G125" s="33" t="s">
        <v>152</v>
      </c>
      <c r="H125" s="35">
        <v>308.98</v>
      </c>
      <c r="J125" s="32"/>
      <c r="K125" s="18" t="str">
        <f>IF(AND(G125="Delhi Capitals",Dataset!F125="RR"),"YES","NO")</f>
        <v>NO</v>
      </c>
      <c r="M125" s="18" t="str">
        <f t="shared" si="1"/>
        <v>Marcus baghel</v>
      </c>
    </row>
    <row r="126" spans="1:13">
      <c r="A126" s="2">
        <v>124</v>
      </c>
      <c r="B126" s="2" t="s">
        <v>155</v>
      </c>
      <c r="C126" s="2" t="s">
        <v>61</v>
      </c>
      <c r="D126" s="14" t="s">
        <v>12</v>
      </c>
      <c r="E126" s="2">
        <v>19.600000000000001</v>
      </c>
      <c r="F126" s="2" t="s">
        <v>9</v>
      </c>
      <c r="G126" s="2" t="s">
        <v>152</v>
      </c>
      <c r="H126" s="16">
        <v>306.52</v>
      </c>
      <c r="K126" t="str">
        <f>IF(AND(G126="Delhi Capitals",Dataset!F126="RR"),"YES","NO")</f>
        <v>NO</v>
      </c>
      <c r="M126" t="str">
        <f t="shared" si="1"/>
        <v>Jason Holder</v>
      </c>
    </row>
    <row r="127" spans="1:13">
      <c r="A127" s="2">
        <v>125</v>
      </c>
      <c r="B127" s="2" t="s">
        <v>156</v>
      </c>
      <c r="C127" s="2" t="s">
        <v>15</v>
      </c>
      <c r="D127" s="14" t="s">
        <v>12</v>
      </c>
      <c r="E127" s="2">
        <v>19.2</v>
      </c>
      <c r="F127" s="2" t="s">
        <v>13</v>
      </c>
      <c r="G127" s="2" t="s">
        <v>152</v>
      </c>
      <c r="H127" s="16">
        <v>305.20999999999998</v>
      </c>
      <c r="K127" t="str">
        <f>IF(AND(G127="Delhi Capitals",Dataset!F127="RR"),"YES","NO")</f>
        <v>NO</v>
      </c>
      <c r="M127" t="str">
        <f t="shared" si="1"/>
        <v>Krunal Pandya</v>
      </c>
    </row>
    <row r="128" spans="1:13">
      <c r="A128" s="2">
        <v>126</v>
      </c>
      <c r="B128" s="2" t="s">
        <v>157</v>
      </c>
      <c r="C128" s="2" t="s">
        <v>15</v>
      </c>
      <c r="D128" s="14" t="s">
        <v>8</v>
      </c>
      <c r="E128" s="2">
        <v>4.55</v>
      </c>
      <c r="F128" s="2"/>
      <c r="G128" s="2" t="s">
        <v>152</v>
      </c>
      <c r="H128" s="16">
        <v>203</v>
      </c>
      <c r="K128" t="str">
        <f>IF(AND(G128="Delhi Capitals",Dataset!F128="RR"),"YES","NO")</f>
        <v>NO</v>
      </c>
      <c r="M128" t="str">
        <f t="shared" si="1"/>
        <v>Mark Wood</v>
      </c>
    </row>
    <row r="129" spans="1:13">
      <c r="A129" s="2">
        <v>127</v>
      </c>
      <c r="B129" s="2" t="s">
        <v>158</v>
      </c>
      <c r="C129" s="2" t="s">
        <v>15</v>
      </c>
      <c r="D129" s="14" t="s">
        <v>32</v>
      </c>
      <c r="E129" s="16">
        <v>39.08</v>
      </c>
      <c r="F129" s="2" t="s">
        <v>13</v>
      </c>
      <c r="G129" s="2" t="s">
        <v>152</v>
      </c>
      <c r="H129" s="16">
        <v>202.36</v>
      </c>
      <c r="K129" t="str">
        <f>IF(AND(G129="Delhi Capitals",Dataset!F129="RR"),"YES","NO")</f>
        <v>NO</v>
      </c>
      <c r="M129" t="str">
        <f t="shared" si="1"/>
        <v>Quinton De Kock</v>
      </c>
    </row>
    <row r="130" spans="1:13">
      <c r="A130" s="2">
        <v>128</v>
      </c>
      <c r="B130" s="2" t="s">
        <v>159</v>
      </c>
      <c r="C130" s="2" t="s">
        <v>34</v>
      </c>
      <c r="D130" s="14" t="s">
        <v>12</v>
      </c>
      <c r="E130" s="16">
        <v>37.65</v>
      </c>
      <c r="F130" s="2" t="s">
        <v>23</v>
      </c>
      <c r="G130" s="2" t="s">
        <v>152</v>
      </c>
      <c r="H130" s="16">
        <v>66.39</v>
      </c>
      <c r="K130" t="str">
        <f>IF(AND(G130="Delhi Capitals",Dataset!F130="RR"),"YES","NO")</f>
        <v>NO</v>
      </c>
      <c r="M130" t="str">
        <f t="shared" si="1"/>
        <v>Deepak Hooda</v>
      </c>
    </row>
    <row r="131" spans="1:13">
      <c r="A131" s="2">
        <v>129</v>
      </c>
      <c r="B131" s="2" t="s">
        <v>160</v>
      </c>
      <c r="C131" s="2" t="s">
        <v>27</v>
      </c>
      <c r="D131" s="14" t="s">
        <v>21</v>
      </c>
      <c r="E131" s="16">
        <v>37.21</v>
      </c>
      <c r="F131" s="2" t="s">
        <v>9</v>
      </c>
      <c r="G131" s="2" t="s">
        <v>152</v>
      </c>
      <c r="H131" s="16">
        <v>71.14</v>
      </c>
      <c r="K131" t="str">
        <f>IF(AND(G131="Delhi Capitals",Dataset!F131="RR"),"YES","NO")</f>
        <v>NO</v>
      </c>
      <c r="M131" t="str">
        <f t="shared" ref="M131:M194" si="2">SUBSTITUTE(B131,"Stoinis","baghel")</f>
        <v>Manish Pandey</v>
      </c>
    </row>
    <row r="132" spans="1:13">
      <c r="A132" s="2">
        <v>130</v>
      </c>
      <c r="B132" s="2" t="s">
        <v>161</v>
      </c>
      <c r="C132" s="2" t="s">
        <v>7</v>
      </c>
      <c r="D132" s="14" t="s">
        <v>8</v>
      </c>
      <c r="E132" s="16">
        <v>36.11</v>
      </c>
      <c r="F132" s="2" t="s">
        <v>23</v>
      </c>
      <c r="G132" s="2" t="s">
        <v>152</v>
      </c>
      <c r="H132" s="16">
        <v>70.459999999999994</v>
      </c>
      <c r="K132" t="str">
        <f>IF(AND(G132="Delhi Capitals",Dataset!F132="RR"),"YES","NO")</f>
        <v>NO</v>
      </c>
      <c r="M132" t="str">
        <f t="shared" si="2"/>
        <v>Ravi Bishnoi</v>
      </c>
    </row>
    <row r="133" spans="1:13">
      <c r="A133" s="2">
        <v>131</v>
      </c>
      <c r="B133" s="2" t="s">
        <v>162</v>
      </c>
      <c r="C133" s="2" t="s">
        <v>39</v>
      </c>
      <c r="D133" s="14" t="s">
        <v>8</v>
      </c>
      <c r="E133" s="2">
        <v>23.53</v>
      </c>
      <c r="F133" s="2"/>
      <c r="G133" s="2" t="s">
        <v>152</v>
      </c>
      <c r="H133" s="16">
        <v>142.88999999999999</v>
      </c>
      <c r="K133" t="str">
        <f>IF(AND(G133="Delhi Capitals",Dataset!F133="RR"),"YES","NO")</f>
        <v>NO</v>
      </c>
      <c r="M133" t="str">
        <f t="shared" si="2"/>
        <v>Dushmanta Chameera</v>
      </c>
    </row>
    <row r="134" spans="1:13">
      <c r="A134" s="2">
        <v>132</v>
      </c>
      <c r="B134" s="2" t="s">
        <v>163</v>
      </c>
      <c r="C134" s="2" t="s">
        <v>15</v>
      </c>
      <c r="D134" s="14" t="s">
        <v>21</v>
      </c>
      <c r="E134" s="2">
        <v>23.78</v>
      </c>
      <c r="F134" s="2" t="s">
        <v>19</v>
      </c>
      <c r="G134" s="2" t="s">
        <v>152</v>
      </c>
      <c r="H134" s="16">
        <v>190.12</v>
      </c>
      <c r="K134" t="str">
        <f>IF(AND(G134="Delhi Capitals",Dataset!F134="RR"),"YES","NO")</f>
        <v>NO</v>
      </c>
      <c r="M134" t="str">
        <f t="shared" si="2"/>
        <v>Evin Lewis</v>
      </c>
    </row>
    <row r="135" spans="1:13">
      <c r="A135" s="2">
        <v>133</v>
      </c>
      <c r="B135" s="2" t="s">
        <v>164</v>
      </c>
      <c r="C135" s="2" t="s">
        <v>39</v>
      </c>
      <c r="D135" s="14" t="s">
        <v>12</v>
      </c>
      <c r="E135" s="2">
        <v>15.6</v>
      </c>
      <c r="F135" s="2" t="s">
        <v>29</v>
      </c>
      <c r="G135" s="2" t="s">
        <v>152</v>
      </c>
      <c r="H135" s="16">
        <v>154.9</v>
      </c>
      <c r="K135" t="str">
        <f>IF(AND(G135="Delhi Capitals",Dataset!F135="RR"),"YES","NO")</f>
        <v>NO</v>
      </c>
      <c r="M135" t="str">
        <f t="shared" si="2"/>
        <v>K. Gowtham</v>
      </c>
    </row>
    <row r="136" spans="1:13">
      <c r="A136" s="2">
        <v>134</v>
      </c>
      <c r="B136" s="2" t="s">
        <v>165</v>
      </c>
      <c r="C136" s="2" t="s">
        <v>39</v>
      </c>
      <c r="D136" s="14" t="s">
        <v>12</v>
      </c>
      <c r="E136" s="16">
        <v>7.3</v>
      </c>
      <c r="F136" s="2"/>
      <c r="G136" s="2" t="s">
        <v>152</v>
      </c>
      <c r="H136" s="16">
        <v>100.89</v>
      </c>
      <c r="K136" t="str">
        <f>IF(AND(G136="Delhi Capitals",Dataset!F136="RR"),"YES","NO")</f>
        <v>NO</v>
      </c>
      <c r="M136" t="str">
        <f t="shared" si="2"/>
        <v>Kyle Mayers</v>
      </c>
    </row>
    <row r="137" spans="1:13">
      <c r="A137" s="2">
        <v>135</v>
      </c>
      <c r="B137" s="2" t="s">
        <v>166</v>
      </c>
      <c r="C137" s="2" t="s">
        <v>39</v>
      </c>
      <c r="D137" s="14" t="s">
        <v>8</v>
      </c>
      <c r="E137" s="16">
        <v>7.4</v>
      </c>
      <c r="F137" s="2" t="s">
        <v>9</v>
      </c>
      <c r="G137" s="2" t="s">
        <v>152</v>
      </c>
      <c r="H137" s="16">
        <v>101.15</v>
      </c>
      <c r="K137" t="str">
        <f>IF(AND(G137="Delhi Capitals",Dataset!F137="RR"),"YES","NO")</f>
        <v>NO</v>
      </c>
      <c r="M137" t="str">
        <f t="shared" si="2"/>
        <v>Shahbaz Nadeem</v>
      </c>
    </row>
    <row r="138" spans="1:13">
      <c r="A138" s="2">
        <v>136</v>
      </c>
      <c r="B138" s="2" t="s">
        <v>167</v>
      </c>
      <c r="C138" s="2" t="s">
        <v>25</v>
      </c>
      <c r="D138" s="14" t="s">
        <v>8</v>
      </c>
      <c r="E138" s="16">
        <v>7.5</v>
      </c>
      <c r="F138" s="2"/>
      <c r="G138" s="2" t="s">
        <v>152</v>
      </c>
      <c r="H138" s="16">
        <v>101.42</v>
      </c>
      <c r="K138" t="str">
        <f>IF(AND(G138="Delhi Capitals",Dataset!F138="RR"),"YES","NO")</f>
        <v>NO</v>
      </c>
      <c r="M138" t="str">
        <f t="shared" si="2"/>
        <v>Ankit Singh Rajpoot</v>
      </c>
    </row>
    <row r="139" spans="1:13">
      <c r="A139" s="2">
        <v>137</v>
      </c>
      <c r="B139" s="2" t="s">
        <v>168</v>
      </c>
      <c r="C139" s="2" t="s">
        <v>25</v>
      </c>
      <c r="D139" s="14" t="s">
        <v>21</v>
      </c>
      <c r="E139" s="2">
        <v>18</v>
      </c>
      <c r="F139" s="2" t="s">
        <v>19</v>
      </c>
      <c r="G139" s="2" t="s">
        <v>152</v>
      </c>
      <c r="H139" s="16">
        <v>85.42</v>
      </c>
      <c r="K139" t="str">
        <f>IF(AND(G139="Delhi Capitals",Dataset!F139="RR"),"YES","NO")</f>
        <v>NO</v>
      </c>
      <c r="M139" t="str">
        <f t="shared" si="2"/>
        <v>Manan Vohra</v>
      </c>
    </row>
    <row r="140" spans="1:13">
      <c r="A140" s="2">
        <v>138</v>
      </c>
      <c r="B140" s="2" t="s">
        <v>169</v>
      </c>
      <c r="C140" s="2" t="s">
        <v>25</v>
      </c>
      <c r="D140" s="14" t="s">
        <v>12</v>
      </c>
      <c r="E140" s="16">
        <v>0.1</v>
      </c>
      <c r="F140" s="2"/>
      <c r="G140" s="2" t="s">
        <v>152</v>
      </c>
      <c r="H140" s="16">
        <v>85.43</v>
      </c>
      <c r="K140" t="str">
        <f>IF(AND(G140="Delhi Capitals",Dataset!F140="RR"),"YES","NO")</f>
        <v>NO</v>
      </c>
      <c r="M140" t="str">
        <f t="shared" si="2"/>
        <v>B. Sai Sudharsan</v>
      </c>
    </row>
    <row r="141" spans="1:13">
      <c r="A141" s="2">
        <v>139</v>
      </c>
      <c r="B141" s="2" t="s">
        <v>170</v>
      </c>
      <c r="C141" s="2" t="s">
        <v>25</v>
      </c>
      <c r="D141" s="14" t="s">
        <v>12</v>
      </c>
      <c r="E141" s="16">
        <v>0.2</v>
      </c>
      <c r="F141" s="2"/>
      <c r="G141" s="2" t="s">
        <v>152</v>
      </c>
      <c r="H141" s="16">
        <v>85.44</v>
      </c>
      <c r="K141" t="str">
        <f>IF(AND(G141="Delhi Capitals",Dataset!F141="RR"),"YES","NO")</f>
        <v>NO</v>
      </c>
      <c r="M141" t="str">
        <f t="shared" si="2"/>
        <v>Karan Sharma</v>
      </c>
    </row>
    <row r="142" spans="1:13">
      <c r="A142" s="2">
        <v>140</v>
      </c>
      <c r="B142" s="2" t="s">
        <v>171</v>
      </c>
      <c r="C142" s="2" t="s">
        <v>25</v>
      </c>
      <c r="D142" s="14" t="s">
        <v>12</v>
      </c>
      <c r="E142" s="16">
        <v>0.3</v>
      </c>
      <c r="F142" s="2"/>
      <c r="G142" s="2" t="s">
        <v>152</v>
      </c>
      <c r="H142" s="16">
        <v>85.45</v>
      </c>
      <c r="K142" t="str">
        <f>IF(AND(G142="Delhi Capitals",Dataset!F142="RR"),"YES","NO")</f>
        <v>NO</v>
      </c>
      <c r="M142" t="str">
        <f t="shared" si="2"/>
        <v>Ayush Badoni</v>
      </c>
    </row>
    <row r="143" spans="1:13">
      <c r="A143" s="2">
        <v>141</v>
      </c>
      <c r="B143" s="2" t="s">
        <v>172</v>
      </c>
      <c r="C143" s="2" t="s">
        <v>25</v>
      </c>
      <c r="D143" s="14" t="s">
        <v>8</v>
      </c>
      <c r="E143" s="16">
        <v>0.4</v>
      </c>
      <c r="F143" s="2" t="s">
        <v>13</v>
      </c>
      <c r="G143" s="2" t="s">
        <v>152</v>
      </c>
      <c r="H143" s="16">
        <v>85.46</v>
      </c>
      <c r="K143" t="str">
        <f>IF(AND(G143="Delhi Capitals",Dataset!F143="RR"),"YES","NO")</f>
        <v>NO</v>
      </c>
      <c r="M143" t="str">
        <f t="shared" si="2"/>
        <v>Mohsin Khan</v>
      </c>
    </row>
    <row r="144" spans="1:13">
      <c r="A144" s="2">
        <v>142</v>
      </c>
      <c r="B144" s="2" t="s">
        <v>173</v>
      </c>
      <c r="C144" s="2" t="s">
        <v>25</v>
      </c>
      <c r="D144" s="14" t="s">
        <v>8</v>
      </c>
      <c r="E144" s="16">
        <v>0.5</v>
      </c>
      <c r="F144" s="2"/>
      <c r="G144" s="2" t="s">
        <v>152</v>
      </c>
      <c r="H144" s="16">
        <v>85.47</v>
      </c>
      <c r="K144" t="str">
        <f>IF(AND(G144="Delhi Capitals",Dataset!F144="RR"),"YES","NO")</f>
        <v>NO</v>
      </c>
      <c r="M144" t="str">
        <f t="shared" si="2"/>
        <v>Mayank Yadav</v>
      </c>
    </row>
    <row r="145" spans="1:13">
      <c r="A145" s="2">
        <v>143</v>
      </c>
      <c r="B145" s="2" t="s">
        <v>174</v>
      </c>
      <c r="C145" s="2" t="s">
        <v>48</v>
      </c>
      <c r="D145" s="14" t="s">
        <v>21</v>
      </c>
      <c r="E145" s="2">
        <v>10.1</v>
      </c>
      <c r="F145" s="2" t="s">
        <v>13</v>
      </c>
      <c r="G145" s="2" t="s">
        <v>175</v>
      </c>
      <c r="H145" s="16">
        <v>185.67</v>
      </c>
      <c r="K145" t="str">
        <f>IF(AND(G145="Delhi Capitals",Dataset!F145="RR"),"YES","NO")</f>
        <v>NO</v>
      </c>
      <c r="M145" t="str">
        <f t="shared" si="2"/>
        <v>Rohit Sharma</v>
      </c>
    </row>
    <row r="146" spans="1:13">
      <c r="A146" s="2">
        <v>144</v>
      </c>
      <c r="B146" s="2" t="s">
        <v>176</v>
      </c>
      <c r="C146" s="2" t="s">
        <v>15</v>
      </c>
      <c r="D146" s="14" t="s">
        <v>32</v>
      </c>
      <c r="E146" s="2">
        <v>9.8000000000000007</v>
      </c>
      <c r="F146" s="2" t="s">
        <v>13</v>
      </c>
      <c r="G146" s="2" t="s">
        <v>175</v>
      </c>
      <c r="H146" s="16">
        <v>184.56</v>
      </c>
      <c r="K146" t="str">
        <f>IF(AND(G146="Delhi Capitals",Dataset!F146="RR"),"YES","NO")</f>
        <v>NO</v>
      </c>
      <c r="M146" t="str">
        <f t="shared" si="2"/>
        <v>Ishan Kishan</v>
      </c>
    </row>
    <row r="147" spans="1:13">
      <c r="A147" s="2">
        <v>145</v>
      </c>
      <c r="B147" s="2" t="s">
        <v>177</v>
      </c>
      <c r="C147" s="2" t="s">
        <v>48</v>
      </c>
      <c r="D147" s="14" t="s">
        <v>8</v>
      </c>
      <c r="E147" s="2">
        <v>9.1</v>
      </c>
      <c r="F147" s="2" t="s">
        <v>13</v>
      </c>
      <c r="G147" s="2" t="s">
        <v>175</v>
      </c>
      <c r="H147" s="16">
        <v>181.89</v>
      </c>
      <c r="K147" t="str">
        <f>IF(AND(G147="Delhi Capitals",Dataset!F147="RR"),"YES","NO")</f>
        <v>NO</v>
      </c>
      <c r="M147" t="str">
        <f t="shared" si="2"/>
        <v>Jasprit Bumrah</v>
      </c>
    </row>
    <row r="148" spans="1:13">
      <c r="A148" s="2">
        <v>146</v>
      </c>
      <c r="B148" s="2" t="s">
        <v>178</v>
      </c>
      <c r="C148" s="2" t="s">
        <v>18</v>
      </c>
      <c r="D148" s="14" t="s">
        <v>12</v>
      </c>
      <c r="E148" s="2">
        <v>19.3</v>
      </c>
      <c r="F148" s="2" t="s">
        <v>87</v>
      </c>
      <c r="G148" s="2" t="s">
        <v>175</v>
      </c>
      <c r="H148" s="16">
        <v>305.54000000000002</v>
      </c>
      <c r="K148" t="str">
        <f>IF(AND(G148="Delhi Capitals",Dataset!F148="RR"),"YES","NO")</f>
        <v>NO</v>
      </c>
      <c r="M148" t="str">
        <f t="shared" si="2"/>
        <v>Tim David</v>
      </c>
    </row>
    <row r="149" spans="1:13">
      <c r="A149" s="2">
        <v>147</v>
      </c>
      <c r="B149" s="2" t="s">
        <v>179</v>
      </c>
      <c r="C149" s="2" t="s">
        <v>15</v>
      </c>
      <c r="D149" s="14" t="s">
        <v>12</v>
      </c>
      <c r="E149" s="2">
        <v>18.8</v>
      </c>
      <c r="F149" s="2" t="s">
        <v>19</v>
      </c>
      <c r="G149" s="2" t="s">
        <v>175</v>
      </c>
      <c r="H149" s="16">
        <v>303.89</v>
      </c>
      <c r="K149" t="str">
        <f>IF(AND(G149="Delhi Capitals",Dataset!F149="RR"),"YES","NO")</f>
        <v>NO</v>
      </c>
      <c r="M149" t="str">
        <f t="shared" si="2"/>
        <v>Jofra Archer</v>
      </c>
    </row>
    <row r="150" spans="1:13">
      <c r="A150" s="2">
        <v>148</v>
      </c>
      <c r="B150" s="2" t="s">
        <v>180</v>
      </c>
      <c r="C150" s="2" t="s">
        <v>48</v>
      </c>
      <c r="D150" s="14" t="s">
        <v>21</v>
      </c>
      <c r="E150" s="2">
        <v>18.899999999999999</v>
      </c>
      <c r="F150" s="2" t="s">
        <v>13</v>
      </c>
      <c r="G150" s="2" t="s">
        <v>175</v>
      </c>
      <c r="H150" s="16">
        <v>304.22000000000003</v>
      </c>
      <c r="K150" t="str">
        <f>IF(AND(G150="Delhi Capitals",Dataset!F150="RR"),"YES","NO")</f>
        <v>NO</v>
      </c>
      <c r="M150" t="str">
        <f t="shared" si="2"/>
        <v>Suryakumar Yadav</v>
      </c>
    </row>
    <row r="151" spans="1:13">
      <c r="A151" s="2">
        <v>149</v>
      </c>
      <c r="B151" s="2" t="s">
        <v>181</v>
      </c>
      <c r="C151" s="2" t="s">
        <v>48</v>
      </c>
      <c r="D151" s="14" t="s">
        <v>12</v>
      </c>
      <c r="E151" s="16">
        <v>38.090000000000003</v>
      </c>
      <c r="F151" s="2" t="s">
        <v>13</v>
      </c>
      <c r="G151" s="2" t="s">
        <v>175</v>
      </c>
      <c r="H151" s="16">
        <v>201.34</v>
      </c>
      <c r="K151" t="str">
        <f>IF(AND(G151="Delhi Capitals",Dataset!F151="RR"),"YES","NO")</f>
        <v>NO</v>
      </c>
      <c r="M151" t="str">
        <f t="shared" si="2"/>
        <v>Kieron Pollard</v>
      </c>
    </row>
    <row r="152" spans="1:13">
      <c r="A152" s="2">
        <v>150</v>
      </c>
      <c r="B152" s="2" t="s">
        <v>182</v>
      </c>
      <c r="C152" s="2" t="s">
        <v>25</v>
      </c>
      <c r="D152" s="14" t="s">
        <v>21</v>
      </c>
      <c r="E152" s="16">
        <v>35.119999999999997</v>
      </c>
      <c r="F152" s="2"/>
      <c r="G152" s="2" t="s">
        <v>175</v>
      </c>
      <c r="H152" s="16">
        <v>195.11</v>
      </c>
      <c r="K152" t="str">
        <f>IF(AND(G152="Delhi Capitals",Dataset!F152="RR"),"YES","NO")</f>
        <v>NO</v>
      </c>
      <c r="M152" t="str">
        <f t="shared" si="2"/>
        <v>Dewald Brevis</v>
      </c>
    </row>
    <row r="153" spans="1:13">
      <c r="A153" s="2">
        <v>151</v>
      </c>
      <c r="B153" s="2" t="s">
        <v>183</v>
      </c>
      <c r="C153" s="2" t="s">
        <v>27</v>
      </c>
      <c r="D153" s="14" t="s">
        <v>12</v>
      </c>
      <c r="E153" s="2">
        <v>26.89</v>
      </c>
      <c r="F153" s="2" t="s">
        <v>87</v>
      </c>
      <c r="G153" s="2" t="s">
        <v>175</v>
      </c>
      <c r="H153" s="16">
        <v>193.12</v>
      </c>
      <c r="K153" t="str">
        <f>IF(AND(G153="Delhi Capitals",Dataset!F153="RR"),"YES","NO")</f>
        <v>NO</v>
      </c>
      <c r="M153" t="str">
        <f t="shared" si="2"/>
        <v>Daniel Sams</v>
      </c>
    </row>
    <row r="154" spans="1:13">
      <c r="A154" s="2">
        <v>152</v>
      </c>
      <c r="B154" s="2" t="s">
        <v>184</v>
      </c>
      <c r="C154" s="2" t="s">
        <v>25</v>
      </c>
      <c r="D154" s="14" t="s">
        <v>12</v>
      </c>
      <c r="E154" s="5">
        <v>32</v>
      </c>
      <c r="F154" s="2"/>
      <c r="G154" s="2" t="s">
        <v>175</v>
      </c>
      <c r="H154" s="16">
        <v>132.44999999999999</v>
      </c>
      <c r="K154" t="str">
        <f>IF(AND(G154="Delhi Capitals",Dataset!F154="RR"),"YES","NO")</f>
        <v>NO</v>
      </c>
      <c r="M154" t="str">
        <f t="shared" si="2"/>
        <v>N. Tilak Varma</v>
      </c>
    </row>
    <row r="155" spans="1:13">
      <c r="A155" s="2">
        <v>153</v>
      </c>
      <c r="B155" s="2" t="s">
        <v>185</v>
      </c>
      <c r="C155" s="2" t="s">
        <v>25</v>
      </c>
      <c r="D155" s="14" t="s">
        <v>8</v>
      </c>
      <c r="E155" s="5">
        <v>30</v>
      </c>
      <c r="F155" s="2" t="s">
        <v>23</v>
      </c>
      <c r="G155" s="2" t="s">
        <v>175</v>
      </c>
      <c r="H155" s="16">
        <v>131.22999999999999</v>
      </c>
      <c r="K155" t="str">
        <f>IF(AND(G155="Delhi Capitals",Dataset!F155="RR"),"YES","NO")</f>
        <v>NO</v>
      </c>
      <c r="M155" t="str">
        <f t="shared" si="2"/>
        <v>Murugan Ashwin</v>
      </c>
    </row>
    <row r="156" spans="1:13">
      <c r="A156" s="2">
        <v>154</v>
      </c>
      <c r="B156" s="2" t="s">
        <v>186</v>
      </c>
      <c r="C156" s="2" t="s">
        <v>27</v>
      </c>
      <c r="D156" s="14" t="s">
        <v>8</v>
      </c>
      <c r="E156" s="5">
        <v>27</v>
      </c>
      <c r="F156" s="2"/>
      <c r="G156" s="2" t="s">
        <v>175</v>
      </c>
      <c r="H156" s="16">
        <v>166</v>
      </c>
      <c r="K156" t="str">
        <f>IF(AND(G156="Delhi Capitals",Dataset!F156="RR"),"YES","NO")</f>
        <v>NO</v>
      </c>
      <c r="M156" t="str">
        <f t="shared" si="2"/>
        <v>Tymal Mills</v>
      </c>
    </row>
    <row r="157" spans="1:13">
      <c r="A157" s="2">
        <v>155</v>
      </c>
      <c r="B157" s="2" t="s">
        <v>154</v>
      </c>
      <c r="C157" s="2" t="s">
        <v>34</v>
      </c>
      <c r="D157" s="14" t="s">
        <v>8</v>
      </c>
      <c r="E157" s="2">
        <v>16.8</v>
      </c>
      <c r="F157" s="2" t="s">
        <v>19</v>
      </c>
      <c r="G157" s="2" t="s">
        <v>175</v>
      </c>
      <c r="H157" s="16">
        <v>166.89</v>
      </c>
      <c r="K157" t="str">
        <f>IF(AND(G157="Delhi Capitals",Dataset!F157="RR"),"YES","NO")</f>
        <v>NO</v>
      </c>
      <c r="M157" t="str">
        <f t="shared" si="2"/>
        <v>Marcus baghel</v>
      </c>
    </row>
    <row r="158" spans="1:13">
      <c r="A158" s="2">
        <v>156</v>
      </c>
      <c r="B158" s="2" t="s">
        <v>187</v>
      </c>
      <c r="C158" s="2" t="s">
        <v>27</v>
      </c>
      <c r="D158" s="14" t="s">
        <v>8</v>
      </c>
      <c r="E158" s="2">
        <v>16.100000000000001</v>
      </c>
      <c r="F158" s="2" t="s">
        <v>23</v>
      </c>
      <c r="G158" s="2" t="s">
        <v>175</v>
      </c>
      <c r="H158" s="16">
        <v>159.56</v>
      </c>
      <c r="K158" t="str">
        <f>IF(AND(G158="Delhi Capitals",Dataset!F158="RR"),"YES","NO")</f>
        <v>NO</v>
      </c>
      <c r="M158" t="str">
        <f t="shared" si="2"/>
        <v>Riley Meredith</v>
      </c>
    </row>
    <row r="159" spans="1:13">
      <c r="A159" s="2">
        <v>157</v>
      </c>
      <c r="B159" s="2" t="s">
        <v>188</v>
      </c>
      <c r="C159" s="2" t="s">
        <v>34</v>
      </c>
      <c r="D159" s="14" t="s">
        <v>12</v>
      </c>
      <c r="E159" s="2">
        <v>14.8</v>
      </c>
      <c r="F159" s="2"/>
      <c r="G159" s="2" t="s">
        <v>175</v>
      </c>
      <c r="H159" s="16">
        <v>85.67</v>
      </c>
      <c r="K159" t="str">
        <f>IF(AND(G159="Delhi Capitals",Dataset!F159="RR"),"YES","NO")</f>
        <v>NO</v>
      </c>
      <c r="M159" t="str">
        <f t="shared" si="2"/>
        <v>Fabian Allen</v>
      </c>
    </row>
    <row r="160" spans="1:13">
      <c r="A160" s="2">
        <v>158</v>
      </c>
      <c r="B160" s="2" t="s">
        <v>189</v>
      </c>
      <c r="C160" s="2" t="s">
        <v>39</v>
      </c>
      <c r="D160" s="14" t="s">
        <v>8</v>
      </c>
      <c r="E160" s="2">
        <v>14.6</v>
      </c>
      <c r="F160" s="2" t="s">
        <v>19</v>
      </c>
      <c r="G160" s="2" t="s">
        <v>175</v>
      </c>
      <c r="H160" s="16">
        <v>85.65</v>
      </c>
      <c r="K160" t="str">
        <f>IF(AND(G160="Delhi Capitals",Dataset!F160="RR"),"YES","NO")</f>
        <v>NO</v>
      </c>
      <c r="M160" t="str">
        <f t="shared" si="2"/>
        <v>Mayank Markande</v>
      </c>
    </row>
    <row r="161" spans="1:13">
      <c r="A161" s="2">
        <v>159</v>
      </c>
      <c r="B161" s="2" t="s">
        <v>190</v>
      </c>
      <c r="C161" s="2" t="s">
        <v>25</v>
      </c>
      <c r="D161" s="14" t="s">
        <v>12</v>
      </c>
      <c r="E161" s="16">
        <v>7.6</v>
      </c>
      <c r="F161" s="2"/>
      <c r="G161" s="2" t="s">
        <v>175</v>
      </c>
      <c r="H161" s="16">
        <v>101.68</v>
      </c>
      <c r="K161" t="str">
        <f>IF(AND(G161="Delhi Capitals",Dataset!F161="RR"),"YES","NO")</f>
        <v>NO</v>
      </c>
      <c r="M161" t="str">
        <f t="shared" si="2"/>
        <v>Sanjay Yadav</v>
      </c>
    </row>
    <row r="162" spans="1:13">
      <c r="A162" s="2">
        <v>160</v>
      </c>
      <c r="B162" s="2" t="s">
        <v>191</v>
      </c>
      <c r="C162" s="2" t="s">
        <v>25</v>
      </c>
      <c r="D162" s="14" t="s">
        <v>12</v>
      </c>
      <c r="E162" s="2">
        <v>3.8</v>
      </c>
      <c r="F162" s="2" t="s">
        <v>13</v>
      </c>
      <c r="G162" s="2" t="s">
        <v>175</v>
      </c>
      <c r="H162" s="16">
        <v>91.12</v>
      </c>
      <c r="K162" t="str">
        <f>IF(AND(G162="Delhi Capitals",Dataset!F162="RR"),"YES","NO")</f>
        <v>NO</v>
      </c>
      <c r="M162" t="str">
        <f t="shared" si="2"/>
        <v>Arjun Tendulkar</v>
      </c>
    </row>
    <row r="163" spans="1:13">
      <c r="A163" s="2">
        <v>161</v>
      </c>
      <c r="B163" s="2" t="s">
        <v>192</v>
      </c>
      <c r="C163" s="2" t="s">
        <v>44</v>
      </c>
      <c r="D163" s="14" t="s">
        <v>8</v>
      </c>
      <c r="E163" s="2">
        <v>3.9</v>
      </c>
      <c r="F163" s="2" t="s">
        <v>9</v>
      </c>
      <c r="G163" s="2" t="s">
        <v>175</v>
      </c>
      <c r="H163" s="16">
        <v>91.35</v>
      </c>
      <c r="K163" t="str">
        <f>IF(AND(G163="Delhi Capitals",Dataset!F163="RR"),"YES","NO")</f>
        <v>NO</v>
      </c>
      <c r="M163" t="str">
        <f t="shared" si="2"/>
        <v>Basil Thampi</v>
      </c>
    </row>
    <row r="164" spans="1:13">
      <c r="A164" s="2">
        <v>162</v>
      </c>
      <c r="B164" s="2" t="s">
        <v>193</v>
      </c>
      <c r="C164" s="2" t="s">
        <v>25</v>
      </c>
      <c r="D164" s="14" t="s">
        <v>21</v>
      </c>
      <c r="E164" s="16">
        <v>0.6</v>
      </c>
      <c r="F164" s="2" t="s">
        <v>13</v>
      </c>
      <c r="G164" s="2" t="s">
        <v>175</v>
      </c>
      <c r="H164" s="16">
        <v>85.48</v>
      </c>
      <c r="K164" t="str">
        <f>IF(AND(G164="Delhi Capitals",Dataset!F164="RR"),"YES","NO")</f>
        <v>NO</v>
      </c>
      <c r="M164" t="str">
        <f t="shared" si="2"/>
        <v>Anmolpreet Singh</v>
      </c>
    </row>
    <row r="165" spans="1:13">
      <c r="A165" s="2">
        <v>163</v>
      </c>
      <c r="B165" s="2" t="s">
        <v>194</v>
      </c>
      <c r="C165" s="2" t="s">
        <v>25</v>
      </c>
      <c r="D165" s="14" t="s">
        <v>32</v>
      </c>
      <c r="E165" s="16">
        <v>0.7</v>
      </c>
      <c r="F165" s="2"/>
      <c r="G165" s="2" t="s">
        <v>175</v>
      </c>
      <c r="H165" s="16">
        <v>85.49</v>
      </c>
      <c r="K165" t="str">
        <f>IF(AND(G165="Delhi Capitals",Dataset!F165="RR"),"YES","NO")</f>
        <v>NO</v>
      </c>
      <c r="M165" t="str">
        <f t="shared" si="2"/>
        <v>Aryan Juyal</v>
      </c>
    </row>
    <row r="166" spans="1:13">
      <c r="A166" s="2">
        <v>164</v>
      </c>
      <c r="B166" s="2" t="s">
        <v>195</v>
      </c>
      <c r="C166" s="2" t="s">
        <v>25</v>
      </c>
      <c r="D166" s="14" t="s">
        <v>12</v>
      </c>
      <c r="E166" s="16">
        <v>0.8</v>
      </c>
      <c r="F166" s="2"/>
      <c r="G166" s="2" t="s">
        <v>175</v>
      </c>
      <c r="H166" s="16">
        <v>85.5</v>
      </c>
      <c r="K166" t="str">
        <f>IF(AND(G166="Delhi Capitals",Dataset!F166="RR"),"YES","NO")</f>
        <v>NO</v>
      </c>
      <c r="M166" t="str">
        <f t="shared" si="2"/>
        <v>Ramandeep Singh</v>
      </c>
    </row>
    <row r="167" spans="1:13">
      <c r="A167" s="2">
        <v>165</v>
      </c>
      <c r="B167" s="2" t="s">
        <v>196</v>
      </c>
      <c r="C167" s="2" t="s">
        <v>25</v>
      </c>
      <c r="D167" s="14" t="s">
        <v>21</v>
      </c>
      <c r="E167" s="16">
        <v>0.9</v>
      </c>
      <c r="F167" s="2"/>
      <c r="G167" s="2" t="s">
        <v>175</v>
      </c>
      <c r="H167" s="16">
        <v>85.51</v>
      </c>
      <c r="K167" t="str">
        <f>IF(AND(G167="Delhi Capitals",Dataset!F167="RR"),"YES","NO")</f>
        <v>NO</v>
      </c>
      <c r="M167" t="str">
        <f t="shared" si="2"/>
        <v>Rahul Buddhi</v>
      </c>
    </row>
    <row r="168" spans="1:13">
      <c r="A168" s="2">
        <v>166</v>
      </c>
      <c r="B168" s="2" t="s">
        <v>197</v>
      </c>
      <c r="C168" s="2" t="s">
        <v>25</v>
      </c>
      <c r="D168" s="14" t="s">
        <v>12</v>
      </c>
      <c r="E168" s="16">
        <v>1</v>
      </c>
      <c r="F168" s="2"/>
      <c r="G168" s="2" t="s">
        <v>175</v>
      </c>
      <c r="H168" s="16">
        <v>85.52</v>
      </c>
      <c r="K168" t="str">
        <f>IF(AND(G168="Delhi Capitals",Dataset!F168="RR"),"YES","NO")</f>
        <v>NO</v>
      </c>
      <c r="M168" t="str">
        <f t="shared" si="2"/>
        <v>Hrithik Shokeen</v>
      </c>
    </row>
    <row r="169" spans="1:13">
      <c r="A169" s="2">
        <v>167</v>
      </c>
      <c r="B169" s="2" t="s">
        <v>198</v>
      </c>
      <c r="C169" s="2" t="s">
        <v>25</v>
      </c>
      <c r="D169" s="14" t="s">
        <v>12</v>
      </c>
      <c r="E169" s="2">
        <v>2.2000000000000002</v>
      </c>
      <c r="F169" s="2"/>
      <c r="G169" s="2" t="s">
        <v>175</v>
      </c>
      <c r="H169" s="16">
        <v>85.53</v>
      </c>
      <c r="K169" t="str">
        <f>IF(AND(G169="Delhi Capitals",Dataset!F169="RR"),"YES","NO")</f>
        <v>NO</v>
      </c>
      <c r="M169" t="str">
        <f t="shared" si="2"/>
        <v>Mohd. Arshad Khan</v>
      </c>
    </row>
    <row r="170" spans="1:13">
      <c r="A170" s="2">
        <v>168</v>
      </c>
      <c r="B170" s="2" t="s">
        <v>199</v>
      </c>
      <c r="C170" s="2" t="s">
        <v>48</v>
      </c>
      <c r="D170" s="14" t="s">
        <v>21</v>
      </c>
      <c r="E170" s="2">
        <v>9.6999999999999993</v>
      </c>
      <c r="F170" s="2" t="s">
        <v>87</v>
      </c>
      <c r="G170" s="2" t="s">
        <v>200</v>
      </c>
      <c r="H170" s="16">
        <v>184.23</v>
      </c>
      <c r="K170" t="str">
        <f>IF(AND(G170="Delhi Capitals",Dataset!F170="RR"),"YES","NO")</f>
        <v>NO</v>
      </c>
      <c r="M170" t="str">
        <f t="shared" si="2"/>
        <v>Virat Kohli</v>
      </c>
    </row>
    <row r="171" spans="1:13">
      <c r="A171" s="2">
        <v>169</v>
      </c>
      <c r="B171" s="2" t="s">
        <v>201</v>
      </c>
      <c r="C171" s="2" t="s">
        <v>48</v>
      </c>
      <c r="D171" s="14" t="s">
        <v>12</v>
      </c>
      <c r="E171" s="2">
        <v>8.6</v>
      </c>
      <c r="F171" s="2" t="s">
        <v>87</v>
      </c>
      <c r="G171" s="2" t="s">
        <v>200</v>
      </c>
      <c r="H171" s="16">
        <v>180.12</v>
      </c>
      <c r="K171" t="str">
        <f>IF(AND(G171="Delhi Capitals",Dataset!F171="RR"),"YES","NO")</f>
        <v>NO</v>
      </c>
      <c r="M171" t="str">
        <f t="shared" si="2"/>
        <v>Glenn Maxwell</v>
      </c>
    </row>
    <row r="172" spans="1:13">
      <c r="A172" s="2">
        <v>170</v>
      </c>
      <c r="B172" s="2" t="s">
        <v>202</v>
      </c>
      <c r="C172" s="2" t="s">
        <v>27</v>
      </c>
      <c r="D172" s="14" t="s">
        <v>12</v>
      </c>
      <c r="E172" s="2">
        <v>8.3000000000000007</v>
      </c>
      <c r="F172" s="2" t="s">
        <v>87</v>
      </c>
      <c r="G172" s="2" t="s">
        <v>200</v>
      </c>
      <c r="H172" s="16">
        <v>388</v>
      </c>
      <c r="K172" t="str">
        <f>IF(AND(G172="Delhi Capitals",Dataset!F172="RR"),"YES","NO")</f>
        <v>NO</v>
      </c>
      <c r="M172" t="str">
        <f t="shared" si="2"/>
        <v>Wanindu Hasaranga</v>
      </c>
    </row>
    <row r="173" spans="1:13">
      <c r="A173" s="2">
        <v>171</v>
      </c>
      <c r="B173" s="2" t="s">
        <v>203</v>
      </c>
      <c r="C173" s="2" t="s">
        <v>15</v>
      </c>
      <c r="D173" s="14" t="s">
        <v>12</v>
      </c>
      <c r="E173" s="2">
        <v>8.4</v>
      </c>
      <c r="F173" s="2" t="s">
        <v>87</v>
      </c>
      <c r="G173" s="2" t="s">
        <v>200</v>
      </c>
      <c r="H173" s="16">
        <v>440</v>
      </c>
      <c r="K173" t="str">
        <f>IF(AND(G173="Delhi Capitals",Dataset!F173="RR"),"YES","NO")</f>
        <v>NO</v>
      </c>
      <c r="M173" t="str">
        <f t="shared" si="2"/>
        <v>Harshal Patel</v>
      </c>
    </row>
    <row r="174" spans="1:13">
      <c r="A174" s="2">
        <v>172</v>
      </c>
      <c r="B174" s="2" t="s">
        <v>204</v>
      </c>
      <c r="C174" s="2" t="s">
        <v>15</v>
      </c>
      <c r="D174" s="14" t="s">
        <v>8</v>
      </c>
      <c r="E174" s="2">
        <v>1.1100000000000001</v>
      </c>
      <c r="F174" s="2" t="s">
        <v>29</v>
      </c>
      <c r="G174" s="2" t="s">
        <v>200</v>
      </c>
      <c r="H174" s="16">
        <v>203.12</v>
      </c>
      <c r="K174" t="str">
        <f>IF(AND(G174="Delhi Capitals",Dataset!F174="RR"),"YES","NO")</f>
        <v>NO</v>
      </c>
      <c r="M174" t="str">
        <f t="shared" si="2"/>
        <v>Josh Hazlewood</v>
      </c>
    </row>
    <row r="175" spans="1:13">
      <c r="A175" s="2">
        <v>173</v>
      </c>
      <c r="B175" s="2" t="s">
        <v>205</v>
      </c>
      <c r="C175" s="2" t="s">
        <v>15</v>
      </c>
      <c r="D175" s="14" t="s">
        <v>21</v>
      </c>
      <c r="E175" s="16">
        <v>39.19</v>
      </c>
      <c r="F175" s="2" t="s">
        <v>29</v>
      </c>
      <c r="G175" s="2" t="s">
        <v>200</v>
      </c>
      <c r="H175" s="16">
        <v>202.49</v>
      </c>
      <c r="K175" t="str">
        <f>IF(AND(G175="Delhi Capitals",Dataset!F175="RR"),"YES","NO")</f>
        <v>NO</v>
      </c>
      <c r="M175" t="str">
        <f t="shared" si="2"/>
        <v>Faf Du Plessis</v>
      </c>
    </row>
    <row r="176" spans="1:13">
      <c r="A176" s="2">
        <v>174</v>
      </c>
      <c r="B176" s="2" t="s">
        <v>206</v>
      </c>
      <c r="C176" s="2" t="s">
        <v>48</v>
      </c>
      <c r="D176" s="14" t="s">
        <v>8</v>
      </c>
      <c r="E176" s="16">
        <v>39.299999999999997</v>
      </c>
      <c r="F176" s="2" t="s">
        <v>87</v>
      </c>
      <c r="G176" s="2" t="s">
        <v>200</v>
      </c>
      <c r="H176" s="16">
        <v>202.57</v>
      </c>
      <c r="K176" t="str">
        <f>IF(AND(G176="Delhi Capitals",Dataset!F176="RR"),"YES","NO")</f>
        <v>NO</v>
      </c>
      <c r="M176" t="str">
        <f t="shared" si="2"/>
        <v>Mohammed Siraj</v>
      </c>
    </row>
    <row r="177" spans="1:13">
      <c r="A177" s="2">
        <v>175</v>
      </c>
      <c r="B177" s="2" t="s">
        <v>207</v>
      </c>
      <c r="C177" s="2" t="s">
        <v>15</v>
      </c>
      <c r="D177" s="14" t="s">
        <v>32</v>
      </c>
      <c r="E177" s="16">
        <v>37.54</v>
      </c>
      <c r="F177" s="2" t="s">
        <v>16</v>
      </c>
      <c r="G177" s="2" t="s">
        <v>200</v>
      </c>
      <c r="H177" s="16">
        <v>74.98</v>
      </c>
      <c r="K177" t="str">
        <f>IF(AND(G177="Delhi Capitals",Dataset!F177="RR"),"YES","NO")</f>
        <v>NO</v>
      </c>
      <c r="M177" t="str">
        <f t="shared" si="2"/>
        <v>Dinesh Karthik</v>
      </c>
    </row>
    <row r="178" spans="1:13">
      <c r="A178" s="2">
        <v>176</v>
      </c>
      <c r="B178" s="2" t="s">
        <v>208</v>
      </c>
      <c r="C178" s="2" t="s">
        <v>25</v>
      </c>
      <c r="D178" s="14" t="s">
        <v>32</v>
      </c>
      <c r="E178" s="16">
        <v>35.340000000000003</v>
      </c>
      <c r="F178" s="2" t="s">
        <v>19</v>
      </c>
      <c r="G178" s="2" t="s">
        <v>200</v>
      </c>
      <c r="H178" s="16">
        <v>196.07</v>
      </c>
      <c r="K178" t="str">
        <f>IF(AND(G178="Delhi Capitals",Dataset!F178="RR"),"YES","NO")</f>
        <v>NO</v>
      </c>
      <c r="M178" t="str">
        <f t="shared" si="2"/>
        <v>Anuj Rawat</v>
      </c>
    </row>
    <row r="179" spans="1:13">
      <c r="A179" s="2">
        <v>177</v>
      </c>
      <c r="B179" s="2" t="s">
        <v>209</v>
      </c>
      <c r="C179" s="2" t="s">
        <v>44</v>
      </c>
      <c r="D179" s="14" t="s">
        <v>12</v>
      </c>
      <c r="E179" s="2">
        <v>25.39</v>
      </c>
      <c r="F179" s="2" t="s">
        <v>87</v>
      </c>
      <c r="G179" s="2" t="s">
        <v>200</v>
      </c>
      <c r="H179" s="16">
        <v>191.78</v>
      </c>
      <c r="K179" t="str">
        <f>IF(AND(G179="Delhi Capitals",Dataset!F179="RR"),"YES","NO")</f>
        <v>NO</v>
      </c>
      <c r="M179" t="str">
        <f t="shared" si="2"/>
        <v>Shahbaz Ahamad</v>
      </c>
    </row>
    <row r="180" spans="1:13">
      <c r="A180" s="2">
        <v>178</v>
      </c>
      <c r="B180" s="2" t="s">
        <v>210</v>
      </c>
      <c r="C180" s="2" t="s">
        <v>15</v>
      </c>
      <c r="D180" s="14" t="s">
        <v>12</v>
      </c>
      <c r="E180" s="2">
        <v>24.12</v>
      </c>
      <c r="F180" s="2"/>
      <c r="G180" s="2" t="s">
        <v>200</v>
      </c>
      <c r="H180" s="16">
        <v>190.47</v>
      </c>
      <c r="K180" t="str">
        <f>IF(AND(G180="Delhi Capitals",Dataset!F180="RR"),"YES","NO")</f>
        <v>NO</v>
      </c>
      <c r="M180" t="str">
        <f t="shared" si="2"/>
        <v>David Willey</v>
      </c>
    </row>
    <row r="181" spans="1:13">
      <c r="A181" s="2">
        <v>179</v>
      </c>
      <c r="B181" s="2" t="s">
        <v>211</v>
      </c>
      <c r="C181" s="2" t="s">
        <v>27</v>
      </c>
      <c r="D181" s="14" t="s">
        <v>12</v>
      </c>
      <c r="E181" s="2">
        <v>16.2</v>
      </c>
      <c r="F181" s="2"/>
      <c r="G181" s="2" t="s">
        <v>200</v>
      </c>
      <c r="H181" s="16">
        <v>160.12</v>
      </c>
      <c r="K181" t="str">
        <f>IF(AND(G181="Delhi Capitals",Dataset!F181="RR"),"YES","NO")</f>
        <v>NO</v>
      </c>
      <c r="M181" t="str">
        <f t="shared" si="2"/>
        <v>Sherfane Rutherford</v>
      </c>
    </row>
    <row r="182" spans="1:13">
      <c r="A182" s="2">
        <v>180</v>
      </c>
      <c r="B182" s="2" t="s">
        <v>212</v>
      </c>
      <c r="C182" s="2" t="s">
        <v>18</v>
      </c>
      <c r="D182" s="14" t="s">
        <v>12</v>
      </c>
      <c r="E182" s="2">
        <v>15.7</v>
      </c>
      <c r="F182" s="2" t="s">
        <v>19</v>
      </c>
      <c r="G182" s="2" t="s">
        <v>200</v>
      </c>
      <c r="H182" s="16">
        <v>155.66999999999999</v>
      </c>
      <c r="K182" t="str">
        <f>IF(AND(G182="Delhi Capitals",Dataset!F182="RR"),"YES","NO")</f>
        <v>NO</v>
      </c>
      <c r="M182" t="str">
        <f t="shared" si="2"/>
        <v>Mahipal Lomror</v>
      </c>
    </row>
    <row r="183" spans="1:13">
      <c r="A183" s="2">
        <v>181</v>
      </c>
      <c r="B183" s="2" t="s">
        <v>213</v>
      </c>
      <c r="C183" s="2" t="s">
        <v>39</v>
      </c>
      <c r="D183" s="14" t="s">
        <v>21</v>
      </c>
      <c r="E183" s="2">
        <v>15.5</v>
      </c>
      <c r="F183" s="2" t="s">
        <v>87</v>
      </c>
      <c r="G183" s="2" t="s">
        <v>200</v>
      </c>
      <c r="H183" s="16">
        <v>153.34</v>
      </c>
      <c r="K183" t="str">
        <f>IF(AND(G183="Delhi Capitals",Dataset!F183="RR"),"YES","NO")</f>
        <v>NO</v>
      </c>
      <c r="M183" t="str">
        <f t="shared" si="2"/>
        <v>Finn Allen</v>
      </c>
    </row>
    <row r="184" spans="1:13">
      <c r="A184" s="2">
        <v>182</v>
      </c>
      <c r="B184" s="2" t="s">
        <v>214</v>
      </c>
      <c r="C184" s="2" t="s">
        <v>34</v>
      </c>
      <c r="D184" s="14" t="s">
        <v>8</v>
      </c>
      <c r="E184" s="2">
        <v>14.9</v>
      </c>
      <c r="F184" s="2" t="s">
        <v>9</v>
      </c>
      <c r="G184" s="2" t="s">
        <v>200</v>
      </c>
      <c r="H184" s="16">
        <v>85.68</v>
      </c>
      <c r="K184" t="str">
        <f>IF(AND(G184="Delhi Capitals",Dataset!F184="RR"),"YES","NO")</f>
        <v>NO</v>
      </c>
      <c r="M184" t="str">
        <f t="shared" si="2"/>
        <v>Siddharth Kaul</v>
      </c>
    </row>
    <row r="185" spans="1:13">
      <c r="A185" s="2">
        <v>183</v>
      </c>
      <c r="B185" s="2" t="s">
        <v>215</v>
      </c>
      <c r="C185" s="2" t="s">
        <v>34</v>
      </c>
      <c r="D185" s="14" t="s">
        <v>8</v>
      </c>
      <c r="E185" s="2">
        <v>15</v>
      </c>
      <c r="F185" s="2" t="s">
        <v>29</v>
      </c>
      <c r="G185" s="2" t="s">
        <v>200</v>
      </c>
      <c r="H185" s="16">
        <v>85.69</v>
      </c>
      <c r="K185" t="str">
        <f>IF(AND(G185="Delhi Capitals",Dataset!F185="RR"),"YES","NO")</f>
        <v>NO</v>
      </c>
      <c r="M185" t="str">
        <f t="shared" si="2"/>
        <v>Jason Behrendorff</v>
      </c>
    </row>
    <row r="186" spans="1:13">
      <c r="A186" s="2">
        <v>184</v>
      </c>
      <c r="B186" s="2" t="s">
        <v>216</v>
      </c>
      <c r="C186" s="2" t="s">
        <v>39</v>
      </c>
      <c r="D186" s="14" t="s">
        <v>8</v>
      </c>
      <c r="E186" s="16">
        <v>7.7</v>
      </c>
      <c r="F186" s="2" t="s">
        <v>29</v>
      </c>
      <c r="G186" s="2" t="s">
        <v>200</v>
      </c>
      <c r="H186" s="16">
        <v>102.03</v>
      </c>
      <c r="K186" t="str">
        <f>IF(AND(G186="Delhi Capitals",Dataset!F186="RR"),"YES","NO")</f>
        <v>NO</v>
      </c>
      <c r="M186" t="str">
        <f t="shared" si="2"/>
        <v>Karn Sharma</v>
      </c>
    </row>
    <row r="187" spans="1:13">
      <c r="A187" s="2">
        <v>185</v>
      </c>
      <c r="B187" s="2" t="s">
        <v>217</v>
      </c>
      <c r="C187" s="2" t="s">
        <v>25</v>
      </c>
      <c r="D187" s="14" t="s">
        <v>12</v>
      </c>
      <c r="E187" s="2">
        <v>3.1</v>
      </c>
      <c r="F187" s="2" t="s">
        <v>87</v>
      </c>
      <c r="G187" s="2" t="s">
        <v>200</v>
      </c>
      <c r="H187" s="16">
        <v>91.47</v>
      </c>
      <c r="K187" t="str">
        <f>IF(AND(G187="Delhi Capitals",Dataset!F187="RR"),"YES","NO")</f>
        <v>NO</v>
      </c>
      <c r="M187" t="str">
        <f t="shared" si="2"/>
        <v>Suyash Prabhudessai</v>
      </c>
    </row>
    <row r="188" spans="1:13">
      <c r="A188" s="2">
        <v>186</v>
      </c>
      <c r="B188" s="2" t="s">
        <v>218</v>
      </c>
      <c r="C188" s="2" t="s">
        <v>25</v>
      </c>
      <c r="D188" s="14" t="s">
        <v>8</v>
      </c>
      <c r="E188" s="2">
        <v>3.6</v>
      </c>
      <c r="F188" s="2"/>
      <c r="G188" s="2" t="s">
        <v>200</v>
      </c>
      <c r="H188" s="16">
        <v>88</v>
      </c>
      <c r="K188" t="str">
        <f>IF(AND(G188="Delhi Capitals",Dataset!F188="RR"),"YES","NO")</f>
        <v>NO</v>
      </c>
      <c r="M188" t="str">
        <f t="shared" si="2"/>
        <v>Chama Milind</v>
      </c>
    </row>
    <row r="189" spans="1:13">
      <c r="A189" s="2">
        <v>187</v>
      </c>
      <c r="B189" s="2" t="s">
        <v>219</v>
      </c>
      <c r="C189" s="2" t="s">
        <v>25</v>
      </c>
      <c r="D189" s="14" t="s">
        <v>8</v>
      </c>
      <c r="E189" s="2">
        <v>2.1</v>
      </c>
      <c r="F189" s="2" t="s">
        <v>87</v>
      </c>
      <c r="G189" s="2" t="s">
        <v>200</v>
      </c>
      <c r="H189" s="16">
        <v>85.54</v>
      </c>
      <c r="K189" t="str">
        <f>IF(AND(G189="Delhi Capitals",Dataset!F189="RR"),"YES","NO")</f>
        <v>NO</v>
      </c>
      <c r="M189" t="str">
        <f t="shared" si="2"/>
        <v>Akash Deep</v>
      </c>
    </row>
    <row r="190" spans="1:13">
      <c r="A190" s="2">
        <v>188</v>
      </c>
      <c r="B190" s="2" t="s">
        <v>220</v>
      </c>
      <c r="C190" s="2" t="s">
        <v>25</v>
      </c>
      <c r="D190" s="14" t="s">
        <v>12</v>
      </c>
      <c r="E190" s="2">
        <v>2.2999999999999998</v>
      </c>
      <c r="F190" s="2"/>
      <c r="G190" s="2" t="s">
        <v>200</v>
      </c>
      <c r="H190" s="16">
        <v>92.19</v>
      </c>
      <c r="K190" t="str">
        <f>IF(AND(G190="Delhi Capitals",Dataset!F190="RR"),"YES","NO")</f>
        <v>NO</v>
      </c>
      <c r="M190" t="str">
        <f t="shared" si="2"/>
        <v>Aneeshwar Gautam</v>
      </c>
    </row>
    <row r="191" spans="1:13">
      <c r="A191" s="2">
        <v>189</v>
      </c>
      <c r="B191" s="2" t="s">
        <v>221</v>
      </c>
      <c r="C191" s="2" t="s">
        <v>25</v>
      </c>
      <c r="D191" s="14" t="s">
        <v>32</v>
      </c>
      <c r="E191" s="2">
        <v>2.4</v>
      </c>
      <c r="F191" s="2"/>
      <c r="G191" s="2" t="s">
        <v>200</v>
      </c>
      <c r="H191" s="16">
        <v>92.37</v>
      </c>
      <c r="K191" t="str">
        <f>IF(AND(G191="Delhi Capitals",Dataset!F191="RR"),"YES","NO")</f>
        <v>NO</v>
      </c>
      <c r="M191" t="str">
        <f t="shared" si="2"/>
        <v>Luvnith Sisodia</v>
      </c>
    </row>
    <row r="192" spans="1:13">
      <c r="A192" s="2">
        <v>190</v>
      </c>
      <c r="B192" s="2" t="s">
        <v>222</v>
      </c>
      <c r="C192" s="2" t="s">
        <v>48</v>
      </c>
      <c r="D192" s="14" t="s">
        <v>32</v>
      </c>
      <c r="E192" s="2">
        <v>9.4</v>
      </c>
      <c r="F192" s="2" t="s">
        <v>19</v>
      </c>
      <c r="G192" s="2" t="s">
        <v>223</v>
      </c>
      <c r="H192" s="16">
        <v>183.12</v>
      </c>
      <c r="K192" t="str">
        <f>IF(AND(G192="Delhi Capitals",Dataset!F192="RR"),"YES","NO")</f>
        <v>NO</v>
      </c>
      <c r="M192" t="str">
        <f t="shared" si="2"/>
        <v>Sanju Samson</v>
      </c>
    </row>
    <row r="193" spans="1:13">
      <c r="A193" s="2">
        <v>191</v>
      </c>
      <c r="B193" s="2" t="s">
        <v>224</v>
      </c>
      <c r="C193" s="2" t="s">
        <v>48</v>
      </c>
      <c r="D193" s="14" t="s">
        <v>32</v>
      </c>
      <c r="E193" s="2">
        <v>10.9</v>
      </c>
      <c r="F193" s="2" t="s">
        <v>19</v>
      </c>
      <c r="G193" s="2" t="s">
        <v>223</v>
      </c>
      <c r="H193" s="16">
        <v>335.12</v>
      </c>
      <c r="K193" t="str">
        <f>IF(AND(G193="Delhi Capitals",Dataset!F193="RR"),"YES","NO")</f>
        <v>NO</v>
      </c>
      <c r="M193" t="str">
        <f t="shared" si="2"/>
        <v>Jos Buttler</v>
      </c>
    </row>
    <row r="194" spans="1:13">
      <c r="A194" s="2">
        <v>192</v>
      </c>
      <c r="B194" s="2" t="s">
        <v>225</v>
      </c>
      <c r="C194" s="2" t="s">
        <v>27</v>
      </c>
      <c r="D194" s="14" t="s">
        <v>8</v>
      </c>
      <c r="E194" s="2">
        <v>8.1</v>
      </c>
      <c r="F194" s="2" t="s">
        <v>16</v>
      </c>
      <c r="G194" s="2" t="s">
        <v>223</v>
      </c>
      <c r="H194" s="16">
        <v>342.67</v>
      </c>
      <c r="K194" t="str">
        <f>IF(AND(G194="Delhi Capitals",Dataset!F194="RR"),"YES","NO")</f>
        <v>NO</v>
      </c>
      <c r="M194" t="str">
        <f t="shared" si="2"/>
        <v>Prasidh Krishna</v>
      </c>
    </row>
    <row r="195" spans="1:13">
      <c r="A195" s="2">
        <v>193</v>
      </c>
      <c r="B195" s="2" t="s">
        <v>226</v>
      </c>
      <c r="C195" s="2" t="s">
        <v>61</v>
      </c>
      <c r="D195" s="14" t="s">
        <v>21</v>
      </c>
      <c r="E195" s="2">
        <v>19.399999999999999</v>
      </c>
      <c r="F195" s="2" t="s">
        <v>76</v>
      </c>
      <c r="G195" s="2" t="s">
        <v>223</v>
      </c>
      <c r="H195" s="16">
        <v>305.87</v>
      </c>
      <c r="K195" t="str">
        <f>IF(AND(G195="Delhi Capitals",Dataset!F195="RR"),"YES","NO")</f>
        <v>NO</v>
      </c>
      <c r="M195" t="str">
        <f t="shared" ref="M195:M238" si="3">SUBSTITUTE(B195,"Stoinis","baghel")</f>
        <v>Shimron Hetmyer</v>
      </c>
    </row>
    <row r="196" spans="1:13">
      <c r="A196" s="2">
        <v>194</v>
      </c>
      <c r="B196" s="2" t="s">
        <v>227</v>
      </c>
      <c r="C196" s="2" t="s">
        <v>15</v>
      </c>
      <c r="D196" s="14" t="s">
        <v>8</v>
      </c>
      <c r="E196" s="2">
        <v>19</v>
      </c>
      <c r="F196" s="2" t="s">
        <v>13</v>
      </c>
      <c r="G196" s="2" t="s">
        <v>223</v>
      </c>
      <c r="H196" s="16">
        <v>304.55</v>
      </c>
      <c r="K196" t="str">
        <f>IF(AND(G196="Delhi Capitals",Dataset!F196="RR"),"YES","NO")</f>
        <v>NO</v>
      </c>
      <c r="M196" t="str">
        <f t="shared" si="3"/>
        <v>Trent Boult</v>
      </c>
    </row>
    <row r="197" spans="1:13">
      <c r="A197" s="2">
        <v>195</v>
      </c>
      <c r="B197" s="2" t="s">
        <v>228</v>
      </c>
      <c r="C197" s="2" t="s">
        <v>15</v>
      </c>
      <c r="D197" s="14" t="s">
        <v>21</v>
      </c>
      <c r="E197" s="2">
        <v>18.100000000000001</v>
      </c>
      <c r="F197" s="2" t="s">
        <v>87</v>
      </c>
      <c r="G197" s="2" t="s">
        <v>223</v>
      </c>
      <c r="H197" s="16">
        <v>203.27</v>
      </c>
      <c r="K197" t="str">
        <f>IF(AND(G197="Delhi Capitals",Dataset!F197="RR"),"YES","NO")</f>
        <v>NO</v>
      </c>
      <c r="M197" t="str">
        <f t="shared" si="3"/>
        <v>Devdutt Padikkal</v>
      </c>
    </row>
    <row r="198" spans="1:13">
      <c r="A198" s="2">
        <v>196</v>
      </c>
      <c r="B198" s="2" t="s">
        <v>229</v>
      </c>
      <c r="C198" s="2" t="s">
        <v>15</v>
      </c>
      <c r="D198" s="14" t="s">
        <v>8</v>
      </c>
      <c r="E198" s="16">
        <v>38.64</v>
      </c>
      <c r="F198" s="2" t="s">
        <v>87</v>
      </c>
      <c r="G198" s="2" t="s">
        <v>223</v>
      </c>
      <c r="H198" s="16">
        <v>201.84</v>
      </c>
      <c r="K198" t="str">
        <f>IF(AND(G198="Delhi Capitals",Dataset!F198="RR"),"YES","NO")</f>
        <v>NO</v>
      </c>
      <c r="M198" t="str">
        <f t="shared" si="3"/>
        <v>Yuzvendra Chahal</v>
      </c>
    </row>
    <row r="199" spans="1:13">
      <c r="A199" s="2">
        <v>197</v>
      </c>
      <c r="B199" s="2" t="s">
        <v>230</v>
      </c>
      <c r="C199" s="2" t="s">
        <v>15</v>
      </c>
      <c r="D199" s="14" t="s">
        <v>12</v>
      </c>
      <c r="E199" s="16">
        <v>37.32</v>
      </c>
      <c r="F199" s="2" t="s">
        <v>76</v>
      </c>
      <c r="G199" s="2" t="s">
        <v>223</v>
      </c>
      <c r="H199" s="16">
        <v>72.650000000000006</v>
      </c>
      <c r="K199" t="str">
        <f>IF(AND(G199="Delhi Capitals",Dataset!F199="RR"),"YES","NO")</f>
        <v>NO</v>
      </c>
      <c r="M199" t="str">
        <f t="shared" si="3"/>
        <v>R. Ashwin</v>
      </c>
    </row>
    <row r="200" spans="1:13">
      <c r="A200" s="2">
        <v>198</v>
      </c>
      <c r="B200" s="2" t="s">
        <v>231</v>
      </c>
      <c r="C200" s="2" t="s">
        <v>48</v>
      </c>
      <c r="D200" s="14" t="s">
        <v>21</v>
      </c>
      <c r="E200" s="16">
        <v>36.22</v>
      </c>
      <c r="F200" s="2" t="s">
        <v>19</v>
      </c>
      <c r="G200" s="2" t="s">
        <v>223</v>
      </c>
      <c r="H200" s="16">
        <v>71.78</v>
      </c>
      <c r="K200" t="str">
        <f>IF(AND(G200="Delhi Capitals",Dataset!F200="RR"),"YES","NO")</f>
        <v>NO</v>
      </c>
      <c r="M200" t="str">
        <f t="shared" si="3"/>
        <v>Yashaswi Jaiswal</v>
      </c>
    </row>
    <row r="201" spans="1:13">
      <c r="A201" s="2">
        <v>199</v>
      </c>
      <c r="B201" s="2" t="s">
        <v>232</v>
      </c>
      <c r="C201" s="2" t="s">
        <v>44</v>
      </c>
      <c r="D201" s="14" t="s">
        <v>12</v>
      </c>
      <c r="E201" s="16">
        <v>35.67</v>
      </c>
      <c r="F201" s="2" t="s">
        <v>19</v>
      </c>
      <c r="G201" s="2" t="s">
        <v>223</v>
      </c>
      <c r="H201" s="16">
        <v>66.239999999999995</v>
      </c>
      <c r="K201" t="str">
        <f>IF(AND(G201="Delhi Capitals",Dataset!F201="RR"),"YES","NO")</f>
        <v>NO</v>
      </c>
      <c r="M201" t="str">
        <f t="shared" si="3"/>
        <v>Riyan Parag</v>
      </c>
    </row>
    <row r="202" spans="1:13">
      <c r="A202" s="2">
        <v>200</v>
      </c>
      <c r="B202" s="2" t="s">
        <v>233</v>
      </c>
      <c r="C202" s="2" t="s">
        <v>34</v>
      </c>
      <c r="D202" s="14" t="s">
        <v>8</v>
      </c>
      <c r="E202" s="2">
        <v>27.32</v>
      </c>
      <c r="F202" s="2" t="s">
        <v>87</v>
      </c>
      <c r="G202" s="2" t="s">
        <v>223</v>
      </c>
      <c r="H202" s="16">
        <v>193.46</v>
      </c>
      <c r="K202" t="str">
        <f>IF(AND(G202="Delhi Capitals",Dataset!F202="RR"),"YES","NO")</f>
        <v>NO</v>
      </c>
      <c r="M202" t="str">
        <f t="shared" si="3"/>
        <v>Navdeep Saini</v>
      </c>
    </row>
    <row r="203" spans="1:13">
      <c r="A203" s="2">
        <v>201</v>
      </c>
      <c r="B203" s="2" t="s">
        <v>234</v>
      </c>
      <c r="C203" s="2" t="s">
        <v>15</v>
      </c>
      <c r="D203" s="14" t="s">
        <v>8</v>
      </c>
      <c r="E203" s="2">
        <v>24.45</v>
      </c>
      <c r="F203" s="2" t="s">
        <v>13</v>
      </c>
      <c r="G203" s="2" t="s">
        <v>223</v>
      </c>
      <c r="H203" s="16">
        <v>190.83</v>
      </c>
      <c r="K203" t="str">
        <f>IF(AND(G203="Delhi Capitals",Dataset!F203="RR"),"YES","NO")</f>
        <v>NO</v>
      </c>
      <c r="M203" t="str">
        <f t="shared" si="3"/>
        <v>Nathan Coulter-Nile</v>
      </c>
    </row>
    <row r="204" spans="1:13">
      <c r="A204" s="2">
        <v>202</v>
      </c>
      <c r="B204" s="2" t="s">
        <v>235</v>
      </c>
      <c r="C204" s="2" t="s">
        <v>61</v>
      </c>
      <c r="D204" s="14" t="s">
        <v>12</v>
      </c>
      <c r="E204" s="5">
        <v>28</v>
      </c>
      <c r="F204" s="2" t="s">
        <v>13</v>
      </c>
      <c r="G204" s="2" t="s">
        <v>223</v>
      </c>
      <c r="H204" s="16">
        <v>130.15</v>
      </c>
      <c r="K204" t="str">
        <f>IF(AND(G204="Delhi Capitals",Dataset!F204="RR"),"YES","NO")</f>
        <v>NO</v>
      </c>
      <c r="M204" t="str">
        <f t="shared" si="3"/>
        <v>James Neesham</v>
      </c>
    </row>
    <row r="205" spans="1:13">
      <c r="A205" s="2">
        <v>203</v>
      </c>
      <c r="B205" s="2" t="s">
        <v>236</v>
      </c>
      <c r="C205" s="2" t="s">
        <v>39</v>
      </c>
      <c r="D205" s="14" t="s">
        <v>21</v>
      </c>
      <c r="E205" s="5">
        <v>22</v>
      </c>
      <c r="F205" s="2" t="s">
        <v>16</v>
      </c>
      <c r="G205" s="2" t="s">
        <v>223</v>
      </c>
      <c r="H205" s="16">
        <v>168.77</v>
      </c>
      <c r="K205" t="str">
        <f>IF(AND(G205="Delhi Capitals",Dataset!F205="RR"),"YES","NO")</f>
        <v>NO</v>
      </c>
      <c r="M205" t="str">
        <f t="shared" si="3"/>
        <v>Karun Nair</v>
      </c>
    </row>
    <row r="206" spans="1:13">
      <c r="A206" s="2">
        <v>204</v>
      </c>
      <c r="B206" s="2" t="s">
        <v>237</v>
      </c>
      <c r="C206" s="2" t="s">
        <v>27</v>
      </c>
      <c r="D206" s="14" t="s">
        <v>21</v>
      </c>
      <c r="E206" s="2">
        <v>16.3</v>
      </c>
      <c r="F206" s="2"/>
      <c r="G206" s="2" t="s">
        <v>223</v>
      </c>
      <c r="H206" s="16">
        <v>161.34</v>
      </c>
      <c r="K206" t="str">
        <f>IF(AND(G206="Delhi Capitals",Dataset!F206="RR"),"YES","NO")</f>
        <v>NO</v>
      </c>
      <c r="M206" t="str">
        <f t="shared" si="3"/>
        <v>Rassie Van Der Dussen</v>
      </c>
    </row>
    <row r="207" spans="1:13">
      <c r="A207" s="2">
        <v>205</v>
      </c>
      <c r="B207" s="2" t="s">
        <v>238</v>
      </c>
      <c r="C207" s="2" t="s">
        <v>34</v>
      </c>
      <c r="D207" s="14" t="s">
        <v>8</v>
      </c>
      <c r="E207" s="2">
        <v>15.1</v>
      </c>
      <c r="F207" s="2"/>
      <c r="G207" s="2" t="s">
        <v>223</v>
      </c>
      <c r="H207" s="16">
        <v>85.7</v>
      </c>
      <c r="K207" t="str">
        <f>IF(AND(G207="Delhi Capitals",Dataset!F207="RR"),"YES","NO")</f>
        <v>NO</v>
      </c>
      <c r="M207" t="str">
        <f t="shared" si="3"/>
        <v>Obed Mccoy</v>
      </c>
    </row>
    <row r="208" spans="1:13">
      <c r="A208" s="2">
        <v>206</v>
      </c>
      <c r="B208" s="2" t="s">
        <v>239</v>
      </c>
      <c r="C208" s="2" t="s">
        <v>34</v>
      </c>
      <c r="D208" s="14" t="s">
        <v>12</v>
      </c>
      <c r="E208" s="2">
        <v>15.2</v>
      </c>
      <c r="F208" s="2"/>
      <c r="G208" s="2" t="s">
        <v>223</v>
      </c>
      <c r="H208" s="16">
        <v>150.12</v>
      </c>
      <c r="K208" t="str">
        <f>IF(AND(G208="Delhi Capitals",Dataset!F208="RR"),"YES","NO")</f>
        <v>NO</v>
      </c>
      <c r="M208" t="str">
        <f t="shared" si="3"/>
        <v>Daryl Mitchell</v>
      </c>
    </row>
    <row r="209" spans="1:13">
      <c r="A209" s="2">
        <v>207</v>
      </c>
      <c r="B209" s="2" t="s">
        <v>240</v>
      </c>
      <c r="C209" s="2" t="s">
        <v>25</v>
      </c>
      <c r="D209" s="14" t="s">
        <v>8</v>
      </c>
      <c r="E209" s="2">
        <v>6</v>
      </c>
      <c r="F209" s="2" t="s">
        <v>19</v>
      </c>
      <c r="G209" s="2" t="s">
        <v>223</v>
      </c>
      <c r="H209" s="16">
        <v>91.63</v>
      </c>
      <c r="K209" t="str">
        <f>IF(AND(G209="Delhi Capitals",Dataset!F209="RR"),"YES","NO")</f>
        <v>NO</v>
      </c>
      <c r="M209" t="str">
        <f t="shared" si="3"/>
        <v>K.C Cariappa</v>
      </c>
    </row>
    <row r="210" spans="1:13">
      <c r="A210" s="2">
        <v>208</v>
      </c>
      <c r="B210" s="2" t="s">
        <v>241</v>
      </c>
      <c r="C210" s="2" t="s">
        <v>25</v>
      </c>
      <c r="D210" s="14" t="s">
        <v>12</v>
      </c>
      <c r="E210" s="2">
        <v>2.5</v>
      </c>
      <c r="F210" s="2"/>
      <c r="G210" s="2" t="s">
        <v>223</v>
      </c>
      <c r="H210" s="16">
        <v>92.48</v>
      </c>
      <c r="K210" t="str">
        <f>IF(AND(G210="Delhi Capitals",Dataset!F210="RR"),"YES","NO")</f>
        <v>NO</v>
      </c>
      <c r="M210" t="str">
        <f t="shared" si="3"/>
        <v>Anunay Singh</v>
      </c>
    </row>
    <row r="211" spans="1:13">
      <c r="A211" s="2">
        <v>209</v>
      </c>
      <c r="B211" s="2" t="s">
        <v>242</v>
      </c>
      <c r="C211" s="2" t="s">
        <v>25</v>
      </c>
      <c r="D211" s="14" t="s">
        <v>8</v>
      </c>
      <c r="E211" s="2">
        <v>2.6</v>
      </c>
      <c r="F211" s="2"/>
      <c r="G211" s="2" t="s">
        <v>223</v>
      </c>
      <c r="H211" s="16">
        <v>92.56</v>
      </c>
      <c r="K211" t="str">
        <f>IF(AND(G211="Delhi Capitals",Dataset!F211="RR"),"YES","NO")</f>
        <v>NO</v>
      </c>
      <c r="M211" t="str">
        <f t="shared" si="3"/>
        <v>Kuldeep Sen</v>
      </c>
    </row>
    <row r="212" spans="1:13">
      <c r="A212" s="2">
        <v>210</v>
      </c>
      <c r="B212" s="2" t="s">
        <v>243</v>
      </c>
      <c r="C212" s="2" t="s">
        <v>25</v>
      </c>
      <c r="D212" s="14" t="s">
        <v>32</v>
      </c>
      <c r="E212" s="2">
        <v>2.7</v>
      </c>
      <c r="F212" s="2"/>
      <c r="G212" s="2" t="s">
        <v>223</v>
      </c>
      <c r="H212" s="16">
        <v>92.71</v>
      </c>
      <c r="K212" t="str">
        <f>IF(AND(G212="Delhi Capitals",Dataset!F212="RR"),"YES","NO")</f>
        <v>NO</v>
      </c>
      <c r="M212" t="str">
        <f t="shared" si="3"/>
        <v>Dhruv Jurel</v>
      </c>
    </row>
    <row r="213" spans="1:13">
      <c r="A213" s="2">
        <v>211</v>
      </c>
      <c r="B213" s="2" t="s">
        <v>244</v>
      </c>
      <c r="C213" s="2" t="s">
        <v>25</v>
      </c>
      <c r="D213" s="14" t="s">
        <v>8</v>
      </c>
      <c r="E213" s="2">
        <v>2.8</v>
      </c>
      <c r="F213" s="2"/>
      <c r="G213" s="2" t="s">
        <v>223</v>
      </c>
      <c r="H213" s="16">
        <v>92.89</v>
      </c>
      <c r="K213" t="str">
        <f>IF(AND(G213="Delhi Capitals",Dataset!F213="RR"),"YES","NO")</f>
        <v>NO</v>
      </c>
      <c r="M213" t="str">
        <f t="shared" si="3"/>
        <v>Tejas Baroka</v>
      </c>
    </row>
    <row r="214" spans="1:13">
      <c r="A214" s="2">
        <v>212</v>
      </c>
      <c r="B214" s="2" t="s">
        <v>245</v>
      </c>
      <c r="C214" s="2" t="s">
        <v>25</v>
      </c>
      <c r="D214" s="14" t="s">
        <v>8</v>
      </c>
      <c r="E214" s="2">
        <v>2.9</v>
      </c>
      <c r="F214" s="2" t="s">
        <v>19</v>
      </c>
      <c r="G214" s="2" t="s">
        <v>223</v>
      </c>
      <c r="H214" s="16">
        <v>93.02</v>
      </c>
      <c r="K214" t="str">
        <f>IF(AND(G214="Delhi Capitals",Dataset!F214="RR"),"YES","NO")</f>
        <v>NO</v>
      </c>
      <c r="M214" t="str">
        <f t="shared" si="3"/>
        <v>Kuldip Yadav</v>
      </c>
    </row>
    <row r="215" spans="1:13">
      <c r="A215" s="2">
        <v>213</v>
      </c>
      <c r="B215" s="2" t="s">
        <v>246</v>
      </c>
      <c r="C215" s="2" t="s">
        <v>25</v>
      </c>
      <c r="D215" s="14" t="s">
        <v>12</v>
      </c>
      <c r="E215" s="2">
        <v>2</v>
      </c>
      <c r="F215" s="2"/>
      <c r="G215" s="2" t="s">
        <v>223</v>
      </c>
      <c r="H215" s="16">
        <v>93.17</v>
      </c>
      <c r="K215" t="str">
        <f>IF(AND(G215="Delhi Capitals",Dataset!F215="RR"),"YES","NO")</f>
        <v>NO</v>
      </c>
      <c r="M215" t="str">
        <f t="shared" si="3"/>
        <v>Shubham Garhwal</v>
      </c>
    </row>
    <row r="216" spans="1:13">
      <c r="A216" s="2">
        <v>214</v>
      </c>
      <c r="B216" s="2" t="s">
        <v>247</v>
      </c>
      <c r="C216" s="2" t="s">
        <v>48</v>
      </c>
      <c r="D216" s="14" t="s">
        <v>21</v>
      </c>
      <c r="E216" s="2">
        <v>9.5</v>
      </c>
      <c r="F216" s="2" t="s">
        <v>9</v>
      </c>
      <c r="G216" s="2" t="s">
        <v>248</v>
      </c>
      <c r="H216" s="16">
        <v>183.45</v>
      </c>
      <c r="K216" t="str">
        <f>IF(AND(G216="Delhi Capitals",Dataset!F216="RR"),"YES","NO")</f>
        <v>NO</v>
      </c>
      <c r="M216" t="str">
        <f t="shared" si="3"/>
        <v>Kane Williamson</v>
      </c>
    </row>
    <row r="217" spans="1:13">
      <c r="A217" s="2">
        <v>215</v>
      </c>
      <c r="B217" s="2" t="s">
        <v>249</v>
      </c>
      <c r="C217" s="2" t="s">
        <v>61</v>
      </c>
      <c r="D217" s="14" t="s">
        <v>32</v>
      </c>
      <c r="E217" s="2">
        <v>8.5</v>
      </c>
      <c r="F217" s="2" t="s">
        <v>23</v>
      </c>
      <c r="G217" s="2" t="s">
        <v>248</v>
      </c>
      <c r="H217" s="16">
        <v>324</v>
      </c>
      <c r="K217" t="str">
        <f>IF(AND(G217="Delhi Capitals",Dataset!F217="RR"),"YES","NO")</f>
        <v>NO</v>
      </c>
      <c r="M217" t="str">
        <f t="shared" si="3"/>
        <v>Nicholas Pooran</v>
      </c>
    </row>
    <row r="218" spans="1:13">
      <c r="A218" s="2">
        <v>216</v>
      </c>
      <c r="B218" s="2" t="s">
        <v>250</v>
      </c>
      <c r="C218" s="2" t="s">
        <v>61</v>
      </c>
      <c r="D218" s="14" t="s">
        <v>12</v>
      </c>
      <c r="E218" s="2">
        <v>19.7</v>
      </c>
      <c r="F218" s="2" t="s">
        <v>87</v>
      </c>
      <c r="G218" s="2" t="s">
        <v>248</v>
      </c>
      <c r="H218" s="16">
        <v>306.85000000000002</v>
      </c>
      <c r="K218" t="str">
        <f>IF(AND(G218="Delhi Capitals",Dataset!F218="RR"),"YES","NO")</f>
        <v>NO</v>
      </c>
      <c r="M218" t="str">
        <f t="shared" si="3"/>
        <v>Washington Sundar</v>
      </c>
    </row>
    <row r="219" spans="1:13">
      <c r="A219" s="2">
        <v>217</v>
      </c>
      <c r="B219" s="2" t="s">
        <v>251</v>
      </c>
      <c r="C219" s="2" t="s">
        <v>18</v>
      </c>
      <c r="D219" s="14" t="s">
        <v>21</v>
      </c>
      <c r="E219" s="2">
        <v>19.5</v>
      </c>
      <c r="F219" s="2" t="s">
        <v>16</v>
      </c>
      <c r="G219" s="2" t="s">
        <v>248</v>
      </c>
      <c r="H219" s="16">
        <v>306.19</v>
      </c>
      <c r="K219" t="str">
        <f>IF(AND(G219="Delhi Capitals",Dataset!F219="RR"),"YES","NO")</f>
        <v>NO</v>
      </c>
      <c r="M219" t="str">
        <f t="shared" si="3"/>
        <v>Rahul Tripathi</v>
      </c>
    </row>
    <row r="220" spans="1:13">
      <c r="A220" s="2">
        <v>218</v>
      </c>
      <c r="B220" s="2" t="s">
        <v>252</v>
      </c>
      <c r="C220" s="2" t="s">
        <v>34</v>
      </c>
      <c r="D220" s="14" t="s">
        <v>12</v>
      </c>
      <c r="E220" s="2">
        <v>18.2</v>
      </c>
      <c r="F220" s="2"/>
      <c r="G220" s="2" t="s">
        <v>248</v>
      </c>
      <c r="H220" s="16">
        <v>301.12</v>
      </c>
      <c r="K220" t="str">
        <f>IF(AND(G220="Delhi Capitals",Dataset!F220="RR"),"YES","NO")</f>
        <v>NO</v>
      </c>
      <c r="M220" t="str">
        <f t="shared" si="3"/>
        <v>Romario Shepherd</v>
      </c>
    </row>
    <row r="221" spans="1:13">
      <c r="A221" s="2">
        <v>219</v>
      </c>
      <c r="B221" s="2" t="s">
        <v>253</v>
      </c>
      <c r="C221" s="2" t="s">
        <v>25</v>
      </c>
      <c r="D221" s="14" t="s">
        <v>12</v>
      </c>
      <c r="E221" s="16">
        <v>38.75</v>
      </c>
      <c r="F221" s="2" t="s">
        <v>9</v>
      </c>
      <c r="G221" s="2" t="s">
        <v>248</v>
      </c>
      <c r="H221" s="16">
        <v>201.95</v>
      </c>
      <c r="K221" t="str">
        <f>IF(AND(G221="Delhi Capitals",Dataset!F221="RR"),"YES","NO")</f>
        <v>NO</v>
      </c>
      <c r="M221" t="str">
        <f t="shared" si="3"/>
        <v>Abhishek Sharma</v>
      </c>
    </row>
    <row r="222" spans="1:13">
      <c r="A222" s="2">
        <v>220</v>
      </c>
      <c r="B222" s="2" t="s">
        <v>254</v>
      </c>
      <c r="C222" s="2" t="s">
        <v>39</v>
      </c>
      <c r="D222" s="14" t="s">
        <v>12</v>
      </c>
      <c r="E222" s="16">
        <v>36.880000000000003</v>
      </c>
      <c r="F222" s="2" t="s">
        <v>13</v>
      </c>
      <c r="G222" s="2" t="s">
        <v>248</v>
      </c>
      <c r="H222" s="16">
        <v>68.959999999999994</v>
      </c>
      <c r="K222" t="str">
        <f>IF(AND(G222="Delhi Capitals",Dataset!F222="RR"),"YES","NO")</f>
        <v>NO</v>
      </c>
      <c r="M222" t="str">
        <f t="shared" si="3"/>
        <v>Marco Jansen</v>
      </c>
    </row>
    <row r="223" spans="1:13">
      <c r="A223" s="2">
        <v>221</v>
      </c>
      <c r="B223" s="2" t="s">
        <v>255</v>
      </c>
      <c r="C223" s="2" t="s">
        <v>15</v>
      </c>
      <c r="D223" s="14" t="s">
        <v>8</v>
      </c>
      <c r="E223" s="16">
        <v>36.99</v>
      </c>
      <c r="F223" s="2" t="s">
        <v>9</v>
      </c>
      <c r="G223" s="2" t="s">
        <v>248</v>
      </c>
      <c r="H223" s="16">
        <v>69.569999999999993</v>
      </c>
      <c r="K223" t="str">
        <f>IF(AND(G223="Delhi Capitals",Dataset!F223="RR"),"YES","NO")</f>
        <v>NO</v>
      </c>
      <c r="M223" t="str">
        <f t="shared" si="3"/>
        <v>Bhuvneshwar Kumar</v>
      </c>
    </row>
    <row r="224" spans="1:13">
      <c r="A224" s="2">
        <v>222</v>
      </c>
      <c r="B224" s="2" t="s">
        <v>256</v>
      </c>
      <c r="C224" s="2" t="s">
        <v>27</v>
      </c>
      <c r="D224" s="14" t="s">
        <v>8</v>
      </c>
      <c r="E224" s="16">
        <v>36.33</v>
      </c>
      <c r="F224" s="2" t="s">
        <v>9</v>
      </c>
      <c r="G224" s="2" t="s">
        <v>248</v>
      </c>
      <c r="H224" s="16">
        <v>72.319999999999993</v>
      </c>
      <c r="K224" t="str">
        <f>IF(AND(G224="Delhi Capitals",Dataset!F224="RR"),"YES","NO")</f>
        <v>NO</v>
      </c>
      <c r="M224" t="str">
        <f t="shared" si="3"/>
        <v>T. Natarajan</v>
      </c>
    </row>
    <row r="225" spans="1:13">
      <c r="A225" s="2">
        <v>223</v>
      </c>
      <c r="B225" s="2" t="s">
        <v>257</v>
      </c>
      <c r="C225" s="2" t="s">
        <v>48</v>
      </c>
      <c r="D225" s="14" t="s">
        <v>12</v>
      </c>
      <c r="E225" s="16">
        <v>36.44</v>
      </c>
      <c r="F225" s="2" t="s">
        <v>9</v>
      </c>
      <c r="G225" s="2" t="s">
        <v>248</v>
      </c>
      <c r="H225" s="16">
        <v>73.67</v>
      </c>
      <c r="K225" t="str">
        <f>IF(AND(G225="Delhi Capitals",Dataset!F225="RR"),"YES","NO")</f>
        <v>NO</v>
      </c>
      <c r="M225" t="str">
        <f t="shared" si="3"/>
        <v>Abdul Samad</v>
      </c>
    </row>
    <row r="226" spans="1:13">
      <c r="A226" s="2">
        <v>224</v>
      </c>
      <c r="B226" s="2" t="s">
        <v>258</v>
      </c>
      <c r="C226" s="2" t="s">
        <v>48</v>
      </c>
      <c r="D226" s="14" t="s">
        <v>8</v>
      </c>
      <c r="E226" s="16">
        <v>36.549999999999997</v>
      </c>
      <c r="F226" s="2" t="s">
        <v>9</v>
      </c>
      <c r="G226" s="2" t="s">
        <v>248</v>
      </c>
      <c r="H226" s="16">
        <v>74.12</v>
      </c>
      <c r="K226" t="str">
        <f>IF(AND(G226="Delhi Capitals",Dataset!F226="RR"),"YES","NO")</f>
        <v>NO</v>
      </c>
      <c r="M226" t="str">
        <f t="shared" si="3"/>
        <v>Umran Malik</v>
      </c>
    </row>
    <row r="227" spans="1:13">
      <c r="A227" s="2">
        <v>225</v>
      </c>
      <c r="B227" s="2" t="s">
        <v>259</v>
      </c>
      <c r="C227" s="2" t="s">
        <v>25</v>
      </c>
      <c r="D227" s="14" t="s">
        <v>8</v>
      </c>
      <c r="E227" s="16">
        <v>36.659999999999997</v>
      </c>
      <c r="F227" s="2" t="s">
        <v>19</v>
      </c>
      <c r="G227" s="2" t="s">
        <v>248</v>
      </c>
      <c r="H227" s="16">
        <v>65.87</v>
      </c>
      <c r="K227" t="str">
        <f>IF(AND(G227="Delhi Capitals",Dataset!F227="RR"),"YES","NO")</f>
        <v>NO</v>
      </c>
      <c r="M227" t="str">
        <f t="shared" si="3"/>
        <v>Kartik Tyagi</v>
      </c>
    </row>
    <row r="228" spans="1:13">
      <c r="A228" s="2">
        <v>226</v>
      </c>
      <c r="B228" s="2" t="s">
        <v>260</v>
      </c>
      <c r="C228" s="2" t="s">
        <v>27</v>
      </c>
      <c r="D228" s="14" t="s">
        <v>21</v>
      </c>
      <c r="E228" s="2">
        <v>27.58</v>
      </c>
      <c r="F228" s="2" t="s">
        <v>23</v>
      </c>
      <c r="G228" s="2" t="s">
        <v>248</v>
      </c>
      <c r="H228" s="16">
        <v>193.79</v>
      </c>
      <c r="K228" t="str">
        <f>IF(AND(G228="Delhi Capitals",Dataset!F228="RR"),"YES","NO")</f>
        <v>NO</v>
      </c>
      <c r="M228" t="str">
        <f t="shared" si="3"/>
        <v>Aiden Markram</v>
      </c>
    </row>
    <row r="229" spans="1:13">
      <c r="A229" s="2">
        <v>227</v>
      </c>
      <c r="B229" s="2" t="s">
        <v>261</v>
      </c>
      <c r="C229" s="2" t="s">
        <v>34</v>
      </c>
      <c r="D229" s="14" t="s">
        <v>8</v>
      </c>
      <c r="E229" s="2">
        <v>25.68</v>
      </c>
      <c r="F229" s="2"/>
      <c r="G229" s="2" t="s">
        <v>248</v>
      </c>
      <c r="H229" s="16">
        <v>192.01</v>
      </c>
      <c r="K229" t="str">
        <f>IF(AND(G229="Delhi Capitals",Dataset!F229="RR"),"YES","NO")</f>
        <v>NO</v>
      </c>
      <c r="M229" t="str">
        <f t="shared" si="3"/>
        <v>Sean Abbott</v>
      </c>
    </row>
    <row r="230" spans="1:13">
      <c r="A230" s="2">
        <v>228</v>
      </c>
      <c r="B230" s="2" t="s">
        <v>262</v>
      </c>
      <c r="C230" s="2" t="s">
        <v>61</v>
      </c>
      <c r="D230" s="14" t="s">
        <v>32</v>
      </c>
      <c r="E230" s="5">
        <v>29</v>
      </c>
      <c r="F230" s="2" t="s">
        <v>19</v>
      </c>
      <c r="G230" s="2" t="s">
        <v>248</v>
      </c>
      <c r="H230" s="16">
        <v>130.66999999999999</v>
      </c>
      <c r="K230" t="str">
        <f>IF(AND(G230="Delhi Capitals",Dataset!F230="RR"),"YES","NO")</f>
        <v>NO</v>
      </c>
      <c r="M230" t="str">
        <f t="shared" si="3"/>
        <v>Glenn Phillips</v>
      </c>
    </row>
    <row r="231" spans="1:13">
      <c r="A231" s="2">
        <v>229</v>
      </c>
      <c r="B231" s="2" t="s">
        <v>263</v>
      </c>
      <c r="C231" s="2" t="s">
        <v>25</v>
      </c>
      <c r="D231" s="14" t="s">
        <v>8</v>
      </c>
      <c r="E231" s="2">
        <v>15.3</v>
      </c>
      <c r="F231" s="2" t="s">
        <v>19</v>
      </c>
      <c r="G231" s="2" t="s">
        <v>248</v>
      </c>
      <c r="H231" s="16">
        <v>151.44999999999999</v>
      </c>
      <c r="K231" t="str">
        <f>IF(AND(G231="Delhi Capitals",Dataset!F231="RR"),"YES","NO")</f>
        <v>NO</v>
      </c>
      <c r="M231" t="str">
        <f t="shared" si="3"/>
        <v>Shreyas Gopal</v>
      </c>
    </row>
    <row r="232" spans="1:13">
      <c r="A232" s="2">
        <v>230</v>
      </c>
      <c r="B232" s="2" t="s">
        <v>264</v>
      </c>
      <c r="C232" s="2" t="s">
        <v>25</v>
      </c>
      <c r="D232" s="14" t="s">
        <v>32</v>
      </c>
      <c r="E232" s="16">
        <v>7.8</v>
      </c>
      <c r="F232" s="2" t="s">
        <v>76</v>
      </c>
      <c r="G232" s="2" t="s">
        <v>248</v>
      </c>
      <c r="H232" s="16">
        <v>102.37</v>
      </c>
      <c r="K232" t="str">
        <f>IF(AND(G232="Delhi Capitals",Dataset!F232="RR"),"YES","NO")</f>
        <v>NO</v>
      </c>
      <c r="M232" t="str">
        <f t="shared" si="3"/>
        <v>Vishnu Vinod</v>
      </c>
    </row>
    <row r="233" spans="1:13">
      <c r="A233" s="2">
        <v>231</v>
      </c>
      <c r="B233" s="2" t="s">
        <v>265</v>
      </c>
      <c r="C233" s="2" t="s">
        <v>39</v>
      </c>
      <c r="D233" s="14" t="s">
        <v>8</v>
      </c>
      <c r="E233" s="16">
        <v>7.9</v>
      </c>
      <c r="F233" s="2"/>
      <c r="G233" s="2" t="s">
        <v>248</v>
      </c>
      <c r="H233" s="16">
        <v>102.69</v>
      </c>
      <c r="K233" t="str">
        <f>IF(AND(G233="Delhi Capitals",Dataset!F233="RR"),"YES","NO")</f>
        <v>NO</v>
      </c>
      <c r="M233" t="str">
        <f t="shared" si="3"/>
        <v>Fazalhaq Farooqi</v>
      </c>
    </row>
    <row r="234" spans="1:13">
      <c r="A234" s="2">
        <v>232</v>
      </c>
      <c r="B234" s="2" t="s">
        <v>266</v>
      </c>
      <c r="C234" s="2" t="s">
        <v>25</v>
      </c>
      <c r="D234" s="14" t="s">
        <v>21</v>
      </c>
      <c r="E234" s="2">
        <v>3.1</v>
      </c>
      <c r="F234" s="2" t="s">
        <v>9</v>
      </c>
      <c r="G234" s="2" t="s">
        <v>248</v>
      </c>
      <c r="H234" s="16">
        <v>93.31</v>
      </c>
      <c r="K234" t="str">
        <f>IF(AND(G234="Delhi Capitals",Dataset!F234="RR"),"YES","NO")</f>
        <v>NO</v>
      </c>
      <c r="M234" t="str">
        <f t="shared" si="3"/>
        <v>Priyam Garg</v>
      </c>
    </row>
    <row r="235" spans="1:13">
      <c r="A235" s="2">
        <v>233</v>
      </c>
      <c r="B235" s="2" t="s">
        <v>267</v>
      </c>
      <c r="C235" s="2" t="s">
        <v>25</v>
      </c>
      <c r="D235" s="14" t="s">
        <v>21</v>
      </c>
      <c r="E235" s="2">
        <v>3</v>
      </c>
      <c r="F235" s="2"/>
      <c r="G235" s="2" t="s">
        <v>248</v>
      </c>
      <c r="H235" s="16">
        <v>93.49</v>
      </c>
      <c r="K235" t="str">
        <f>IF(AND(G235="Delhi Capitals",Dataset!F235="RR"),"YES","NO")</f>
        <v>NO</v>
      </c>
      <c r="M235" t="str">
        <f t="shared" si="3"/>
        <v>R Samarth</v>
      </c>
    </row>
    <row r="236" spans="1:13">
      <c r="A236" s="2">
        <v>234</v>
      </c>
      <c r="B236" s="2" t="s">
        <v>268</v>
      </c>
      <c r="C236" s="2" t="s">
        <v>25</v>
      </c>
      <c r="D236" s="14" t="s">
        <v>8</v>
      </c>
      <c r="E236" s="2">
        <v>3.2</v>
      </c>
      <c r="F236" s="2" t="s">
        <v>9</v>
      </c>
      <c r="G236" s="2" t="s">
        <v>248</v>
      </c>
      <c r="H236" s="16">
        <v>93.65</v>
      </c>
      <c r="K236" t="str">
        <f>IF(AND(G236="Delhi Capitals",Dataset!F236="RR"),"YES","NO")</f>
        <v>NO</v>
      </c>
      <c r="M236" t="str">
        <f t="shared" si="3"/>
        <v>Jagadeesha Suchith</v>
      </c>
    </row>
    <row r="237" spans="1:13">
      <c r="A237" s="2">
        <v>235</v>
      </c>
      <c r="B237" s="2" t="s">
        <v>269</v>
      </c>
      <c r="C237" s="2" t="s">
        <v>25</v>
      </c>
      <c r="D237" s="14" t="s">
        <v>12</v>
      </c>
      <c r="E237" s="2">
        <v>3.3</v>
      </c>
      <c r="F237" s="2"/>
      <c r="G237" s="2" t="s">
        <v>248</v>
      </c>
      <c r="H237" s="16">
        <v>94.02</v>
      </c>
      <c r="K237" t="str">
        <f>IF(AND(G237="Delhi Capitals",Dataset!F237="RR"),"YES","NO")</f>
        <v>NO</v>
      </c>
      <c r="M237" t="str">
        <f t="shared" si="3"/>
        <v>Shashank Singh</v>
      </c>
    </row>
    <row r="238" spans="1:13">
      <c r="A238" s="2">
        <v>236</v>
      </c>
      <c r="B238" s="2" t="s">
        <v>270</v>
      </c>
      <c r="C238" s="2" t="s">
        <v>25</v>
      </c>
      <c r="D238" s="14" t="s">
        <v>8</v>
      </c>
      <c r="E238" s="2">
        <v>3.4</v>
      </c>
      <c r="F238" s="2"/>
      <c r="G238" s="2" t="s">
        <v>248</v>
      </c>
      <c r="H238" s="16">
        <v>94.87</v>
      </c>
      <c r="K238" t="str">
        <f>IF(AND(G238="Delhi Capitals",Dataset!F238="RR"),"YES","NO")</f>
        <v>NO</v>
      </c>
      <c r="M238" t="str">
        <f t="shared" si="3"/>
        <v>Saurabh Dubey</v>
      </c>
    </row>
  </sheetData>
  <autoFilter ref="A1:H238" xr:uid="{00000000-0001-0000-0000-000000000000}">
    <sortState xmlns:xlrd2="http://schemas.microsoft.com/office/spreadsheetml/2017/richdata2" ref="A2:H238">
      <sortCondition ref="A3:A238"/>
    </sortState>
  </autoFilter>
  <sortState xmlns:xlrd2="http://schemas.microsoft.com/office/spreadsheetml/2017/richdata2" ref="A2:H238">
    <sortCondition ref="A2:A23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3"/>
  <sheetViews>
    <sheetView workbookViewId="0">
      <selection activeCell="B3" sqref="B3:C13"/>
    </sheetView>
  </sheetViews>
  <sheetFormatPr defaultColWidth="9" defaultRowHeight="14.4"/>
  <cols>
    <col min="2" max="2" width="5.6640625" bestFit="1" customWidth="1"/>
    <col min="3" max="3" width="24.5546875" bestFit="1" customWidth="1"/>
    <col min="4" max="4" width="11.88671875" bestFit="1" customWidth="1"/>
  </cols>
  <sheetData>
    <row r="3" spans="2:4">
      <c r="B3" s="3" t="s">
        <v>271</v>
      </c>
      <c r="C3" s="3" t="s">
        <v>272</v>
      </c>
      <c r="D3" s="3" t="s">
        <v>273</v>
      </c>
    </row>
    <row r="4" spans="2:4">
      <c r="B4" s="4">
        <v>1</v>
      </c>
      <c r="C4" s="4" t="s">
        <v>152</v>
      </c>
      <c r="D4" s="4" t="s">
        <v>274</v>
      </c>
    </row>
    <row r="5" spans="2:4">
      <c r="B5" s="4">
        <v>2</v>
      </c>
      <c r="C5" s="4" t="s">
        <v>77</v>
      </c>
      <c r="D5" s="4" t="s">
        <v>76</v>
      </c>
    </row>
    <row r="6" spans="2:4">
      <c r="B6" s="4">
        <v>3</v>
      </c>
      <c r="C6" s="4" t="s">
        <v>175</v>
      </c>
      <c r="D6" s="4" t="s">
        <v>13</v>
      </c>
    </row>
    <row r="7" spans="2:4">
      <c r="B7" s="4">
        <v>4</v>
      </c>
      <c r="C7" s="4" t="s">
        <v>10</v>
      </c>
      <c r="D7" s="4" t="s">
        <v>275</v>
      </c>
    </row>
    <row r="8" spans="2:4">
      <c r="B8" s="4">
        <v>5</v>
      </c>
      <c r="C8" s="4" t="s">
        <v>49</v>
      </c>
      <c r="D8" s="4" t="s">
        <v>29</v>
      </c>
    </row>
    <row r="9" spans="2:4">
      <c r="B9" s="4">
        <v>6</v>
      </c>
      <c r="C9" s="4" t="s">
        <v>102</v>
      </c>
      <c r="D9" s="4" t="s">
        <v>16</v>
      </c>
    </row>
    <row r="10" spans="2:4">
      <c r="B10" s="4">
        <v>7</v>
      </c>
      <c r="C10" s="4" t="s">
        <v>223</v>
      </c>
      <c r="D10" s="4" t="s">
        <v>19</v>
      </c>
    </row>
    <row r="11" spans="2:4">
      <c r="B11" s="4">
        <v>8</v>
      </c>
      <c r="C11" s="4" t="s">
        <v>127</v>
      </c>
      <c r="D11" s="4" t="s">
        <v>23</v>
      </c>
    </row>
    <row r="12" spans="2:4">
      <c r="B12" s="4">
        <v>9</v>
      </c>
      <c r="C12" s="4" t="s">
        <v>248</v>
      </c>
      <c r="D12" s="4" t="s">
        <v>9</v>
      </c>
    </row>
    <row r="13" spans="2:4">
      <c r="B13" s="4">
        <v>10</v>
      </c>
      <c r="C13" s="4" t="s">
        <v>200</v>
      </c>
      <c r="D13" s="4" t="s">
        <v>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CFB6-33CF-45A7-80C9-9A323E82029D}">
  <dimension ref="A1:U26"/>
  <sheetViews>
    <sheetView topLeftCell="A4" workbookViewId="0">
      <selection activeCell="E28" sqref="E28"/>
    </sheetView>
  </sheetViews>
  <sheetFormatPr defaultRowHeight="14.4"/>
  <sheetData>
    <row r="1" spans="1:21" ht="18">
      <c r="B1" s="9" t="s">
        <v>305</v>
      </c>
    </row>
    <row r="2" spans="1:21" ht="18">
      <c r="B2" s="11" t="s">
        <v>306</v>
      </c>
      <c r="C2" s="12"/>
      <c r="D2" s="12"/>
      <c r="E2" s="12"/>
      <c r="F2" s="12"/>
      <c r="G2" s="12"/>
      <c r="H2" s="12"/>
      <c r="I2" s="12"/>
      <c r="J2" s="12"/>
      <c r="K2" s="12"/>
      <c r="L2" s="12"/>
      <c r="M2" s="12"/>
      <c r="N2" s="12"/>
      <c r="O2" s="12"/>
      <c r="P2" s="12"/>
      <c r="Q2" s="12"/>
      <c r="R2" s="12"/>
      <c r="S2" s="12"/>
      <c r="T2" s="12"/>
      <c r="U2" s="12"/>
    </row>
    <row r="3" spans="1:21" ht="18">
      <c r="B3" s="11" t="s">
        <v>307</v>
      </c>
      <c r="C3" s="12"/>
      <c r="D3" s="12"/>
      <c r="E3" s="12"/>
      <c r="F3" s="12"/>
      <c r="G3" s="12"/>
      <c r="H3" s="12"/>
      <c r="I3" s="12"/>
      <c r="J3" s="12"/>
      <c r="K3" s="12"/>
      <c r="L3" s="12"/>
      <c r="M3" s="12"/>
      <c r="N3" s="12"/>
      <c r="O3" s="12"/>
      <c r="P3" s="12"/>
      <c r="Q3" s="12"/>
      <c r="R3" s="12"/>
      <c r="S3" s="12"/>
      <c r="T3" s="12"/>
      <c r="U3" s="12"/>
    </row>
    <row r="4" spans="1:21" ht="18">
      <c r="B4" s="11" t="s">
        <v>308</v>
      </c>
      <c r="C4" s="12"/>
      <c r="D4" s="12"/>
      <c r="E4" s="12"/>
      <c r="F4" s="12"/>
      <c r="G4" s="12"/>
      <c r="H4" s="12"/>
      <c r="I4" s="12"/>
      <c r="J4" s="12"/>
      <c r="K4" s="12"/>
      <c r="L4" s="12"/>
      <c r="M4" s="12"/>
      <c r="N4" s="12"/>
      <c r="O4" s="12"/>
      <c r="P4" s="12"/>
      <c r="Q4" s="12"/>
      <c r="R4" s="12"/>
      <c r="S4" s="12"/>
      <c r="T4" s="12"/>
      <c r="U4" s="12"/>
    </row>
    <row r="5" spans="1:21" ht="18">
      <c r="B5" s="12"/>
    </row>
    <row r="6" spans="1:21" ht="18">
      <c r="B6" s="10" t="s">
        <v>297</v>
      </c>
    </row>
    <row r="7" spans="1:21">
      <c r="A7" s="8" t="s">
        <v>277</v>
      </c>
      <c r="B7" s="7" t="s">
        <v>276</v>
      </c>
    </row>
    <row r="8" spans="1:21">
      <c r="A8" s="8" t="s">
        <v>278</v>
      </c>
      <c r="B8" s="7" t="s">
        <v>281</v>
      </c>
    </row>
    <row r="9" spans="1:21">
      <c r="A9" s="8" t="s">
        <v>280</v>
      </c>
      <c r="B9" s="7" t="s">
        <v>294</v>
      </c>
    </row>
    <row r="10" spans="1:21">
      <c r="A10" s="8" t="s">
        <v>283</v>
      </c>
      <c r="B10" s="7" t="s">
        <v>295</v>
      </c>
    </row>
    <row r="11" spans="1:21">
      <c r="A11" s="8" t="s">
        <v>285</v>
      </c>
      <c r="B11" s="7" t="s">
        <v>296</v>
      </c>
    </row>
    <row r="12" spans="1:21">
      <c r="B12" s="7"/>
    </row>
    <row r="13" spans="1:21" ht="18">
      <c r="B13" s="10" t="s">
        <v>298</v>
      </c>
    </row>
    <row r="14" spans="1:21">
      <c r="A14" s="8" t="s">
        <v>277</v>
      </c>
      <c r="B14" s="7" t="s">
        <v>282</v>
      </c>
    </row>
    <row r="15" spans="1:21">
      <c r="A15" s="8" t="s">
        <v>278</v>
      </c>
      <c r="B15" s="7" t="s">
        <v>299</v>
      </c>
    </row>
    <row r="16" spans="1:21">
      <c r="A16" s="8" t="s">
        <v>280</v>
      </c>
      <c r="B16" s="7" t="s">
        <v>300</v>
      </c>
    </row>
    <row r="17" spans="1:2">
      <c r="A17" s="8" t="s">
        <v>283</v>
      </c>
      <c r="B17" s="7" t="s">
        <v>301</v>
      </c>
    </row>
    <row r="18" spans="1:2">
      <c r="A18" s="8" t="s">
        <v>285</v>
      </c>
      <c r="B18" s="7" t="s">
        <v>290</v>
      </c>
    </row>
    <row r="20" spans="1:2" ht="18">
      <c r="B20" s="10" t="s">
        <v>302</v>
      </c>
    </row>
    <row r="21" spans="1:2">
      <c r="A21" s="8" t="s">
        <v>277</v>
      </c>
      <c r="B21" s="7" t="s">
        <v>303</v>
      </c>
    </row>
    <row r="22" spans="1:2">
      <c r="A22" s="8" t="s">
        <v>278</v>
      </c>
      <c r="B22" s="7" t="s">
        <v>304</v>
      </c>
    </row>
    <row r="23" spans="1:2">
      <c r="A23" s="8" t="s">
        <v>280</v>
      </c>
      <c r="B23" s="7" t="s">
        <v>347</v>
      </c>
    </row>
    <row r="24" spans="1:2">
      <c r="A24" s="8" t="s">
        <v>283</v>
      </c>
      <c r="B24" s="7" t="s">
        <v>287</v>
      </c>
    </row>
    <row r="25" spans="1:2">
      <c r="A25" s="8" t="s">
        <v>285</v>
      </c>
      <c r="B25" s="7" t="s">
        <v>293</v>
      </c>
    </row>
    <row r="26" spans="1:2">
      <c r="A26" s="8" t="s">
        <v>286</v>
      </c>
      <c r="B26" s="7" t="s">
        <v>292</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9DB54-719F-452D-B609-FB807AFFF905}">
  <dimension ref="A3:J57"/>
  <sheetViews>
    <sheetView topLeftCell="A25" workbookViewId="0">
      <selection activeCell="K32" sqref="K32"/>
    </sheetView>
  </sheetViews>
  <sheetFormatPr defaultRowHeight="14.4"/>
  <cols>
    <col min="2" max="2" width="17.88671875" bestFit="1" customWidth="1"/>
    <col min="3" max="3" width="26.5546875" bestFit="1" customWidth="1"/>
    <col min="6" max="6" width="26.6640625" customWidth="1"/>
    <col min="7" max="7" width="18.5546875" customWidth="1"/>
  </cols>
  <sheetData>
    <row r="3" spans="1:9">
      <c r="A3" t="s">
        <v>277</v>
      </c>
      <c r="B3" t="s">
        <v>276</v>
      </c>
    </row>
    <row r="4" spans="1:9">
      <c r="A4" t="s">
        <v>309</v>
      </c>
      <c r="B4">
        <f>_xlfn.MINIFS(Dataset!E2:E238,Dataset!G2:G238,Dataset!G232)</f>
        <v>3</v>
      </c>
    </row>
    <row r="5" spans="1:9">
      <c r="B5">
        <f>MATCH(B4,Dataset!E1:E238,0)</f>
        <v>235</v>
      </c>
      <c r="C5" t="str">
        <f>INDEX(Dataset!A1:H238,2,2)</f>
        <v>Rashid Khan</v>
      </c>
    </row>
    <row r="6" spans="1:9">
      <c r="B6" t="s">
        <v>310</v>
      </c>
      <c r="I6" s="18" t="str">
        <f>RIGHT(C5,8)</f>
        <v>hid Khan</v>
      </c>
    </row>
    <row r="9" spans="1:9">
      <c r="A9" s="8" t="s">
        <v>278</v>
      </c>
      <c r="B9" s="7" t="s">
        <v>281</v>
      </c>
    </row>
    <row r="10" spans="1:9">
      <c r="A10" t="s">
        <v>311</v>
      </c>
      <c r="B10">
        <f>_xlfn.MAXIFS(Dataset!E2:E238,Dataset!G2:G238,Dataset!G226)</f>
        <v>38.75</v>
      </c>
    </row>
    <row r="11" spans="1:9">
      <c r="B11">
        <f>MATCH(B10,Dataset!E1:E238,0)</f>
        <v>221</v>
      </c>
      <c r="C11" t="str">
        <f>INDEX(Dataset!A1:H238,180,2)</f>
        <v>David Willey</v>
      </c>
    </row>
    <row r="12" spans="1:9">
      <c r="B12" t="s">
        <v>312</v>
      </c>
      <c r="I12" s="18" t="str">
        <f>LEFT(C11,6)</f>
        <v xml:space="preserve">David </v>
      </c>
    </row>
    <row r="13" spans="1:9">
      <c r="B13" t="s">
        <v>313</v>
      </c>
      <c r="I13" s="18" t="str">
        <f>INDEX(Dataset!A1:H238,180,4)</f>
        <v>ALL-ROUNDER</v>
      </c>
    </row>
    <row r="16" spans="1:9">
      <c r="A16" s="8" t="s">
        <v>280</v>
      </c>
      <c r="B16" s="7" t="s">
        <v>294</v>
      </c>
    </row>
    <row r="17" spans="1:6">
      <c r="A17" t="s">
        <v>314</v>
      </c>
      <c r="B17">
        <f>_xlfn.MAXIFS(Dataset!H2:H238,Dataset!G2:G238,Dataset!G11)</f>
        <v>307.08999999999997</v>
      </c>
    </row>
    <row r="18" spans="1:6">
      <c r="B18">
        <f>MATCH(B17,Dataset!H1:H238,0)</f>
        <v>5</v>
      </c>
      <c r="C18" t="str">
        <f>INDEX(Dataset!A1:H238,196,2)</f>
        <v>Trent Boult</v>
      </c>
      <c r="F18" t="str">
        <f>LEFT(C18,5)</f>
        <v>Trent</v>
      </c>
    </row>
    <row r="19" spans="1:6">
      <c r="B19" t="s">
        <v>315</v>
      </c>
      <c r="F19" s="18">
        <f>LEN(F18)</f>
        <v>5</v>
      </c>
    </row>
    <row r="22" spans="1:6">
      <c r="A22" s="8" t="s">
        <v>283</v>
      </c>
      <c r="B22" s="7" t="s">
        <v>295</v>
      </c>
    </row>
    <row r="23" spans="1:6">
      <c r="A23" t="s">
        <v>316</v>
      </c>
      <c r="B23" s="19"/>
      <c r="C23" s="19"/>
    </row>
    <row r="24" spans="1:6">
      <c r="B24" s="2">
        <v>1</v>
      </c>
      <c r="C24" s="2" t="s">
        <v>266</v>
      </c>
      <c r="D24" s="16">
        <v>93.31</v>
      </c>
      <c r="E24" s="18">
        <f>ROUND(D24,1)</f>
        <v>93.3</v>
      </c>
    </row>
    <row r="25" spans="1:6">
      <c r="B25" s="2">
        <v>2</v>
      </c>
      <c r="C25" s="2" t="s">
        <v>267</v>
      </c>
      <c r="D25" s="16">
        <v>93.49</v>
      </c>
      <c r="E25" s="18">
        <f t="shared" ref="E25:E28" si="0">ROUND(D25,1)</f>
        <v>93.5</v>
      </c>
    </row>
    <row r="26" spans="1:6">
      <c r="B26" s="2">
        <v>3</v>
      </c>
      <c r="C26" s="2" t="s">
        <v>268</v>
      </c>
      <c r="D26" s="16">
        <v>93.65</v>
      </c>
      <c r="E26" s="18">
        <f t="shared" si="0"/>
        <v>93.7</v>
      </c>
    </row>
    <row r="27" spans="1:6">
      <c r="B27" s="2">
        <v>4</v>
      </c>
      <c r="C27" s="2" t="s">
        <v>269</v>
      </c>
      <c r="D27" s="16">
        <v>94.02</v>
      </c>
      <c r="E27" s="18">
        <f t="shared" si="0"/>
        <v>94</v>
      </c>
    </row>
    <row r="28" spans="1:6">
      <c r="B28" s="2">
        <v>5</v>
      </c>
      <c r="C28" s="2" t="s">
        <v>270</v>
      </c>
      <c r="D28" s="16">
        <v>94.87</v>
      </c>
      <c r="E28" s="18">
        <f t="shared" si="0"/>
        <v>94.9</v>
      </c>
    </row>
    <row r="31" spans="1:6">
      <c r="A31" s="8" t="s">
        <v>285</v>
      </c>
      <c r="B31" s="7" t="s">
        <v>296</v>
      </c>
    </row>
    <row r="32" spans="1:6">
      <c r="A32" t="s">
        <v>317</v>
      </c>
      <c r="B32" s="20" t="s">
        <v>5</v>
      </c>
      <c r="C32" t="s">
        <v>200</v>
      </c>
    </row>
    <row r="34" spans="2:10">
      <c r="B34" s="20" t="s">
        <v>320</v>
      </c>
      <c r="C34" t="s">
        <v>322</v>
      </c>
    </row>
    <row r="35" spans="2:10">
      <c r="B35" s="21" t="s">
        <v>206</v>
      </c>
      <c r="C35" s="23">
        <v>39.299999999999997</v>
      </c>
      <c r="F35" t="s">
        <v>319</v>
      </c>
      <c r="G35" t="s">
        <v>318</v>
      </c>
    </row>
    <row r="36" spans="2:10">
      <c r="B36" s="21" t="s">
        <v>205</v>
      </c>
      <c r="C36" s="23">
        <v>39.19</v>
      </c>
      <c r="F36" s="4" t="s">
        <v>152</v>
      </c>
      <c r="G36" s="21" t="s">
        <v>158</v>
      </c>
      <c r="I36" s="18" t="str">
        <f>REPLACE(Table1[[#This Row],[Player_name]],1,7,"Highest_sold")</f>
        <v>Highest_sold De Kock</v>
      </c>
      <c r="J36" s="18"/>
    </row>
    <row r="37" spans="2:10">
      <c r="B37" s="21" t="s">
        <v>207</v>
      </c>
      <c r="C37" s="23">
        <v>37.54</v>
      </c>
      <c r="F37" s="4" t="s">
        <v>77</v>
      </c>
      <c r="G37" s="21" t="s">
        <v>88</v>
      </c>
      <c r="I37" s="18" t="str">
        <f>REPLACE(Table1[[#This Row],[Player_name]],1,7,"Highest_sold")</f>
        <v>Highest_soldzur Rahman</v>
      </c>
      <c r="J37" s="18"/>
    </row>
    <row r="38" spans="2:10">
      <c r="B38" s="21" t="s">
        <v>208</v>
      </c>
      <c r="C38" s="23">
        <v>35.340000000000003</v>
      </c>
      <c r="F38" s="4" t="s">
        <v>175</v>
      </c>
      <c r="G38" s="21" t="s">
        <v>181</v>
      </c>
      <c r="I38" s="18" t="str">
        <f>REPLACE(Table1[[#This Row],[Player_name]],1,7,"Highest_sold")</f>
        <v>Highest_soldPollard</v>
      </c>
      <c r="J38" s="18"/>
    </row>
    <row r="39" spans="2:10">
      <c r="B39" s="21" t="s">
        <v>209</v>
      </c>
      <c r="C39" s="23">
        <v>25.39</v>
      </c>
      <c r="F39" s="4" t="s">
        <v>10</v>
      </c>
      <c r="G39" s="21" t="s">
        <v>22</v>
      </c>
      <c r="I39" s="18" t="str">
        <f>REPLACE(Table1[[#This Row],[Player_name]],1,7,"Highest_sold")</f>
        <v>Highest_soldd Shami</v>
      </c>
      <c r="J39" s="18"/>
    </row>
    <row r="40" spans="2:10">
      <c r="B40" s="21" t="s">
        <v>210</v>
      </c>
      <c r="C40" s="23">
        <v>24.12</v>
      </c>
      <c r="F40" s="4" t="s">
        <v>49</v>
      </c>
      <c r="G40" s="21" t="s">
        <v>53</v>
      </c>
      <c r="I40" s="18" t="str">
        <f>REPLACE(Table1[[#This Row],[Player_name]],1,7,"Highest_sold")</f>
        <v>Highest_soldRayudu</v>
      </c>
      <c r="J40" s="18"/>
    </row>
    <row r="41" spans="2:10">
      <c r="B41" s="21" t="s">
        <v>211</v>
      </c>
      <c r="C41" s="23">
        <v>16.2</v>
      </c>
      <c r="F41" s="4" t="s">
        <v>102</v>
      </c>
      <c r="G41" s="21" t="s">
        <v>108</v>
      </c>
      <c r="I41" s="18" t="str">
        <f>REPLACE(Table1[[#This Row],[Player_name]],1,7,"Highest_sold")</f>
        <v>Highest_soldarine</v>
      </c>
      <c r="J41" s="18"/>
    </row>
    <row r="42" spans="2:10">
      <c r="B42" s="21" t="s">
        <v>212</v>
      </c>
      <c r="C42" s="23">
        <v>15.7</v>
      </c>
      <c r="F42" s="4" t="s">
        <v>223</v>
      </c>
      <c r="G42" s="21" t="s">
        <v>229</v>
      </c>
      <c r="I42" s="18" t="str">
        <f>REPLACE(Table1[[#This Row],[Player_name]],1,7,"Highest_sold")</f>
        <v>Highest_soldra Chahal</v>
      </c>
      <c r="J42" s="18"/>
    </row>
    <row r="43" spans="2:10">
      <c r="B43" s="21" t="s">
        <v>213</v>
      </c>
      <c r="C43" s="23">
        <v>15.5</v>
      </c>
      <c r="F43" s="4" t="s">
        <v>127</v>
      </c>
      <c r="G43" s="21" t="s">
        <v>132</v>
      </c>
      <c r="I43" s="18" t="str">
        <f>REPLACE(Table1[[#This Row],[Player_name]],1,7,"Highest_sold")</f>
        <v>Highest_soldairstow</v>
      </c>
      <c r="J43" s="18"/>
    </row>
    <row r="44" spans="2:10">
      <c r="B44" s="21" t="s">
        <v>215</v>
      </c>
      <c r="C44" s="23">
        <v>15</v>
      </c>
      <c r="F44" s="4" t="s">
        <v>248</v>
      </c>
      <c r="G44" s="21" t="s">
        <v>253</v>
      </c>
      <c r="I44" s="18" t="str">
        <f>REPLACE(Table1[[#This Row],[Player_name]],1,7,"Highest_sold")</f>
        <v>Highest_soldk Sharma</v>
      </c>
      <c r="J44" s="18"/>
    </row>
    <row r="45" spans="2:10">
      <c r="B45" s="21" t="s">
        <v>214</v>
      </c>
      <c r="C45" s="23">
        <v>14.9</v>
      </c>
      <c r="F45" s="4" t="s">
        <v>200</v>
      </c>
      <c r="G45" s="21" t="s">
        <v>206</v>
      </c>
      <c r="I45" s="18" t="str">
        <f>REPLACE(Table1[[#This Row],[Player_name]],1,7,"Highest_sold")</f>
        <v>Highest_soldd Siraj</v>
      </c>
      <c r="J45" s="18"/>
    </row>
    <row r="46" spans="2:10">
      <c r="B46" s="21" t="s">
        <v>199</v>
      </c>
      <c r="C46" s="23">
        <v>9.6999999999999993</v>
      </c>
    </row>
    <row r="47" spans="2:10">
      <c r="B47" s="21" t="s">
        <v>201</v>
      </c>
      <c r="C47" s="23">
        <v>8.6</v>
      </c>
    </row>
    <row r="48" spans="2:10">
      <c r="B48" s="21" t="s">
        <v>203</v>
      </c>
      <c r="C48" s="23">
        <v>8.4</v>
      </c>
    </row>
    <row r="49" spans="2:3">
      <c r="B49" s="21" t="s">
        <v>202</v>
      </c>
      <c r="C49" s="23">
        <v>8.3000000000000007</v>
      </c>
    </row>
    <row r="50" spans="2:3">
      <c r="B50" s="21" t="s">
        <v>216</v>
      </c>
      <c r="C50" s="23">
        <v>7.7</v>
      </c>
    </row>
    <row r="51" spans="2:3">
      <c r="B51" s="21" t="s">
        <v>218</v>
      </c>
      <c r="C51" s="23">
        <v>3.6</v>
      </c>
    </row>
    <row r="52" spans="2:3">
      <c r="B52" s="21" t="s">
        <v>217</v>
      </c>
      <c r="C52" s="23">
        <v>3.1</v>
      </c>
    </row>
    <row r="53" spans="2:3">
      <c r="B53" s="21" t="s">
        <v>221</v>
      </c>
      <c r="C53" s="23">
        <v>2.4</v>
      </c>
    </row>
    <row r="54" spans="2:3">
      <c r="B54" s="21" t="s">
        <v>220</v>
      </c>
      <c r="C54" s="23">
        <v>2.2999999999999998</v>
      </c>
    </row>
    <row r="55" spans="2:3">
      <c r="B55" s="21" t="s">
        <v>219</v>
      </c>
      <c r="C55" s="23">
        <v>2.1</v>
      </c>
    </row>
    <row r="56" spans="2:3">
      <c r="B56" s="21" t="s">
        <v>204</v>
      </c>
      <c r="C56" s="23">
        <v>1.1100000000000001</v>
      </c>
    </row>
    <row r="57" spans="2:3">
      <c r="B57" s="21" t="s">
        <v>321</v>
      </c>
      <c r="C57" s="23">
        <v>335.48999999999995</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334E-C6F7-4417-A224-80697E85EBC9}">
  <dimension ref="A2:L292"/>
  <sheetViews>
    <sheetView workbookViewId="0">
      <selection activeCell="F299" sqref="F299"/>
    </sheetView>
  </sheetViews>
  <sheetFormatPr defaultRowHeight="14.4"/>
  <cols>
    <col min="2" max="2" width="19.44140625" bestFit="1" customWidth="1"/>
    <col min="3" max="3" width="18.77734375" bestFit="1" customWidth="1"/>
    <col min="8" max="8" width="10.33203125" customWidth="1"/>
  </cols>
  <sheetData>
    <row r="2" spans="1:7" ht="21">
      <c r="A2" s="24" t="s">
        <v>298</v>
      </c>
    </row>
    <row r="3" spans="1:7">
      <c r="A3" s="8" t="s">
        <v>277</v>
      </c>
      <c r="B3" s="7" t="s">
        <v>325</v>
      </c>
    </row>
    <row r="4" spans="1:7">
      <c r="A4" s="25" t="s">
        <v>323</v>
      </c>
      <c r="B4" s="20" t="s">
        <v>284</v>
      </c>
      <c r="C4" t="s">
        <v>21</v>
      </c>
    </row>
    <row r="6" spans="1:7">
      <c r="B6" s="20" t="s">
        <v>320</v>
      </c>
      <c r="C6" t="s">
        <v>322</v>
      </c>
    </row>
    <row r="7" spans="1:7">
      <c r="B7" s="21" t="s">
        <v>205</v>
      </c>
      <c r="C7" s="23">
        <v>39.19</v>
      </c>
      <c r="E7" s="21" t="s">
        <v>205</v>
      </c>
      <c r="F7" s="21"/>
      <c r="G7" s="27" t="str">
        <f>MID(E7,5,2)</f>
        <v>Du</v>
      </c>
    </row>
    <row r="8" spans="1:7">
      <c r="B8" s="21" t="s">
        <v>83</v>
      </c>
      <c r="C8" s="23">
        <v>38.31</v>
      </c>
    </row>
    <row r="9" spans="1:7">
      <c r="B9" s="21" t="s">
        <v>58</v>
      </c>
      <c r="C9" s="23">
        <v>38</v>
      </c>
    </row>
    <row r="10" spans="1:7">
      <c r="B10" s="21" t="s">
        <v>54</v>
      </c>
      <c r="C10" s="23">
        <v>37.76</v>
      </c>
    </row>
    <row r="11" spans="1:7">
      <c r="B11" s="21" t="s">
        <v>160</v>
      </c>
      <c r="C11" s="23">
        <v>37.21</v>
      </c>
    </row>
    <row r="12" spans="1:7">
      <c r="B12" s="21" t="s">
        <v>35</v>
      </c>
      <c r="C12" s="23">
        <v>37</v>
      </c>
    </row>
    <row r="13" spans="1:7">
      <c r="B13" s="21" t="s">
        <v>231</v>
      </c>
      <c r="C13" s="23">
        <v>36.22</v>
      </c>
    </row>
    <row r="14" spans="1:7">
      <c r="B14" s="21" t="s">
        <v>182</v>
      </c>
      <c r="C14" s="23">
        <v>35.119999999999997</v>
      </c>
    </row>
    <row r="15" spans="1:7">
      <c r="B15" s="21" t="s">
        <v>26</v>
      </c>
      <c r="C15" s="23">
        <v>35.01</v>
      </c>
    </row>
    <row r="16" spans="1:7">
      <c r="B16" s="21" t="s">
        <v>85</v>
      </c>
      <c r="C16" s="23">
        <v>29.89</v>
      </c>
    </row>
    <row r="17" spans="2:3">
      <c r="B17" s="21" t="s">
        <v>260</v>
      </c>
      <c r="C17" s="23">
        <v>27.58</v>
      </c>
    </row>
    <row r="18" spans="2:3">
      <c r="B18" s="21" t="s">
        <v>30</v>
      </c>
      <c r="C18" s="23">
        <v>26.47</v>
      </c>
    </row>
    <row r="19" spans="2:3">
      <c r="B19" s="21" t="s">
        <v>112</v>
      </c>
      <c r="C19" s="23">
        <v>26</v>
      </c>
    </row>
    <row r="20" spans="2:3">
      <c r="B20" s="21" t="s">
        <v>163</v>
      </c>
      <c r="C20" s="23">
        <v>23.78</v>
      </c>
    </row>
    <row r="21" spans="2:3">
      <c r="B21" s="21" t="s">
        <v>236</v>
      </c>
      <c r="C21" s="23">
        <v>22</v>
      </c>
    </row>
    <row r="22" spans="2:3">
      <c r="B22" s="21" t="s">
        <v>251</v>
      </c>
      <c r="C22" s="23">
        <v>19.5</v>
      </c>
    </row>
    <row r="23" spans="2:3">
      <c r="B23" s="21" t="s">
        <v>226</v>
      </c>
      <c r="C23" s="23">
        <v>19.399999999999999</v>
      </c>
    </row>
    <row r="24" spans="2:3">
      <c r="B24" s="21" t="s">
        <v>131</v>
      </c>
      <c r="C24" s="23">
        <v>19.100000000000001</v>
      </c>
    </row>
    <row r="25" spans="2:3">
      <c r="B25" s="21" t="s">
        <v>180</v>
      </c>
      <c r="C25" s="23">
        <v>18.899999999999999</v>
      </c>
    </row>
    <row r="26" spans="2:3">
      <c r="B26" s="21" t="s">
        <v>20</v>
      </c>
      <c r="C26" s="23">
        <v>18.3</v>
      </c>
    </row>
    <row r="27" spans="2:3">
      <c r="B27" s="21" t="s">
        <v>228</v>
      </c>
      <c r="C27" s="23">
        <v>18.100000000000001</v>
      </c>
    </row>
    <row r="28" spans="2:3">
      <c r="B28" s="21" t="s">
        <v>168</v>
      </c>
      <c r="C28" s="23">
        <v>18</v>
      </c>
    </row>
    <row r="29" spans="2:3">
      <c r="B29" s="21" t="s">
        <v>91</v>
      </c>
      <c r="C29" s="23">
        <v>16.600000000000001</v>
      </c>
    </row>
    <row r="30" spans="2:3">
      <c r="B30" s="21" t="s">
        <v>237</v>
      </c>
      <c r="C30" s="23">
        <v>16.3</v>
      </c>
    </row>
    <row r="31" spans="2:3">
      <c r="B31" s="21" t="s">
        <v>113</v>
      </c>
      <c r="C31" s="23">
        <v>15.9</v>
      </c>
    </row>
    <row r="32" spans="2:3">
      <c r="B32" s="21" t="s">
        <v>64</v>
      </c>
      <c r="C32" s="23">
        <v>15.8</v>
      </c>
    </row>
    <row r="33" spans="2:3">
      <c r="B33" s="21" t="s">
        <v>213</v>
      </c>
      <c r="C33" s="23">
        <v>15.5</v>
      </c>
    </row>
    <row r="34" spans="2:3">
      <c r="B34" s="21" t="s">
        <v>70</v>
      </c>
      <c r="C34" s="23">
        <v>14.2</v>
      </c>
    </row>
    <row r="35" spans="2:3">
      <c r="B35" s="21" t="s">
        <v>174</v>
      </c>
      <c r="C35" s="23">
        <v>10.1</v>
      </c>
    </row>
    <row r="36" spans="2:3">
      <c r="B36" s="21" t="s">
        <v>199</v>
      </c>
      <c r="C36" s="23">
        <v>9.6999999999999993</v>
      </c>
    </row>
    <row r="37" spans="2:3">
      <c r="B37" s="21" t="s">
        <v>247</v>
      </c>
      <c r="C37" s="23">
        <v>9.5</v>
      </c>
    </row>
    <row r="38" spans="2:3">
      <c r="B38" s="21" t="s">
        <v>101</v>
      </c>
      <c r="C38" s="23">
        <v>9.1999999999999993</v>
      </c>
    </row>
    <row r="39" spans="2:3">
      <c r="B39" s="21" t="s">
        <v>126</v>
      </c>
      <c r="C39" s="23">
        <v>9</v>
      </c>
    </row>
    <row r="40" spans="2:3">
      <c r="B40" s="21" t="s">
        <v>116</v>
      </c>
      <c r="C40" s="23">
        <v>8</v>
      </c>
    </row>
    <row r="41" spans="2:3">
      <c r="B41" s="21" t="s">
        <v>142</v>
      </c>
      <c r="C41" s="23">
        <v>7.2</v>
      </c>
    </row>
    <row r="42" spans="2:3">
      <c r="B42" s="21" t="s">
        <v>119</v>
      </c>
      <c r="C42" s="23">
        <v>6.2</v>
      </c>
    </row>
    <row r="43" spans="2:3">
      <c r="B43" s="21" t="s">
        <v>125</v>
      </c>
      <c r="C43" s="23">
        <v>4.7</v>
      </c>
    </row>
    <row r="44" spans="2:3">
      <c r="B44" s="21" t="s">
        <v>124</v>
      </c>
      <c r="C44" s="23">
        <v>4.5999999999999996</v>
      </c>
    </row>
    <row r="45" spans="2:3">
      <c r="B45" s="21" t="s">
        <v>266</v>
      </c>
      <c r="C45" s="23">
        <v>3.1</v>
      </c>
    </row>
    <row r="46" spans="2:3">
      <c r="B46" s="21" t="s">
        <v>267</v>
      </c>
      <c r="C46" s="23">
        <v>3</v>
      </c>
    </row>
    <row r="47" spans="2:3">
      <c r="B47" s="21" t="s">
        <v>80</v>
      </c>
      <c r="C47" s="23">
        <v>2.35</v>
      </c>
    </row>
    <row r="48" spans="2:3">
      <c r="B48" s="21" t="s">
        <v>73</v>
      </c>
      <c r="C48" s="23">
        <v>1.9</v>
      </c>
    </row>
    <row r="49" spans="1:5">
      <c r="B49" s="21" t="s">
        <v>97</v>
      </c>
      <c r="C49" s="23">
        <v>1.4</v>
      </c>
    </row>
    <row r="50" spans="1:5">
      <c r="B50" s="21" t="s">
        <v>196</v>
      </c>
      <c r="C50" s="23">
        <v>0.9</v>
      </c>
    </row>
    <row r="51" spans="1:5">
      <c r="B51" s="21" t="s">
        <v>193</v>
      </c>
      <c r="C51" s="23">
        <v>0.6</v>
      </c>
    </row>
    <row r="52" spans="1:5">
      <c r="B52" s="21" t="s">
        <v>321</v>
      </c>
      <c r="C52" s="23">
        <v>806.59</v>
      </c>
    </row>
    <row r="55" spans="1:5">
      <c r="A55" s="8" t="s">
        <v>278</v>
      </c>
      <c r="B55" s="7" t="s">
        <v>299</v>
      </c>
    </row>
    <row r="56" spans="1:5">
      <c r="A56" s="25" t="s">
        <v>326</v>
      </c>
      <c r="B56" s="7" t="s">
        <v>8</v>
      </c>
    </row>
    <row r="57" spans="1:5">
      <c r="A57" s="25"/>
      <c r="B57">
        <f>_xlfn.MINIFS(Dataset!E2:E238,Dataset!G2:G238,Dataset!G151,Dataset!D2:D238,Dataset!D220)</f>
        <v>0.8</v>
      </c>
    </row>
    <row r="58" spans="1:5">
      <c r="B58">
        <f>MATCH(B57,Dataset!E1:E238,0)</f>
        <v>166</v>
      </c>
      <c r="C58" t="str">
        <f>INDEX(Dataset!A1:H238,166,2)</f>
        <v>Ramandeep Singh</v>
      </c>
      <c r="D58" s="28" t="str">
        <f>UPPER(C58)</f>
        <v>RAMANDEEP SINGH</v>
      </c>
      <c r="E58" s="18"/>
    </row>
    <row r="60" spans="1:5">
      <c r="B60" s="25" t="s">
        <v>32</v>
      </c>
    </row>
    <row r="61" spans="1:5">
      <c r="A61" s="25"/>
      <c r="B61">
        <f>_xlfn.MINIFS(Dataset!E2:E238,Dataset!G2:G238,Dataset!G54,Dataset!D2:D238,Dataset!D217)</f>
        <v>6.6</v>
      </c>
    </row>
    <row r="62" spans="1:5">
      <c r="B62">
        <f>MATCH(B61,Dataset!E1:E238,0)</f>
        <v>65</v>
      </c>
      <c r="C62" t="str">
        <f>INDEX(Dataset!A1:H238,165,2)</f>
        <v>Aryan Juyal</v>
      </c>
      <c r="D62" s="28" t="str">
        <f>UPPER(C62)</f>
        <v>ARYAN JUYAL</v>
      </c>
      <c r="E62" s="18"/>
    </row>
    <row r="66" spans="1:11">
      <c r="A66" s="8" t="s">
        <v>280</v>
      </c>
      <c r="B66" s="7" t="s">
        <v>300</v>
      </c>
    </row>
    <row r="67" spans="1:11">
      <c r="A67" s="25" t="s">
        <v>327</v>
      </c>
      <c r="B67" s="20" t="s">
        <v>284</v>
      </c>
      <c r="C67" t="s">
        <v>12</v>
      </c>
    </row>
    <row r="69" spans="1:11">
      <c r="B69" s="20" t="s">
        <v>320</v>
      </c>
      <c r="D69" s="30"/>
    </row>
    <row r="70" spans="1:11">
      <c r="B70" s="21">
        <v>1</v>
      </c>
      <c r="D70" s="29"/>
    </row>
    <row r="71" spans="1:11">
      <c r="B71" s="22" t="s">
        <v>11</v>
      </c>
      <c r="F71">
        <v>1</v>
      </c>
      <c r="G71" s="22" t="s">
        <v>11</v>
      </c>
      <c r="I71" s="18" t="str">
        <f>PROPER(G71)</f>
        <v>Hardik Pandya</v>
      </c>
      <c r="J71" s="18"/>
      <c r="K71" s="18"/>
    </row>
    <row r="72" spans="1:11">
      <c r="B72" s="21">
        <v>3</v>
      </c>
      <c r="F72">
        <v>2</v>
      </c>
      <c r="G72" s="22" t="s">
        <v>17</v>
      </c>
      <c r="I72" s="18" t="str">
        <f t="shared" ref="I72:I85" si="0">PROPER(G72)</f>
        <v>Rahul Tewatia</v>
      </c>
      <c r="J72" s="18"/>
      <c r="K72" s="18"/>
    </row>
    <row r="73" spans="1:11">
      <c r="B73" s="22" t="s">
        <v>17</v>
      </c>
      <c r="F73">
        <v>3</v>
      </c>
      <c r="G73" s="22" t="s">
        <v>37</v>
      </c>
      <c r="I73" s="18" t="str">
        <f t="shared" si="0"/>
        <v>Jayant Yadav</v>
      </c>
      <c r="J73" s="18"/>
      <c r="K73" s="18"/>
    </row>
    <row r="74" spans="1:11">
      <c r="B74" s="21">
        <v>14</v>
      </c>
      <c r="F74">
        <v>4</v>
      </c>
      <c r="G74" s="22" t="s">
        <v>38</v>
      </c>
      <c r="I74" s="18" t="str">
        <f t="shared" si="0"/>
        <v>Vijay Shankar</v>
      </c>
      <c r="J74" s="18"/>
      <c r="K74" s="18"/>
    </row>
    <row r="75" spans="1:11">
      <c r="B75" s="22" t="s">
        <v>37</v>
      </c>
      <c r="F75">
        <v>5</v>
      </c>
      <c r="G75" s="22" t="s">
        <v>40</v>
      </c>
      <c r="I75" s="18" t="str">
        <f t="shared" si="0"/>
        <v>Dominic Drakes</v>
      </c>
      <c r="J75" s="18"/>
      <c r="K75" s="18"/>
    </row>
    <row r="76" spans="1:11">
      <c r="B76" s="21">
        <v>15</v>
      </c>
      <c r="F76">
        <v>6</v>
      </c>
      <c r="G76" s="22" t="s">
        <v>42</v>
      </c>
      <c r="I76" s="18" t="str">
        <f t="shared" si="0"/>
        <v>Gurkeerat Singh</v>
      </c>
      <c r="J76" s="18"/>
      <c r="K76" s="18"/>
    </row>
    <row r="77" spans="1:11">
      <c r="B77" s="22" t="s">
        <v>38</v>
      </c>
      <c r="F77">
        <v>7</v>
      </c>
      <c r="G77" s="22" t="s">
        <v>45</v>
      </c>
      <c r="I77" s="18" t="str">
        <f t="shared" si="0"/>
        <v>Darshan Nalkande</v>
      </c>
      <c r="J77" s="18"/>
      <c r="K77" s="18"/>
    </row>
    <row r="78" spans="1:11">
      <c r="B78" s="21">
        <v>16</v>
      </c>
      <c r="F78">
        <v>8</v>
      </c>
      <c r="G78" s="22" t="s">
        <v>46</v>
      </c>
      <c r="I78" s="18" t="str">
        <f t="shared" si="0"/>
        <v>Pradeep Sangwan</v>
      </c>
      <c r="J78" s="18"/>
      <c r="K78" s="18"/>
    </row>
    <row r="79" spans="1:11">
      <c r="B79" s="22" t="s">
        <v>40</v>
      </c>
      <c r="F79">
        <v>9</v>
      </c>
      <c r="G79" s="22" t="s">
        <v>47</v>
      </c>
      <c r="I79" s="18" t="str">
        <f t="shared" si="0"/>
        <v>Ravindra Jadeja</v>
      </c>
      <c r="J79" s="18"/>
      <c r="K79" s="18"/>
    </row>
    <row r="80" spans="1:11">
      <c r="B80" s="21">
        <v>18</v>
      </c>
      <c r="F80">
        <v>10</v>
      </c>
      <c r="G80" s="22" t="s">
        <v>52</v>
      </c>
      <c r="I80" s="18" t="str">
        <f t="shared" si="0"/>
        <v>Moeen Ali</v>
      </c>
      <c r="J80" s="18"/>
      <c r="K80" s="18"/>
    </row>
    <row r="81" spans="2:11">
      <c r="B81" s="22" t="s">
        <v>42</v>
      </c>
      <c r="F81">
        <v>11</v>
      </c>
      <c r="G81" s="22" t="s">
        <v>55</v>
      </c>
      <c r="I81" s="18" t="str">
        <f t="shared" si="0"/>
        <v>Dwayne Bravo</v>
      </c>
      <c r="J81" s="18"/>
      <c r="K81" s="18"/>
    </row>
    <row r="82" spans="2:11">
      <c r="B82" s="21">
        <v>20</v>
      </c>
      <c r="F82">
        <v>12</v>
      </c>
      <c r="G82" s="22" t="s">
        <v>56</v>
      </c>
      <c r="I82" s="18" t="str">
        <f t="shared" si="0"/>
        <v>Shivam Dube</v>
      </c>
      <c r="J82" s="18"/>
      <c r="K82" s="18"/>
    </row>
    <row r="83" spans="2:11">
      <c r="B83" s="22" t="s">
        <v>45</v>
      </c>
      <c r="F83">
        <v>13</v>
      </c>
      <c r="G83" s="22" t="s">
        <v>57</v>
      </c>
      <c r="I83" s="18" t="str">
        <f t="shared" si="0"/>
        <v>Chris Jordan</v>
      </c>
      <c r="J83" s="18"/>
      <c r="K83" s="18"/>
    </row>
    <row r="84" spans="2:11">
      <c r="B84" s="21">
        <v>21</v>
      </c>
      <c r="F84">
        <v>14</v>
      </c>
      <c r="G84" s="22" t="s">
        <v>59</v>
      </c>
      <c r="I84" s="18" t="str">
        <f t="shared" si="0"/>
        <v>Mitchell Santner</v>
      </c>
      <c r="J84" s="18"/>
      <c r="K84" s="18"/>
    </row>
    <row r="85" spans="2:11">
      <c r="B85" s="22" t="s">
        <v>46</v>
      </c>
      <c r="F85">
        <v>15</v>
      </c>
      <c r="G85" s="22" t="s">
        <v>62</v>
      </c>
      <c r="I85" s="18" t="str">
        <f t="shared" si="0"/>
        <v>Rajvardhan Hangargekar</v>
      </c>
      <c r="J85" s="18"/>
      <c r="K85" s="18"/>
    </row>
    <row r="86" spans="2:11">
      <c r="B86" s="21">
        <v>22</v>
      </c>
      <c r="D86" s="29"/>
    </row>
    <row r="87" spans="2:11">
      <c r="B87" s="22" t="s">
        <v>47</v>
      </c>
    </row>
    <row r="88" spans="2:11">
      <c r="B88" s="21">
        <v>25</v>
      </c>
      <c r="D88" s="29"/>
    </row>
    <row r="89" spans="2:11">
      <c r="B89" s="22" t="s">
        <v>52</v>
      </c>
    </row>
    <row r="90" spans="2:11">
      <c r="B90" s="21">
        <v>28</v>
      </c>
      <c r="D90" s="29"/>
    </row>
    <row r="91" spans="2:11">
      <c r="B91" s="22" t="s">
        <v>55</v>
      </c>
    </row>
    <row r="92" spans="2:11">
      <c r="B92" s="21">
        <v>29</v>
      </c>
      <c r="D92" s="29"/>
    </row>
    <row r="93" spans="2:11">
      <c r="B93" s="22" t="s">
        <v>56</v>
      </c>
    </row>
    <row r="94" spans="2:11">
      <c r="B94" s="21">
        <v>30</v>
      </c>
      <c r="D94" s="29"/>
    </row>
    <row r="95" spans="2:11">
      <c r="B95" s="22" t="s">
        <v>57</v>
      </c>
    </row>
    <row r="96" spans="2:11">
      <c r="B96" s="21">
        <v>32</v>
      </c>
      <c r="D96" s="29"/>
    </row>
    <row r="97" spans="2:4">
      <c r="B97" s="22" t="s">
        <v>59</v>
      </c>
    </row>
    <row r="98" spans="2:4">
      <c r="B98" s="21">
        <v>34</v>
      </c>
      <c r="D98" s="29"/>
    </row>
    <row r="99" spans="2:4">
      <c r="B99" s="22" t="s">
        <v>62</v>
      </c>
    </row>
    <row r="100" spans="2:4">
      <c r="B100" s="21">
        <v>38</v>
      </c>
    </row>
    <row r="101" spans="2:4">
      <c r="B101" s="22" t="s">
        <v>66</v>
      </c>
    </row>
    <row r="102" spans="2:4">
      <c r="B102" s="21">
        <v>39</v>
      </c>
    </row>
    <row r="103" spans="2:4">
      <c r="B103" s="22" t="s">
        <v>67</v>
      </c>
    </row>
    <row r="104" spans="2:4">
      <c r="B104" s="21">
        <v>49</v>
      </c>
    </row>
    <row r="105" spans="2:4">
      <c r="B105" s="22" t="s">
        <v>79</v>
      </c>
    </row>
    <row r="106" spans="2:4">
      <c r="B106" s="21">
        <v>51</v>
      </c>
    </row>
    <row r="107" spans="2:4">
      <c r="B107" s="22" t="s">
        <v>81</v>
      </c>
    </row>
    <row r="108" spans="2:4">
      <c r="B108" s="21">
        <v>60</v>
      </c>
    </row>
    <row r="109" spans="2:4">
      <c r="B109" s="22" t="s">
        <v>90</v>
      </c>
    </row>
    <row r="110" spans="2:4">
      <c r="B110" s="21">
        <v>62</v>
      </c>
    </row>
    <row r="111" spans="2:4">
      <c r="B111" s="22" t="s">
        <v>92</v>
      </c>
    </row>
    <row r="112" spans="2:4">
      <c r="B112" s="21">
        <v>64</v>
      </c>
    </row>
    <row r="113" spans="2:2">
      <c r="B113" s="22" t="s">
        <v>94</v>
      </c>
    </row>
    <row r="114" spans="2:2">
      <c r="B114" s="21">
        <v>66</v>
      </c>
    </row>
    <row r="115" spans="2:2">
      <c r="B115" s="22" t="s">
        <v>96</v>
      </c>
    </row>
    <row r="116" spans="2:2">
      <c r="B116" s="21">
        <v>68</v>
      </c>
    </row>
    <row r="117" spans="2:2">
      <c r="B117" s="22" t="s">
        <v>98</v>
      </c>
    </row>
    <row r="118" spans="2:2">
      <c r="B118" s="21">
        <v>69</v>
      </c>
    </row>
    <row r="119" spans="2:2">
      <c r="B119" s="22" t="s">
        <v>99</v>
      </c>
    </row>
    <row r="120" spans="2:2">
      <c r="B120" s="21">
        <v>70</v>
      </c>
    </row>
    <row r="121" spans="2:2">
      <c r="B121" s="22" t="s">
        <v>100</v>
      </c>
    </row>
    <row r="122" spans="2:2">
      <c r="B122" s="21">
        <v>72</v>
      </c>
    </row>
    <row r="123" spans="2:2">
      <c r="B123" s="22" t="s">
        <v>103</v>
      </c>
    </row>
    <row r="124" spans="2:2">
      <c r="B124" s="21">
        <v>73</v>
      </c>
    </row>
    <row r="125" spans="2:2">
      <c r="B125" s="22" t="s">
        <v>104</v>
      </c>
    </row>
    <row r="126" spans="2:2">
      <c r="B126" s="21">
        <v>74</v>
      </c>
    </row>
    <row r="127" spans="2:2">
      <c r="B127" s="22" t="s">
        <v>105</v>
      </c>
    </row>
    <row r="128" spans="2:2">
      <c r="B128" s="21">
        <v>76</v>
      </c>
    </row>
    <row r="129" spans="2:2">
      <c r="B129" s="22" t="s">
        <v>106</v>
      </c>
    </row>
    <row r="130" spans="2:2">
      <c r="B130" s="21">
        <v>77</v>
      </c>
    </row>
    <row r="131" spans="2:2">
      <c r="B131" s="22" t="s">
        <v>107</v>
      </c>
    </row>
    <row r="132" spans="2:2">
      <c r="B132" s="21">
        <v>78</v>
      </c>
    </row>
    <row r="133" spans="2:2">
      <c r="B133" s="22" t="s">
        <v>108</v>
      </c>
    </row>
    <row r="134" spans="2:2">
      <c r="B134" s="21">
        <v>84</v>
      </c>
    </row>
    <row r="135" spans="2:2">
      <c r="B135" s="22" t="s">
        <v>114</v>
      </c>
    </row>
    <row r="136" spans="2:2">
      <c r="B136" s="21">
        <v>88</v>
      </c>
    </row>
    <row r="137" spans="2:2">
      <c r="B137" s="22" t="s">
        <v>118</v>
      </c>
    </row>
    <row r="138" spans="2:2">
      <c r="B138" s="21">
        <v>91</v>
      </c>
    </row>
    <row r="139" spans="2:2">
      <c r="B139" s="22" t="s">
        <v>121</v>
      </c>
    </row>
    <row r="140" spans="2:2">
      <c r="B140" s="21">
        <v>93</v>
      </c>
    </row>
    <row r="141" spans="2:2">
      <c r="B141" s="22" t="s">
        <v>123</v>
      </c>
    </row>
    <row r="142" spans="2:2">
      <c r="B142" s="21">
        <v>97</v>
      </c>
    </row>
    <row r="143" spans="2:2">
      <c r="B143" s="22" t="s">
        <v>128</v>
      </c>
    </row>
    <row r="144" spans="2:2">
      <c r="B144" s="21">
        <v>99</v>
      </c>
    </row>
    <row r="145" spans="2:2">
      <c r="B145" s="22" t="s">
        <v>130</v>
      </c>
    </row>
    <row r="146" spans="2:2">
      <c r="B146" s="21">
        <v>102</v>
      </c>
    </row>
    <row r="147" spans="2:2">
      <c r="B147" s="22" t="s">
        <v>133</v>
      </c>
    </row>
    <row r="148" spans="2:2">
      <c r="B148" s="21">
        <v>105</v>
      </c>
    </row>
    <row r="149" spans="2:2">
      <c r="B149" s="22" t="s">
        <v>135</v>
      </c>
    </row>
    <row r="150" spans="2:2">
      <c r="B150" s="21">
        <v>107</v>
      </c>
    </row>
    <row r="151" spans="2:2">
      <c r="B151" s="22" t="s">
        <v>137</v>
      </c>
    </row>
    <row r="152" spans="2:2">
      <c r="B152" s="21">
        <v>110</v>
      </c>
    </row>
    <row r="153" spans="2:2">
      <c r="B153" s="22" t="s">
        <v>140</v>
      </c>
    </row>
    <row r="154" spans="2:2">
      <c r="B154" s="21">
        <v>113</v>
      </c>
    </row>
    <row r="155" spans="2:2">
      <c r="B155" s="22" t="s">
        <v>143</v>
      </c>
    </row>
    <row r="156" spans="2:2">
      <c r="B156" s="21">
        <v>115</v>
      </c>
    </row>
    <row r="157" spans="2:2">
      <c r="B157" s="22" t="s">
        <v>145</v>
      </c>
    </row>
    <row r="158" spans="2:2">
      <c r="B158" s="21">
        <v>116</v>
      </c>
    </row>
    <row r="159" spans="2:2">
      <c r="B159" s="22" t="s">
        <v>146</v>
      </c>
    </row>
    <row r="160" spans="2:2">
      <c r="B160" s="21">
        <v>118</v>
      </c>
    </row>
    <row r="161" spans="2:2">
      <c r="B161" s="22" t="s">
        <v>148</v>
      </c>
    </row>
    <row r="162" spans="2:2">
      <c r="B162" s="21">
        <v>119</v>
      </c>
    </row>
    <row r="163" spans="2:2">
      <c r="B163" s="22" t="s">
        <v>149</v>
      </c>
    </row>
    <row r="164" spans="2:2">
      <c r="B164" s="21">
        <v>123</v>
      </c>
    </row>
    <row r="165" spans="2:2">
      <c r="B165" s="22" t="s">
        <v>154</v>
      </c>
    </row>
    <row r="166" spans="2:2">
      <c r="B166" s="21">
        <v>124</v>
      </c>
    </row>
    <row r="167" spans="2:2">
      <c r="B167" s="22" t="s">
        <v>155</v>
      </c>
    </row>
    <row r="168" spans="2:2">
      <c r="B168" s="21">
        <v>125</v>
      </c>
    </row>
    <row r="169" spans="2:2">
      <c r="B169" s="22" t="s">
        <v>156</v>
      </c>
    </row>
    <row r="170" spans="2:2">
      <c r="B170" s="21">
        <v>128</v>
      </c>
    </row>
    <row r="171" spans="2:2">
      <c r="B171" s="22" t="s">
        <v>159</v>
      </c>
    </row>
    <row r="172" spans="2:2">
      <c r="B172" s="21">
        <v>133</v>
      </c>
    </row>
    <row r="173" spans="2:2">
      <c r="B173" s="22" t="s">
        <v>164</v>
      </c>
    </row>
    <row r="174" spans="2:2">
      <c r="B174" s="21">
        <v>134</v>
      </c>
    </row>
    <row r="175" spans="2:2">
      <c r="B175" s="22" t="s">
        <v>165</v>
      </c>
    </row>
    <row r="176" spans="2:2">
      <c r="B176" s="21">
        <v>138</v>
      </c>
    </row>
    <row r="177" spans="2:2">
      <c r="B177" s="22" t="s">
        <v>169</v>
      </c>
    </row>
    <row r="178" spans="2:2">
      <c r="B178" s="21">
        <v>139</v>
      </c>
    </row>
    <row r="179" spans="2:2">
      <c r="B179" s="22" t="s">
        <v>170</v>
      </c>
    </row>
    <row r="180" spans="2:2">
      <c r="B180" s="21">
        <v>140</v>
      </c>
    </row>
    <row r="181" spans="2:2">
      <c r="B181" s="22" t="s">
        <v>171</v>
      </c>
    </row>
    <row r="182" spans="2:2">
      <c r="B182" s="21">
        <v>146</v>
      </c>
    </row>
    <row r="183" spans="2:2">
      <c r="B183" s="22" t="s">
        <v>178</v>
      </c>
    </row>
    <row r="184" spans="2:2">
      <c r="B184" s="21">
        <v>147</v>
      </c>
    </row>
    <row r="185" spans="2:2">
      <c r="B185" s="22" t="s">
        <v>179</v>
      </c>
    </row>
    <row r="186" spans="2:2">
      <c r="B186" s="21">
        <v>149</v>
      </c>
    </row>
    <row r="187" spans="2:2">
      <c r="B187" s="22" t="s">
        <v>181</v>
      </c>
    </row>
    <row r="188" spans="2:2">
      <c r="B188" s="21">
        <v>151</v>
      </c>
    </row>
    <row r="189" spans="2:2">
      <c r="B189" s="22" t="s">
        <v>183</v>
      </c>
    </row>
    <row r="190" spans="2:2">
      <c r="B190" s="21">
        <v>152</v>
      </c>
    </row>
    <row r="191" spans="2:2">
      <c r="B191" s="22" t="s">
        <v>184</v>
      </c>
    </row>
    <row r="192" spans="2:2">
      <c r="B192" s="21">
        <v>157</v>
      </c>
    </row>
    <row r="193" spans="2:2">
      <c r="B193" s="22" t="s">
        <v>188</v>
      </c>
    </row>
    <row r="194" spans="2:2">
      <c r="B194" s="21">
        <v>159</v>
      </c>
    </row>
    <row r="195" spans="2:2">
      <c r="B195" s="22" t="s">
        <v>190</v>
      </c>
    </row>
    <row r="196" spans="2:2">
      <c r="B196" s="21">
        <v>160</v>
      </c>
    </row>
    <row r="197" spans="2:2">
      <c r="B197" s="22" t="s">
        <v>191</v>
      </c>
    </row>
    <row r="198" spans="2:2">
      <c r="B198" s="21">
        <v>164</v>
      </c>
    </row>
    <row r="199" spans="2:2">
      <c r="B199" s="22" t="s">
        <v>195</v>
      </c>
    </row>
    <row r="200" spans="2:2">
      <c r="B200" s="21">
        <v>166</v>
      </c>
    </row>
    <row r="201" spans="2:2">
      <c r="B201" s="22" t="s">
        <v>197</v>
      </c>
    </row>
    <row r="202" spans="2:2">
      <c r="B202" s="21">
        <v>167</v>
      </c>
    </row>
    <row r="203" spans="2:2">
      <c r="B203" s="22" t="s">
        <v>198</v>
      </c>
    </row>
    <row r="204" spans="2:2">
      <c r="B204" s="21">
        <v>169</v>
      </c>
    </row>
    <row r="205" spans="2:2">
      <c r="B205" s="22" t="s">
        <v>201</v>
      </c>
    </row>
    <row r="206" spans="2:2">
      <c r="B206" s="21">
        <v>170</v>
      </c>
    </row>
    <row r="207" spans="2:2">
      <c r="B207" s="22" t="s">
        <v>202</v>
      </c>
    </row>
    <row r="208" spans="2:2">
      <c r="B208" s="21">
        <v>171</v>
      </c>
    </row>
    <row r="209" spans="2:2">
      <c r="B209" s="22" t="s">
        <v>203</v>
      </c>
    </row>
    <row r="210" spans="2:2">
      <c r="B210" s="21">
        <v>177</v>
      </c>
    </row>
    <row r="211" spans="2:2">
      <c r="B211" s="22" t="s">
        <v>209</v>
      </c>
    </row>
    <row r="212" spans="2:2">
      <c r="B212" s="21">
        <v>178</v>
      </c>
    </row>
    <row r="213" spans="2:2">
      <c r="B213" s="22" t="s">
        <v>210</v>
      </c>
    </row>
    <row r="214" spans="2:2">
      <c r="B214" s="21">
        <v>179</v>
      </c>
    </row>
    <row r="215" spans="2:2">
      <c r="B215" s="22" t="s">
        <v>211</v>
      </c>
    </row>
    <row r="216" spans="2:2">
      <c r="B216" s="21">
        <v>180</v>
      </c>
    </row>
    <row r="217" spans="2:2">
      <c r="B217" s="22" t="s">
        <v>212</v>
      </c>
    </row>
    <row r="218" spans="2:2">
      <c r="B218" s="21">
        <v>185</v>
      </c>
    </row>
    <row r="219" spans="2:2">
      <c r="B219" s="22" t="s">
        <v>217</v>
      </c>
    </row>
    <row r="220" spans="2:2">
      <c r="B220" s="21">
        <v>188</v>
      </c>
    </row>
    <row r="221" spans="2:2">
      <c r="B221" s="22" t="s">
        <v>220</v>
      </c>
    </row>
    <row r="222" spans="2:2">
      <c r="B222" s="21">
        <v>197</v>
      </c>
    </row>
    <row r="223" spans="2:2">
      <c r="B223" s="22" t="s">
        <v>230</v>
      </c>
    </row>
    <row r="224" spans="2:2">
      <c r="B224" s="21">
        <v>199</v>
      </c>
    </row>
    <row r="225" spans="2:2">
      <c r="B225" s="22" t="s">
        <v>232</v>
      </c>
    </row>
    <row r="226" spans="2:2">
      <c r="B226" s="21">
        <v>202</v>
      </c>
    </row>
    <row r="227" spans="2:2">
      <c r="B227" s="22" t="s">
        <v>235</v>
      </c>
    </row>
    <row r="228" spans="2:2">
      <c r="B228" s="21">
        <v>206</v>
      </c>
    </row>
    <row r="229" spans="2:2">
      <c r="B229" s="22" t="s">
        <v>239</v>
      </c>
    </row>
    <row r="230" spans="2:2">
      <c r="B230" s="21">
        <v>208</v>
      </c>
    </row>
    <row r="231" spans="2:2">
      <c r="B231" s="22" t="s">
        <v>241</v>
      </c>
    </row>
    <row r="232" spans="2:2">
      <c r="B232" s="21">
        <v>213</v>
      </c>
    </row>
    <row r="233" spans="2:2">
      <c r="B233" s="22" t="s">
        <v>246</v>
      </c>
    </row>
    <row r="234" spans="2:2">
      <c r="B234" s="21">
        <v>216</v>
      </c>
    </row>
    <row r="235" spans="2:2">
      <c r="B235" s="22" t="s">
        <v>250</v>
      </c>
    </row>
    <row r="236" spans="2:2">
      <c r="B236" s="21">
        <v>218</v>
      </c>
    </row>
    <row r="237" spans="2:2">
      <c r="B237" s="22" t="s">
        <v>252</v>
      </c>
    </row>
    <row r="238" spans="2:2">
      <c r="B238" s="21">
        <v>219</v>
      </c>
    </row>
    <row r="239" spans="2:2">
      <c r="B239" s="22" t="s">
        <v>253</v>
      </c>
    </row>
    <row r="240" spans="2:2">
      <c r="B240" s="21">
        <v>220</v>
      </c>
    </row>
    <row r="241" spans="1:12">
      <c r="B241" s="22" t="s">
        <v>254</v>
      </c>
    </row>
    <row r="242" spans="1:12">
      <c r="B242" s="21">
        <v>223</v>
      </c>
    </row>
    <row r="243" spans="1:12">
      <c r="B243" s="22" t="s">
        <v>257</v>
      </c>
    </row>
    <row r="244" spans="1:12">
      <c r="B244" s="21">
        <v>235</v>
      </c>
    </row>
    <row r="245" spans="1:12">
      <c r="B245" s="22" t="s">
        <v>269</v>
      </c>
    </row>
    <row r="246" spans="1:12">
      <c r="B246" s="21" t="s">
        <v>321</v>
      </c>
    </row>
    <row r="249" spans="1:12">
      <c r="A249" s="8" t="s">
        <v>283</v>
      </c>
      <c r="B249" s="7" t="s">
        <v>330</v>
      </c>
    </row>
    <row r="250" spans="1:12">
      <c r="A250" t="s">
        <v>328</v>
      </c>
    </row>
    <row r="251" spans="1:12">
      <c r="B251" s="20" t="s">
        <v>5</v>
      </c>
      <c r="C251" t="s">
        <v>152</v>
      </c>
    </row>
    <row r="253" spans="1:12">
      <c r="B253" s="20" t="s">
        <v>320</v>
      </c>
      <c r="C253" s="20" t="s">
        <v>322</v>
      </c>
      <c r="D253" t="s">
        <v>329</v>
      </c>
    </row>
    <row r="254" spans="1:12">
      <c r="B254" s="21" t="s">
        <v>153</v>
      </c>
      <c r="C254" s="23">
        <v>10.8</v>
      </c>
      <c r="D254" s="23">
        <v>327.89</v>
      </c>
      <c r="G254" t="s">
        <v>331</v>
      </c>
      <c r="I254" t="s">
        <v>153</v>
      </c>
      <c r="K254" s="18">
        <f>LEN(I254)</f>
        <v>10</v>
      </c>
      <c r="L254" t="s">
        <v>333</v>
      </c>
    </row>
    <row r="255" spans="1:12">
      <c r="B255" s="21" t="s">
        <v>154</v>
      </c>
      <c r="C255" s="23">
        <v>10.6</v>
      </c>
      <c r="D255" s="23">
        <v>308.98</v>
      </c>
      <c r="G255" t="s">
        <v>332</v>
      </c>
      <c r="I255" t="s">
        <v>159</v>
      </c>
      <c r="K255" s="18">
        <f>LEN(I255)</f>
        <v>12</v>
      </c>
      <c r="L255" t="s">
        <v>333</v>
      </c>
    </row>
    <row r="256" spans="1:12">
      <c r="B256" s="21" t="s">
        <v>155</v>
      </c>
      <c r="C256" s="23">
        <v>19.600000000000001</v>
      </c>
      <c r="D256" s="23">
        <v>306.52</v>
      </c>
    </row>
    <row r="257" spans="2:4">
      <c r="B257" s="21" t="s">
        <v>156</v>
      </c>
      <c r="C257" s="23">
        <v>19.2</v>
      </c>
      <c r="D257" s="23">
        <v>305.20999999999998</v>
      </c>
    </row>
    <row r="258" spans="2:4">
      <c r="B258" s="21" t="s">
        <v>157</v>
      </c>
      <c r="C258" s="23">
        <v>4.55</v>
      </c>
      <c r="D258" s="23">
        <v>203</v>
      </c>
    </row>
    <row r="259" spans="2:4">
      <c r="B259" s="21" t="s">
        <v>158</v>
      </c>
      <c r="C259" s="23">
        <v>39.08</v>
      </c>
      <c r="D259" s="23">
        <v>202.36</v>
      </c>
    </row>
    <row r="260" spans="2:4">
      <c r="B260" s="21" t="s">
        <v>163</v>
      </c>
      <c r="C260" s="23">
        <v>23.78</v>
      </c>
      <c r="D260" s="23">
        <v>190.12</v>
      </c>
    </row>
    <row r="261" spans="2:4">
      <c r="B261" s="21" t="s">
        <v>164</v>
      </c>
      <c r="C261" s="23">
        <v>15.6</v>
      </c>
      <c r="D261" s="23">
        <v>154.9</v>
      </c>
    </row>
    <row r="262" spans="2:4">
      <c r="B262" s="21" t="s">
        <v>162</v>
      </c>
      <c r="C262" s="23">
        <v>23.53</v>
      </c>
      <c r="D262" s="23">
        <v>142.88999999999999</v>
      </c>
    </row>
    <row r="263" spans="2:4">
      <c r="B263" s="21" t="s">
        <v>167</v>
      </c>
      <c r="C263" s="23">
        <v>7.5</v>
      </c>
      <c r="D263" s="23">
        <v>101.42</v>
      </c>
    </row>
    <row r="264" spans="2:4">
      <c r="B264" s="21" t="s">
        <v>166</v>
      </c>
      <c r="C264" s="23">
        <v>7.4</v>
      </c>
      <c r="D264" s="23">
        <v>101.15</v>
      </c>
    </row>
    <row r="265" spans="2:4">
      <c r="B265" s="21" t="s">
        <v>165</v>
      </c>
      <c r="C265" s="23">
        <v>7.3</v>
      </c>
      <c r="D265" s="23">
        <v>100.89</v>
      </c>
    </row>
    <row r="266" spans="2:4">
      <c r="B266" s="21" t="s">
        <v>173</v>
      </c>
      <c r="C266" s="23">
        <v>0.5</v>
      </c>
      <c r="D266" s="23">
        <v>85.47</v>
      </c>
    </row>
    <row r="267" spans="2:4">
      <c r="B267" s="21" t="s">
        <v>172</v>
      </c>
      <c r="C267" s="23">
        <v>0.4</v>
      </c>
      <c r="D267" s="23">
        <v>85.46</v>
      </c>
    </row>
    <row r="268" spans="2:4">
      <c r="B268" s="21" t="s">
        <v>171</v>
      </c>
      <c r="C268" s="23">
        <v>0.3</v>
      </c>
      <c r="D268" s="23">
        <v>85.45</v>
      </c>
    </row>
    <row r="269" spans="2:4">
      <c r="B269" s="21" t="s">
        <v>170</v>
      </c>
      <c r="C269" s="23">
        <v>0.2</v>
      </c>
      <c r="D269" s="23">
        <v>85.44</v>
      </c>
    </row>
    <row r="270" spans="2:4">
      <c r="B270" s="21" t="s">
        <v>169</v>
      </c>
      <c r="C270" s="23">
        <v>0.1</v>
      </c>
      <c r="D270" s="23">
        <v>85.43</v>
      </c>
    </row>
    <row r="271" spans="2:4">
      <c r="B271" s="21" t="s">
        <v>168</v>
      </c>
      <c r="C271" s="23">
        <v>18</v>
      </c>
      <c r="D271" s="23">
        <v>85.42</v>
      </c>
    </row>
    <row r="272" spans="2:4">
      <c r="B272" s="21" t="s">
        <v>151</v>
      </c>
      <c r="C272" s="23">
        <v>10.3</v>
      </c>
      <c r="D272" s="23">
        <v>79</v>
      </c>
    </row>
    <row r="273" spans="1:7">
      <c r="B273" s="21" t="s">
        <v>160</v>
      </c>
      <c r="C273" s="23">
        <v>37.21</v>
      </c>
      <c r="D273" s="23">
        <v>71.14</v>
      </c>
    </row>
    <row r="274" spans="1:7">
      <c r="B274" s="21" t="s">
        <v>161</v>
      </c>
      <c r="C274" s="23">
        <v>36.11</v>
      </c>
      <c r="D274" s="23">
        <v>70.459999999999994</v>
      </c>
    </row>
    <row r="275" spans="1:7">
      <c r="B275" s="21" t="s">
        <v>159</v>
      </c>
      <c r="C275" s="23">
        <v>37.65</v>
      </c>
      <c r="D275" s="23">
        <v>66.39</v>
      </c>
    </row>
    <row r="276" spans="1:7">
      <c r="B276" s="21" t="s">
        <v>321</v>
      </c>
      <c r="C276" s="23">
        <v>329.71</v>
      </c>
      <c r="D276" s="23">
        <v>3244.9900000000002</v>
      </c>
    </row>
    <row r="280" spans="1:7">
      <c r="A280" s="8" t="s">
        <v>285</v>
      </c>
      <c r="B280" s="7" t="s">
        <v>290</v>
      </c>
    </row>
    <row r="281" spans="1:7">
      <c r="A281" s="25" t="s">
        <v>334</v>
      </c>
      <c r="B281" s="7" t="s">
        <v>335</v>
      </c>
    </row>
    <row r="282" spans="1:7">
      <c r="A282" s="25"/>
      <c r="B282" s="7" t="s">
        <v>336</v>
      </c>
    </row>
    <row r="283" spans="1:7">
      <c r="B283">
        <f>_xlfn.MAXIFS(Dataset!H2:H238,Dataset!G2:G238,Dataset!G180,Dataset!D2:D238,Dataset!D231)</f>
        <v>203.12</v>
      </c>
      <c r="C283">
        <f>MATCH(B283,Dataset!H1:H238,0)</f>
        <v>174</v>
      </c>
      <c r="D283" t="str">
        <f>INDEX(Dataset!A1:H238,174,2)</f>
        <v>Josh Hazlewood</v>
      </c>
      <c r="F283" s="18" t="str">
        <f>PROPER(D283)</f>
        <v>Josh Hazlewood</v>
      </c>
      <c r="G283" s="18"/>
    </row>
    <row r="284" spans="1:7">
      <c r="F284" t="str">
        <f t="shared" ref="F284:F292" si="1">PROPER(D284)</f>
        <v/>
      </c>
    </row>
    <row r="285" spans="1:7">
      <c r="B285" s="7" t="s">
        <v>337</v>
      </c>
      <c r="F285" t="str">
        <f t="shared" si="1"/>
        <v/>
      </c>
    </row>
    <row r="286" spans="1:7">
      <c r="B286">
        <f>_xlfn.MAXIFS(Dataset!H2:H238,Dataset!G2:G238,Dataset!G180,Dataset!D2:D238,Dataset!D228)</f>
        <v>202.49</v>
      </c>
      <c r="C286">
        <f>MATCH(B286,Dataset!H1:H238,0)</f>
        <v>175</v>
      </c>
      <c r="D286" t="str">
        <f>INDEX(Dataset!A1:H238,175,2)</f>
        <v>Faf Du Plessis</v>
      </c>
      <c r="F286" s="18" t="str">
        <f t="shared" si="1"/>
        <v>Faf Du Plessis</v>
      </c>
      <c r="G286" s="18"/>
    </row>
    <row r="287" spans="1:7">
      <c r="F287" t="str">
        <f t="shared" si="1"/>
        <v/>
      </c>
    </row>
    <row r="288" spans="1:7">
      <c r="B288" t="s">
        <v>338</v>
      </c>
      <c r="F288" t="str">
        <f t="shared" si="1"/>
        <v/>
      </c>
    </row>
    <row r="289" spans="2:7">
      <c r="B289">
        <f>_xlfn.MAXIFS(Dataset!H2:H238,Dataset!G2:G238,Dataset!G175,Dataset!D2:D238,Dataset!D230)</f>
        <v>196.07</v>
      </c>
      <c r="C289">
        <f>MATCH(MEDIUM!B289,Dataset!H1:H238,0)</f>
        <v>178</v>
      </c>
      <c r="D289" t="str">
        <f>INDEX(Dataset!A1:H238,178,2)</f>
        <v>Anuj Rawat</v>
      </c>
      <c r="F289" s="18" t="str">
        <f t="shared" si="1"/>
        <v>Anuj Rawat</v>
      </c>
      <c r="G289" s="18"/>
    </row>
    <row r="290" spans="2:7">
      <c r="F290" t="str">
        <f t="shared" si="1"/>
        <v/>
      </c>
    </row>
    <row r="291" spans="2:7">
      <c r="B291" t="s">
        <v>339</v>
      </c>
      <c r="F291" t="str">
        <f t="shared" si="1"/>
        <v/>
      </c>
    </row>
    <row r="292" spans="2:7">
      <c r="B292">
        <f>_xlfn.MAXIFS(Dataset!H2:H238,Dataset!G2:G238,Dataset!G185,Dataset!D2:D238,Dataset!D225)</f>
        <v>440</v>
      </c>
      <c r="C292">
        <f>MATCH(B292,Dataset!H1:H238,0)</f>
        <v>173</v>
      </c>
      <c r="D292" t="str">
        <f>INDEX(Dataset!A1:H238,173,2)</f>
        <v>Harshal Patel</v>
      </c>
      <c r="F292" s="18" t="str">
        <f t="shared" si="1"/>
        <v>Harshal Patel</v>
      </c>
      <c r="G292" s="18"/>
    </row>
  </sheetData>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8C49B-4B9E-40C0-AA37-5843CD9D5179}">
  <dimension ref="A3:L82"/>
  <sheetViews>
    <sheetView workbookViewId="0">
      <selection activeCell="F72" sqref="F72"/>
    </sheetView>
  </sheetViews>
  <sheetFormatPr defaultRowHeight="14.4"/>
  <cols>
    <col min="2" max="2" width="17.88671875" bestFit="1" customWidth="1"/>
    <col min="3" max="3" width="26.5546875" bestFit="1" customWidth="1"/>
    <col min="5" max="5" width="22.6640625" customWidth="1"/>
    <col min="7" max="7" width="34.109375" customWidth="1"/>
  </cols>
  <sheetData>
    <row r="3" spans="1:8">
      <c r="A3" s="8" t="s">
        <v>277</v>
      </c>
      <c r="B3" s="7" t="s">
        <v>303</v>
      </c>
    </row>
    <row r="4" spans="1:8">
      <c r="A4" t="s">
        <v>309</v>
      </c>
      <c r="B4" s="20" t="s">
        <v>284</v>
      </c>
      <c r="C4" t="s">
        <v>21</v>
      </c>
      <c r="G4" s="20" t="s">
        <v>284</v>
      </c>
      <c r="H4" t="s">
        <v>8</v>
      </c>
    </row>
    <row r="5" spans="1:8">
      <c r="B5" s="20" t="s">
        <v>5</v>
      </c>
      <c r="C5" t="s">
        <v>175</v>
      </c>
      <c r="G5" s="20" t="s">
        <v>5</v>
      </c>
      <c r="H5" t="s">
        <v>175</v>
      </c>
    </row>
    <row r="7" spans="1:8">
      <c r="B7" s="20" t="s">
        <v>320</v>
      </c>
      <c r="C7" t="s">
        <v>329</v>
      </c>
      <c r="G7" s="20" t="s">
        <v>320</v>
      </c>
      <c r="H7" t="s">
        <v>329</v>
      </c>
    </row>
    <row r="8" spans="1:8">
      <c r="B8" s="21" t="s">
        <v>193</v>
      </c>
      <c r="C8" s="23">
        <v>85.48</v>
      </c>
      <c r="G8" s="21" t="s">
        <v>192</v>
      </c>
      <c r="H8" s="23">
        <v>91.35</v>
      </c>
    </row>
    <row r="9" spans="1:8">
      <c r="B9" s="21" t="s">
        <v>182</v>
      </c>
      <c r="C9" s="23">
        <v>195.11</v>
      </c>
      <c r="G9" s="21" t="s">
        <v>177</v>
      </c>
      <c r="H9" s="23">
        <v>181.89</v>
      </c>
    </row>
    <row r="10" spans="1:8">
      <c r="B10" s="21" t="s">
        <v>196</v>
      </c>
      <c r="C10" s="23">
        <v>85.51</v>
      </c>
      <c r="G10" s="21" t="s">
        <v>154</v>
      </c>
      <c r="H10" s="23">
        <v>166.89</v>
      </c>
    </row>
    <row r="11" spans="1:8">
      <c r="B11" s="21" t="s">
        <v>174</v>
      </c>
      <c r="C11" s="23">
        <v>185.67</v>
      </c>
      <c r="G11" s="21" t="s">
        <v>189</v>
      </c>
      <c r="H11" s="23">
        <v>85.65</v>
      </c>
    </row>
    <row r="12" spans="1:8">
      <c r="B12" s="21" t="s">
        <v>180</v>
      </c>
      <c r="C12" s="23">
        <v>304.22000000000003</v>
      </c>
      <c r="G12" s="21" t="s">
        <v>185</v>
      </c>
      <c r="H12" s="23">
        <v>131.22999999999999</v>
      </c>
    </row>
    <row r="13" spans="1:8">
      <c r="B13" s="21" t="s">
        <v>321</v>
      </c>
      <c r="C13" s="23">
        <v>855.99</v>
      </c>
      <c r="G13" s="21" t="s">
        <v>187</v>
      </c>
      <c r="H13" s="23">
        <v>159.56</v>
      </c>
    </row>
    <row r="14" spans="1:8">
      <c r="G14" s="21" t="s">
        <v>186</v>
      </c>
      <c r="H14" s="23">
        <v>166</v>
      </c>
    </row>
    <row r="15" spans="1:8">
      <c r="G15" s="21" t="s">
        <v>321</v>
      </c>
      <c r="H15" s="23">
        <v>982.56999999999994</v>
      </c>
    </row>
    <row r="17" spans="1:7">
      <c r="B17" t="s">
        <v>340</v>
      </c>
      <c r="D17" s="21" t="s">
        <v>189</v>
      </c>
      <c r="F17" s="23">
        <v>85.65</v>
      </c>
      <c r="G17" s="18">
        <f>INT(F17)</f>
        <v>85</v>
      </c>
    </row>
    <row r="18" spans="1:7">
      <c r="B18" t="s">
        <v>341</v>
      </c>
      <c r="D18" t="s">
        <v>177</v>
      </c>
      <c r="F18" s="23">
        <v>181.89</v>
      </c>
      <c r="G18" s="18">
        <f t="shared" ref="G18:G22" si="0">INT(F18)</f>
        <v>181</v>
      </c>
    </row>
    <row r="21" spans="1:7">
      <c r="B21" t="s">
        <v>342</v>
      </c>
      <c r="D21" t="s">
        <v>193</v>
      </c>
      <c r="F21" s="23">
        <v>85.48</v>
      </c>
      <c r="G21" s="18">
        <f t="shared" si="0"/>
        <v>85</v>
      </c>
    </row>
    <row r="22" spans="1:7">
      <c r="B22" t="s">
        <v>343</v>
      </c>
      <c r="D22" t="s">
        <v>180</v>
      </c>
      <c r="F22" s="23">
        <v>304.22000000000003</v>
      </c>
      <c r="G22" s="18">
        <f t="shared" si="0"/>
        <v>304</v>
      </c>
    </row>
    <row r="25" spans="1:7">
      <c r="A25" s="8" t="s">
        <v>278</v>
      </c>
      <c r="B25" s="7" t="s">
        <v>304</v>
      </c>
    </row>
    <row r="26" spans="1:7">
      <c r="A26" t="s">
        <v>326</v>
      </c>
      <c r="B26" t="s">
        <v>345</v>
      </c>
      <c r="C26">
        <f>MATCH(B26,Dataset!K1:K238,0)</f>
        <v>57</v>
      </c>
      <c r="D26" t="str">
        <f>INDEX(Dataset!A1:H238,57,2)</f>
        <v>ChetTan Sakariya</v>
      </c>
      <c r="F26" s="18">
        <f>FIND("T",D26,1)</f>
        <v>5</v>
      </c>
    </row>
    <row r="29" spans="1:7">
      <c r="A29" s="8" t="s">
        <v>280</v>
      </c>
      <c r="B29" s="7" t="s">
        <v>347</v>
      </c>
    </row>
    <row r="30" spans="1:7">
      <c r="A30" t="s">
        <v>314</v>
      </c>
      <c r="B30">
        <f>_xlfn.MINIFS(Dataset!H2:H238,Dataset!G2:G238,Dataset!G106,Dataset!D2:D238,Dataset!D223)</f>
        <v>69.010000000000005</v>
      </c>
      <c r="C30">
        <f>MATCH(B30,Dataset!H1:H238,0)</f>
        <v>106</v>
      </c>
      <c r="D30" t="str">
        <f>INDEX(Dataset!A1:H238,106,2)</f>
        <v>Arshdej singh</v>
      </c>
      <c r="F30" s="18" t="str">
        <f>REPLACE(D30,7,1,"p")</f>
        <v>Arshdep singh</v>
      </c>
      <c r="G30" s="18"/>
    </row>
    <row r="33" spans="1:12">
      <c r="A33" s="8" t="s">
        <v>283</v>
      </c>
      <c r="B33" s="7" t="s">
        <v>287</v>
      </c>
    </row>
    <row r="34" spans="1:12">
      <c r="A34" t="s">
        <v>316</v>
      </c>
      <c r="B34" s="20" t="s">
        <v>5</v>
      </c>
      <c r="C34" t="s">
        <v>200</v>
      </c>
    </row>
    <row r="35" spans="1:12">
      <c r="F35" s="3" t="s">
        <v>271</v>
      </c>
      <c r="G35" s="3" t="s">
        <v>272</v>
      </c>
      <c r="H35" t="s">
        <v>348</v>
      </c>
    </row>
    <row r="36" spans="1:12">
      <c r="B36" s="20" t="s">
        <v>320</v>
      </c>
      <c r="C36" t="s">
        <v>329</v>
      </c>
      <c r="F36" s="4">
        <v>1</v>
      </c>
      <c r="G36" s="4" t="s">
        <v>152</v>
      </c>
      <c r="H36" s="21" t="s">
        <v>153</v>
      </c>
      <c r="K36" s="18" t="str">
        <f>LOWER(H36)</f>
        <v>avesh khan</v>
      </c>
      <c r="L36" s="18"/>
    </row>
    <row r="37" spans="1:12">
      <c r="B37" s="21" t="s">
        <v>203</v>
      </c>
      <c r="C37" s="23">
        <v>440</v>
      </c>
      <c r="F37" s="4">
        <v>2</v>
      </c>
      <c r="G37" s="4" t="s">
        <v>77</v>
      </c>
      <c r="H37" s="21" t="s">
        <v>78</v>
      </c>
      <c r="K37" s="18" t="str">
        <f t="shared" ref="K37:K45" si="1">LOWER(H37)</f>
        <v>shardul thakur</v>
      </c>
      <c r="L37" s="18"/>
    </row>
    <row r="38" spans="1:12">
      <c r="B38" s="21" t="s">
        <v>202</v>
      </c>
      <c r="C38" s="23">
        <v>388</v>
      </c>
      <c r="F38" s="4">
        <v>3</v>
      </c>
      <c r="G38" s="4" t="s">
        <v>175</v>
      </c>
      <c r="H38" s="21" t="s">
        <v>178</v>
      </c>
      <c r="I38" s="23"/>
      <c r="K38" s="18" t="str">
        <f t="shared" si="1"/>
        <v>tim david</v>
      </c>
      <c r="L38" s="18"/>
    </row>
    <row r="39" spans="1:12">
      <c r="B39" s="21" t="s">
        <v>204</v>
      </c>
      <c r="C39" s="23">
        <v>203.12</v>
      </c>
      <c r="F39" s="4">
        <v>4</v>
      </c>
      <c r="G39" s="4" t="s">
        <v>10</v>
      </c>
      <c r="H39" s="21" t="s">
        <v>17</v>
      </c>
      <c r="K39" s="18" t="str">
        <f t="shared" si="1"/>
        <v>rahul tewatia</v>
      </c>
      <c r="L39" s="18"/>
    </row>
    <row r="40" spans="1:12">
      <c r="B40" s="21" t="s">
        <v>206</v>
      </c>
      <c r="C40" s="23">
        <v>202.57</v>
      </c>
      <c r="F40" s="4">
        <v>5</v>
      </c>
      <c r="G40" s="4" t="s">
        <v>49</v>
      </c>
      <c r="H40" s="21" t="s">
        <v>52</v>
      </c>
      <c r="K40" s="18" t="str">
        <f t="shared" si="1"/>
        <v>moeen ali</v>
      </c>
      <c r="L40" s="18"/>
    </row>
    <row r="41" spans="1:12">
      <c r="B41" s="21" t="s">
        <v>205</v>
      </c>
      <c r="C41" s="23">
        <v>202.49</v>
      </c>
      <c r="F41" s="4">
        <v>6</v>
      </c>
      <c r="G41" s="4" t="s">
        <v>102</v>
      </c>
      <c r="H41" s="21" t="s">
        <v>291</v>
      </c>
      <c r="K41" s="18" t="str">
        <f t="shared" si="1"/>
        <v>varun rama chakaravarthy</v>
      </c>
      <c r="L41" s="18"/>
    </row>
    <row r="42" spans="1:12">
      <c r="B42" s="21" t="s">
        <v>208</v>
      </c>
      <c r="C42" s="23">
        <v>196.07</v>
      </c>
      <c r="F42" s="4">
        <v>7</v>
      </c>
      <c r="G42" s="4" t="s">
        <v>223</v>
      </c>
      <c r="H42" s="21" t="s">
        <v>225</v>
      </c>
      <c r="K42" s="18" t="str">
        <f t="shared" si="1"/>
        <v>prasidh krishna</v>
      </c>
      <c r="L42" s="18"/>
    </row>
    <row r="43" spans="1:12">
      <c r="B43" s="21" t="s">
        <v>209</v>
      </c>
      <c r="C43" s="23">
        <v>191.78</v>
      </c>
      <c r="F43" s="4">
        <v>8</v>
      </c>
      <c r="G43" s="4" t="s">
        <v>127</v>
      </c>
      <c r="H43" s="21" t="s">
        <v>129</v>
      </c>
      <c r="K43" s="18" t="str">
        <f t="shared" si="1"/>
        <v>kagiso rabada</v>
      </c>
      <c r="L43" s="18"/>
    </row>
    <row r="44" spans="1:12">
      <c r="B44" s="21" t="s">
        <v>210</v>
      </c>
      <c r="C44" s="23">
        <v>190.47</v>
      </c>
      <c r="F44" s="4">
        <v>9</v>
      </c>
      <c r="G44" s="4" t="s">
        <v>248</v>
      </c>
      <c r="H44" s="21" t="s">
        <v>249</v>
      </c>
      <c r="K44" s="18" t="str">
        <f t="shared" si="1"/>
        <v>nicholas pooran</v>
      </c>
      <c r="L44" s="18"/>
    </row>
    <row r="45" spans="1:12">
      <c r="B45" s="21" t="s">
        <v>199</v>
      </c>
      <c r="C45" s="23">
        <v>184.23</v>
      </c>
      <c r="F45" s="4">
        <v>10</v>
      </c>
      <c r="G45" s="4" t="s">
        <v>200</v>
      </c>
      <c r="H45" s="21" t="s">
        <v>203</v>
      </c>
      <c r="K45" s="18" t="str">
        <f t="shared" si="1"/>
        <v>harshal patel</v>
      </c>
      <c r="L45" s="18"/>
    </row>
    <row r="46" spans="1:12">
      <c r="B46" s="21" t="s">
        <v>201</v>
      </c>
      <c r="C46" s="23">
        <v>180.12</v>
      </c>
    </row>
    <row r="47" spans="1:12">
      <c r="B47" s="21" t="s">
        <v>211</v>
      </c>
      <c r="C47" s="23">
        <v>160.12</v>
      </c>
    </row>
    <row r="48" spans="1:12">
      <c r="B48" s="21" t="s">
        <v>212</v>
      </c>
      <c r="C48" s="23">
        <v>155.66999999999999</v>
      </c>
    </row>
    <row r="49" spans="1:3">
      <c r="B49" s="21" t="s">
        <v>213</v>
      </c>
      <c r="C49" s="23">
        <v>153.34</v>
      </c>
    </row>
    <row r="50" spans="1:3">
      <c r="B50" s="21" t="s">
        <v>216</v>
      </c>
      <c r="C50" s="23">
        <v>102.03</v>
      </c>
    </row>
    <row r="51" spans="1:3">
      <c r="B51" s="21" t="s">
        <v>221</v>
      </c>
      <c r="C51" s="23">
        <v>92.37</v>
      </c>
    </row>
    <row r="52" spans="1:3">
      <c r="B52" s="21" t="s">
        <v>220</v>
      </c>
      <c r="C52" s="23">
        <v>92.19</v>
      </c>
    </row>
    <row r="53" spans="1:3">
      <c r="B53" s="21" t="s">
        <v>217</v>
      </c>
      <c r="C53" s="23">
        <v>91.47</v>
      </c>
    </row>
    <row r="54" spans="1:3">
      <c r="B54" s="21" t="s">
        <v>218</v>
      </c>
      <c r="C54" s="23">
        <v>88</v>
      </c>
    </row>
    <row r="55" spans="1:3">
      <c r="B55" s="21" t="s">
        <v>215</v>
      </c>
      <c r="C55" s="23">
        <v>85.69</v>
      </c>
    </row>
    <row r="56" spans="1:3">
      <c r="B56" s="21" t="s">
        <v>214</v>
      </c>
      <c r="C56" s="23">
        <v>85.68</v>
      </c>
    </row>
    <row r="57" spans="1:3">
      <c r="B57" s="21" t="s">
        <v>219</v>
      </c>
      <c r="C57" s="23">
        <v>85.54</v>
      </c>
    </row>
    <row r="58" spans="1:3">
      <c r="B58" s="21" t="s">
        <v>207</v>
      </c>
      <c r="C58" s="23">
        <v>74.98</v>
      </c>
    </row>
    <row r="59" spans="1:3">
      <c r="B59" s="21" t="s">
        <v>321</v>
      </c>
      <c r="C59" s="23">
        <v>3645.93</v>
      </c>
    </row>
    <row r="63" spans="1:3">
      <c r="A63" s="8" t="s">
        <v>285</v>
      </c>
      <c r="B63" s="7" t="s">
        <v>293</v>
      </c>
    </row>
    <row r="64" spans="1:3">
      <c r="A64" t="s">
        <v>334</v>
      </c>
      <c r="B64" t="s">
        <v>350</v>
      </c>
    </row>
    <row r="68" spans="1:7">
      <c r="A68" s="8" t="s">
        <v>286</v>
      </c>
      <c r="B68" s="7" t="s">
        <v>292</v>
      </c>
    </row>
    <row r="69" spans="1:7">
      <c r="A69" t="s">
        <v>351</v>
      </c>
      <c r="B69" s="20" t="s">
        <v>5</v>
      </c>
      <c r="C69" t="s">
        <v>102</v>
      </c>
    </row>
    <row r="70" spans="1:7">
      <c r="B70" s="20" t="s">
        <v>4</v>
      </c>
      <c r="C70" t="s">
        <v>16</v>
      </c>
    </row>
    <row r="72" spans="1:7">
      <c r="B72" s="20" t="s">
        <v>320</v>
      </c>
      <c r="C72" t="s">
        <v>329</v>
      </c>
      <c r="E72" s="21" t="s">
        <v>291</v>
      </c>
      <c r="G72" s="18" t="str">
        <f>MID(E72,7,4)</f>
        <v>rama</v>
      </c>
    </row>
    <row r="73" spans="1:7">
      <c r="B73" s="21" t="s">
        <v>291</v>
      </c>
      <c r="C73" s="23">
        <v>302.67</v>
      </c>
    </row>
    <row r="74" spans="1:7">
      <c r="B74" s="21" t="s">
        <v>105</v>
      </c>
      <c r="C74" s="23">
        <v>302.33999999999997</v>
      </c>
    </row>
    <row r="75" spans="1:7">
      <c r="B75" s="21" t="s">
        <v>104</v>
      </c>
      <c r="C75" s="23">
        <v>302.01</v>
      </c>
    </row>
    <row r="76" spans="1:7">
      <c r="B76" s="21" t="s">
        <v>107</v>
      </c>
      <c r="C76" s="23">
        <v>202.79</v>
      </c>
    </row>
    <row r="77" spans="1:7">
      <c r="B77" s="21" t="s">
        <v>106</v>
      </c>
      <c r="C77" s="23">
        <v>202.68</v>
      </c>
    </row>
    <row r="78" spans="1:7">
      <c r="B78" s="21" t="s">
        <v>108</v>
      </c>
      <c r="C78" s="23">
        <v>201.15</v>
      </c>
    </row>
    <row r="79" spans="1:7">
      <c r="B79" s="21" t="s">
        <v>103</v>
      </c>
      <c r="C79" s="23">
        <v>181.23</v>
      </c>
    </row>
    <row r="80" spans="1:7">
      <c r="B80" s="21" t="s">
        <v>111</v>
      </c>
      <c r="C80" s="23">
        <v>172</v>
      </c>
    </row>
    <row r="81" spans="2:3">
      <c r="B81" s="21" t="s">
        <v>115</v>
      </c>
      <c r="C81" s="23">
        <v>85.62</v>
      </c>
    </row>
    <row r="82" spans="2:3">
      <c r="B82" s="21" t="s">
        <v>321</v>
      </c>
      <c r="C82" s="23">
        <v>1952.49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Team</vt:lpstr>
      <vt:lpstr>QUESTIONS</vt:lpstr>
      <vt:lpstr>EASY</vt:lpstr>
      <vt:lpstr>MEDIUM</vt:lpstr>
      <vt:lpstr>HARD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ANANYA SAXENA</cp:lastModifiedBy>
  <dcterms:created xsi:type="dcterms:W3CDTF">2015-06-05T18:17:00Z</dcterms:created>
  <dcterms:modified xsi:type="dcterms:W3CDTF">2024-09-20T14:00:20Z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4D981689A8874117A78F0C29A6FBC9AD</vt:lpwstr>
  </property>
  <property fmtid="{D5CDD505-2E9C-101B-9397-08002B2CF9AE}" pid="3" name="KSOProductBuildVer">
    <vt:lpwstr>1033-11.2.0.11537</vt:lpwstr>
  </property>
  <property fmtid="{D5CDD505-2E9C-101B-9397-08002B2CF9AE}" pid="4" name="MSIP_Label_defa4170-0d19-0005-0004-bc88714345d2_Enabled">
    <vt:lpwstr>true</vt:lpwstr>
  </property>
  <property fmtid="{D5CDD505-2E9C-101B-9397-08002B2CF9AE}" pid="5" name="MSIP_Label_defa4170-0d19-0005-0004-bc88714345d2_SetDate">
    <vt:lpwstr>2024-09-11T11:17:23Z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5dc6faec-6a3b-4875-88f2-4f842008fdf8</vt:lpwstr>
  </property>
  <property fmtid="{D5CDD505-2E9C-101B-9397-08002B2CF9AE}" pid="9" name="MSIP_Label_defa4170-0d19-0005-0004-bc88714345d2_ActionId">
    <vt:lpwstr>ca210bb5-f5e4-4fb3-9262-8aadad8bcb55</vt:lpwstr>
  </property>
  <property fmtid="{D5CDD505-2E9C-101B-9397-08002B2CF9AE}" pid="10" name="MSIP_Label_defa4170-0d19-0005-0004-bc88714345d2_ContentBits">
    <vt:lpwstr>0</vt:lpwstr>
  </property>
</Properties>
</file>